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defaultThemeVersion="124226"/>
  <mc:AlternateContent xmlns:mc="http://schemas.openxmlformats.org/markup-compatibility/2006">
    <mc:Choice Requires="x15">
      <x15ac:absPath xmlns:x15ac="http://schemas.microsoft.com/office/spreadsheetml/2010/11/ac" url="P:\iepirkumi\iepirkumi\ERAF_iepirkumi\VBOP_2018_62_ERAF_VATP7_ekas_buvn\Nolikums\"/>
    </mc:Choice>
  </mc:AlternateContent>
  <xr:revisionPtr revIDLastSave="0" documentId="13_ncr:1_{4DAB2BE4-682B-4FC5-8482-517765D07272}" xr6:coauthVersionLast="33" xr6:coauthVersionMax="33" xr10:uidLastSave="{00000000-0000-0000-0000-000000000000}"/>
  <bookViews>
    <workbookView xWindow="0" yWindow="0" windowWidth="17250" windowHeight="5655" tabRatio="766" xr2:uid="{00000000-000D-0000-FFFF-FFFF00000000}"/>
  </bookViews>
  <sheets>
    <sheet name="Koptame" sheetId="131" r:id="rId1"/>
    <sheet name="kops1" sheetId="132" r:id="rId2"/>
    <sheet name="1,1" sheetId="26" r:id="rId3"/>
    <sheet name="1,2" sheetId="79" r:id="rId4"/>
    <sheet name="1,3" sheetId="80" r:id="rId5"/>
    <sheet name="1,4" sheetId="81" r:id="rId6"/>
    <sheet name="1,5" sheetId="82" r:id="rId7"/>
    <sheet name="1,6" sheetId="83" r:id="rId8"/>
    <sheet name="1,7" sheetId="84" r:id="rId9"/>
    <sheet name="1,8" sheetId="85" r:id="rId10"/>
    <sheet name="1,9" sheetId="86" r:id="rId11"/>
    <sheet name="1,10" sheetId="87" r:id="rId12"/>
    <sheet name="1,11" sheetId="88" r:id="rId13"/>
    <sheet name="kops2" sheetId="133" r:id="rId14"/>
    <sheet name="2,1" sheetId="98" r:id="rId15"/>
    <sheet name="2,2" sheetId="99" r:id="rId16"/>
    <sheet name="2,3" sheetId="100" r:id="rId17"/>
    <sheet name="2,4" sheetId="101" r:id="rId18"/>
    <sheet name="2,5" sheetId="102" r:id="rId19"/>
    <sheet name="2,6" sheetId="103" r:id="rId20"/>
    <sheet name="2,7" sheetId="104" r:id="rId21"/>
    <sheet name="2,8" sheetId="105" r:id="rId22"/>
    <sheet name="2,9" sheetId="129" r:id="rId23"/>
    <sheet name="2,10" sheetId="106" r:id="rId24"/>
    <sheet name="2,11" sheetId="107" r:id="rId25"/>
    <sheet name="2,12" sheetId="128" r:id="rId26"/>
    <sheet name="2,13" sheetId="130" r:id="rId27"/>
    <sheet name="kops3" sheetId="134" r:id="rId28"/>
    <sheet name="3,1" sheetId="119" r:id="rId29"/>
    <sheet name="3,2" sheetId="120" r:id="rId30"/>
    <sheet name="3,3" sheetId="121" r:id="rId31"/>
    <sheet name="3,4" sheetId="109" r:id="rId32"/>
    <sheet name="3,5" sheetId="110" r:id="rId33"/>
    <sheet name="3,6" sheetId="122" r:id="rId34"/>
    <sheet name="kops4" sheetId="135" r:id="rId35"/>
    <sheet name="4,1" sheetId="127" r:id="rId36"/>
  </sheets>
  <externalReferences>
    <externalReference r:id="rId37"/>
    <externalReference r:id="rId38"/>
    <externalReference r:id="rId39"/>
  </externalReferences>
  <definedNames>
    <definedName name="A">'[1]2'!$A$1</definedName>
    <definedName name="P" localSheetId="2">#REF!</definedName>
    <definedName name="P" localSheetId="11">#REF!</definedName>
    <definedName name="P" localSheetId="12">#REF!</definedName>
    <definedName name="P" localSheetId="3">#REF!</definedName>
    <definedName name="P" localSheetId="4">#REF!</definedName>
    <definedName name="P" localSheetId="5">#REF!</definedName>
    <definedName name="P" localSheetId="6">#REF!</definedName>
    <definedName name="P" localSheetId="7">#REF!</definedName>
    <definedName name="P" localSheetId="8">#REF!</definedName>
    <definedName name="P" localSheetId="9">#REF!</definedName>
    <definedName name="P" localSheetId="10">#REF!</definedName>
    <definedName name="P" localSheetId="14">#REF!</definedName>
    <definedName name="P" localSheetId="23">#REF!</definedName>
    <definedName name="P" localSheetId="24">#REF!</definedName>
    <definedName name="P" localSheetId="25">#REF!</definedName>
    <definedName name="P" localSheetId="26">#REF!</definedName>
    <definedName name="P" localSheetId="15">#REF!</definedName>
    <definedName name="P" localSheetId="16">#REF!</definedName>
    <definedName name="P" localSheetId="17">#REF!</definedName>
    <definedName name="P" localSheetId="18">#REF!</definedName>
    <definedName name="P" localSheetId="19">#REF!</definedName>
    <definedName name="P" localSheetId="20">#REF!</definedName>
    <definedName name="P" localSheetId="21">#REF!</definedName>
    <definedName name="P" localSheetId="22">#REF!</definedName>
    <definedName name="P" localSheetId="28">#REF!</definedName>
    <definedName name="P" localSheetId="29">#REF!</definedName>
    <definedName name="P" localSheetId="30">#REF!</definedName>
    <definedName name="P" localSheetId="31">#REF!</definedName>
    <definedName name="P" localSheetId="32">#REF!</definedName>
    <definedName name="P" localSheetId="33">#REF!</definedName>
    <definedName name="P" localSheetId="35">#REF!</definedName>
    <definedName name="P" localSheetId="1">#REF!</definedName>
    <definedName name="P" localSheetId="13">#REF!</definedName>
    <definedName name="P" localSheetId="27">#REF!</definedName>
    <definedName name="P" localSheetId="34">#REF!</definedName>
    <definedName name="P">#REF!</definedName>
    <definedName name="_xlnm.Print_Area" localSheetId="2">'1,1'!$A$1:$H$23</definedName>
    <definedName name="_xlnm.Print_Area" localSheetId="11">'1,10'!$A$1:$H$33</definedName>
    <definedName name="_xlnm.Print_Area" localSheetId="12">'1,11'!$A$1:$H$17</definedName>
    <definedName name="_xlnm.Print_Area" localSheetId="3">'1,2'!$A$1:$H$202</definedName>
    <definedName name="_xlnm.Print_Area" localSheetId="4">'1,3'!$A$1:$H$137</definedName>
    <definedName name="_xlnm.Print_Area" localSheetId="5">'1,4'!$A$1:$H$24</definedName>
    <definedName name="_xlnm.Print_Area" localSheetId="6">'1,5'!$A$1:$H$59</definedName>
    <definedName name="_xlnm.Print_Area" localSheetId="7">'1,6'!$A$1:$H$21</definedName>
    <definedName name="_xlnm.Print_Area" localSheetId="8">'1,7'!$A$1:$H$73</definedName>
    <definedName name="_xlnm.Print_Area" localSheetId="9">'1,8'!$A$1:$H$90</definedName>
    <definedName name="_xlnm.Print_Area" localSheetId="10">'1,9'!$A$1:$H$59</definedName>
    <definedName name="_xlnm.Print_Area" localSheetId="14">'2,1'!$A$1:$I$113</definedName>
    <definedName name="_xlnm.Print_Area" localSheetId="23">'2,10'!$A$1:$I$39</definedName>
    <definedName name="_xlnm.Print_Area" localSheetId="24">'2,11'!$A$1:$I$21</definedName>
    <definedName name="_xlnm.Print_Area" localSheetId="25">'2,12'!$A$1:$I$48</definedName>
    <definedName name="_xlnm.Print_Area" localSheetId="26">'2,13'!$A$1:$I$97</definedName>
    <definedName name="_xlnm.Print_Area" localSheetId="15">'2,2'!$A$1:$I$33</definedName>
    <definedName name="_xlnm.Print_Area" localSheetId="16">'2,3'!$A$1:$I$105</definedName>
    <definedName name="_xlnm.Print_Area" localSheetId="17">'2,4'!$A$1:$I$142</definedName>
    <definedName name="_xlnm.Print_Area" localSheetId="18">'2,5'!$A$1:$I$78</definedName>
    <definedName name="_xlnm.Print_Area" localSheetId="19">'2,6'!$A$1:$I$105</definedName>
    <definedName name="_xlnm.Print_Area" localSheetId="20">'2,7'!$A$1:$I$213</definedName>
    <definedName name="_xlnm.Print_Area" localSheetId="21">'2,8'!$A$1:$I$49</definedName>
    <definedName name="_xlnm.Print_Area" localSheetId="22">'2,9'!$A$1:$H$20</definedName>
    <definedName name="_xlnm.Print_Area" localSheetId="28">'3,1'!$A$1:$I$49</definedName>
    <definedName name="_xlnm.Print_Area" localSheetId="29">'3,2'!$A$1:$I$41</definedName>
    <definedName name="_xlnm.Print_Area" localSheetId="30">'3,3'!$A$1:$I$44</definedName>
    <definedName name="_xlnm.Print_Area" localSheetId="31">'3,4'!$A$1:$I$54</definedName>
    <definedName name="_xlnm.Print_Area" localSheetId="32">'3,5'!$A$1:$H$63</definedName>
    <definedName name="_xlnm.Print_Area" localSheetId="33">'3,6'!$A$1:$H$59</definedName>
    <definedName name="_xlnm.Print_Area" localSheetId="35">'4,1'!$A$1:$H$89</definedName>
    <definedName name="_xlnm.Print_Area" localSheetId="0">Koptame!$A$1:$D$24</definedName>
    <definedName name="_xlnm.Print_Titles" localSheetId="2">'1,1'!$7:$8</definedName>
    <definedName name="_xlnm.Print_Titles" localSheetId="11">'1,10'!$7:$8</definedName>
    <definedName name="_xlnm.Print_Titles" localSheetId="12">'1,11'!$7:$8</definedName>
    <definedName name="_xlnm.Print_Titles" localSheetId="3">'1,2'!$7:$8</definedName>
    <definedName name="_xlnm.Print_Titles" localSheetId="4">'1,3'!$7:$8</definedName>
    <definedName name="_xlnm.Print_Titles" localSheetId="5">'1,4'!$7:$8</definedName>
    <definedName name="_xlnm.Print_Titles" localSheetId="6">'1,5'!$7:$8</definedName>
    <definedName name="_xlnm.Print_Titles" localSheetId="7">'1,6'!$7:$8</definedName>
    <definedName name="_xlnm.Print_Titles" localSheetId="8">'1,7'!$7:$8</definedName>
    <definedName name="_xlnm.Print_Titles" localSheetId="9">'1,8'!$7:$8</definedName>
    <definedName name="_xlnm.Print_Titles" localSheetId="10">'1,9'!$7:$8</definedName>
    <definedName name="_xlnm.Print_Titles" localSheetId="14">'2,1'!$7:$8</definedName>
    <definedName name="_xlnm.Print_Titles" localSheetId="23">'2,10'!$7:$8</definedName>
    <definedName name="_xlnm.Print_Titles" localSheetId="24">'2,11'!$7:$8</definedName>
    <definedName name="_xlnm.Print_Titles" localSheetId="25">'2,12'!$7:$8</definedName>
    <definedName name="_xlnm.Print_Titles" localSheetId="26">'2,13'!$7:$8</definedName>
    <definedName name="_xlnm.Print_Titles" localSheetId="15">'2,2'!$7:$8</definedName>
    <definedName name="_xlnm.Print_Titles" localSheetId="16">'2,3'!$7:$8</definedName>
    <definedName name="_xlnm.Print_Titles" localSheetId="17">'2,4'!$7:$8</definedName>
    <definedName name="_xlnm.Print_Titles" localSheetId="18">'2,5'!$7:$8</definedName>
    <definedName name="_xlnm.Print_Titles" localSheetId="19">'2,6'!$7:$8</definedName>
    <definedName name="_xlnm.Print_Titles" localSheetId="20">'2,7'!$7:$8</definedName>
    <definedName name="_xlnm.Print_Titles" localSheetId="21">'2,8'!$7:$8</definedName>
    <definedName name="_xlnm.Print_Titles" localSheetId="22">'2,9'!$7:$8</definedName>
    <definedName name="_xlnm.Print_Titles" localSheetId="28">'3,1'!$7:$8</definedName>
    <definedName name="_xlnm.Print_Titles" localSheetId="29">'3,2'!$7:$8</definedName>
    <definedName name="_xlnm.Print_Titles" localSheetId="30">'3,3'!$7:$8</definedName>
    <definedName name="_xlnm.Print_Titles" localSheetId="31">'3,4'!$7:$8</definedName>
    <definedName name="_xlnm.Print_Titles" localSheetId="32">'3,5'!$7:$8</definedName>
    <definedName name="_xlnm.Print_Titles" localSheetId="33">'3,6'!$7:$8</definedName>
    <definedName name="_xlnm.Print_Titles" localSheetId="35">'4,1'!$7:$8</definedName>
    <definedName name="_xlnm.Print_Titles" localSheetId="1">kops1!$18:$19</definedName>
    <definedName name="_xlnm.Print_Titles" localSheetId="13">kops2!$18:$19</definedName>
    <definedName name="_xlnm.Print_Titles" localSheetId="27">kops3!$18:$19</definedName>
    <definedName name="_xlnm.Print_Titles" localSheetId="34">kops4!$18:$19</definedName>
  </definedNames>
  <calcPr calcId="179017"/>
</workbook>
</file>

<file path=xl/calcChain.xml><?xml version="1.0" encoding="utf-8"?>
<calcChain xmlns="http://schemas.openxmlformats.org/spreadsheetml/2006/main">
  <c r="B36" i="135" l="1"/>
  <c r="D26" i="135"/>
  <c r="D24" i="135"/>
  <c r="G24" i="135" s="1"/>
  <c r="I23" i="135"/>
  <c r="H14" i="135" s="1"/>
  <c r="H23" i="135"/>
  <c r="G23" i="135"/>
  <c r="F23" i="135"/>
  <c r="F24" i="135" s="1"/>
  <c r="E23" i="135"/>
  <c r="G15" i="135"/>
  <c r="C11" i="135"/>
  <c r="C10" i="135"/>
  <c r="C9" i="135"/>
  <c r="C8" i="135"/>
  <c r="A6" i="135"/>
  <c r="B41" i="134"/>
  <c r="D31" i="134"/>
  <c r="D29" i="134"/>
  <c r="G29" i="134" s="1"/>
  <c r="I28" i="134"/>
  <c r="H28" i="134"/>
  <c r="G28" i="134"/>
  <c r="F28" i="134"/>
  <c r="F29" i="134" s="1"/>
  <c r="E28" i="134"/>
  <c r="E31" i="134" s="1"/>
  <c r="G15" i="134"/>
  <c r="C11" i="134"/>
  <c r="C10" i="134"/>
  <c r="C9" i="134"/>
  <c r="C8" i="134"/>
  <c r="A6" i="134"/>
  <c r="A6" i="133"/>
  <c r="C8" i="133"/>
  <c r="C9" i="133"/>
  <c r="C10" i="133"/>
  <c r="C11" i="133"/>
  <c r="G15" i="133"/>
  <c r="E35" i="133"/>
  <c r="E36" i="133" s="1"/>
  <c r="E37" i="133" s="1"/>
  <c r="F35" i="133"/>
  <c r="G35" i="133"/>
  <c r="H35" i="133"/>
  <c r="I35" i="133"/>
  <c r="D36" i="133"/>
  <c r="G36" i="133" s="1"/>
  <c r="H36" i="133"/>
  <c r="D38" i="133"/>
  <c r="G38" i="133" s="1"/>
  <c r="B48" i="133"/>
  <c r="B46" i="132"/>
  <c r="G15" i="132"/>
  <c r="H14" i="132"/>
  <c r="H15" i="132" s="1"/>
  <c r="H13" i="132"/>
  <c r="C11" i="132"/>
  <c r="C10" i="132"/>
  <c r="C9" i="132"/>
  <c r="C8" i="132"/>
  <c r="A6" i="132"/>
  <c r="D21" i="131"/>
  <c r="D20" i="131"/>
  <c r="D19" i="131"/>
  <c r="D18" i="131"/>
  <c r="H38" i="133" l="1"/>
  <c r="F38" i="133"/>
  <c r="G39" i="133"/>
  <c r="F36" i="133"/>
  <c r="F39" i="133" s="1"/>
  <c r="E39" i="133" s="1"/>
  <c r="E26" i="135"/>
  <c r="H39" i="133"/>
  <c r="D22" i="131"/>
  <c r="E38" i="133"/>
  <c r="H24" i="135"/>
  <c r="F26" i="135"/>
  <c r="F27" i="135" s="1"/>
  <c r="E24" i="135"/>
  <c r="E25" i="135" s="1"/>
  <c r="G26" i="135"/>
  <c r="G27" i="135" s="1"/>
  <c r="H26" i="135"/>
  <c r="H29" i="134"/>
  <c r="F31" i="134"/>
  <c r="F32" i="134" s="1"/>
  <c r="E29" i="134"/>
  <c r="E30" i="134" s="1"/>
  <c r="G31" i="134"/>
  <c r="G32" i="134" s="1"/>
  <c r="H31" i="134"/>
  <c r="F18" i="26"/>
  <c r="F16" i="26"/>
  <c r="B50" i="110"/>
  <c r="B51" i="110" s="1"/>
  <c r="B52" i="110" s="1"/>
  <c r="B53" i="110" s="1"/>
  <c r="B54" i="110" s="1"/>
  <c r="B55" i="110" s="1"/>
  <c r="B56" i="110" s="1"/>
  <c r="B57" i="110" s="1"/>
  <c r="B58" i="110" s="1"/>
  <c r="F43" i="110"/>
  <c r="F42" i="110"/>
  <c r="B37" i="110"/>
  <c r="B38" i="110" s="1"/>
  <c r="B39" i="110" s="1"/>
  <c r="B40" i="110" s="1"/>
  <c r="F37" i="110"/>
  <c r="F44" i="110" s="1"/>
  <c r="F45" i="110" s="1"/>
  <c r="F34" i="110"/>
  <c r="B22" i="110"/>
  <c r="B23" i="110"/>
  <c r="B24" i="110" s="1"/>
  <c r="B25" i="110" s="1"/>
  <c r="B26" i="110" s="1"/>
  <c r="B27" i="110" s="1"/>
  <c r="B28" i="110" s="1"/>
  <c r="B29" i="110" s="1"/>
  <c r="B30" i="110" s="1"/>
  <c r="B31" i="110" s="1"/>
  <c r="B32" i="110" s="1"/>
  <c r="B33" i="110" s="1"/>
  <c r="B34" i="110" s="1"/>
  <c r="B12" i="110"/>
  <c r="B13" i="110"/>
  <c r="B14" i="110" s="1"/>
  <c r="B15" i="110" s="1"/>
  <c r="B16" i="110" s="1"/>
  <c r="B17" i="110" s="1"/>
  <c r="B18" i="110" s="1"/>
  <c r="B19" i="110" s="1"/>
  <c r="B34" i="109"/>
  <c r="B35" i="109"/>
  <c r="B36" i="109" s="1"/>
  <c r="B37" i="109" s="1"/>
  <c r="B38" i="109" s="1"/>
  <c r="B39" i="109" s="1"/>
  <c r="B40" i="109" s="1"/>
  <c r="B41" i="109" s="1"/>
  <c r="B42" i="109" s="1"/>
  <c r="B43" i="109" s="1"/>
  <c r="B44" i="109" s="1"/>
  <c r="B45" i="109" s="1"/>
  <c r="B46" i="109" s="1"/>
  <c r="B47" i="109" s="1"/>
  <c r="B48" i="109" s="1"/>
  <c r="B49" i="109" s="1"/>
  <c r="G20" i="106"/>
  <c r="G17" i="106"/>
  <c r="B29" i="105"/>
  <c r="B30" i="105" s="1"/>
  <c r="B31" i="105" s="1"/>
  <c r="B32" i="105" s="1"/>
  <c r="B33" i="105" s="1"/>
  <c r="B34" i="105" s="1"/>
  <c r="B36" i="105" s="1"/>
  <c r="B37" i="105" s="1"/>
  <c r="B38" i="105" s="1"/>
  <c r="B39" i="105" s="1"/>
  <c r="B40" i="105" s="1"/>
  <c r="B41" i="105" s="1"/>
  <c r="B42" i="105" s="1"/>
  <c r="B43" i="105" s="1"/>
  <c r="B44" i="105" s="1"/>
  <c r="G26" i="105"/>
  <c r="B206" i="104"/>
  <c r="B207" i="104" s="1"/>
  <c r="B208" i="104" s="1"/>
  <c r="B193" i="104"/>
  <c r="B194" i="104" s="1"/>
  <c r="B195" i="104" s="1"/>
  <c r="B196" i="104" s="1"/>
  <c r="B197" i="104" s="1"/>
  <c r="B198" i="104" s="1"/>
  <c r="B199" i="104" s="1"/>
  <c r="B200" i="104" s="1"/>
  <c r="B201" i="104" s="1"/>
  <c r="B202" i="104" s="1"/>
  <c r="B203" i="104" s="1"/>
  <c r="B189" i="104"/>
  <c r="B190" i="104"/>
  <c r="B191" i="104" s="1"/>
  <c r="B184" i="104"/>
  <c r="B185" i="104" s="1"/>
  <c r="B157" i="104"/>
  <c r="B158" i="104" s="1"/>
  <c r="B159" i="104" s="1"/>
  <c r="B160" i="104" s="1"/>
  <c r="B161" i="104" s="1"/>
  <c r="B162" i="104" s="1"/>
  <c r="B163" i="104" s="1"/>
  <c r="B164" i="104" s="1"/>
  <c r="B165" i="104" s="1"/>
  <c r="B166" i="104" s="1"/>
  <c r="B167" i="104" s="1"/>
  <c r="B168" i="104" s="1"/>
  <c r="B169" i="104" s="1"/>
  <c r="B170" i="104" s="1"/>
  <c r="B171" i="104" s="1"/>
  <c r="B172" i="104" s="1"/>
  <c r="B173" i="104" s="1"/>
  <c r="B174" i="104" s="1"/>
  <c r="B175" i="104" s="1"/>
  <c r="B176" i="104" s="1"/>
  <c r="B177" i="104" s="1"/>
  <c r="B178" i="104" s="1"/>
  <c r="B179" i="104" s="1"/>
  <c r="B180" i="104" s="1"/>
  <c r="B150" i="104"/>
  <c r="B151" i="104" s="1"/>
  <c r="B152" i="104" s="1"/>
  <c r="B153" i="104" s="1"/>
  <c r="B154" i="104" s="1"/>
  <c r="B146" i="104"/>
  <c r="B137" i="104"/>
  <c r="B138" i="104" s="1"/>
  <c r="B139" i="104" s="1"/>
  <c r="B140" i="104" s="1"/>
  <c r="B141" i="104" s="1"/>
  <c r="B142" i="104" s="1"/>
  <c r="B143" i="104" s="1"/>
  <c r="B133" i="104"/>
  <c r="B134" i="104" s="1"/>
  <c r="B123" i="104"/>
  <c r="B124" i="104" s="1"/>
  <c r="B125" i="104" s="1"/>
  <c r="B126" i="104" s="1"/>
  <c r="B127" i="104" s="1"/>
  <c r="B116" i="104"/>
  <c r="B117" i="104" s="1"/>
  <c r="B118" i="104" s="1"/>
  <c r="B119" i="104" s="1"/>
  <c r="B120" i="104" s="1"/>
  <c r="B111" i="104"/>
  <c r="B112" i="104"/>
  <c r="B113" i="104" s="1"/>
  <c r="B106" i="104"/>
  <c r="B98" i="104"/>
  <c r="B99" i="104" s="1"/>
  <c r="B100" i="104" s="1"/>
  <c r="B101" i="104" s="1"/>
  <c r="B102" i="104" s="1"/>
  <c r="B103" i="104" s="1"/>
  <c r="B104" i="104" s="1"/>
  <c r="B94" i="104"/>
  <c r="B95" i="104" s="1"/>
  <c r="B96" i="104" s="1"/>
  <c r="B91" i="104"/>
  <c r="B85" i="104"/>
  <c r="B86" i="104" s="1"/>
  <c r="B87" i="104" s="1"/>
  <c r="B82" i="104"/>
  <c r="B74" i="104"/>
  <c r="B75" i="104" s="1"/>
  <c r="B76" i="104" s="1"/>
  <c r="B77" i="104" s="1"/>
  <c r="B78" i="104" s="1"/>
  <c r="B79" i="104" s="1"/>
  <c r="B70" i="104"/>
  <c r="B71" i="104" s="1"/>
  <c r="B56" i="104"/>
  <c r="B57" i="104" s="1"/>
  <c r="B58" i="104" s="1"/>
  <c r="B59" i="104" s="1"/>
  <c r="B60" i="104" s="1"/>
  <c r="B61" i="104" s="1"/>
  <c r="B62" i="104" s="1"/>
  <c r="B49" i="104"/>
  <c r="B50" i="104"/>
  <c r="B51" i="104" s="1"/>
  <c r="B52" i="104" s="1"/>
  <c r="B53" i="104" s="1"/>
  <c r="B36" i="104"/>
  <c r="B37" i="104" s="1"/>
  <c r="B38" i="104" s="1"/>
  <c r="B39" i="104" s="1"/>
  <c r="B40" i="104" s="1"/>
  <c r="B41" i="104" s="1"/>
  <c r="B42" i="104" s="1"/>
  <c r="B43" i="104" s="1"/>
  <c r="B44" i="104" s="1"/>
  <c r="B45" i="104" s="1"/>
  <c r="B46" i="104" s="1"/>
  <c r="G33" i="104"/>
  <c r="B32" i="104"/>
  <c r="B30" i="104"/>
  <c r="B28" i="104"/>
  <c r="B26" i="104"/>
  <c r="B24" i="104"/>
  <c r="B22" i="104"/>
  <c r="B20" i="104"/>
  <c r="B18" i="104"/>
  <c r="B16" i="104"/>
  <c r="B14" i="104"/>
  <c r="B12" i="104"/>
  <c r="F78" i="127"/>
  <c r="F79" i="127"/>
  <c r="F80" i="127" s="1"/>
  <c r="F81" i="127" s="1"/>
  <c r="F61" i="127"/>
  <c r="F66" i="127" s="1"/>
  <c r="F52" i="127"/>
  <c r="F59" i="127" s="1"/>
  <c r="F58" i="127"/>
  <c r="F34" i="127"/>
  <c r="F32" i="127"/>
  <c r="F31" i="127"/>
  <c r="F30" i="127"/>
  <c r="F14" i="127" s="1"/>
  <c r="F15" i="127" s="1"/>
  <c r="F25" i="127"/>
  <c r="F26" i="127" s="1"/>
  <c r="F27" i="127" s="1"/>
  <c r="F28" i="127" s="1"/>
  <c r="F19" i="127"/>
  <c r="F20" i="127"/>
  <c r="F21" i="127" s="1"/>
  <c r="F22" i="127" s="1"/>
  <c r="B97" i="130"/>
  <c r="C96" i="130"/>
  <c r="D5" i="130"/>
  <c r="D4" i="130"/>
  <c r="D3" i="130"/>
  <c r="B2" i="130"/>
  <c r="F1" i="130"/>
  <c r="F55" i="86"/>
  <c r="F54" i="86"/>
  <c r="F53" i="86"/>
  <c r="F51" i="86"/>
  <c r="F50" i="86"/>
  <c r="F49" i="86"/>
  <c r="F47" i="86"/>
  <c r="F43" i="86"/>
  <c r="F44" i="86" s="1"/>
  <c r="F42" i="86"/>
  <c r="F41" i="86"/>
  <c r="F40" i="86"/>
  <c r="F35" i="86"/>
  <c r="F26" i="86"/>
  <c r="F27" i="86" s="1"/>
  <c r="F24" i="86"/>
  <c r="F22" i="86"/>
  <c r="F21" i="86"/>
  <c r="F19" i="86"/>
  <c r="F18" i="86"/>
  <c r="F84" i="85"/>
  <c r="F57" i="85"/>
  <c r="F51" i="85"/>
  <c r="F45" i="85"/>
  <c r="F38" i="85"/>
  <c r="F28" i="85"/>
  <c r="F20" i="85"/>
  <c r="F65" i="84"/>
  <c r="F64" i="84"/>
  <c r="F63" i="84"/>
  <c r="F61" i="84"/>
  <c r="F60" i="84"/>
  <c r="F59" i="84"/>
  <c r="F55" i="84"/>
  <c r="F57" i="84"/>
  <c r="F52" i="84"/>
  <c r="F51" i="84"/>
  <c r="F50" i="84"/>
  <c r="F48" i="84"/>
  <c r="F47" i="84"/>
  <c r="F46" i="84"/>
  <c r="F44" i="84"/>
  <c r="F43" i="84"/>
  <c r="F42" i="84"/>
  <c r="F39" i="84"/>
  <c r="F40" i="84"/>
  <c r="F37" i="84"/>
  <c r="F38" i="84" s="1"/>
  <c r="F31" i="84"/>
  <c r="F33" i="84" s="1"/>
  <c r="F26" i="84"/>
  <c r="F28" i="84" s="1"/>
  <c r="F29" i="84" s="1"/>
  <c r="F25" i="84"/>
  <c r="F20" i="84"/>
  <c r="F50" i="82"/>
  <c r="F47" i="82"/>
  <c r="F45" i="82"/>
  <c r="F30" i="82"/>
  <c r="F32" i="82" s="1"/>
  <c r="F28" i="82"/>
  <c r="F21" i="82"/>
  <c r="F22" i="82"/>
  <c r="F18" i="82"/>
  <c r="F12" i="82"/>
  <c r="F18" i="81"/>
  <c r="F133" i="80"/>
  <c r="F128" i="80"/>
  <c r="F130" i="80" s="1"/>
  <c r="F127" i="80"/>
  <c r="F119" i="80"/>
  <c r="F121" i="80" s="1"/>
  <c r="F118" i="80"/>
  <c r="F110" i="80"/>
  <c r="F113" i="80" s="1"/>
  <c r="F108" i="80"/>
  <c r="F109" i="80"/>
  <c r="F101" i="80"/>
  <c r="F104" i="80" s="1"/>
  <c r="F99" i="80"/>
  <c r="F100" i="80" s="1"/>
  <c r="F93" i="80"/>
  <c r="F96" i="80"/>
  <c r="F95" i="80"/>
  <c r="F94" i="80"/>
  <c r="F88" i="80"/>
  <c r="F91" i="80"/>
  <c r="F90" i="80"/>
  <c r="F89" i="80"/>
  <c r="F83" i="80"/>
  <c r="F82" i="80"/>
  <c r="F81" i="80"/>
  <c r="F80" i="80"/>
  <c r="F25" i="80"/>
  <c r="F24" i="80"/>
  <c r="F21" i="80"/>
  <c r="F12" i="80"/>
  <c r="F193" i="79"/>
  <c r="F195" i="79"/>
  <c r="F190" i="79"/>
  <c r="F191" i="79" s="1"/>
  <c r="F187" i="79"/>
  <c r="F188" i="79" s="1"/>
  <c r="F185" i="79"/>
  <c r="F179" i="79"/>
  <c r="F181" i="79" s="1"/>
  <c r="F176" i="79"/>
  <c r="F177" i="79" s="1"/>
  <c r="F173" i="79"/>
  <c r="F174" i="79" s="1"/>
  <c r="F171" i="79"/>
  <c r="F167" i="79"/>
  <c r="F166" i="79"/>
  <c r="F164" i="79"/>
  <c r="F163" i="79"/>
  <c r="F160" i="79"/>
  <c r="F153" i="79"/>
  <c r="F152" i="79"/>
  <c r="F150" i="79"/>
  <c r="F149" i="79"/>
  <c r="F146" i="79"/>
  <c r="F139" i="79"/>
  <c r="F140" i="79" s="1"/>
  <c r="F141" i="79"/>
  <c r="F136" i="79"/>
  <c r="F137" i="79" s="1"/>
  <c r="F133" i="79"/>
  <c r="F134" i="79"/>
  <c r="F131" i="79"/>
  <c r="F129" i="79"/>
  <c r="F128" i="79"/>
  <c r="F124" i="79"/>
  <c r="F125" i="79"/>
  <c r="F123" i="79"/>
  <c r="F122" i="79"/>
  <c r="F121" i="79"/>
  <c r="F115" i="79"/>
  <c r="F114" i="79"/>
  <c r="F111" i="79"/>
  <c r="F108" i="79"/>
  <c r="F107" i="79"/>
  <c r="F101" i="79"/>
  <c r="F100" i="79"/>
  <c r="F96" i="79"/>
  <c r="F93" i="79"/>
  <c r="F92" i="79"/>
  <c r="F86" i="79"/>
  <c r="F85" i="79"/>
  <c r="F81" i="79"/>
  <c r="F78" i="79"/>
  <c r="F77" i="79"/>
  <c r="F71" i="79"/>
  <c r="F70" i="79"/>
  <c r="F66" i="79"/>
  <c r="F63" i="79"/>
  <c r="F62" i="79"/>
  <c r="F56" i="79"/>
  <c r="F55" i="79"/>
  <c r="F51" i="79"/>
  <c r="F48" i="79"/>
  <c r="F47" i="79"/>
  <c r="F41" i="79"/>
  <c r="F40" i="79"/>
  <c r="F36" i="79"/>
  <c r="F33" i="79"/>
  <c r="F32" i="79"/>
  <c r="F26" i="79"/>
  <c r="F25" i="79"/>
  <c r="F21" i="79"/>
  <c r="F18" i="79"/>
  <c r="F17" i="79"/>
  <c r="F28" i="86"/>
  <c r="F45" i="86"/>
  <c r="F46" i="86" s="1"/>
  <c r="F29" i="86"/>
  <c r="F30" i="86"/>
  <c r="F31" i="86" s="1"/>
  <c r="F56" i="84"/>
  <c r="F114" i="80"/>
  <c r="F129" i="80"/>
  <c r="F194" i="79"/>
  <c r="B20" i="129"/>
  <c r="C19" i="129"/>
  <c r="D5" i="129"/>
  <c r="D4" i="129"/>
  <c r="D3" i="129"/>
  <c r="B2" i="129"/>
  <c r="E1" i="129"/>
  <c r="F28" i="87"/>
  <c r="F26" i="87"/>
  <c r="F24" i="87"/>
  <c r="F22" i="87"/>
  <c r="F20" i="87"/>
  <c r="F19" i="87"/>
  <c r="F17" i="87"/>
  <c r="F14" i="87"/>
  <c r="F13" i="87"/>
  <c r="F12" i="87"/>
  <c r="B48" i="128"/>
  <c r="C47" i="128"/>
  <c r="D5" i="128"/>
  <c r="D4" i="128"/>
  <c r="D3" i="128"/>
  <c r="B2" i="128"/>
  <c r="F1" i="128"/>
  <c r="B89" i="127"/>
  <c r="C88" i="127"/>
  <c r="D5" i="127"/>
  <c r="D4" i="127"/>
  <c r="D3" i="127"/>
  <c r="B2" i="127"/>
  <c r="E1" i="127"/>
  <c r="B59" i="122"/>
  <c r="C58" i="122"/>
  <c r="D5" i="122"/>
  <c r="D4" i="122"/>
  <c r="D3" i="122"/>
  <c r="B2" i="122"/>
  <c r="E1" i="122"/>
  <c r="B44" i="121"/>
  <c r="C43" i="121"/>
  <c r="D5" i="121"/>
  <c r="D4" i="121"/>
  <c r="D3" i="121"/>
  <c r="B2" i="121"/>
  <c r="F1" i="121"/>
  <c r="B41" i="120"/>
  <c r="C40" i="120"/>
  <c r="D5" i="120"/>
  <c r="D4" i="120"/>
  <c r="D3" i="120"/>
  <c r="B2" i="120"/>
  <c r="F1" i="120"/>
  <c r="B49" i="119"/>
  <c r="C48" i="119"/>
  <c r="D5" i="119"/>
  <c r="D4" i="119"/>
  <c r="D3" i="119"/>
  <c r="B2" i="119"/>
  <c r="F1" i="119"/>
  <c r="B63" i="110"/>
  <c r="C62" i="110"/>
  <c r="D5" i="110"/>
  <c r="D4" i="110"/>
  <c r="D3" i="110"/>
  <c r="B2" i="110"/>
  <c r="E1" i="110"/>
  <c r="B54" i="109"/>
  <c r="C53" i="109"/>
  <c r="D5" i="109"/>
  <c r="D4" i="109"/>
  <c r="D3" i="109"/>
  <c r="B2" i="109"/>
  <c r="F1" i="109"/>
  <c r="B21" i="107"/>
  <c r="C20" i="107"/>
  <c r="D5" i="107"/>
  <c r="D4" i="107"/>
  <c r="D3" i="107"/>
  <c r="B2" i="107"/>
  <c r="F1" i="107"/>
  <c r="B39" i="106"/>
  <c r="C38" i="106"/>
  <c r="D5" i="106"/>
  <c r="D4" i="106"/>
  <c r="D3" i="106"/>
  <c r="B2" i="106"/>
  <c r="F1" i="106"/>
  <c r="B49" i="105"/>
  <c r="C48" i="105"/>
  <c r="D5" i="105"/>
  <c r="D4" i="105"/>
  <c r="D3" i="105"/>
  <c r="B2" i="105"/>
  <c r="F1" i="105"/>
  <c r="B213" i="104"/>
  <c r="C212" i="104"/>
  <c r="D5" i="104"/>
  <c r="D4" i="104"/>
  <c r="D3" i="104"/>
  <c r="B2" i="104"/>
  <c r="F1" i="104"/>
  <c r="B105" i="103"/>
  <c r="C104" i="103"/>
  <c r="D5" i="103"/>
  <c r="D4" i="103"/>
  <c r="D3" i="103"/>
  <c r="B2" i="103"/>
  <c r="F1" i="103"/>
  <c r="B78" i="102"/>
  <c r="C77" i="102"/>
  <c r="D5" i="102"/>
  <c r="D4" i="102"/>
  <c r="D3" i="102"/>
  <c r="B2" i="102"/>
  <c r="F1" i="102"/>
  <c r="B142" i="101"/>
  <c r="C141" i="101"/>
  <c r="D5" i="101"/>
  <c r="D4" i="101"/>
  <c r="D3" i="101"/>
  <c r="B2" i="101"/>
  <c r="E1" i="101"/>
  <c r="B105" i="100"/>
  <c r="C104" i="100"/>
  <c r="D5" i="100"/>
  <c r="D4" i="100"/>
  <c r="D3" i="100"/>
  <c r="B2" i="100"/>
  <c r="E1" i="100"/>
  <c r="B33" i="99"/>
  <c r="C32" i="99"/>
  <c r="D5" i="99"/>
  <c r="D4" i="99"/>
  <c r="D3" i="99"/>
  <c r="B2" i="99"/>
  <c r="F1" i="99"/>
  <c r="B113" i="98"/>
  <c r="C112" i="98"/>
  <c r="D5" i="98"/>
  <c r="D4" i="98"/>
  <c r="D3" i="98"/>
  <c r="B2" i="98"/>
  <c r="F1" i="98"/>
  <c r="B17" i="88"/>
  <c r="C16" i="88"/>
  <c r="D5" i="88"/>
  <c r="D4" i="88"/>
  <c r="D3" i="88"/>
  <c r="B2" i="88"/>
  <c r="E1" i="88"/>
  <c r="B33" i="87"/>
  <c r="C32" i="87"/>
  <c r="D5" i="87"/>
  <c r="D4" i="87"/>
  <c r="D3" i="87"/>
  <c r="B2" i="87"/>
  <c r="E1" i="87"/>
  <c r="B59" i="86"/>
  <c r="C58" i="86"/>
  <c r="D5" i="86"/>
  <c r="D4" i="86"/>
  <c r="D3" i="86"/>
  <c r="B2" i="86"/>
  <c r="E1" i="86"/>
  <c r="B90" i="85"/>
  <c r="C89" i="85"/>
  <c r="D5" i="85"/>
  <c r="D4" i="85"/>
  <c r="D3" i="85"/>
  <c r="B2" i="85"/>
  <c r="E1" i="85"/>
  <c r="B73" i="84"/>
  <c r="C72" i="84"/>
  <c r="D5" i="84"/>
  <c r="D4" i="84"/>
  <c r="D3" i="84"/>
  <c r="B2" i="84"/>
  <c r="E1" i="84"/>
  <c r="B21" i="83"/>
  <c r="C20" i="83"/>
  <c r="D5" i="83"/>
  <c r="D4" i="83"/>
  <c r="D3" i="83"/>
  <c r="B2" i="83"/>
  <c r="E1" i="83"/>
  <c r="B59" i="82"/>
  <c r="C58" i="82"/>
  <c r="D5" i="82"/>
  <c r="D4" i="82"/>
  <c r="D3" i="82"/>
  <c r="B2" i="82"/>
  <c r="E1" i="82"/>
  <c r="B24" i="81"/>
  <c r="C23" i="81"/>
  <c r="D5" i="81"/>
  <c r="D4" i="81"/>
  <c r="D3" i="81"/>
  <c r="B2" i="81"/>
  <c r="E1" i="81"/>
  <c r="B137" i="80"/>
  <c r="C136" i="80"/>
  <c r="D5" i="80"/>
  <c r="D4" i="80"/>
  <c r="D3" i="80"/>
  <c r="B2" i="80"/>
  <c r="E1" i="80"/>
  <c r="B202" i="79"/>
  <c r="C201" i="79"/>
  <c r="D5" i="79"/>
  <c r="D4" i="79"/>
  <c r="D3" i="79"/>
  <c r="B2" i="79"/>
  <c r="E1" i="79"/>
  <c r="E1" i="26"/>
  <c r="B2" i="26"/>
  <c r="F67" i="127" l="1"/>
  <c r="F32" i="86"/>
  <c r="F33" i="86" s="1"/>
  <c r="F32" i="84"/>
  <c r="F27" i="84"/>
  <c r="F34" i="82"/>
  <c r="F33" i="82"/>
  <c r="F31" i="82"/>
  <c r="F122" i="80"/>
  <c r="F103" i="80"/>
  <c r="F123" i="80"/>
  <c r="F111" i="80"/>
  <c r="F102" i="80"/>
  <c r="F120" i="80"/>
  <c r="F112" i="80"/>
  <c r="F105" i="80"/>
  <c r="F178" i="79"/>
  <c r="F180" i="79"/>
  <c r="F192" i="79"/>
  <c r="F138" i="79"/>
  <c r="H32" i="134"/>
  <c r="H27" i="135"/>
  <c r="E27" i="135"/>
  <c r="H13" i="135" s="1"/>
  <c r="E32" i="134"/>
  <c r="F36" i="82" l="1"/>
  <c r="F35" i="82"/>
  <c r="F37" i="82" l="1"/>
  <c r="F38" i="82"/>
  <c r="F40" i="82" l="1"/>
  <c r="F39" i="82"/>
</calcChain>
</file>

<file path=xl/sharedStrings.xml><?xml version="1.0" encoding="utf-8"?>
<sst xmlns="http://schemas.openxmlformats.org/spreadsheetml/2006/main" count="4643" uniqueCount="1797">
  <si>
    <t>Sastādīja:</t>
  </si>
  <si>
    <t>Būves nosaukums:</t>
  </si>
  <si>
    <t>Objekta nosaukums:</t>
  </si>
  <si>
    <t>Objekta adrese:</t>
  </si>
  <si>
    <t>Nr.p.k.</t>
  </si>
  <si>
    <t>Kopā</t>
  </si>
  <si>
    <t>Darba nosaukums</t>
  </si>
  <si>
    <t>Mērvienība</t>
  </si>
  <si>
    <t>Daudzums</t>
  </si>
  <si>
    <t>Piezīmes:</t>
  </si>
  <si>
    <t xml:space="preserve"> Būvuzņēmējam jādod pilna apjoma tendera cenu piedāvājums, ieskaitot palīgdarbus  un materiālus, kas nav uzrādīti apjomu sarakstā un projektā, bet ir nepieciešami projektētās ēkas būvniecībai un nodošanai ekspluatācijā.</t>
  </si>
  <si>
    <t>gb.</t>
  </si>
  <si>
    <t>Būvdarbu apjomu saraksts Nr.</t>
  </si>
  <si>
    <t>Ražošanas ēka</t>
  </si>
  <si>
    <t>Ražošanas ēkas Nr.7 jaunbūve</t>
  </si>
  <si>
    <t>Ventspils, Ventspils Augsto tehnoloģiju parks</t>
  </si>
  <si>
    <t>AUKSTĀ ŪDENSVADA SISTĒMA (Ū1)</t>
  </si>
  <si>
    <t>Plastmasas daudzslāņu cauruļvadi, PN 12,5</t>
  </si>
  <si>
    <t>OD40</t>
  </si>
  <si>
    <t>m</t>
  </si>
  <si>
    <t>OD32</t>
  </si>
  <si>
    <t>OD25</t>
  </si>
  <si>
    <t>OD20</t>
  </si>
  <si>
    <t>OD15</t>
  </si>
  <si>
    <t>Noslēgventīlis uz OD40 cauruļvada</t>
  </si>
  <si>
    <t>DN32</t>
  </si>
  <si>
    <t>gb</t>
  </si>
  <si>
    <t>Noslēgventīlis uz OD32 cauruļvad</t>
  </si>
  <si>
    <t>DN25</t>
  </si>
  <si>
    <t>Noslēgventīlis uz OD25 cauruļvad</t>
  </si>
  <si>
    <t>DN20</t>
  </si>
  <si>
    <t>Noslēgventīlis uz OD20 cauruļvada</t>
  </si>
  <si>
    <t>DN15</t>
  </si>
  <si>
    <t>Vienvirziena vārsts uz OD40 cauruļvada</t>
  </si>
  <si>
    <t>Tukšošanas krāns uz OD20 cauruļvada</t>
  </si>
  <si>
    <t>Lodveida ventīlis iekārtu pievadam</t>
  </si>
  <si>
    <t>DN10</t>
  </si>
  <si>
    <t>Kompensācijas uzmava uz OD32 cauruļvada</t>
  </si>
  <si>
    <t>Kompensācijas uzmava uz OD20 cauruļvada</t>
  </si>
  <si>
    <t>Pretkondesāta izolācija ar biezumu 9mm.</t>
  </si>
  <si>
    <t>Cauruļvadu hidrauliskā pārbaude</t>
  </si>
  <si>
    <t>Ū1 sistēmas dezinfekcija</t>
  </si>
  <si>
    <t>Ūdens priekšattīrīšanas iekārtas RH 3000 komplektā ar cauruļvadu apsaisti un fasondaļām ar cauruļvadu apsaisti un fasondaļām</t>
  </si>
  <si>
    <t>3,5m3/h.</t>
  </si>
  <si>
    <t>kpl</t>
  </si>
  <si>
    <t>Ārējais laistīšanas krāns komplektā ar ātri savienojamu uzmavu DN15</t>
  </si>
  <si>
    <t>Iekšējais laistīšanas krāns komplektā ar ātri savienojamu uzmavu DN15.</t>
  </si>
  <si>
    <t xml:space="preserve">Tērauda aizsargčaula </t>
  </si>
  <si>
    <t>1,5</t>
  </si>
  <si>
    <t>Plastmasas fasondaļas un stiprinājumi, palīgmateriāli.</t>
  </si>
  <si>
    <t>ŪDENS IEVADA MEZGLS UN ŪDENS UZSKAITES MEZGLS</t>
  </si>
  <si>
    <t>Meteriālu pāreja PE OD110/tērauds DN100</t>
  </si>
  <si>
    <t>Tērauda vītņu trejgabals DN100/40/100</t>
  </si>
  <si>
    <t>Tērauda vītņu līkums DN100, 90°</t>
  </si>
  <si>
    <t>Tērauda cauruļvads 48,3x3,2mm</t>
  </si>
  <si>
    <t>DN40</t>
  </si>
  <si>
    <t>0,5</t>
  </si>
  <si>
    <t>Tērauda cauruļvads 26,9x2,6mm</t>
  </si>
  <si>
    <t>Diskveida puspagrieziena vārsts ar elektropiedziņu komplektā ar vadības automātiku</t>
  </si>
  <si>
    <t>DN100</t>
  </si>
  <si>
    <t>Tērauda caurulei enkurojošs atloku adapteris</t>
  </si>
  <si>
    <t>Noslēgventīlis uz OD40 un DN40 cauruļvadiem</t>
  </si>
  <si>
    <t xml:space="preserve">Tērauda vītņu pāreja </t>
  </si>
  <si>
    <t>DN40/20</t>
  </si>
  <si>
    <t>Sietveida mehāniskais filtrs</t>
  </si>
  <si>
    <t>Ūdens skaitītājs</t>
  </si>
  <si>
    <t>Tērauda vītņu krustgabals</t>
  </si>
  <si>
    <t>Ūdens tukšošanas krāns</t>
  </si>
  <si>
    <t>Manometrs</t>
  </si>
  <si>
    <t>Vienvirziena vārsts uz DN40 cauruļvada</t>
  </si>
  <si>
    <t>Meteriālu pāreja PE OD40/tērauds DN40</t>
  </si>
  <si>
    <t>Elektrometināms trejgabals DN32/32/32 uz OD40 caurules</t>
  </si>
  <si>
    <t>Elektrometināms līkums DN32, 90°uz OD40 caurules</t>
  </si>
  <si>
    <t>Cauruļvadu stiprinājumi</t>
  </si>
  <si>
    <t>KONTROL ŪDENS UZSKAITES MEZGLS ĒKĀ Ū1 AUKSTAIS ŪDENSVADS</t>
  </si>
  <si>
    <t>Noslēgventīlis uz OD32 cauruļvada</t>
  </si>
  <si>
    <t>Vītņu pāreja OD32/15</t>
  </si>
  <si>
    <t xml:space="preserve">Tērauda cauruļvads </t>
  </si>
  <si>
    <t xml:space="preserve">m </t>
  </si>
  <si>
    <t>Tērauda vītņu trejgabals DN15/15/15</t>
  </si>
  <si>
    <t>Vienvirziena vārsts uz OD32 cauruļvada</t>
  </si>
  <si>
    <t>UGUNSDZĒSĪBAS ŪDENSVADA SISTĒMA (Ū2)</t>
  </si>
  <si>
    <t>Tērauda cauruļvads DN100 (114x3,6mm)</t>
  </si>
  <si>
    <t>Tērauda cauruļvads DN65 (76,1x3,2mm)</t>
  </si>
  <si>
    <t>DN65</t>
  </si>
  <si>
    <t>Noslēgventīlis (sistēmas tukšošanai)</t>
  </si>
  <si>
    <t>Ugunsdzēsības šļūteņu savienotājgalviņa</t>
  </si>
  <si>
    <t>Pulverdzēšamais ugunsdzēsības aparāts (uzstādāms ugunsdzēsības krānu kastē)</t>
  </si>
  <si>
    <t>Ugunsdzēsības krānu kaste kompl.ar pulverdzēšamā aparāta nodalījumu 650x950x250mm</t>
  </si>
  <si>
    <t>Ugunsdzēsības krāns</t>
  </si>
  <si>
    <t>Stobrs (slēdzams saskaņā ar LVS EN 671-2)</t>
  </si>
  <si>
    <t>Ugunsdzēsības šļūtenes savienojums</t>
  </si>
  <si>
    <t>Ugunsdzēsības plakanā šļūtene d65mm</t>
  </si>
  <si>
    <t>l=25m</t>
  </si>
  <si>
    <t>Ūgunsdzēsības sūkņi - daudzsūkņu iekārta darba+rezerves HUNI CR 10/B komplektā ar mazo sūkni CR 3-15 "Grundfos" komplektā ar vadības automātiku, apsaistes cauruļvadiem, armatūru un tērauda fasondaļām</t>
  </si>
  <si>
    <t>Tērauda fasondaļas un stiprinājumi, palīgmateriāli.</t>
  </si>
  <si>
    <t>KARSTĀ ŪDENSVADA SISTĒMA (S3)</t>
  </si>
  <si>
    <t>Noslēgventīlis uz OD25 cauruļvada</t>
  </si>
  <si>
    <t>Kompensācijas uzmava uz OD25 cauruļvada</t>
  </si>
  <si>
    <t>Siltumizolācija ar biezumu 20mm</t>
  </si>
  <si>
    <t>S3 sistēmas dezinfekcija</t>
  </si>
  <si>
    <t>CIRKULĀCIJAS ŪDENSVADA SISTĒMA (S4)</t>
  </si>
  <si>
    <t>Vienvirziena vārsts uz OD25 cauruļvada</t>
  </si>
  <si>
    <t>Noslēgventīlis uz OD15 cauruļvada</t>
  </si>
  <si>
    <t>S4 sistēmas dezinfekcija</t>
  </si>
  <si>
    <t>Iekšējais ūdensvads</t>
  </si>
  <si>
    <t>SADZĪVES KANALIZĀCIJAS SISTĒMA (K1)</t>
  </si>
  <si>
    <t>Plastmasas kanalizācijas cauruļvadi PP</t>
  </si>
  <si>
    <t>OD110</t>
  </si>
  <si>
    <t>OD50</t>
  </si>
  <si>
    <t>Tīrīšanas lūka grīdā OD110 ar atveramu lūku 200x200</t>
  </si>
  <si>
    <t>Tīrīšanas lūka zem griestiem</t>
  </si>
  <si>
    <t>Revīzija vertikāli uz stāvvada</t>
  </si>
  <si>
    <t>Traps grīdā ar sifonu, metāla resti un izlaidi.</t>
  </si>
  <si>
    <t>Vēdināšanas caurules vāciņs</t>
  </si>
  <si>
    <t>DN50</t>
  </si>
  <si>
    <t>Cauruļvada gala noslēgs</t>
  </si>
  <si>
    <t>Tērauda aizsargčaula 2x0,5m</t>
  </si>
  <si>
    <t>DN200</t>
  </si>
  <si>
    <t>SANITĀRTEHNISKĀS IEKĀRTAS</t>
  </si>
  <si>
    <t>Brīvi stāvošs invalīdu klozetpods ar skrūvēm, skalošanas kasti, pievienošanas caurulēm, sēdrinķi, vāku, speciālajiem rokturiem un stiprinājumiem, ar vertikālo izvadu, balts</t>
  </si>
  <si>
    <t>Brīvi stāvošs klozetpods komplektā ar skrūvēm, skalošanas kasti, pievienošanas caurulēm, sēdrinķi, vāku, ar vertikālo izvadu, balts</t>
  </si>
  <si>
    <t>Pie sienas stiprināma invalīdu keramikas izlietne, balta ar speciālajiem rokturiem, komplektā ar skrūvēm, sifonu, jaucējkrānu</t>
  </si>
  <si>
    <t xml:space="preserve">Pie sienas stiprināma keramikas izlietne, balta, komplektā ar skrūvēm, sifonu, jaucējkrānu </t>
  </si>
  <si>
    <t>Nerūsējošā tērauda virtuves izlietne, komplektā ar skrūvēm, sifonu, jaucējkrānu</t>
  </si>
  <si>
    <t>Dušas jaucējkrāns, dušas galva ar turētāju no sienas</t>
  </si>
  <si>
    <t>Iekšējā kanalizācija</t>
  </si>
  <si>
    <t>Tērauda radiators Purmo "Compact" komplektā ar montāžas stiprinājumiem, atgaisotāju, korķiem</t>
  </si>
  <si>
    <t>C11-500-500</t>
  </si>
  <si>
    <t>C21-500-1200</t>
  </si>
  <si>
    <t>C22-500-1600</t>
  </si>
  <si>
    <t>Radiatora vārsts</t>
  </si>
  <si>
    <t>Dn15</t>
  </si>
  <si>
    <t>Radiatora termostatgalva</t>
  </si>
  <si>
    <t>Noslēgvārsts</t>
  </si>
  <si>
    <t>Elektriskais radiators ar digitālo termostatu</t>
  </si>
  <si>
    <t xml:space="preserve">Elektriskais dvieļu žāvētājs </t>
  </si>
  <si>
    <t>300W</t>
  </si>
  <si>
    <t>Sildpanelis ZIP ar izolāciju, stiprinājumiem, cinkotu virsmu ar papildus poliestera lakas pārklājumu un DIN 50017 atbilstošu pretkorozijas aizsardzību</t>
  </si>
  <si>
    <t>Zehnder ZIP ECO 6m</t>
  </si>
  <si>
    <t>Zehnder ZIP ECO 5m</t>
  </si>
  <si>
    <t>Zehnder ZIP 4m</t>
  </si>
  <si>
    <t>ZIP pieslēguma kolektors 02-caurulēm, presējams</t>
  </si>
  <si>
    <t>ZIP pieslēguma kolektors 04-caurulēm, presējams</t>
  </si>
  <si>
    <t>ZIP gala kolektors 04-caurulēm, presējams</t>
  </si>
  <si>
    <t>ZIP gala kolektors 08-caurulēm, presējams</t>
  </si>
  <si>
    <t>Zehnder VSRK-25 plūsmas regulat. kompl. ar atgaitas vārstu DN25 , PN 16</t>
  </si>
  <si>
    <t>VSRK-25</t>
  </si>
  <si>
    <t>Honeywell aktuators M30 x 1,5mm, 230 V, 3W, 4mm</t>
  </si>
  <si>
    <t>Honeywell CM707 Telpas programmējams kontrolieris</t>
  </si>
  <si>
    <t>CMT707A1011</t>
  </si>
  <si>
    <t>ZIP PE 25/540 elastīgais pievienojums DN25, L 540mm, 10bar</t>
  </si>
  <si>
    <t xml:space="preserve">Elektroniskais cirkulācijas sūknis </t>
  </si>
  <si>
    <t xml:space="preserve">ALPHA2 25-50 130 </t>
  </si>
  <si>
    <t>MAGNA 3 25-60</t>
  </si>
  <si>
    <t>Trīsgaitas vārsts ar elektrisko piedziņu (Belimo)</t>
  </si>
  <si>
    <t>Dn20 Kvs=6.3</t>
  </si>
  <si>
    <t>Dn32 Kvs=16.0</t>
  </si>
  <si>
    <t>Daudzslāņu kompozītcaurule PEX-c/AL/PE (taisna)</t>
  </si>
  <si>
    <t>16x2,0</t>
  </si>
  <si>
    <t>m.</t>
  </si>
  <si>
    <t>20x2,25</t>
  </si>
  <si>
    <t>25x2,5</t>
  </si>
  <si>
    <t>32x3,0</t>
  </si>
  <si>
    <t>40x4,0</t>
  </si>
  <si>
    <t>50x4,5</t>
  </si>
  <si>
    <t>63x6,0</t>
  </si>
  <si>
    <t xml:space="preserve">Tērauda caurule      </t>
  </si>
  <si>
    <t>Dn20</t>
  </si>
  <si>
    <t>Dn32</t>
  </si>
  <si>
    <t>Dn40</t>
  </si>
  <si>
    <t>Dn50</t>
  </si>
  <si>
    <t>Dn65</t>
  </si>
  <si>
    <t>Dn80</t>
  </si>
  <si>
    <t>Vara caurules</t>
  </si>
  <si>
    <t>12x1,0</t>
  </si>
  <si>
    <t xml:space="preserve">Balansēšanas ventilis </t>
  </si>
  <si>
    <t>STAD Dn10 Kvs=1,47</t>
  </si>
  <si>
    <t>STAD Dn15 Kvs=2,52</t>
  </si>
  <si>
    <t>STAD Dn20 Kvs=5,70</t>
  </si>
  <si>
    <t>STAD Dn25 Kvs=8,70</t>
  </si>
  <si>
    <t>STAD Dn40 Kvs=19.2</t>
  </si>
  <si>
    <t>STAD Dn50 Kvs=33.0</t>
  </si>
  <si>
    <t xml:space="preserve">Lodveida ventilis </t>
  </si>
  <si>
    <t>Dn25</t>
  </si>
  <si>
    <t>Lodveida ventilis (manometriem)</t>
  </si>
  <si>
    <t>Vienvirziena vārsts</t>
  </si>
  <si>
    <t>Sietiņa filtrs</t>
  </si>
  <si>
    <t>Manometrs ar krānu</t>
  </si>
  <si>
    <t>0-6bar</t>
  </si>
  <si>
    <t>Bimetaliskais termometrs</t>
  </si>
  <si>
    <t>0-100°C</t>
  </si>
  <si>
    <t>Automātiskais atgaisotājs ar noslēgvārstu</t>
  </si>
  <si>
    <t>Iztukšošanas ventilis ar uzgali</t>
  </si>
  <si>
    <t>Polietilēna izolācija</t>
  </si>
  <si>
    <t>TL-18/9-DG</t>
  </si>
  <si>
    <t>TL-20/13-DG</t>
  </si>
  <si>
    <t>TL-28/20-DG</t>
  </si>
  <si>
    <t>TL-35/20-DG</t>
  </si>
  <si>
    <t>Minelārvates izolācija</t>
  </si>
  <si>
    <t>22x20mm</t>
  </si>
  <si>
    <t>28x20mm</t>
  </si>
  <si>
    <t>42x30mm</t>
  </si>
  <si>
    <t>48x30mm</t>
  </si>
  <si>
    <t>54x30mm</t>
  </si>
  <si>
    <t>60x30mm</t>
  </si>
  <si>
    <t>64x30mm</t>
  </si>
  <si>
    <t>76x40mm</t>
  </si>
  <si>
    <t>89x40mm</t>
  </si>
  <si>
    <t>Daudzslāņu cauruļvadu veidgabali</t>
  </si>
  <si>
    <t>Daudzslāņu cauruļvadu montāžas  komplekts</t>
  </si>
  <si>
    <t>Tērauda cauruļu veidgabali</t>
  </si>
  <si>
    <t>Tērauda cauruļu montāžas  komplekts</t>
  </si>
  <si>
    <t>Elektrokomutācijas kabeļu komplekts</t>
  </si>
  <si>
    <t>Izolācijas palīgmateriāli</t>
  </si>
  <si>
    <t>Marķēšanas materiāli</t>
  </si>
  <si>
    <t>Ugunsdrošās manžetes</t>
  </si>
  <si>
    <t>atkarībā no montāžas veida</t>
  </si>
  <si>
    <t>Sistēmas hidrauliskā pārbaude, balansēšana un marķēšana</t>
  </si>
  <si>
    <t>Apkure</t>
  </si>
  <si>
    <t>Jumta ventilators DHS 400E4 komplektā ar VKS pretvārstu; ātruma regulatoru; jumta kārbu un ASK pāreju</t>
  </si>
  <si>
    <t>DHS 400E4</t>
  </si>
  <si>
    <t>Kanāla ventilators K 100 EC komplektā ar ātruma regulatoru</t>
  </si>
  <si>
    <t>K 100 EC</t>
  </si>
  <si>
    <t>Kanāla ventilators PRIO 160 EC komplektā ar ātruma regulatoru</t>
  </si>
  <si>
    <t>PRIO 160 EC</t>
  </si>
  <si>
    <t>Kanāla ventilators PRIO 200 EC komplektā ar ātruma regulatoru</t>
  </si>
  <si>
    <t>PRIO 200 EC</t>
  </si>
  <si>
    <t>Gaisa sildītājs ar temperatūras sensoriem</t>
  </si>
  <si>
    <t>CBM 125-1,2</t>
  </si>
  <si>
    <t>Kanāla filtrs</t>
  </si>
  <si>
    <t>FFR 125 F5</t>
  </si>
  <si>
    <t>Gaisa vads no cinkotā skārda</t>
  </si>
  <si>
    <t>Ø100</t>
  </si>
  <si>
    <t>Ø125</t>
  </si>
  <si>
    <t>Ø160</t>
  </si>
  <si>
    <t>Ø200</t>
  </si>
  <si>
    <t>Ø250</t>
  </si>
  <si>
    <t>Ø315</t>
  </si>
  <si>
    <t>Ø400</t>
  </si>
  <si>
    <t>Ø500</t>
  </si>
  <si>
    <t>Ø630</t>
  </si>
  <si>
    <t>Ø800</t>
  </si>
  <si>
    <t>Ø1000</t>
  </si>
  <si>
    <t>300x250</t>
  </si>
  <si>
    <t>350x250</t>
  </si>
  <si>
    <t>400x200</t>
  </si>
  <si>
    <t>400x250</t>
  </si>
  <si>
    <t>1000x500</t>
  </si>
  <si>
    <t>1300x900</t>
  </si>
  <si>
    <t>1600x1200</t>
  </si>
  <si>
    <t>1600x1400</t>
  </si>
  <si>
    <t>1900x700</t>
  </si>
  <si>
    <t>1900x1000</t>
  </si>
  <si>
    <t>1900x1200</t>
  </si>
  <si>
    <t>2000x800</t>
  </si>
  <si>
    <t>2000x1400</t>
  </si>
  <si>
    <t>2200x800</t>
  </si>
  <si>
    <t>2800x800</t>
  </si>
  <si>
    <t>2800x1200</t>
  </si>
  <si>
    <t>Gaisa sadalītājs (pieplūde)</t>
  </si>
  <si>
    <t>EAGLE F 160</t>
  </si>
  <si>
    <t>EAGLE F 200</t>
  </si>
  <si>
    <t>EAGLE 160-600+ALS 125-160</t>
  </si>
  <si>
    <t>EAGLE 250-600+ALS 200-250</t>
  </si>
  <si>
    <t>EAGLE W 400-200+ALV 400-200-160</t>
  </si>
  <si>
    <t>SV-1-200-100</t>
  </si>
  <si>
    <t>Gaisa sadalītājs (nosūce)</t>
  </si>
  <si>
    <t>SV-1-1000-500</t>
  </si>
  <si>
    <t>USS/I-1900-1000</t>
  </si>
  <si>
    <t>ALGc 300-100+TRGc 300-100-160</t>
  </si>
  <si>
    <t>PELICAN CE 200-600+ALS 160-200</t>
  </si>
  <si>
    <t>PELICAN CE 250-600+ALS 200-250</t>
  </si>
  <si>
    <t>KSO-100</t>
  </si>
  <si>
    <t>KSO-125</t>
  </si>
  <si>
    <t>Gaisa ieņemšanas / izmešanas reste</t>
  </si>
  <si>
    <t>IGC-125</t>
  </si>
  <si>
    <t>Gaisa ieņemšanas reste</t>
  </si>
  <si>
    <t>USS/I-1300-900</t>
  </si>
  <si>
    <t>USS/I-1600-1400</t>
  </si>
  <si>
    <t>USS/I-2000-1400</t>
  </si>
  <si>
    <t>Gaisa izmešanas jumtiņš</t>
  </si>
  <si>
    <t>VHL 250 315</t>
  </si>
  <si>
    <t>VHL 315 400</t>
  </si>
  <si>
    <t>2300x1600</t>
  </si>
  <si>
    <t>Droseļvārsts ar piedziņu</t>
  </si>
  <si>
    <t>UTK/C-400-400-400+LM230A</t>
  </si>
  <si>
    <t xml:space="preserve">Droseļvārsts </t>
  </si>
  <si>
    <t>PTS/B-100</t>
  </si>
  <si>
    <t>PTS/B-125</t>
  </si>
  <si>
    <t>PTS/B-160</t>
  </si>
  <si>
    <t>PTS/B-200</t>
  </si>
  <si>
    <t>PTS/B-250</t>
  </si>
  <si>
    <t>PTS/B-315</t>
  </si>
  <si>
    <t>UTK/C-800-800-800</t>
  </si>
  <si>
    <t>UTK/R-1000x500</t>
  </si>
  <si>
    <t>Ugunsdrošais vārts EI-45</t>
  </si>
  <si>
    <t>FD-160</t>
  </si>
  <si>
    <t>FD-200</t>
  </si>
  <si>
    <t>FD-250</t>
  </si>
  <si>
    <t>FD-400</t>
  </si>
  <si>
    <t>FD-500</t>
  </si>
  <si>
    <t>FD-400-250</t>
  </si>
  <si>
    <t>FD-1600x1200</t>
  </si>
  <si>
    <t>FD-2200x800</t>
  </si>
  <si>
    <t>FD-2800x800</t>
  </si>
  <si>
    <t>Troksņu slāpētājs</t>
  </si>
  <si>
    <t>CADENZA 2000-800-2450</t>
  </si>
  <si>
    <t>CADENZA 2200-800-2450</t>
  </si>
  <si>
    <t>SLCU 630 1200 100</t>
  </si>
  <si>
    <t>SLCU 800 1200 100</t>
  </si>
  <si>
    <t>SORDO-P 1000-2000</t>
  </si>
  <si>
    <t>Tīrīšanas lūkas</t>
  </si>
  <si>
    <t xml:space="preserve">Minerālvates siltumizolācija "Isover" CLIMCOVER CR1 ALU2 </t>
  </si>
  <si>
    <t>20mm</t>
  </si>
  <si>
    <t>m²</t>
  </si>
  <si>
    <t>30mm</t>
  </si>
  <si>
    <t xml:space="preserve">Minerālvates siltumizolācija "Isover" CLIMCOVER CR2 ALU2 </t>
  </si>
  <si>
    <t>100mm</t>
  </si>
  <si>
    <t xml:space="preserve">Elektroinstalācijas komplekts </t>
  </si>
  <si>
    <t>Gaisa vadu veidgabali un stiprinājumi</t>
  </si>
  <si>
    <t>Sistēmas balansēšana un marķēšana</t>
  </si>
  <si>
    <t>Izolācijas komplekts, montāžas komplekts, palīgmateriāli</t>
  </si>
  <si>
    <t>Ventilācija</t>
  </si>
  <si>
    <t>10kW; R410a</t>
  </si>
  <si>
    <t xml:space="preserve">Kondensāta sūknis </t>
  </si>
  <si>
    <t>Dn100</t>
  </si>
  <si>
    <t>STAD Dn100 Kvs=190.0</t>
  </si>
  <si>
    <t>STAD Dn125 Kvs=300</t>
  </si>
  <si>
    <t xml:space="preserve">Lodveida ventilis  </t>
  </si>
  <si>
    <t xml:space="preserve"> Dn 50</t>
  </si>
  <si>
    <t xml:space="preserve"> Dn 65</t>
  </si>
  <si>
    <t xml:space="preserve"> Dn 100</t>
  </si>
  <si>
    <t xml:space="preserve"> Dn 125</t>
  </si>
  <si>
    <t xml:space="preserve"> Dn 150</t>
  </si>
  <si>
    <t xml:space="preserve"> Dn 15</t>
  </si>
  <si>
    <t>Tehniskais manometrs ar ventili</t>
  </si>
  <si>
    <t xml:space="preserve">0-10 bar </t>
  </si>
  <si>
    <t xml:space="preserve">Tehniskais termometrs </t>
  </si>
  <si>
    <t xml:space="preserve"> Dn 80</t>
  </si>
  <si>
    <t>Vara caurule ar izolāciju freonam</t>
  </si>
  <si>
    <t>9.52mm</t>
  </si>
  <si>
    <t>15.88mm</t>
  </si>
  <si>
    <t>Etilēnglikola - ūdens šķidrums 35%</t>
  </si>
  <si>
    <t>L</t>
  </si>
  <si>
    <t>Freons</t>
  </si>
  <si>
    <t>R410A</t>
  </si>
  <si>
    <t>Prekondensāta izolācija K-FLEX</t>
  </si>
  <si>
    <t>64x19mm</t>
  </si>
  <si>
    <t>89x19mm</t>
  </si>
  <si>
    <t>114x19mm</t>
  </si>
  <si>
    <t>140x19mm</t>
  </si>
  <si>
    <t xml:space="preserve">Prekondensāta izolācijas paklājs </t>
  </si>
  <si>
    <t>25mm</t>
  </si>
  <si>
    <t>m2</t>
  </si>
  <si>
    <t>Cinkota skārda apšuvums dzesēšanas caurulēm</t>
  </si>
  <si>
    <t>0,5mm</t>
  </si>
  <si>
    <t xml:space="preserve">Tērauda cauruļvadu veidgabali </t>
  </si>
  <si>
    <t>Tērauda cauruļvadu montāžas komplekts</t>
  </si>
  <si>
    <t>Gaisa mitrināšana</t>
  </si>
  <si>
    <t>Gaisa mitrināšanas iekārta komplektā ar ūdens filtrēšanas,sagatavošanas un attīrīšanas sistēmu, ūdens uzskaiti un akumulāciju, aukstspiediena sūkņiem un gaisa mitrināšanas un kontroles vadības sistēmu ar sadalījumu pa zonām, automātikas nodrošinājumu  ar Modbus TCP/IP vai Bacnet IP savienojumu.</t>
  </si>
  <si>
    <t xml:space="preserve">Mitrināšanas diapazons 20-80%; </t>
  </si>
  <si>
    <t>Zonu vārsti ar spiediena novadīšanu no mitrināšanas zonu atzariem no nerūsējošā tērauda</t>
  </si>
  <si>
    <t>Mitruma sensori ar maksimālā mitruma līmeņa dzošības cilpu un signālkabeli</t>
  </si>
  <si>
    <t>Augspiediena caurule ar armējumu un nerūsējošā tērauda stiprinājumiem</t>
  </si>
  <si>
    <t>Gaisa mitrināšanas mitruma sadalīšanas elementi telpā ar 8 sprauslām</t>
  </si>
  <si>
    <t xml:space="preserve">Cauruļvadu veidgabali </t>
  </si>
  <si>
    <t>Cauruļvadu montāžas komplekts</t>
  </si>
  <si>
    <t>Sistēmas hidrauliskā pārbaude un marķēšana</t>
  </si>
  <si>
    <t>Gaisa kondicionēšana</t>
  </si>
  <si>
    <t>Karstā ūdens tvertne komplektā ar sensoriem</t>
  </si>
  <si>
    <t xml:space="preserve">Spiediena regulators </t>
  </si>
  <si>
    <t>AVP 40, Dn 40 Kvs 20.0 m3/h</t>
  </si>
  <si>
    <t>Siltumskaitītājs komplektā ar sensoriem un sensoru ligzdu</t>
  </si>
  <si>
    <t>Siltuma skaitītājs Multical 602 ar plūsmas mērītāju Ultraflow,  Qnom. 15.0 m3/h Dn 50</t>
  </si>
  <si>
    <t>Karstā ūdens plākšņu siltummainis  komplektā ar siltumizolāciju</t>
  </si>
  <si>
    <t>Qs=196.0kW, XB 61L-SB-1-36</t>
  </si>
  <si>
    <t>Apkures plākšņu siltummainis komplektā ar siltumizolāciju</t>
  </si>
  <si>
    <t>Qs=131.17 kW, XB 52 M-1-30</t>
  </si>
  <si>
    <t>Ventilācijas siltumapgādes plākšņu siltummainis komplektā ar siltumizolāciju</t>
  </si>
  <si>
    <t>Qs=318.5 kW, XB 52 M-1-70</t>
  </si>
  <si>
    <t>Procesors (k.ūd.)</t>
  </si>
  <si>
    <t>ECL 310 (A217)</t>
  </si>
  <si>
    <t>Procesors (apkure un ventilācijas siltumapgāde)</t>
  </si>
  <si>
    <t>ECL 310 (A390)</t>
  </si>
  <si>
    <t>Procesors (apkure)</t>
  </si>
  <si>
    <t>ECL 210 (A260)</t>
  </si>
  <si>
    <t>Regulēšanas vārsts (k.ūd.)</t>
  </si>
  <si>
    <t>VRG 2, Dn32</t>
  </si>
  <si>
    <t>Izpildmehānisms (k.ūd.)</t>
  </si>
  <si>
    <t>AMV 35</t>
  </si>
  <si>
    <t>Regulēšanas vārsts (apkure)</t>
  </si>
  <si>
    <t>VRG 2, Dn 20</t>
  </si>
  <si>
    <t>Izpildmehānisms (apkure)</t>
  </si>
  <si>
    <t>AMV 435</t>
  </si>
  <si>
    <t>Regulēšanas vārsts (vent. siltumapgāde)</t>
  </si>
  <si>
    <t>VRG 2, Dn 32</t>
  </si>
  <si>
    <t>Izpildmehānisms (vent. siltumapgāde)</t>
  </si>
  <si>
    <t>Ārgaisa temperatūras sensors</t>
  </si>
  <si>
    <t>ESMT 1</t>
  </si>
  <si>
    <t xml:space="preserve">Ūdens temperatūras sensors (virsmas) </t>
  </si>
  <si>
    <t>ESM 11</t>
  </si>
  <si>
    <t xml:space="preserve">Ūdens temperatūras sensors </t>
  </si>
  <si>
    <t xml:space="preserve">ESMU </t>
  </si>
  <si>
    <t>Karstā ūdens cirkulācijas sūknis</t>
  </si>
  <si>
    <t>Apkures cirkulācijas sūknis</t>
  </si>
  <si>
    <t xml:space="preserve">MAGNA 3 32-100 </t>
  </si>
  <si>
    <t>MAGNA 3 25-120</t>
  </si>
  <si>
    <t>ALPHA 2 25-50 130</t>
  </si>
  <si>
    <t>Vent. siltumapgādes cirkulācijas sūknis</t>
  </si>
  <si>
    <t>MAGNA 3 40-100 F</t>
  </si>
  <si>
    <t>Trīsgaitas vārsts ar el. piedziņu</t>
  </si>
  <si>
    <t>Balansēšanas vārsts</t>
  </si>
  <si>
    <t>STAD 15; Kvs=2.52</t>
  </si>
  <si>
    <t>STAD 50; Kvs=33.0</t>
  </si>
  <si>
    <t>Drošības vārsts</t>
  </si>
  <si>
    <t>6 bar</t>
  </si>
  <si>
    <t>10 bar</t>
  </si>
  <si>
    <t>Piebarošanas ūdens skaitītājs</t>
  </si>
  <si>
    <t>0…90°C 1,5 m3/h</t>
  </si>
  <si>
    <t>Izplešanās tvertne k.ūd. sistēmai</t>
  </si>
  <si>
    <t>V=100 L</t>
  </si>
  <si>
    <t>Izplešanās tvertne apkures sistēmai</t>
  </si>
  <si>
    <t>V=120 L</t>
  </si>
  <si>
    <t>Izplešanās tvertne vent.siltumapgādes sistēmai</t>
  </si>
  <si>
    <t>Lodveida ventilis metināmais "NAVAL"</t>
  </si>
  <si>
    <t xml:space="preserve"> Dn 32 Pn 16</t>
  </si>
  <si>
    <t xml:space="preserve"> Dn 50 Pn 16</t>
  </si>
  <si>
    <t xml:space="preserve"> Dn 65 Pn 16</t>
  </si>
  <si>
    <t xml:space="preserve"> Dn 80 Pn 16</t>
  </si>
  <si>
    <t xml:space="preserve">Lodveida ventilis   </t>
  </si>
  <si>
    <t xml:space="preserve"> Dn 20</t>
  </si>
  <si>
    <t xml:space="preserve"> Dn 25</t>
  </si>
  <si>
    <t xml:space="preserve"> Dn 32</t>
  </si>
  <si>
    <t xml:space="preserve">Vienvirziena vārsts </t>
  </si>
  <si>
    <t xml:space="preserve"> Dn 40</t>
  </si>
  <si>
    <t xml:space="preserve">Vītņu sietiņfiltrs     </t>
  </si>
  <si>
    <t xml:space="preserve">Vītņu sietiņfiltrs </t>
  </si>
  <si>
    <t xml:space="preserve">Atloku sietiņfiltrs     </t>
  </si>
  <si>
    <t xml:space="preserve"> 0-16 bar </t>
  </si>
  <si>
    <t>0-120°C</t>
  </si>
  <si>
    <t xml:space="preserve">Spiediena relejs </t>
  </si>
  <si>
    <t>KP 35</t>
  </si>
  <si>
    <t>1</t>
  </si>
  <si>
    <t>Dn 15</t>
  </si>
  <si>
    <t>Dn 20</t>
  </si>
  <si>
    <t xml:space="preserve"> Pn16</t>
  </si>
  <si>
    <t xml:space="preserve">Elektrometināta tērauda caurule      </t>
  </si>
  <si>
    <t xml:space="preserve">Elektrometināta tērauda caurule       </t>
  </si>
  <si>
    <t>Daudzslāņu cauruļvads</t>
  </si>
  <si>
    <t>PEX Dn 20</t>
  </si>
  <si>
    <t>PEX Dn 40</t>
  </si>
  <si>
    <t>Minerālvates izolācija čaulas</t>
  </si>
  <si>
    <t>28x30mm</t>
  </si>
  <si>
    <t>35x30mm</t>
  </si>
  <si>
    <t>48x40mm</t>
  </si>
  <si>
    <t>60x40mm</t>
  </si>
  <si>
    <t xml:space="preserve"> 89x40mm</t>
  </si>
  <si>
    <t xml:space="preserve">Grunts LARAGRUNTS divas kārtas </t>
  </si>
  <si>
    <t>Gruntējuma GF 021 viena kārta</t>
  </si>
  <si>
    <t>Tērauda cauruļu veidgabali un stiprinājumi</t>
  </si>
  <si>
    <t>Tērauda cauruļu montāžas komplekts</t>
  </si>
  <si>
    <t>Daudzslāņu cauruļu veidgabali un stiprinājumi</t>
  </si>
  <si>
    <t>Daudzslāņu cauruļu montāžas komplekts</t>
  </si>
  <si>
    <t>Siltuma mezgls</t>
  </si>
  <si>
    <t>Sadalnes(komplektā ar automātiku)</t>
  </si>
  <si>
    <t>Sadalne.v/a., IP31, rūpnieciski komplektējama 400A, 420/240V IK08, 50hz  izmērs 1050x650x2100,  montāžai uz grīdas.  Ikm3&lt; 10kA, Ikm1&lt; 5kA Ar caurspīdīgām durvīm.  komplektā ar automātiku pēc dotās shēmas</t>
  </si>
  <si>
    <t>Prisma P</t>
  </si>
  <si>
    <t>Varset Automatic</t>
  </si>
  <si>
    <t>Prisma G</t>
  </si>
  <si>
    <t xml:space="preserve">Sadalne.v/a., ar iebūvētām kontaktligzdām, IP44, rūpnieciski komplektējama līdz 63A,  420/240V 50hz,  montāža pie kabeļu trepes komplektā ar montāžas plāksni VEF-2.  Ikm3&lt; 10kA, Ikm1&lt; 5kA  Metāla korpuss.  </t>
  </si>
  <si>
    <t>Kaedra</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</si>
  <si>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﻿Plastmasas sadales skapis ar metāla durvīm.
</t>
  </si>
  <si>
    <t xml:space="preserve">Montāžas metode Virsapmetuma
Rindu skaits 2
Moduļu skaits 24
Caurspīdīgs pārklājs/durvis Nē
Korpusa materiāls Plastmasa
Augstums 353 mm
Platums 268 mm
Dziļums 102 mm
DIN-sliede Jā
Krāsa Balts
RAL numurs 9003
Aizsardzības pakāpe (IP) IP40
</t>
  </si>
  <si>
    <t>Montāžas metode Virsapmetuma
Rindu skaits 5
Moduļu skaits 120
Korpusa materiāls Plastmasa
Augstums 900 mm
Platums 550 mm
Dziļums 148 mm
DIN-sliede Jā
Krāsa Balts
Aizsardzības pakāpe (IP) IP30</t>
  </si>
  <si>
    <t>Montāžas metode Zemapmetuma
Rindu skaits 3
Moduļu skaits 54
Korpusa materiāls Plastmasa
Augstums 660 mm
Platums 486 mm
Dziļums 109 mm
Iebūvēšanas dziļums 95 mm
DIN-sliede Jā
Krāsa Balts
Aizsardzības pakāpe (IP) IP30</t>
  </si>
  <si>
    <t>Montāžas metode Virsapmetuma
Rindu skaits 2
Moduļu skaits 26
Korpusa materiāls Plastmasa
Augstums 450 mm
Platums 336 mm
Dziļums 123 mm
DIN-sliede Jā
Krāsa Balts
Aizsardzības pakāpe (IP) IP30</t>
  </si>
  <si>
    <t>Montāžas metode Virsapmetuma
Rindu skaits 3
Moduļu skaits 36
Caurspīdīgs pārklājs/durvis Jā
Korpusa materiāls Plastmasa
Augstums 610 mm
Platums 448 mm
Dziļums 160 mm
DIN-sliede Jā
Krāsa Pelēks
RAL numurs 7035
Aizsardzības pakāpe (IP) IP65</t>
  </si>
  <si>
    <t>Sadalnes slēdzene</t>
  </si>
  <si>
    <t>Gaismekļi</t>
  </si>
  <si>
    <t xml:space="preserve">Gaismeklis LED 92W, 320x342x65mm, 13195lm, v/a, IP 65, IK 08  4000K, 143lm/W, TRILUX Mirona Fit TB LED13000-840,  kalpošanas laiks &gt;50 000H, garantija 5gadi, L80B10, CRI&gt;80, vai ekvivalents
</t>
  </si>
  <si>
    <t>TRILUX  Mirona Fit TB</t>
  </si>
  <si>
    <t>Gaismeklis LED 181W, 650x342x110mm, 26390lm, v/a, IP 65, IK 07  4000K, 145.8 lm/W, TRILUX Mirona Fit-Spo TB LED 26000-840,  kalpošanas laiks &gt;50 000H, garantija 5gadi, L80B10, CRI&gt;80, vai ekvivalents</t>
  </si>
  <si>
    <t>TRILUX  Mirona Fit-Spo</t>
  </si>
  <si>
    <t xml:space="preserve">Gaismeklis LED 41W, 1475x65x65mm, 6500lm, v/a, IP 54, IK 06  4000K, 160 lm/W, TRILUX E-Line  B LED6500-840,  kalpošanas laiks &gt;50 000H, garantija 5gadi, L80B10, CRI&gt;80, vai ekvivalents
</t>
  </si>
  <si>
    <t>TRILUX E-Line  B LED6500-840</t>
  </si>
  <si>
    <t xml:space="preserve">Gaismeklis LED 74W, 1475x65x65mm, 9996lm, v/a, IP 54, IK 06  4000K, 135 lm/W, TRILUX E-Line G2 T LED10000-840 ,  kalpošanas laiks &gt;50 000H, garantija 5gadi, L80B10, CRI&gt;80, vai ekvivalents
</t>
  </si>
  <si>
    <t xml:space="preserve"> TRILUX E-Line G2 T LED10000-840 </t>
  </si>
  <si>
    <t>Gaismeklis LED 74W, 1475x65x65mm, 9992.5lm, v/a, IP 54, IK 06  4000K, 135 lm/W, TRILUX E-Line G2 B LED10000-840,  kalpošanas laiks &gt;50 000H, garantija 5gadi, L80B10, CRI&gt;80, vai ekvivalents</t>
  </si>
  <si>
    <t>TRILUX E-Line G2 B LED10000-840</t>
  </si>
  <si>
    <t>Gaismeklis LED 35W, 1500x88x70mm, 5396lm, v/a, IP 54, IK 06  4000K, 154 lm/W, TRILUX E-Line B LED5500-840, kalpošanas laiks &gt;50 000H, garantija 5gadi, L80B10, CRI&gt;80, vai ekvivalents</t>
  </si>
  <si>
    <t>TRILUX E-Line B LED5500-840</t>
  </si>
  <si>
    <t>Gaismeklis LED 36W, 1200x88x77mm, 4000lm, v/a, IP 66,IK 04  4000K, 111 lm/W, TRILUX Olexeon 1200 B 4000-840 ET,  kalpošanas laiks &gt;50 000H, garantija 5gadi, L80B10, CRI&gt;80, vai ekvivalents</t>
  </si>
  <si>
    <t>TRILUX TOC 6815440</t>
  </si>
  <si>
    <t xml:space="preserve">Gaismeklis LED 50W, D=650mm, h=20mm, 6000lm, v/a, IP 40,  4000K, 119.98 lm/W, TRILUX LateraloR H1 BLGS 6000-840 01 ETDD, kalpošanas laiks &gt;50 000H, garantija 5gadi, L80B10, CRI&gt;80, vai ekvivalents
</t>
  </si>
  <si>
    <t>TRILUX TOC 6367251</t>
  </si>
  <si>
    <t xml:space="preserve">Gaismeklis LED 16W, D=150mm, 1700lm, z/a, IP 54,  3000K, 112.4 lm/W, TRILUX InperlaLP C05 HR22 1800-830 01 ET, kalpošanas laiks &gt;50 000H, garantija 5gadi, L80B10, CRI&gt;80, vai ekvivalents
</t>
  </si>
  <si>
    <t>TRILUX TOC 6357940</t>
  </si>
  <si>
    <t>Gaismeklis LED 9W, D=150mm, 1000lm, v/a, IP 54,  3000K, 111 lm/W, TRILUX InperlaLP C05 BR19 1000-830 01 ET, kalpošanas laiks &gt;50 000H, garantija 5gadi, L80B10, CRI&gt;80, vai ekvivalents</t>
  </si>
  <si>
    <t xml:space="preserve">TRILUX TOC 6355340 </t>
  </si>
  <si>
    <t>Gaismeklis LED 16W, D=150mm, 1800lm, z/a, IP 54,  4000K, 112.4 lm/W, TRILUX InperlaLP C05 HR22 1800-840 01 ET, kalpošanas laiks &gt;50 000H, garantija 5gadi, L80B10, CRI&gt;80, vai ekvivalents</t>
  </si>
  <si>
    <t>TRILUX  TOC 6357440</t>
  </si>
  <si>
    <t>Gaismeklis LED 53W, 1500x88x77mm, 5700lm, v/a, IP 66,IK 04  4000K, 107.53 lm/W, TRILUX Olexeon 1500 B 6000-840 ET, kalpošanas laiks &gt;50 000H, garantija 5gadi, L80B10, CRI&gt;80, vai ekvivalents</t>
  </si>
  <si>
    <t>TRILUX  TOC 6815240</t>
  </si>
  <si>
    <t xml:space="preserve">Gaismeklis LED 9W, D=150mm, 1000lm, v/a, IP 54,  4000K, 111 lm/W, TRILUX InperlaLP C05 BR19 1000-840 01 ET, kalpošanas laiks &gt;50 000H, garantija 5gadi, L80B10, CRI&gt;80, vai ekvivalents
</t>
  </si>
  <si>
    <t xml:space="preserve">TRILUX TOC 6355440 </t>
  </si>
  <si>
    <t>Gaismeklis LED 18W, D=316mm, 1800lm, v/a, IP 440,  4000K, 100 lm/W, TRILUX Onplana D09 CDP19 2000-840 01 ET, kalpošanas laiks &gt;50 000H, garantija 5gadi, L80B10, CRI&gt;80, vai ekvivalents</t>
  </si>
  <si>
    <t>TRILUX TOC 6458540</t>
  </si>
  <si>
    <t>Gaismeklis LED 61W, 1203x200x45mm, 6700lm, v/a, IP 20,  4000K, 109.81 lm/W, TRILUX Lunexo H1 CDP-I 6500 840 01 ETDD, kalpošanas laiks &gt;50 000H, garantija 5gadi, L80B10, CRI&gt;80, vai ekvivalents</t>
  </si>
  <si>
    <t>TRILUX TOC 6825451</t>
  </si>
  <si>
    <t>Gaismeklis LED 40W, 595x595mm, 4000lm, v/a, IP 40,  4000K, 100 lm/W, TRILUX ArimoS M73 CDP LED4000-840 ET, kalpošanas laiks &gt;50 000H, garantija 5gadi, L80B10, CRI&gt;80, vai ekvivalents</t>
  </si>
  <si>
    <t>TRILUX TOC 6325640</t>
  </si>
  <si>
    <t>Gaismeklis LED 17W, D=400mm, h=68mm, 2000lm, v/a, IP 40,  4000K, 117.64 lm/W, TRILUX PolaronIQ H2D LED2000-840, kalpošanas laiks &gt;50 000H, garantija 5gadi, L80B10, CRI&gt;80, vai ekvivalents</t>
  </si>
  <si>
    <t>TRILUX TOC 6334940</t>
  </si>
  <si>
    <t>Gaismeklis LED 25W, D=150mm, 2700lm, v/a, IP 54,  4000K, 107.95 lm/W, TRILUX InperlaLP C05 HR22 2700-840 01 ET, kalpošanas laiks &gt;50 000H, garantija 5gadi, L80B10, CRI&gt;80, vai ekvivalents</t>
  </si>
  <si>
    <t>TRILUX TOC 6360640</t>
  </si>
  <si>
    <t>Avārijas gaismeklis LED 1W, plats leņķis, D=100mm,H=37mm, 150lm, IP20, v/a, centrālai baterijas sistēmai, AWEX AXPU/1W/Z/CB/ADE/WH  vai ekvivalents</t>
  </si>
  <si>
    <t xml:space="preserve">Avārijas gaismeklis LED 6W, plats leņķis, D=202mm, H=58mm, 620m, IP65, v/a, centrālai baterijas sistēmai, AWEX AXNU/6W/B/SE  vai ekvivalents
</t>
  </si>
  <si>
    <t>Avārijas gaismeklis LED 6W, plats leņķis, D=202mm, H=58mm, 600lm, IP65, v/a, centrālai baterijas sistēmai, AWEX AXNR/6W/B/SE  vai ekvivalents</t>
  </si>
  <si>
    <t>Avārijas gaismeklis LED 6W, plats leņķis, D=202mm, H=58mm, 600lm, IP65, v/a, centrālai baterijas sistēmai, AWEX AXNO_3W_B 6.1W  vai ekvivalents</t>
  </si>
  <si>
    <t>Avārijas gaismeklis LED 3W, plats leņķis, 222x227mm, 360lm, IP 65, v/a, centrālai baterijas sistēmai, AWEX ODB 3x1W- CB 5.9 W  vai ekvivalents</t>
  </si>
  <si>
    <t xml:space="preserve">Avārijas gaismeklis LED 1W, plats leņķis, 132x132x54mm, 140lm, IP41, v/a, centrālai baterijas sistēmai, AWEX LV2U/1W - CB  LOVATO II vai ekvivalents
</t>
  </si>
  <si>
    <t>Avārijas gaismeklis LED 3W, plats leņķis, 132x132x54mm, 370lm, IP41, v/a, centrālai baterijas sistēmai, AWEX LV2U/3W - CB 3 W  LOVATO II vai ekvivalents</t>
  </si>
  <si>
    <t>Evakuācijas gaismeklis LED 2W, 337x189mm iekarams, IP 44, v/a, centrālai baterijas sistēmai, FZLV 24V DC, AWEX INFINITY II ALL  vai ekvivalents</t>
  </si>
  <si>
    <t>Fasādes apgaismojums</t>
  </si>
  <si>
    <t>Apgaismojuma komutācija</t>
  </si>
  <si>
    <t>Herm.slēdzis,10A, z.a., /v.a ar kārbu IP 44</t>
  </si>
  <si>
    <t>Asfora</t>
  </si>
  <si>
    <t>Apgaismojuma regulators,10A, z.a., ar kārbu IP 20</t>
  </si>
  <si>
    <t>Merten</t>
  </si>
  <si>
    <t>Herm. 2 polu slēdzis, 10A, z.a./v.a ar kārbu IP 44</t>
  </si>
  <si>
    <t>Slēdzis, 10A z.a., ar kārbu IP 20</t>
  </si>
  <si>
    <t>2 polu slēdzis, 10A, z.a. ar kārbu IP 20</t>
  </si>
  <si>
    <t>3 polu slēdzis, 10A, v.a. ar kārbu IP 44</t>
  </si>
  <si>
    <t xml:space="preserve"> Pārslēdzis 10A, z.a. ar kārbu IP 20</t>
  </si>
  <si>
    <t>Klātbūtnes sensors, IP20,  Steinel PC PRO Dual HF, augstfrekvences, z/a</t>
  </si>
  <si>
    <t xml:space="preserve"> Steinel PC PRO Dual HF</t>
  </si>
  <si>
    <t>Klātbūtnes sensors, IP54,  Steinel PC PRO IR Quattro, v/a augstfrekvences</t>
  </si>
  <si>
    <t xml:space="preserve"> Steinel PC PRO IR Quattro</t>
  </si>
  <si>
    <t>Klātbūtnes sensors, IP20,  Steinel PC PRO HF 360, z/a augstfrekvences</t>
  </si>
  <si>
    <t xml:space="preserve"> Steinel PC PRO HF 360</t>
  </si>
  <si>
    <t>Klātbūtnes sensors, IP54,  Steinel PC PRO HF 360, z/a augstfrekvences</t>
  </si>
  <si>
    <t xml:space="preserve"> Steinel PC PRO HF 361</t>
  </si>
  <si>
    <t>Klātbūtnes sensors, IP54,  Steinel PC PRO IR Quattro SLIM, v/a augstfrekvences</t>
  </si>
  <si>
    <t xml:space="preserve"> Steinel PC PRO IR Quattro SLIM</t>
  </si>
  <si>
    <t>Savienojumi</t>
  </si>
  <si>
    <t>Wago</t>
  </si>
  <si>
    <t>Herm. Kārba, vadu savienoj.</t>
  </si>
  <si>
    <t>Kabeļi/ kabeļu aizsardzība</t>
  </si>
  <si>
    <t>Kabelis NYY-J 5x240</t>
  </si>
  <si>
    <t>Faber kabel</t>
  </si>
  <si>
    <t>Kabelis NYY-J 4x150</t>
  </si>
  <si>
    <t>Kabelis NYY-J 5x16</t>
  </si>
  <si>
    <t>Kabelis NYY-J 5x10</t>
  </si>
  <si>
    <t>Kabelis NYY-J 5x6</t>
  </si>
  <si>
    <t>Kabelis NYY-J 5x4</t>
  </si>
  <si>
    <t>Kabelis NYY-J 5x2.5</t>
  </si>
  <si>
    <t>Kabelis XPJ-5x6</t>
  </si>
  <si>
    <t>Draka Keila cables</t>
  </si>
  <si>
    <t>Kabelis XPJ-5x4</t>
  </si>
  <si>
    <t>Kabelis XPJ-5x2,5</t>
  </si>
  <si>
    <t>Kabelis XPJ-3x2.5</t>
  </si>
  <si>
    <t>Kabelis XPJ-5x1.5</t>
  </si>
  <si>
    <t>Kabelis XPJ-4x1.5</t>
  </si>
  <si>
    <t>Kabelis XPJ-3x1.5</t>
  </si>
  <si>
    <t>Kabelis NHXH-J E90-5x50</t>
  </si>
  <si>
    <t>Kabelis NHXH-J E30-3x1.5</t>
  </si>
  <si>
    <t>Kabelis NHXH-J E30-3x2.5</t>
  </si>
  <si>
    <t>Gofrēta Aizsargcaurule 50 mm</t>
  </si>
  <si>
    <t>Evopipes</t>
  </si>
  <si>
    <t>Gofrēta Aizsargcaurule 32 mm</t>
  </si>
  <si>
    <t>Gofrēta Aizsargcaurule 20 mm</t>
  </si>
  <si>
    <t>Gofrēta Aizsargcaurule 16 mm</t>
  </si>
  <si>
    <t>Gludsienu PE aizsargcaurule D=20mm</t>
  </si>
  <si>
    <t>Stiprinājumi/savilces/marķieri</t>
  </si>
  <si>
    <t>Sapiselco</t>
  </si>
  <si>
    <t>Elektroietaises/ kontaktligzdas</t>
  </si>
  <si>
    <t>Kontaktligzda ar zem.,16A,z.a, L+N+PE, ar kārbu IP20.</t>
  </si>
  <si>
    <t>Kontaktligzda ar zem.,2-vietīga, 16A,z.a, L+N+PE, ar kārbu IP20.</t>
  </si>
  <si>
    <t>Kontaktligzda ar zem.,4-vietīga, 16A,z.a, L+N+PE, ar kārbu IP20.</t>
  </si>
  <si>
    <t>Kontaktligzda ar zem.,16A,z.a, L+N+PE, ar kārbu IP44.</t>
  </si>
  <si>
    <t>Kontaktligzda ar zem., 2-vietīga,16A,z.a, L+N+PE, ar kārbu IP44.</t>
  </si>
  <si>
    <t>Kontaktligzda ar zem., 3-vietīga,16A,z.a, L+N+PE, ar kārbu IP44.</t>
  </si>
  <si>
    <t>Kontaktligzda ar zem., 2-vietīga,16A,v.a, L+N+PE, ar kārbu IP44.</t>
  </si>
  <si>
    <t>Kontaktligzda 3 fāzes, 400/230 16A, z.a. ar kārbu IP44</t>
  </si>
  <si>
    <t>BALS</t>
  </si>
  <si>
    <t>Kontaktligzda ar zem., 2-vietīga, 16A, iebūvēta kabeļkanālā, L+N+PE, ar kārbu IP20.</t>
  </si>
  <si>
    <t>Optiline 43</t>
  </si>
  <si>
    <t>Kontaktligzda ar zem., 4-vietīga, 16A, iebūvēta kabeļkanālā, L+N+PE, ar kārbu IP20.</t>
  </si>
  <si>
    <t>Optiline 44</t>
  </si>
  <si>
    <t>Kontaktligzdu Grīdas kārba 6-v 72x199x199mm OptiLine 45 ar 6gab kontaktligzdām .</t>
  </si>
  <si>
    <t>Optiline 45</t>
  </si>
  <si>
    <t>Herm.kārba 3 fāzes, IP44</t>
  </si>
  <si>
    <t>Herm.kārba IP 44</t>
  </si>
  <si>
    <t>Ugunsdzēsības skapju spiedpogas IP66 230V</t>
  </si>
  <si>
    <t>Ugunsdroša kārba E90</t>
  </si>
  <si>
    <t>Ugunsdrošas skavas kabeļa stiprināšanai pie sienas E90</t>
  </si>
  <si>
    <t>Slēdžu, kontaktligzdu rāmīši</t>
  </si>
  <si>
    <t>Kabeļu plauku sistēma</t>
  </si>
  <si>
    <t>Cinkota kabeu trepe 60x200 C3-C-4</t>
  </si>
  <si>
    <t>Meka</t>
  </si>
  <si>
    <t>Cinkota kabeu trepe 60x300 C3-C-4</t>
  </si>
  <si>
    <t>Cinkota kabeu trepe 60x400 C3-C-4</t>
  </si>
  <si>
    <t>Cinkota kabeu trepe 60x500 C3-C-4</t>
  </si>
  <si>
    <t>Cinkota gaismas rene  50x70, C3-C-2</t>
  </si>
  <si>
    <t>Nerūsējoša tērauda kabeļu rene 60x100, ugumsdroša E90 C3-C-4</t>
  </si>
  <si>
    <t>Nerūsējoša tērauda kabeļu rene 60x70, ugumsdroša E90 C3-C-5</t>
  </si>
  <si>
    <t xml:space="preserve"> Kabeļu renes ugunsdroša Pagrieziens  60x100</t>
  </si>
  <si>
    <t xml:space="preserve"> Kabeļu renes ugunsdroša  Pagrieziens  60x70</t>
  </si>
  <si>
    <t xml:space="preserve"> Kabeļu trepes Pagrieziens  60x200</t>
  </si>
  <si>
    <t xml:space="preserve"> Kabeļu trepes Pagrieziens  60x300</t>
  </si>
  <si>
    <t xml:space="preserve"> Kabeļu trepes Pagrieziens  60x400</t>
  </si>
  <si>
    <t xml:space="preserve"> Kabeļu trepes Pagrieziens  60x500</t>
  </si>
  <si>
    <t>Kabeļu renes ugunsdroša T veida savienojums 100/100/100</t>
  </si>
  <si>
    <t>Kabeļu renes ugunsdroša T veida savienojums 70/70/70</t>
  </si>
  <si>
    <t xml:space="preserve">Kabeļu trepes T veida savienojums 200/200/200 </t>
  </si>
  <si>
    <t xml:space="preserve">Kabeļu trepes T veida savienojums 300/200/300 </t>
  </si>
  <si>
    <t>Kabeļu trepes T veida savienojums 300/300/200</t>
  </si>
  <si>
    <t xml:space="preserve">Kabeļu trepes T veida savienojums 300/300/300 </t>
  </si>
  <si>
    <t>Kabeļu trepes T veida savienojums 400/400/500</t>
  </si>
  <si>
    <t>Kabeļu trepes T veida savienojums 400/400/400</t>
  </si>
  <si>
    <t>Kabeļu trepes T veida savienojums 400/400/300</t>
  </si>
  <si>
    <t>Kabeļu trepes T veida savienojums 400/300/300</t>
  </si>
  <si>
    <t>Kabeļu trepes T veida savienojums 500/300/300</t>
  </si>
  <si>
    <t>Kabeļu trepes T veida savienojums 500/500/300</t>
  </si>
  <si>
    <t>Kabeļu trepes T veida savienojums 500/500/500</t>
  </si>
  <si>
    <t>Kabeļu trepes T veida savienojums 300/300/300/300</t>
  </si>
  <si>
    <t>Kabeļu trepes T veida savienojums 400/200/300/300</t>
  </si>
  <si>
    <t>Kabeļu trepes T veida savienojums 500/500/300/300</t>
  </si>
  <si>
    <t>Grīdasbalsts 149x149mm ASR-TF, priekš ASR profila+ Profilsliede 48x89mm 6m ASR-L</t>
  </si>
  <si>
    <t>Kabeļu zemes kanāls 20x50mm, montāžai betona grīdā</t>
  </si>
  <si>
    <t xml:space="preserve">Obo </t>
  </si>
  <si>
    <t>Aizsargcaurule EVOEL FM, 750N, D=160mm</t>
  </si>
  <si>
    <t>Aizsargcaurule EVOEL FM, 750N, D=110mm</t>
  </si>
  <si>
    <t>Aizsargcaurule EVOEL FM, 750N, D=50mm</t>
  </si>
  <si>
    <t>Aizsargcaurule EVOEL FM, 450N, D=40mm</t>
  </si>
  <si>
    <t>Gluda caurule D=63mm 750N  pelēka EVOEL SM</t>
  </si>
  <si>
    <t>Gluda caurule D=40mm 750N  pelēka EVOEL SM</t>
  </si>
  <si>
    <t>Kabeļplauktu stiprinājumi</t>
  </si>
  <si>
    <t>Kabeļplauktu stiprinājumi, ugunsdroši E90</t>
  </si>
  <si>
    <t>Ugunsdroša mastika</t>
  </si>
  <si>
    <t>M3</t>
  </si>
  <si>
    <t>l</t>
  </si>
  <si>
    <t>CellPack</t>
  </si>
  <si>
    <t>Atvērumi sienās kabeļplauktu montāžai</t>
  </si>
  <si>
    <t>Atvērumi pamatos, kabeļu caurules montāžai</t>
  </si>
  <si>
    <t>Palīgmateriāli</t>
  </si>
  <si>
    <t>Zibensaizsardzība,zemējums</t>
  </si>
  <si>
    <t xml:space="preserve"> Zemējuma lenta 40x4mm, cinkots tērauds,</t>
  </si>
  <si>
    <t>Zemējuma stieple Ø10mm</t>
  </si>
  <si>
    <t>Atklāts zibensnovadītajs, cinkots apaļdzelzs D= 8mm ar stieples turētāju- bituma jumtam</t>
  </si>
  <si>
    <t>Atklāts zibensnovadītajs, cinkots apaļdzelzs D= 8mm ar stieples turētāju- fasādei - metāla konstrukcija</t>
  </si>
  <si>
    <t>Mērījumu klemme slēgtā kārbā .</t>
  </si>
  <si>
    <t>Potenciālu izlīdzinošā kopne Ø8-10mm/30x5mm  PVC korpusā</t>
  </si>
  <si>
    <t xml:space="preserve">Pievien. klemme zemējuma stienim
8-10/40/20mm </t>
  </si>
  <si>
    <t>Zemējuma stienis Ø20mm 1.5m ar šlicēm A-tips, c. tērauda</t>
  </si>
  <si>
    <t>Pievienoj. Klemme apaļdzelzs/apaļdzelzs</t>
  </si>
  <si>
    <t>Izplešanās elements,Cu, 16 mm², 300 mm</t>
  </si>
  <si>
    <t>Pievienoj. Klemme apaļdzelzs/plakandzekzs</t>
  </si>
  <si>
    <t>Pievienoj. Klemme ar metāla konstr.</t>
  </si>
  <si>
    <t>Pievienoj. Klemme ar noteku</t>
  </si>
  <si>
    <t>Pievienoj. Klemme ar sniega barjeru</t>
  </si>
  <si>
    <t>Zemējuma stieņa spice TE20, 20mm tips A, BP</t>
  </si>
  <si>
    <t>Pārsprieguma noved.  (I + II klase)</t>
  </si>
  <si>
    <t xml:space="preserve">iPRF1  </t>
  </si>
  <si>
    <t>Pārsprieguma noved.  II klase</t>
  </si>
  <si>
    <t xml:space="preserve">iPF  / iPF8 </t>
  </si>
  <si>
    <t>Vads H07V-K 1x50mm</t>
  </si>
  <si>
    <t>Vads H07V-K 1x35mm²</t>
  </si>
  <si>
    <t>Vads H07V-K 1x16mm²</t>
  </si>
  <si>
    <t>Vads H07V-K 1x10mm²</t>
  </si>
  <si>
    <t>Vads H07V-K 1x6mm²</t>
  </si>
  <si>
    <t>1024 -Pretkorozijas lenta 50mm/10m 1</t>
  </si>
  <si>
    <t>Temonosēde/ apaļdzelzim</t>
  </si>
  <si>
    <t>Palīgmateriāli, savienojumi</t>
  </si>
  <si>
    <t>Elektroinstalācija</t>
  </si>
  <si>
    <t>Concept 4000 kontrol panelis korpusā ar barošanas bloku, 16 zonas, 2000 lietotāju, 96 rajoni, (paplašinās līdz: 64 standarta durvīm, 32 intelektuālām durvīm, 32 termināliem, 512 zonām, 6 liftiem) 460x358x85 995002EU</t>
  </si>
  <si>
    <t>Inner Range</t>
  </si>
  <si>
    <t>kpl.</t>
  </si>
  <si>
    <t>995016 512kB čipš priekš 995002EU</t>
  </si>
  <si>
    <t>Ethernet + 1 x RS232 Porta moduļa plate. 995090</t>
  </si>
  <si>
    <t>LAN izolators metāla kastē. 995080</t>
  </si>
  <si>
    <t>Insight Professional: 1 panelis, 1 klients
Datora sistēmas minimālās vajadzības: 2GHz single-core processor; 1Gb RAM; CD-ROM; USB; 300Mb free HDD space; Pele, tastatūra;  Windows® XP or Windows® Vista.
Datora sistēmas rekomendējamās vajadzības: 2 GHz dual core processor; 4Gb RAM; CD-ROM; 100 Mbps network interface card; USB; 260Gb HDD (SQL bāzei jāliek lielāķi diski); Pele, tastatūra;  Microsoft® Windows® 2003 Server. 994402UK</t>
  </si>
  <si>
    <t>Reporting Licence: darba laika uzskaite, klienta vēsture, pieeja. 994405</t>
  </si>
  <si>
    <t>Active User Rotation Module (AURM) 994432</t>
  </si>
  <si>
    <t>16 Zonu paplašinātājs (metāla korpusā ar barošanas bloku). 995004</t>
  </si>
  <si>
    <t>16 zonu paplašinātāja plate 995006</t>
  </si>
  <si>
    <t>1. durvju kontroleris ar korpusu un baroš.bloku  995011PS</t>
  </si>
  <si>
    <t>Color LCD tastatūra, 995060</t>
  </si>
  <si>
    <t>Rackmount 4U case/i7 cpu  4770T 2,5 GHz/3x4Tb WDRed SATA 3 HDD/ 128Gb SSD/16Gb DDR4 RAM/ gigabit etherneth/ Win10 pro x64 licence</t>
  </si>
  <si>
    <t>Akumulators 12V 7.0Ah</t>
  </si>
  <si>
    <t>APC UPS 19' RACK 1U 2000VA LAN interface</t>
  </si>
  <si>
    <t>Patch kabelis RJ-45 - RJ-45 FTP Kat.6 3m</t>
  </si>
  <si>
    <t>Proximity karšu nolasītājs</t>
  </si>
  <si>
    <t>Rosslare AYJR-12B Wiegant 26bit</t>
  </si>
  <si>
    <t>Proximity karšu nolasītājs iekštelpu</t>
  </si>
  <si>
    <t>Rosslare AYJR-12W Wiegant 26bit</t>
  </si>
  <si>
    <t>Sistēmas devēji:</t>
  </si>
  <si>
    <t>Magnetiskais kontakts</t>
  </si>
  <si>
    <t>Vārtu magnētiskais kontakts MS-55</t>
  </si>
  <si>
    <t xml:space="preserve">IR kustibas detektors </t>
  </si>
  <si>
    <t>IR kustibas detektora stiprinājuma kronšteins (pie sienas vai griestiem)</t>
  </si>
  <si>
    <t xml:space="preserve">El.magnēts līdz 400kg </t>
  </si>
  <si>
    <t>ML-300</t>
  </si>
  <si>
    <t xml:space="preserve">1-durvju moduļa kārba </t>
  </si>
  <si>
    <t>150x150mm</t>
  </si>
  <si>
    <t>Barošanas bloks 12VDC 12A</t>
  </si>
  <si>
    <t>Kabeļi un vadi:</t>
  </si>
  <si>
    <t>Kabelis UTP Kat.6, iekš. Instalācijai</t>
  </si>
  <si>
    <t>UTP Kat.6</t>
  </si>
  <si>
    <t>Kabelis 6x0.22</t>
  </si>
  <si>
    <t>CQR</t>
  </si>
  <si>
    <t xml:space="preserve">Barošanas kabelis iekšējai instalācijai </t>
  </si>
  <si>
    <t>NYM-J 3x2.5 mm2</t>
  </si>
  <si>
    <t>NYM-J 2x0,75 mm2</t>
  </si>
  <si>
    <t xml:space="preserve">Gofrēta caurule </t>
  </si>
  <si>
    <t xml:space="preserve">d=25mm </t>
  </si>
  <si>
    <t xml:space="preserve">Gofrēta caurule āreja </t>
  </si>
  <si>
    <t>d=40mm</t>
  </si>
  <si>
    <t>Savienojumu kārba ārejai uzstādīšanai IP 65</t>
  </si>
  <si>
    <t>Papildmateriāli</t>
  </si>
  <si>
    <t>Ugunsdrošais pildījums</t>
  </si>
  <si>
    <t xml:space="preserve"> (java GVS Fire Stop )</t>
  </si>
  <si>
    <t>Apsardzes un piekļuves sistēmas iekārtas un ierīces</t>
  </si>
  <si>
    <t xml:space="preserve">Kontroles panelis   </t>
  </si>
  <si>
    <t>IRIS (1-4) L P LV</t>
  </si>
  <si>
    <t>Korpus papildus baterijām</t>
  </si>
  <si>
    <t>Battery Box IRIS 100 Ah</t>
  </si>
  <si>
    <t>Cilpu paplašinātājs</t>
  </si>
  <si>
    <t>IRIS Loop TTE</t>
  </si>
  <si>
    <t xml:space="preserve">Akumulators </t>
  </si>
  <si>
    <t>12V/17 A/h</t>
  </si>
  <si>
    <t xml:space="preserve">Adrešu kombinēts dūmu un siltuma devējs </t>
  </si>
  <si>
    <t>SensoIRIS M140 / 31060048</t>
  </si>
  <si>
    <t xml:space="preserve">Adrešu siltumu devējs </t>
  </si>
  <si>
    <t>SensoIRIS T110 IS / 31060050</t>
  </si>
  <si>
    <t xml:space="preserve">Devēju bāze </t>
  </si>
  <si>
    <t>SensoIRIS B124 / 31060047</t>
  </si>
  <si>
    <t xml:space="preserve">Adrešu kombinēts dūmu un siltuma devējs ar iebūvēto izolatoru </t>
  </si>
  <si>
    <t>SensoIRIS M140IS / 31060048</t>
  </si>
  <si>
    <t>Rokas adreses trauksmes poga ar izolatoru</t>
  </si>
  <si>
    <t>SensoIRIS MCP 150 / 31060045</t>
  </si>
  <si>
    <t xml:space="preserve">Rokas adreses trauksmes pogas bāze </t>
  </si>
  <si>
    <t xml:space="preserve">Vadības modulis </t>
  </si>
  <si>
    <t>SensoIRIS MIO22</t>
  </si>
  <si>
    <t xml:space="preserve">Adrešu sirēna </t>
  </si>
  <si>
    <t>SensoIRIS BSOU IS / 32020011</t>
  </si>
  <si>
    <t>Analoga sirēna ar gaismas indikāciju IP65</t>
  </si>
  <si>
    <t>Iznesamais LED indikators</t>
  </si>
  <si>
    <t>Instalācijas materiāli:</t>
  </si>
  <si>
    <t>Kabelis vent. Atslēgšana</t>
  </si>
  <si>
    <t>JE-H(ST)H FE180/PH90 2x1.0</t>
  </si>
  <si>
    <t>Kabelis</t>
  </si>
  <si>
    <t xml:space="preserve"> 1x2x0.8+0.8 (E30) Eurosafe</t>
  </si>
  <si>
    <t xml:space="preserve">Kabelis  </t>
  </si>
  <si>
    <t xml:space="preserve">NHXN-FE180/E30 3x2.5mm2 </t>
  </si>
  <si>
    <t>Aizsargcaurule PVC d25 mm</t>
  </si>
  <si>
    <t>Kabeļu kanāls 10x20</t>
  </si>
  <si>
    <t>Kabeļu kanāls 40x60</t>
  </si>
  <si>
    <t>Instalācijas materiāli</t>
  </si>
  <si>
    <t>Starpsienu urbšanas darbi</t>
  </si>
  <si>
    <t xml:space="preserve">gb. </t>
  </si>
  <si>
    <t>Ugunsgrēka atklāšanas un trauksmes signalizācijas sistēma</t>
  </si>
  <si>
    <t>IP videokamera (iekštelpās)</t>
  </si>
  <si>
    <t>HikVision DS-2CD2532F-IS</t>
  </si>
  <si>
    <t>IP videokamera (uz fasādes)</t>
  </si>
  <si>
    <t>HikVision DS-2CD2T22-I5</t>
  </si>
  <si>
    <t>Ierakstīšanas ierīce, dators</t>
  </si>
  <si>
    <t>Rackmount 4U case/i7 cpu  4770T 2,5 GHz/6x8Tb WDRed SATA 3 HDD/ 128Gb SSD/16Gb DDR4 RAM/ gigabit etherneth/ Win10 pro x64 licence</t>
  </si>
  <si>
    <t>Instalācijas un papildus materiāli</t>
  </si>
  <si>
    <t>Videonovērošanas sistēmas iekārtas un ierīces</t>
  </si>
  <si>
    <t>Telekomunikāciju skapis ar metāla durvīm un slēdzi</t>
  </si>
  <si>
    <t>42U 1000x800mm</t>
  </si>
  <si>
    <t>14U 1000x800mm</t>
  </si>
  <si>
    <t>Ventilatoru panelis ar termostatu</t>
  </si>
  <si>
    <t>Zemējuma klemme komutācijas skapim</t>
  </si>
  <si>
    <t>Skrūves - uzgriežņi M6 (komutācijas skapim)</t>
  </si>
  <si>
    <t>9-vietīgā el. Rozete 19' montēt komutācijas skapī</t>
  </si>
  <si>
    <t>PoE switch 26 ports Cisco</t>
  </si>
  <si>
    <t>SLM2024PT SG 200-26P</t>
  </si>
  <si>
    <t>PoE Switch 50 port Cisco</t>
  </si>
  <si>
    <t>SLM2048PT SG 200-50P</t>
  </si>
  <si>
    <t>Switch 50 port Cisco</t>
  </si>
  <si>
    <t>SFP modulis SM Mikrotik</t>
  </si>
  <si>
    <t>S-31DLC20D</t>
  </si>
  <si>
    <t>Patch panelis Cat6</t>
  </si>
  <si>
    <t xml:space="preserve">24p Cat6 UTP B3 </t>
  </si>
  <si>
    <t>24p duplex optiskais patch panelis ar kaseti un SC adapteri</t>
  </si>
  <si>
    <t>Pigteils SM-SC</t>
  </si>
  <si>
    <t xml:space="preserve">Cat6 UTP patch kabelis 1.0m </t>
  </si>
  <si>
    <t>Cat6 UTP 1m</t>
  </si>
  <si>
    <t xml:space="preserve">Cat6 UTP patch kabelis 3.0m </t>
  </si>
  <si>
    <t>Cat6 UTP 3m</t>
  </si>
  <si>
    <t>SM optiskais patch kabelis 2.0m SC-LC</t>
  </si>
  <si>
    <t>SM SC-LC 2m</t>
  </si>
  <si>
    <t>SM optiskais patch kabelis 10.0m LC-LC</t>
  </si>
  <si>
    <t>SM LC-LC 10m</t>
  </si>
  <si>
    <t xml:space="preserve">SM optiskais patch kabelis 2.0m LC-LC </t>
  </si>
  <si>
    <t>SM LC-LC 2m</t>
  </si>
  <si>
    <t>Kabeļu organaizeris horizontālais</t>
  </si>
  <si>
    <t>UPS APC Smart-UPS 3000VA LCD RM 2U 230V</t>
  </si>
  <si>
    <t xml:space="preserve">Kabelis </t>
  </si>
  <si>
    <t>B3 Cat6 4x2x0.5 LSZH (Low Smoke Zero Halogen)</t>
  </si>
  <si>
    <t xml:space="preserve">Optisko šķiedru kabelis 24 dzīslas SM </t>
  </si>
  <si>
    <t>A-DQ(ZN)B2Y</t>
  </si>
  <si>
    <t>Dubultie datu rozetes komplekti ar kārbu un rāmīšiem</t>
  </si>
  <si>
    <t>Vienvietīgais datu rozetes komplekti ar kārbu un rāmīšiem</t>
  </si>
  <si>
    <t>Ugunsdrošās putas caurumu aizpildīšanai</t>
  </si>
  <si>
    <t>PVC caurule d20</t>
  </si>
  <si>
    <t>Rievu kalšana</t>
  </si>
  <si>
    <t>Kabeļu kanāls 65x130</t>
  </si>
  <si>
    <t xml:space="preserve">Kabeļu trepe no nerūsejošā tērauda </t>
  </si>
  <si>
    <t>Schneider Electric WIBE 300mm 3m AISI316L</t>
  </si>
  <si>
    <t>Kabeļu trepes līkums 90°</t>
  </si>
  <si>
    <t>Schneider Electric WIBE 300mm AISI316L</t>
  </si>
  <si>
    <t>Kabeļu trepes "T" veida savienojums</t>
  </si>
  <si>
    <t>Montāžas un stiprināšanas materiāli</t>
  </si>
  <si>
    <t>Sakaru sistēmas (datoru un telefonu tīkli)</t>
  </si>
  <si>
    <t>Ūdensvada sistēma Ū1 (materiāli)</t>
  </si>
  <si>
    <t>PE spiediena cauruļvadi PN10, PE100</t>
  </si>
  <si>
    <t>OD160</t>
  </si>
  <si>
    <t xml:space="preserve">Pazemes tipa eksplutācijas aizbīdnis ar kāta pagarinātāju un kaļamā ķeta kapi bruģa segumā. Spiediena klase PN10. Kaļamā ķeta kape atbilstoši LVS EN124 ar iekšējo diametru ne mazāku par 160mm. </t>
  </si>
  <si>
    <t>DN150</t>
  </si>
  <si>
    <t>Ķeta atloku trejgabals DN150/150/150</t>
  </si>
  <si>
    <t>Ķeta atloku trejgabals DN150/100/150</t>
  </si>
  <si>
    <t>Ķeta atloku līkums DN150, 90°</t>
  </si>
  <si>
    <t>Enkurojošs atloku adapteris PE cauruļvadam OD160</t>
  </si>
  <si>
    <t>Enkurojošs atloku adapteris PE cauruļvadam OD110</t>
  </si>
  <si>
    <t>Universālais atloku adapteris</t>
  </si>
  <si>
    <t>Betona balsts</t>
  </si>
  <si>
    <t>Dz/betona aka komplektā ar kāpšļiem, tērauda aizsargč., pamatni, pārsegumu, čuguna vāku zaļajā zonā, slodzes klase 25t. ar augstuma regulēšanas gredzeniem un hidroizolāciju pilnā apjomā. H=2,26m</t>
  </si>
  <si>
    <t>DN1500</t>
  </si>
  <si>
    <t>Pazemes tipa ugunsdzēsības hidrants (uzstādāms dz/betona akā) komplektā ar aizbīdņa kāta pagarinātāju, ķeta atloku trejgabalu un visiem nepieciešamajiem savienojumiem un stiprinājumiem. Hidranta stāvvads siltināts. Betona atbalsta bloks zem līkuma 90°</t>
  </si>
  <si>
    <t>Esošā bruģa seguma atjaunošana saskaņā ar konstruktīvo shēmu lapā ŪKT-3.</t>
  </si>
  <si>
    <t>Palīgmateriāli cauruļvadu un akas montāžai</t>
  </si>
  <si>
    <t>Smilts pabērums zem cauruļvada un šahtas</t>
  </si>
  <si>
    <t>h=20cm</t>
  </si>
  <si>
    <t>m3</t>
  </si>
  <si>
    <t>Smilts apbērums un uzbērums virs cauruļvada</t>
  </si>
  <si>
    <t>h=Ø+20cm</t>
  </si>
  <si>
    <t>Smilšaina grunts ar filtrācijas koeficentu K&gt;1,0m/dnn.</t>
  </si>
  <si>
    <t>Ūdensvada sistēma Ū1 (darbu apjomi)</t>
  </si>
  <si>
    <t>Trases nospraušana</t>
  </si>
  <si>
    <t xml:space="preserve">Cauruļvadu montāža tranšejā </t>
  </si>
  <si>
    <t>Pieslēgums pie esošā tīkla d150</t>
  </si>
  <si>
    <t>vietas</t>
  </si>
  <si>
    <t>Smilts pabēruma ieklāšana un blietēšana</t>
  </si>
  <si>
    <t>Smilts apbēruma ieklāšana un uzbēruma ieklāšana</t>
  </si>
  <si>
    <t>Šķērsojumi ar esošajām komunikācijām un to atšurfēšana ar rokām bez mehānismiem</t>
  </si>
  <si>
    <t>Pazemes tipa ekspluatācijas aizbīdņa DN150 ar kapi asfalta segumā montāža</t>
  </si>
  <si>
    <t>Tranšejas rakšana</t>
  </si>
  <si>
    <t>Tranšejas aizbēršana ar jaunu pievestu grunti (smilšaina grunts, filtrācijas koeficents K&gt;1,0m/dnn.</t>
  </si>
  <si>
    <t>Liekās grunts aizvešana uz pasūtītāja norādīto atbērtni</t>
  </si>
  <si>
    <t>Cauruļvadu dezinfekcija</t>
  </si>
  <si>
    <t>Izpilddokumentācijas izgatavošana un saskaņošana</t>
  </si>
  <si>
    <t>Izbūvētā ūdensvada nodošana ekspluatācijā</t>
  </si>
  <si>
    <t>Būvgružu utilizācija</t>
  </si>
  <si>
    <t>Grunts ūdens līmeņa atsūknēšana visā tranšejas garumā</t>
  </si>
  <si>
    <t>Ārējais ūdensvads</t>
  </si>
  <si>
    <t>Sadzīves kanalizācijas sistēma K1 (materiāli)</t>
  </si>
  <si>
    <t>PP monolītsienu pašteces sadzīves kanalizācijas cauruļvads, ieguldes klase SN8</t>
  </si>
  <si>
    <t>Rūpnieciski ražots siltināts pašteces kanalizācijas cauruļvads PP, ieguldes klase SN8</t>
  </si>
  <si>
    <t>OD110/200</t>
  </si>
  <si>
    <t>Kanalizācijas plastmasas skataka Ø600 komplektā ar pamatni, augstuma regulējošo cauruli, blīvgumiju, manžeti, teleskopu, vāka rāmi; peldošā tipa vāku 40 t. dziļumā no 1,50m - 2,00m</t>
  </si>
  <si>
    <t>Ø600</t>
  </si>
  <si>
    <t>Kanalizācijas plastmasas skataka Ø600 komplektā ar pamatni, augstuma regulējošo cauruli, blīvgumiju, manžeti, teleskopu, vāka rāmi; vāku zaļajā zonā 25 t. dziļumā no 1,84m</t>
  </si>
  <si>
    <t>Palīgmateriāli cauruļvadu un aku montāžai</t>
  </si>
  <si>
    <t>Smilts pabērums zem cauruļvada</t>
  </si>
  <si>
    <t>Sadzīves kanalizācijas sistēma K1 (darbu apjomi)</t>
  </si>
  <si>
    <t>Cauruļvadu montāža tranšejā</t>
  </si>
  <si>
    <t>Plastmasas akas montāža</t>
  </si>
  <si>
    <t>Smilts uzbēruma ieklāšana</t>
  </si>
  <si>
    <t>Liekās grunts aizvešana uz pasūtītāja norādīto vietu</t>
  </si>
  <si>
    <t>Pieslēgums pie esošā kanalizācijas tīkla d160 pie atzara</t>
  </si>
  <si>
    <t>Pieslēgums pie esošā kanalizācijas tīkla esošajā akā</t>
  </si>
  <si>
    <t>Cauruļvadu CCTV inspekcija</t>
  </si>
  <si>
    <t>Izbūvēto kanalizācijas cauruļvadu nodošana ekspluatācijā</t>
  </si>
  <si>
    <t>Ārējā sadzīves kanalizācija</t>
  </si>
  <si>
    <t>Lietus kanalizācijas sistēma K2 (materiāli)</t>
  </si>
  <si>
    <t>PP pašteces lietus kanalizācijas cauruļvads SN8</t>
  </si>
  <si>
    <t>OD315</t>
  </si>
  <si>
    <t>OD200</t>
  </si>
  <si>
    <t>Kanalizācijas plastmasas aka Ø600 komplektā ar pamatni, augstuma regulējošo cauruli, blīvgumiju, manžeti, teleskopu, vāka rāmi; peldošā tipa vāku 40 t. dziļumā no 1,71m - 2,49m.</t>
  </si>
  <si>
    <t>Kanalizācijas plastmasas skataka Ø425 komplektā ar pamatni, augstuma regulējošo cauruli, blīvgumiju, manžeti, teleskopu, vāka rāmi; peldošā tipa vāku 40 t. dziļumā no 1,00m - 1,50m</t>
  </si>
  <si>
    <t>Ø425</t>
  </si>
  <si>
    <t>Kanalizācijas plastmasas skataka Ø425 komplektā arpamatni, augstuma regulējošo cauruli, blīvgumiju, manžeti, teleskopu, vāka rāmi; peldošā tipa vāku 40 t. dziļumā no 1,50m - 2,00m</t>
  </si>
  <si>
    <t>Kanalizācijas plastmasas skataka Ø425 komplektā ar pamatni, augstuma regulējošo cauruli, blīvgumiju, manžeti, teleskopu, vāka rāmi; vāku zaļajā zonā 25 t. dziļumā 1,90m</t>
  </si>
  <si>
    <t>Kanalizācijas plastmasas skataka Ø315 komplektā ar pamatni, augstuma regulējošo cauruli, blīvgumiju, manžeti, teleskopu, vāka rāmi; peldošā tipa vāku 40 t. dziļumā no 1,00m - 1,50m</t>
  </si>
  <si>
    <t>Lietus ūdens uztvērējaka - PE gūlija D425, ar nosēddaļu 0,5m komplektā ar pamatni, augstuma regulējošo cauruli, blīvgumiju, manžeti, teleskopu, peldošā tipa restoto vāku četrstūrveida 0,5mx0,5m, 40tn, un vāka rāmi. Dziļumā h=1,50m - 2,00m</t>
  </si>
  <si>
    <t>Revīzija uz notekas</t>
  </si>
  <si>
    <t>Lietus kanalizācijas sistēma K2 (darbu apjomi)</t>
  </si>
  <si>
    <t>Plastmasas aku un gūliju montāža</t>
  </si>
  <si>
    <t>Pieslēgums pie esošā kanalizācijas tīkla d200 atzara</t>
  </si>
  <si>
    <t>Ārējā lietus ūdens kanalizācija</t>
  </si>
  <si>
    <t>Materiālu izmaksas</t>
  </si>
  <si>
    <t>1.</t>
  </si>
  <si>
    <t>Kabeļu kanalizācijas caurule</t>
  </si>
  <si>
    <t>100x6000</t>
  </si>
  <si>
    <t>2.</t>
  </si>
  <si>
    <t>Caurules līkums</t>
  </si>
  <si>
    <t>100/90 grādu leņķī</t>
  </si>
  <si>
    <t>3.</t>
  </si>
  <si>
    <t>Plastmasas aka ar KV-pamatni</t>
  </si>
  <si>
    <t>KP-PEH 800x650</t>
  </si>
  <si>
    <t>4.</t>
  </si>
  <si>
    <t>Kab. kanalizācijas akas vāks (max. slodze 12,5 t)</t>
  </si>
  <si>
    <t>5.</t>
  </si>
  <si>
    <t>Silikons N, neitrāls hermēt.310ml</t>
  </si>
  <si>
    <t>6.</t>
  </si>
  <si>
    <t>Atloks dz/b gredzena stiprināšanai</t>
  </si>
  <si>
    <t>7.</t>
  </si>
  <si>
    <t>Kabeļu akas dzelzbetona riņķis</t>
  </si>
  <si>
    <t>8.</t>
  </si>
  <si>
    <t>Aku lūkas stiprinājuma gredzens," peldoš"</t>
  </si>
  <si>
    <t>9.</t>
  </si>
  <si>
    <t>Kabeļu cauruļu blīvēšanas materiāls 16 A</t>
  </si>
  <si>
    <t>10.</t>
  </si>
  <si>
    <t>Strēmelēs plīstošā brīdin. lenta 50mmx500m</t>
  </si>
  <si>
    <t>11.</t>
  </si>
  <si>
    <t>PEH caurule</t>
  </si>
  <si>
    <t>d50</t>
  </si>
  <si>
    <t>12.</t>
  </si>
  <si>
    <t xml:space="preserve">Virve kabeļa ievilkšanai </t>
  </si>
  <si>
    <t>6mm/500m</t>
  </si>
  <si>
    <t>13.</t>
  </si>
  <si>
    <t>Optiskais kabelis</t>
  </si>
  <si>
    <t>24 dz., SM</t>
  </si>
  <si>
    <t>14.</t>
  </si>
  <si>
    <t>Dzīslu organizatorplate</t>
  </si>
  <si>
    <t>24 dz.</t>
  </si>
  <si>
    <t>15.</t>
  </si>
  <si>
    <t>16.</t>
  </si>
  <si>
    <t>Gofrēta caurule</t>
  </si>
  <si>
    <t>d25</t>
  </si>
  <si>
    <t>17.</t>
  </si>
  <si>
    <t>Montāžas materiāli</t>
  </si>
  <si>
    <t>aktīvā aparatūra</t>
  </si>
  <si>
    <t>18.</t>
  </si>
  <si>
    <t xml:space="preserve">Komutators (switch) </t>
  </si>
  <si>
    <t>Aruba 3810M 48G (JL074A) PoE+</t>
  </si>
  <si>
    <t>19.</t>
  </si>
  <si>
    <t>Modulis</t>
  </si>
  <si>
    <t>HPE Aruba 3810M 4SFP+ Module</t>
  </si>
  <si>
    <t>20.</t>
  </si>
  <si>
    <t>Barošanas bloks</t>
  </si>
  <si>
    <t>Aruba X372 54VDC 1050W 110-240VAC Power Supply (JL087A)</t>
  </si>
  <si>
    <t>Darbu izmaksas</t>
  </si>
  <si>
    <t>Kabeļu kanalizācijas celtniecība, ja cauruļu skaits blokā: 1</t>
  </si>
  <si>
    <t>kan./m.</t>
  </si>
  <si>
    <t xml:space="preserve">Kabeļu kanalizācijas cauruļu ieguldīšana tranšejā </t>
  </si>
  <si>
    <t>Kabeļu sakaru akas KP-PEH uzstādīšana</t>
  </si>
  <si>
    <t>Kabeļu kanalizācijas ievada izbūvēšana</t>
  </si>
  <si>
    <t>Iekštelpas stāvvada izbūvēšana</t>
  </si>
  <si>
    <t>Bruģa seguma atjaunošana</t>
  </si>
  <si>
    <t>Zaļas zonas seguma atjaunošana</t>
  </si>
  <si>
    <t>Dzīslu organizatorplates uzstādīšana esošā uzmavā</t>
  </si>
  <si>
    <t>Optisko šķēdru metināšana</t>
  </si>
  <si>
    <t>Optisko kabeļa vilkšana esošā kanalizācijā</t>
  </si>
  <si>
    <t>Optisko kabeļa vilkšana jaunā kanalizācijā</t>
  </si>
  <si>
    <t>Optisko kabeļa vilkšana iekštelpā</t>
  </si>
  <si>
    <t>Atkritumu izvešana</t>
  </si>
  <si>
    <t>Nodošanas dokumentācija</t>
  </si>
  <si>
    <t>Mērījumi, izpilddokumentācija</t>
  </si>
  <si>
    <t>Darba vietas sakopšana</t>
  </si>
  <si>
    <t>Papilddarbi</t>
  </si>
  <si>
    <t>Ārējie elektrotīkli</t>
  </si>
  <si>
    <t>Materiāli</t>
  </si>
  <si>
    <t>Izolētas caurules Ø89/180</t>
  </si>
  <si>
    <t>Izolētas caurules Ø139/250</t>
  </si>
  <si>
    <t>Elektrometināmas tērauda caurules Ø88.9x3.2</t>
  </si>
  <si>
    <t>Izolēts paralēlais T-atzars Ø89/180 caurulei Ø139/250</t>
  </si>
  <si>
    <t>Izolēts vārsts Ø89/180, H=0.73m</t>
  </si>
  <si>
    <t>PE augstuma regulēšanas monolīta gludsienu šahta/caurule Dn/OD 200 mm, gumijas manšete Dn/OD 200/160 mm, PE monolīta gludsienu teleskopa caurule Dn/OD 160 mm, ķeta rāmis ar vāku Dn 160 mm, iebūves klase D400 (40t)</t>
  </si>
  <si>
    <t>Cauruļvadu savienojuma termonosēdošā uzmava Ø180 caurulei komplektā ar 2 termonosēdošām manžetēm, PUR putu komponentes</t>
  </si>
  <si>
    <t>Cauruļvadu savienojuma termonosēdošā uzmava Ø250 caurulei komplektā ar 2 termonosēdošām manžetēm, PUR putu komponentes</t>
  </si>
  <si>
    <t>Izolēts līkums Ø89/180 90° (L1=1000mm; L2=1000mm)</t>
  </si>
  <si>
    <t>Izolēts līkums Ø89/180 90° (L1=1000mm; L2=1500mm)</t>
  </si>
  <si>
    <t>gab.</t>
  </si>
  <si>
    <t>Izolēts vertikālais līkums Ø89/180 90° (L1=1500mm; L2=1500mm)</t>
  </si>
  <si>
    <t>Elastīgie ievadi Ø180, blīvējuma gredzens</t>
  </si>
  <si>
    <t>Gala uzmava caurulēm Ø89/180</t>
  </si>
  <si>
    <t>Kompensācijas spilvens</t>
  </si>
  <si>
    <t xml:space="preserve">Betons </t>
  </si>
  <si>
    <r>
      <t>m</t>
    </r>
    <r>
      <rPr>
        <vertAlign val="superscript"/>
        <sz val="10"/>
        <color theme="1"/>
        <rFont val="Arial"/>
        <family val="2"/>
        <charset val="186"/>
      </rPr>
      <t>3</t>
    </r>
  </si>
  <si>
    <t>Akmens vates čaulas 89x50mm; λ=0,054</t>
  </si>
  <si>
    <t>Akmens vates čaulas 89x60mm; λ=0,054</t>
  </si>
  <si>
    <t>Avārijas signalizācijas kārba</t>
  </si>
  <si>
    <t>Metināšanas materiāli</t>
  </si>
  <si>
    <t>Pārējie materiāli, palīgmateriāli</t>
  </si>
  <si>
    <t>Elektrokabeļu aizsargcaurule Arot PS110</t>
  </si>
  <si>
    <t>Marķējuma lentas ieklāšana</t>
  </si>
  <si>
    <t>Grunts krāsa LARAGRUNTS 2 kārtas</t>
  </si>
  <si>
    <t>litri</t>
  </si>
  <si>
    <t>Rupjgraudainas smilts bez māla un akmeņiem</t>
  </si>
  <si>
    <t>Darbu apjomi</t>
  </si>
  <si>
    <t>Grunts izstrāde ar ekskavatoru</t>
  </si>
  <si>
    <t>Grunts izstrāde ar rokām</t>
  </si>
  <si>
    <t>Grunts izstrāde ar rokām komunikāciju tuvumā</t>
  </si>
  <si>
    <t>precizēt pēc vietas</t>
  </si>
  <si>
    <t>Zālāja noņemšana</t>
  </si>
  <si>
    <r>
      <t>m</t>
    </r>
    <r>
      <rPr>
        <vertAlign val="superscript"/>
        <sz val="10"/>
        <color theme="1"/>
        <rFont val="Arial"/>
        <family val="2"/>
        <charset val="186"/>
      </rPr>
      <t>2</t>
    </r>
  </si>
  <si>
    <t>Trotuāra bortu noņemšana</t>
  </si>
  <si>
    <t>Tranšejas aizbēršana</t>
  </si>
  <si>
    <t>Pamatnes ierīkošana zem cauruļvadiem no rupjgraudainas smilts h=0,15m (bez māla un akmeņiem) blietēta līdz 98%</t>
  </si>
  <si>
    <t>Smilšu apbērums virs (h=0,3m) un ap caurulēm, blietēts līdz 98%</t>
  </si>
  <si>
    <t>Pārējās tranšejas daļas aizbēršana, blietēta līdz 95%</t>
  </si>
  <si>
    <t>Liekā grunts ar vešanu prom un atpakaļ vešanu</t>
  </si>
  <si>
    <t>Zālāja atjaunošana</t>
  </si>
  <si>
    <t>Trotuāra bortu atjaunošana</t>
  </si>
  <si>
    <t>Celtniecības darbi</t>
  </si>
  <si>
    <t>Divcauruļu siltumtīklu montāža no rūpnieciski izolētām tērauda caurulēm tranšejā</t>
  </si>
  <si>
    <t>Rūpnieciski izolētu veidgabu montāža tranšejā</t>
  </si>
  <si>
    <t>Ievada montāža ēkā 2xd89/180</t>
  </si>
  <si>
    <t>Ievada montāža siltummezglā 2xd89/180</t>
  </si>
  <si>
    <t>Pieslēgums pie esošiem tīkliem</t>
  </si>
  <si>
    <t>Elektrokabeļu aizsardzība Arot PS110</t>
  </si>
  <si>
    <t>Kompensācijas spilvenu montāža</t>
  </si>
  <si>
    <t xml:space="preserve">Teleskopiskas skatakas montāža </t>
  </si>
  <si>
    <t>Siltumtrases cauruļvadu hidrauliskā un ultraskaņas pārbaude</t>
  </si>
  <si>
    <t>Ārējie siltumtīkli</t>
  </si>
  <si>
    <t>Ārējie vājstrāvu tīkli</t>
  </si>
  <si>
    <t>Sagatavošanas darbi</t>
  </si>
  <si>
    <t>Objekta nospraušana un nostiprināšana dabā</t>
  </si>
  <si>
    <t>Koku zāģēšana,celmu laušana un transportēšana uz atbērtni</t>
  </si>
  <si>
    <t>Zemes klātne</t>
  </si>
  <si>
    <t xml:space="preserve">Gultnes sagatavošana ceļiem un laukumiem,lieko grunti aizvedot uz atbērtni </t>
  </si>
  <si>
    <t>Laukumu planēšana</t>
  </si>
  <si>
    <t>Ceļi un laukumi</t>
  </si>
  <si>
    <t>Pamatne betona bruģakmens segumam zem brauktuves</t>
  </si>
  <si>
    <t>Ģeotekstila NW15 ieklāšana</t>
  </si>
  <si>
    <t>Ģeorežģa TENSAR TRIAX TX 160 ieklāšana</t>
  </si>
  <si>
    <t>Salizturīgā dren.smilts slāņa kf=1m/dnn izbūve  h min=60 cm</t>
  </si>
  <si>
    <t>Smilts maisījums  h=3-5cm</t>
  </si>
  <si>
    <t>Pamatne betona bruģakmens segumam zem ietvēm, gājēju celiņiem, velo novietnes</t>
  </si>
  <si>
    <t>Salizturīgā dren.smilts slāņa kf=1m/dnn izbūve  h min=40 cm</t>
  </si>
  <si>
    <t>Dolomīta šķembu maisījuma izbūve 0/45h=20cm</t>
  </si>
  <si>
    <t>Betona bruģakmens segums</t>
  </si>
  <si>
    <t>Betona bruģakmens seguma izbūve 80 mm</t>
  </si>
  <si>
    <t>Betona bruģakmens seguma izbūve 60 mm</t>
  </si>
  <si>
    <t xml:space="preserve">Laukakmens seguma izbūve </t>
  </si>
  <si>
    <t>Betona apmales</t>
  </si>
  <si>
    <t>Betona apmales 100.30.15  uzstādīšana uz betona pamatnes</t>
  </si>
  <si>
    <t>Ietves betona apmaļu 1000x220x150 mm  uzstādīšana uz betona pamatnes</t>
  </si>
  <si>
    <t>Ietves betona apmaļu 1000x200x80mm  uzstādīšana uz betona pamatnes</t>
  </si>
  <si>
    <t>Aprīkojums</t>
  </si>
  <si>
    <t>Horizontālais marķējums  ar termoplastu stāvvietu apzīmēšanai</t>
  </si>
  <si>
    <t>Žogs</t>
  </si>
  <si>
    <t>Projektējamais žogs no SIA "Preiss Būve". Žoga marka "NYLOFLOR 3M", stabi
"NYLOFLOR", kur viena žoga paneļa izmēri 3000x1530h mm. Tonis: RAL 6005 (zaļš) vai ekvivalents ierīkošana</t>
  </si>
  <si>
    <t>t.m.</t>
  </si>
  <si>
    <t>Projektējamās barjeras  l=4,8 m</t>
  </si>
  <si>
    <t>Apzaļumošana</t>
  </si>
  <si>
    <t>Lapkoku stādīšana ar stādāmās vietas sagatavošanu saskaņā ar GP</t>
  </si>
  <si>
    <t>Tunberga bārbele</t>
  </si>
  <si>
    <t>Karēlijas bērzs</t>
  </si>
  <si>
    <t>Baltais grimonis</t>
  </si>
  <si>
    <t>Māku ieva</t>
  </si>
  <si>
    <t>Lemuāna filadelfs</t>
  </si>
  <si>
    <t>Melnzeme</t>
  </si>
  <si>
    <t>Mulča</t>
  </si>
  <si>
    <t>Ziemcietes stādīšana ar stādāmās vietas sagatavošanu saskaņā ar GP</t>
  </si>
  <si>
    <t>Amelas ziemastere</t>
  </si>
  <si>
    <t>Lielziedu vīgrieze</t>
  </si>
  <si>
    <t>Šaurlapu lavanda</t>
  </si>
  <si>
    <t>Rožu malvs</t>
  </si>
  <si>
    <t>Zālāji ar melnzemes kārtu 15 cm ierīkošana</t>
  </si>
  <si>
    <t>Teritorija pie ielas</t>
  </si>
  <si>
    <t>Bortakmens demontāža t.sk. Transportēšana uz atbērtni</t>
  </si>
  <si>
    <t>Bruģa seguma demontāža t.sk. Transportēšana uz atbērtni</t>
  </si>
  <si>
    <t>Teritorijas labiekārtošana</t>
  </si>
  <si>
    <t>BK</t>
  </si>
  <si>
    <t>Ēkas asu nospraušana, celtniecības ģeotehniskā uzraudzība</t>
  </si>
  <si>
    <t>Gruntsūdens pazemināšana</t>
  </si>
  <si>
    <t>Augsnes virskārtas u.c.noņemšana un aizvešana.</t>
  </si>
  <si>
    <t xml:space="preserve">Grunts rakšana ar mehanizēti iekraujot grunti automašīnā-pašizgāzējā </t>
  </si>
  <si>
    <t>Grunts rakšana ar rokām</t>
  </si>
  <si>
    <t>Būvbedres un tranšejas aizbēršana ar buldozeru ar pievesto smilti pamatiem ar blietēšanu</t>
  </si>
  <si>
    <t>Būvbedres un tranšejas aizbēršana ar rokām ar pievesto smilti pamatiem ar blietēšanu</t>
  </si>
  <si>
    <t xml:space="preserve">Liekās grunts aizvešana  </t>
  </si>
  <si>
    <t>Zemes darbi</t>
  </si>
  <si>
    <t>Pāļi (BK-02)</t>
  </si>
  <si>
    <t>Pālu 300x300 ((300x300, betons C35/45 XC2, garenstiegrojums 4xØ20) izbūve vid.apm. h=16 m.Veikt  dzelzsbetona  pāļu  nestspējas  pārbaudi  uz  statisko  slodzi 12 testa pāļiem. Pāļu galu nociršana,stiegrojuma sagatavošana režģoga betonēšanai,būvgružu savākšana,aizvešana uz atbērtni. Tehnikas mobilizācija-demobilizācija.</t>
  </si>
  <si>
    <t>gab</t>
  </si>
  <si>
    <t>Režģogi (BK-03, BK-03.1 līdz BK-03.7)</t>
  </si>
  <si>
    <t>Režģogs R1 (9 gab.)</t>
  </si>
  <si>
    <t>Šķembu pamatojuma izveidošana, b=200</t>
  </si>
  <si>
    <t>Sagataves kārtas betonēšana, b=50</t>
  </si>
  <si>
    <t xml:space="preserve">  betons C12/15</t>
  </si>
  <si>
    <t xml:space="preserve">  sūknis</t>
  </si>
  <si>
    <t>h</t>
  </si>
  <si>
    <t>Inventāro veidņu uzstādīšana, eļļošana un nojaukšana, noma</t>
  </si>
  <si>
    <t xml:space="preserve">Armatūras sietu izgatavošana, uzstādīšana, fiksatoru uzstādīšana </t>
  </si>
  <si>
    <t>t</t>
  </si>
  <si>
    <t xml:space="preserve">  armatūra B500B</t>
  </si>
  <si>
    <t xml:space="preserve">  distanceri, armatūras sienamais materiāls, ieliekamās detaļas u.c. palīgmateriāli</t>
  </si>
  <si>
    <t>Enkuru ierīkošana (Peikko PPM 36P)</t>
  </si>
  <si>
    <t>Pamatu betonēšana, betons C35/45</t>
  </si>
  <si>
    <t xml:space="preserve">  betons C35/45</t>
  </si>
  <si>
    <t>Cementa bāzes hidroizolācijas ierīkošana</t>
  </si>
  <si>
    <t>Režģogs R1.1 (2 gab.)</t>
  </si>
  <si>
    <t>Enkuru ierīkošana (Peikko PPM 39P)</t>
  </si>
  <si>
    <t>Režģogs R2 (4 gab.)</t>
  </si>
  <si>
    <t>Režģogs R2.1 (2 gab.)</t>
  </si>
  <si>
    <t>Režģogs R3 (24 gab.)</t>
  </si>
  <si>
    <t>Režģogs R3.1 (8 gab.)</t>
  </si>
  <si>
    <t>Režģogs R4 (89 m.)</t>
  </si>
  <si>
    <t>Cokola sijas (BK-04)</t>
  </si>
  <si>
    <t>Cokola sijas betonēšana, betons C35/45</t>
  </si>
  <si>
    <t>Pamati</t>
  </si>
  <si>
    <t>1. un 2. stāva tērauda konstrukcijas (BK-05)</t>
  </si>
  <si>
    <t>Tērauda konstrukciju izgatavošana, piegāde, montāža</t>
  </si>
  <si>
    <t xml:space="preserve">  tērauda konstrukcijas apstrādātas atbilstoši BK norādījumiem</t>
  </si>
  <si>
    <t xml:space="preserve">  palīgmateriāli - uzgriežņi, paplāksnes, ķīmiskie enkuri u.c</t>
  </si>
  <si>
    <t>Ailu pārsedzes un monolītās joslas (BK-05)</t>
  </si>
  <si>
    <t>FIBO pārsedzes uzstādīšana (300x185x1490)</t>
  </si>
  <si>
    <t xml:space="preserve">Armatūras uzstādīšana, fiksatoru uzstādīšana </t>
  </si>
  <si>
    <t>Ailu pārsedžu un monolīto joslu betonēšana</t>
  </si>
  <si>
    <t xml:space="preserve">  betons C25/30</t>
  </si>
  <si>
    <t>Saliekamās dzelzsbetona kolonnas (BK-14, BK-14.1 līdz BK-14.3)</t>
  </si>
  <si>
    <t>Kolonnas DZK-1 izgatavošana un uzstādīšana (ieskaitot ieliekamās detaļas)</t>
  </si>
  <si>
    <t>Kolonnas DZK-2 izgatavošana un uzstādīšana (ieskaitot ieliekamās detaļas)</t>
  </si>
  <si>
    <t>Kolonnas DZK-3 izgatavošana un uzstādīšana (ieskaitot ieliekamās detaļas)</t>
  </si>
  <si>
    <t>Kolonnas DZK-4 izgatavošana un uzstādīšana (ieskaitot ieliekamās detaļas)</t>
  </si>
  <si>
    <t>Kolonnas DZK-5 izgatavošana un uzstādīšana (ieskaitot ieliekamās detaļas)</t>
  </si>
  <si>
    <t>Kolonnas DZK-6 izgatavošana un uzstādīšana (ieskaitot ieliekamās detaļas)</t>
  </si>
  <si>
    <t>Kolonnas DZK-7 izgatavošana un uzstādīšana (ieskaitot ieliekamās detaļas)</t>
  </si>
  <si>
    <t>Kolonnas DZK-8 izgatavošana un uzstādīšana (ieskaitot ieliekamās detaļas)</t>
  </si>
  <si>
    <t>Kolonnas DZK-11 izgatavošana un uzstādīšana (ieskaitot ieliekamās detaļas)</t>
  </si>
  <si>
    <t>Kolonnas DZK-12 izgatavošana un uzstādīšana (ieskaitot ieliekamās detaļas)</t>
  </si>
  <si>
    <t>Kolonnas DZK-13 izgatavošana un uzstādīšana (ieskaitot ieliekamās detaļas)</t>
  </si>
  <si>
    <t>Kolonnas DZK-14 izgatavošana un uzstādīšana (ieskaitot ieliekamās detaļas)</t>
  </si>
  <si>
    <t>Kolonnas DZK-15 izgatavošana un uzstādīšana (ieskaitot ieliekamās detaļas)</t>
  </si>
  <si>
    <t>Kolonnas DZK-16 izgatavošana un uzstādīšana (ieskaitot ieliekamās detaļas)</t>
  </si>
  <si>
    <t>Kolonnas DZK-17 izgatavošana un uzstādīšana (ieskaitot ieliekamās detaļas)</t>
  </si>
  <si>
    <t>Kolonnas DZK-18 izgatavošana un uzstādīšana (ieskaitot ieliekamās detaļas)</t>
  </si>
  <si>
    <t>Kolonnas DZK-19 izgatavošana un uzstādīšana (ieskaitot ieliekamās detaļas)</t>
  </si>
  <si>
    <t>Kolonnas DZK-20 izgatavošana un uzstādīšana (ieskaitot ieliekamās detaļas)</t>
  </si>
  <si>
    <t>Kolonnas DZK-21 izgatavošana un uzstādīšana (ieskaitot ieliekamās detaļas)</t>
  </si>
  <si>
    <t>Kolonnas DZK-22 izgatavošana un uzstādīšana (ieskaitot ieliekamās detaļas)</t>
  </si>
  <si>
    <t>Kolonnas DZK-22.1 izgatavošana un uzstādīšana (ieskaitot ieliekamās detaļas)</t>
  </si>
  <si>
    <t>Kolonnas DZK-23 izgatavošana un uzstādīšana (ieskaitot ieliekamās detaļas)</t>
  </si>
  <si>
    <t>Kolonnas DZK-24 izgatavošana un uzstādīšana (ieskaitot ieliekamās detaļas)</t>
  </si>
  <si>
    <t>Kolonnas DZK-25 izgatavošana un uzstādīšana (ieskaitot ieliekamās detaļas)</t>
  </si>
  <si>
    <t>Kolonnas DZK-26 izgatavošana un uzstādīšana (ieskaitot ieliekamās detaļas)</t>
  </si>
  <si>
    <t>Kolonnas DZK-27 izgatavošana un uzstādīšana (ieskaitot ieliekamās detaļas)</t>
  </si>
  <si>
    <t>Kolonnas DZK-28 izgatavošana un uzstādīšana (ieskaitot ieliekamās detaļas)</t>
  </si>
  <si>
    <t>Kolonnas DZK-29 izgatavošana un uzstādīšana (ieskaitot ieliekamās detaļas)</t>
  </si>
  <si>
    <t>Kolonnas DZK-30 izgatavošana un uzstādīšana (ieskaitot ieliekamās detaļas)</t>
  </si>
  <si>
    <t>Kolonnas DZK-31 izgatavošana un uzstādīšana (ieskaitot ieliekamās detaļas)</t>
  </si>
  <si>
    <t>Kolonnas DZK-32 izgatavošana un uzstādīšana (ieskaitot ieliekamās detaļas)</t>
  </si>
  <si>
    <t>Kolonnas DZK-33 izgatavošana un uzstādīšana (ieskaitot ieliekamās detaļas)</t>
  </si>
  <si>
    <t>Kolonnas DZK-34 izgatavošana un uzstādīšana (ieskaitot ieliekamās detaļas)</t>
  </si>
  <si>
    <t>Kolonnas DZK-35 izgatavošana un uzstādīšana (ieskaitot ieliekamās detaļas)</t>
  </si>
  <si>
    <t>Kolonnas DZK-37 izgatavošana un uzstādīšana (ieskaitot ieliekamās detaļas)</t>
  </si>
  <si>
    <t>Kolonnas DZK-38 izgatavošana un uzstādīšana (ieskaitot ieliekamās detaļas)</t>
  </si>
  <si>
    <t>Kolonnas DZK-39 izgatavošana un uzstādīšana (ieskaitot ieliekamās detaļas)</t>
  </si>
  <si>
    <t>Kolonnas DZK-40 izgatavošana un uzstādīšana (ieskaitot ieliekamās detaļas)</t>
  </si>
  <si>
    <t>Kolonnas DZK-41 izgatavošana un uzstādīšana (ieskaitot ieliekamās detaļas)</t>
  </si>
  <si>
    <t>Kolonnas DZK-41.1 izgatavošana un uzstādīšana (ieskaitot ieliekamās detaļas)</t>
  </si>
  <si>
    <t>Kolonnas DZK-42 izgatavošana un uzstādīšana (ieskaitot ieliekamās detaļas)</t>
  </si>
  <si>
    <t>Saliekamās dzelzsbetona sijas (BK-5.2)</t>
  </si>
  <si>
    <t>Sijas S-101 izgatavošana un uzstādīšana (ieskaitot ieliekamās detaļas)</t>
  </si>
  <si>
    <t>Sijas S-102 izgatavošana un uzstādīšana (ieskaitot ieliekamās detaļas)</t>
  </si>
  <si>
    <t>Sijas S-103 izgatavošana un uzstādīšana (ieskaitot ieliekamās detaļas)</t>
  </si>
  <si>
    <t>Sijas S-104 izgatavošana un uzstādīšana (ieskaitot ieliekamās detaļas)</t>
  </si>
  <si>
    <t>Sijas S-105 izgatavošana un uzstādīšana (ieskaitot ieliekamās detaļas)</t>
  </si>
  <si>
    <t>AS1 , AS2</t>
  </si>
  <si>
    <t>Sastatņu uzstādīšana ,nojaukšana ieskaitot nomu(iekļaujot sastatņu aizsargsietu)</t>
  </si>
  <si>
    <t>Sienu sendviča tipa paneļa b=200 mm RUUKI SPB 200WE ENERGY montāža, tai skaitā visi papildelementi(stūri, cokola profili, ailu apdares elementi, skārda pieslēgumi, nosedzošie profili , stiprinājumi u.c.)</t>
  </si>
  <si>
    <t>Gipškartona starpsienu karkasa (75mm) izbūve. UW, CW profila metāla karkass 75 mm, Skrūves, stiprinājumi AS2</t>
  </si>
  <si>
    <t>Karkasu  apšūšana ar ģipškartonu (2kārtas) AS2</t>
  </si>
  <si>
    <t>Knauf skrūves TN 25 mm gara</t>
  </si>
  <si>
    <t>100gb</t>
  </si>
  <si>
    <t>Knauf skrūves TN 35 mm gara</t>
  </si>
  <si>
    <t>Ģipškartona plātne GKFI Knauf</t>
  </si>
  <si>
    <t>Sp1</t>
  </si>
  <si>
    <t>Sienu sendviča tipa paneļa b=160 mm ar akmens vates siltumizolāciju montāža, tai skaitā visi papildelementi(stūri, cokola profili, ailu apdares elementi, skārda pieslēgumi, nosedzošie profili , stiprinājumi u.c.)RUUKKI SPB 160 WEE ENERGY</t>
  </si>
  <si>
    <t>S1</t>
  </si>
  <si>
    <t>Sienu mūrēšana no FIBO 3 blokiem 300 mm</t>
  </si>
  <si>
    <t xml:space="preserve">FIBO 3 bloki 300mm </t>
  </si>
  <si>
    <t xml:space="preserve">Cementa java </t>
  </si>
  <si>
    <t xml:space="preserve">Stiegrojums FIBO </t>
  </si>
  <si>
    <t>S2</t>
  </si>
  <si>
    <t>Sienu mūrēšana no FIBO 3 blokiem 200 mm</t>
  </si>
  <si>
    <t xml:space="preserve">FIBO 3 bloki 200mm </t>
  </si>
  <si>
    <t>S3</t>
  </si>
  <si>
    <t>Gipškartona starpsienu karkasa (100mm) izbūve. UW, CW profila metāla karkass 100 mm, Skrūves, stiprinājumi,</t>
  </si>
  <si>
    <t>Akmens vates (PAROC ) iestrāde   karkasā siltuma / skaņas izolācijai</t>
  </si>
  <si>
    <t>Paroc EXTRA 100 mm</t>
  </si>
  <si>
    <t>Karkasu  apšūšana ar ģipškartonu (2kārtas)</t>
  </si>
  <si>
    <t>S4</t>
  </si>
  <si>
    <t>Ģipškartona plātne GKBI Knauf</t>
  </si>
  <si>
    <t>S5</t>
  </si>
  <si>
    <t>Gipškartona starpsienu karkasa (75mm) izbūve. UW, CW profila metāla karkass 75 mm, Skrūves, stiprinājumi,</t>
  </si>
  <si>
    <t>S6</t>
  </si>
  <si>
    <t>Gipškartona starpsienu karkasa (50mm) izbūve. UW, CW profila metāla karkass 50 mm, Skrūves, stiprinājumi,</t>
  </si>
  <si>
    <t>Karkasu  apšūšana ar   ģipškartonu  (1kārtas)</t>
  </si>
  <si>
    <t>WC starpsienas</t>
  </si>
  <si>
    <t>Saliekamo WC šķērssienu  montāža</t>
  </si>
  <si>
    <t xml:space="preserve">Laminēts  mitrumizturīgs  KSP, monolīts  lamināts, profillīstes  anodēts  alumīnijs, durvis, </t>
  </si>
  <si>
    <t>Sienas, nesošās konstrukcijas</t>
  </si>
  <si>
    <t>1. stāva pārsegums (BK-06 un BK-06.1)</t>
  </si>
  <si>
    <t>Saliekamā dzelzsbetona pārseguma paneļu HCS220 montāža</t>
  </si>
  <si>
    <t>Paneļu savienojošā stiegrojumna un enkurojuma uzstādīšana</t>
  </si>
  <si>
    <t>Starppaneļu šuvju un dobumu monolitizēšana</t>
  </si>
  <si>
    <t xml:space="preserve">Neopirēna lentas iebūve </t>
  </si>
  <si>
    <r>
      <t>Telfera  tērauda konstrukcijas</t>
    </r>
    <r>
      <rPr>
        <b/>
        <i/>
        <sz val="11"/>
        <color rgb="FFFF0000"/>
        <rFont val="Calibri"/>
        <family val="2"/>
        <scheme val="minor"/>
      </rPr>
      <t xml:space="preserve"> (BK-06.1)</t>
    </r>
  </si>
  <si>
    <t>Pārsegums</t>
  </si>
  <si>
    <t>Jumta augšējās un apakšējās saites un jumta sijas, BK-10</t>
  </si>
  <si>
    <t xml:space="preserve">  palīgmateriāli - uzgriežņi, paplāksnes u.c</t>
  </si>
  <si>
    <t>Jumta kopnes K-1, K-2, PK-1 (BK-9.1 līdz BK-9.4)</t>
  </si>
  <si>
    <t>AR</t>
  </si>
  <si>
    <t>Jumta nesošā profīla montāža</t>
  </si>
  <si>
    <t>Ruuki nesošais profils T153-40L-840</t>
  </si>
  <si>
    <t>Paļigmateriāli (skrūves u.c)</t>
  </si>
  <si>
    <t xml:space="preserve">Lēzeno jumtu  izolācija Paroc </t>
  </si>
  <si>
    <t>ROOFROCK 50 30mm</t>
  </si>
  <si>
    <t xml:space="preserve">Izolācijas plèves ieklâšana </t>
  </si>
  <si>
    <t>Paroc XMV 020 bas</t>
  </si>
  <si>
    <t>Siltumizolācijas ieklāšana,  dībeļošana</t>
  </si>
  <si>
    <t xml:space="preserve">ROOFROCK 30E  izol.mat. 250mm  </t>
  </si>
  <si>
    <t xml:space="preserve">Lēzeno jumtu virskārtas izolācija </t>
  </si>
  <si>
    <t>ROOFROCK 80 40mm</t>
  </si>
  <si>
    <t>Modificēta ruļveida seguma ieklāšana jumtam t.sk. karnīzes daļa</t>
  </si>
  <si>
    <t>Modificēta bitumena ruļļu seguma apakšklājs  , propāns, palīgiekārtas k=1,17</t>
  </si>
  <si>
    <t>Modificēta bitumena ruļļu seguma virsklājs , propāns, palīgiekārtas k=1,17</t>
  </si>
  <si>
    <t>Jumta kores izbūve</t>
  </si>
  <si>
    <t>Karnīzes izbūve saskaņā ar projektu (koka brusu karkass,apdares dēļu apšuvums,dēļu krāsojums, metāla leņķis 100x4 mm, palīgmateriāli)</t>
  </si>
  <si>
    <t>Aeratoru montāža</t>
  </si>
  <si>
    <t>Lietus ūdens notekas 100mm</t>
  </si>
  <si>
    <t>Ūdens notekas , ūdens piltuves, veidgabali, stiprinājumi, palīgmateriāli</t>
  </si>
  <si>
    <t>Lietus ūdens teknes 150mm</t>
  </si>
  <si>
    <t>Ūdens teknes ,  veidgabali, stiprinājumi, palīgmateriāli</t>
  </si>
  <si>
    <t>Jumta kāpnes h=7,8m montāža</t>
  </si>
  <si>
    <t>Sniega barjeras RSSSB"</t>
  </si>
  <si>
    <t>Sniega barjeras, stiprinājumi, palīgmateriāli</t>
  </si>
  <si>
    <t>Skārda atloka montāža</t>
  </si>
  <si>
    <t>Metāla konstrukcijas jumtam gar asi 12</t>
  </si>
  <si>
    <t>Jumta latojuma izveidošana 45x100 mm s.300mm gar asi 12</t>
  </si>
  <si>
    <t>Jumta segums ar RUUKKI loksnēm. Valcprofils krāsots skārds, stiprinājumi. Gar asi 12</t>
  </si>
  <si>
    <t>Jumti</t>
  </si>
  <si>
    <t>Kāpnes K-1 22 koka pakāpieni, metāla konstrukcija</t>
  </si>
  <si>
    <t>Kāpnes K-2 22 saliekami dzelzsbetona pakāpieni, metāla nesošā konstrukcija</t>
  </si>
  <si>
    <t>Kāpnes K-3 izbūve metāla pakāpieni, nesoša metāla konstrukcija</t>
  </si>
  <si>
    <t>Kāpnes K-4 izbūve 19 pakāpieni, ārējās kāpnes</t>
  </si>
  <si>
    <t>Pandusu , lieveņu izbūve</t>
  </si>
  <si>
    <t>Margu uzstādīšana kāpnēm</t>
  </si>
  <si>
    <t>Margu uzstādīšana 2. stāva norobežojošā  konstrukcija</t>
  </si>
  <si>
    <t>Kāpnes un lievenis</t>
  </si>
  <si>
    <t>Grīdas (BK-04)</t>
  </si>
  <si>
    <t xml:space="preserve">Siltumizolācijas ierīkošana  </t>
  </si>
  <si>
    <t>Polistirols Tenapors EXTRA 80 mm</t>
  </si>
  <si>
    <t>Hidroizolācija no plēves</t>
  </si>
  <si>
    <t>Deformācijas šuves izbūve no akmens vates 20 mm</t>
  </si>
  <si>
    <t>Grīda uz pārseguma</t>
  </si>
  <si>
    <t xml:space="preserve">Paroc SSB 50mm </t>
  </si>
  <si>
    <t xml:space="preserve">Tvaika izolācija  </t>
  </si>
  <si>
    <t>Paroc XMV-01 vai ekvivalents</t>
  </si>
  <si>
    <t>Armatūras uzstādīšana</t>
  </si>
  <si>
    <t>Stiegrojuma siets - d.6 150x150 mm B500B</t>
  </si>
  <si>
    <t>distanceri, ieliekamās detaļas uc paligmateriāli</t>
  </si>
  <si>
    <t>Grīdas betonēšana, betons C25/30</t>
  </si>
  <si>
    <t>Grīdu apdare</t>
  </si>
  <si>
    <t>Virsmas cietinātāja un pretputekļu apstrāde</t>
  </si>
  <si>
    <t>Betona grīdu  slīpēšana G-5</t>
  </si>
  <si>
    <t xml:space="preserve">Grīdas izlīdzināšana ar Vetonit 5500 10 mm biezumā </t>
  </si>
  <si>
    <t xml:space="preserve">Vetonit 5500 Pamatlīdzinātājs betona grīdām </t>
  </si>
  <si>
    <t>kg</t>
  </si>
  <si>
    <t>Grīdas špaktelēšana ar Vetonit 3000 0-5 mm 3mm biezumā</t>
  </si>
  <si>
    <t xml:space="preserve">Vetonit 3000 Nobeiguma līdzinātājs </t>
  </si>
  <si>
    <t xml:space="preserve">Linoleja grīdu iesegšana </t>
  </si>
  <si>
    <t>ESD segums Polyflor Finesse EC5350       34/43, b=2mm R=9</t>
  </si>
  <si>
    <t>Linoleja līme</t>
  </si>
  <si>
    <t>Metināšana diegs</t>
  </si>
  <si>
    <t>linolejs Forbo Marmoleum 3886/3422/3416/3403 34/43 B=2.5mm, R=10</t>
  </si>
  <si>
    <t>vinila ruļļu segums Forbo Surestep Origina Dune 17121,  34/33 b=2.5mm R=10</t>
  </si>
  <si>
    <t>MDF grīdlīstes uzstādīšana</t>
  </si>
  <si>
    <t>Alumīnija  grīdlīstes  h=100 mm b=20 mm uzstādīšana</t>
  </si>
  <si>
    <t xml:space="preserve">Hidroizolācija no uzziežamas membrānas  </t>
  </si>
  <si>
    <t>Knauf Flaechendicht  Hidroizolācija</t>
  </si>
  <si>
    <t>Akmensmasas flīžu seguma ierīkošana</t>
  </si>
  <si>
    <t>Flīžu līme Atlas</t>
  </si>
  <si>
    <t>Šuvju mastika</t>
  </si>
  <si>
    <t>Dušu norobežojošā detaļa nerūsējoša tērauda T- profils iebūvēts zem flīzēm</t>
  </si>
  <si>
    <t>Kājslauķi</t>
  </si>
  <si>
    <t xml:space="preserve">Kājslauķa montāža </t>
  </si>
  <si>
    <t>Grīdas</t>
  </si>
  <si>
    <t>Logu,vitrīnu.vārtu,ārdurvju  ailsānu apdare -pastiprināšana-U profīls 200 mm,stiprinājuma elementi,blīvējamais materiāls-silikons</t>
  </si>
  <si>
    <t>Logu montāža saskaņā ar AR 14</t>
  </si>
  <si>
    <t>L01  ( 1,1x1,1 m)</t>
  </si>
  <si>
    <t>LO1*  ( 1,1x1,1 m)</t>
  </si>
  <si>
    <t>L02  ( 2x1,1 m)</t>
  </si>
  <si>
    <t>L03  ( 6,55x1,1 m)</t>
  </si>
  <si>
    <t>L03*  ( 6,55x1,1 m)</t>
  </si>
  <si>
    <t>L04  ( 1,1x2,2 m)</t>
  </si>
  <si>
    <t>L04*  ( 1,1x2,2 m)</t>
  </si>
  <si>
    <t>L05  ( 4,4x2,2 m)</t>
  </si>
  <si>
    <t>Montāžas materiāli (blīvējošs materiāls, stiprinājumi u.c.)</t>
  </si>
  <si>
    <t>Iekšējo PVC palodžu montāža</t>
  </si>
  <si>
    <t>Alumīnija fasādes  Schuco FW 50+. SI montāža  saskaņā ar AR 13</t>
  </si>
  <si>
    <t>FS01  ( 7x7,76 m)</t>
  </si>
  <si>
    <t>FS02  ( 7x7,76 m)</t>
  </si>
  <si>
    <t>FS03  ( 7x7,63 m)</t>
  </si>
  <si>
    <t>FS04  ( 7x3,3 m)</t>
  </si>
  <si>
    <t>FS05  ( 7x3,3 m)</t>
  </si>
  <si>
    <t>Stikloto starpsienu montāža  saskaņā ar AR 15</t>
  </si>
  <si>
    <t>ST01  ( 2,38x2,1 m)</t>
  </si>
  <si>
    <t>ST02  ( 2,935x2,1 m)</t>
  </si>
  <si>
    <t>ST03  ( 2,6x2,1 m)</t>
  </si>
  <si>
    <t>ST04  ( 11,06x2,1 m)</t>
  </si>
  <si>
    <t>ST05  ( 4,06x2,1 m)</t>
  </si>
  <si>
    <t>ST06  ( 12,27x2,1 m)</t>
  </si>
  <si>
    <t>ST07  ( 7,92x2,1 m)</t>
  </si>
  <si>
    <t>ST08  ( 1,79x2,1 m)</t>
  </si>
  <si>
    <t xml:space="preserve">Iekšējo logu montāža saskaņā ar AR </t>
  </si>
  <si>
    <t>iL01  ( 3,96x1,3 m)</t>
  </si>
  <si>
    <t>iL02  ( 4,94x0,8 m)</t>
  </si>
  <si>
    <t>iL03  ( 3,96x0,9 m)</t>
  </si>
  <si>
    <t>iL04  ( 4,94x0,9 m)</t>
  </si>
  <si>
    <t>iL05  ( 2,98x1,2 m)</t>
  </si>
  <si>
    <t xml:space="preserve">Vārtu montāža saskaņā ar AR </t>
  </si>
  <si>
    <t>V01  ( 3,5x3,8 m)</t>
  </si>
  <si>
    <t>V01.1  ( 3,3x3,8 m)</t>
  </si>
  <si>
    <t>V02  ( 2,5x2,8 m)</t>
  </si>
  <si>
    <t>V03  ( 2,5x2,8 m)</t>
  </si>
  <si>
    <t xml:space="preserve">Ārdurvju montāža saskaņā ar AR </t>
  </si>
  <si>
    <t>AD01  ( 1,95x2,1 m)</t>
  </si>
  <si>
    <t>AD02  ( 1,55x2,1 m)</t>
  </si>
  <si>
    <t>AD03  ( 1,1x2,1 m)</t>
  </si>
  <si>
    <t>AD04  ( 1,28x2,1 m)</t>
  </si>
  <si>
    <t>D01  ( 1,95x2,1 m)</t>
  </si>
  <si>
    <t>D02  ( 1,95x2,1 m)</t>
  </si>
  <si>
    <t>D03  ( 1,55x2,1 m)</t>
  </si>
  <si>
    <t>D04  ( 0,98x2,1 m)</t>
  </si>
  <si>
    <t>D05  ( 1,08x2,1 m)</t>
  </si>
  <si>
    <t>D06  ( 2,08x2,1 m)</t>
  </si>
  <si>
    <t>D07  ( 2,08x2,4 m)</t>
  </si>
  <si>
    <t>D08  ( 2,08x2,4 m)</t>
  </si>
  <si>
    <t>D09  ( 2,7x2,4 m)</t>
  </si>
  <si>
    <t>D10  ( 1,08x2,1 m)</t>
  </si>
  <si>
    <t>D11  ( 1,08x2,1 m)</t>
  </si>
  <si>
    <t>D12  ( 1,08x2,1 m)</t>
  </si>
  <si>
    <t>D13  ( 0,88x2,1 m)</t>
  </si>
  <si>
    <t>D14  ( 1,08x2,1 m)</t>
  </si>
  <si>
    <t>D15  ( 0,88x2,1 m)</t>
  </si>
  <si>
    <t>D16  ( 1,08x2,1 m)</t>
  </si>
  <si>
    <t>D17  ( 1,08x2,1 m)</t>
  </si>
  <si>
    <t>D18  ( 1,08x2,1 m)</t>
  </si>
  <si>
    <t>D19  ( 0,98x2,1 m)</t>
  </si>
  <si>
    <t>D20  ( 1,08x2,1 m)</t>
  </si>
  <si>
    <t>D21  ( 1,08x2,1 m)</t>
  </si>
  <si>
    <t>D22  ( 0,78x2,1 m)</t>
  </si>
  <si>
    <t>D23  ( 1,08x2,1 m)</t>
  </si>
  <si>
    <t>D24  ( 1,28x2,1 m)</t>
  </si>
  <si>
    <t>D25  ( 0,88x1,85 m)</t>
  </si>
  <si>
    <t>Amoritizējošo dizūzijas lentu iebūve pa logu un ārduvju, vārtu perimetru (iekšējās un ārējās)</t>
  </si>
  <si>
    <t>Ailu aizpildījuma elementi</t>
  </si>
  <si>
    <t>Griesti</t>
  </si>
  <si>
    <t>Moduļveida minerālvates griesti Ecophone Opta 600x600   vai ekvivalents montāža</t>
  </si>
  <si>
    <t>Moduļveida minerālvates griesti Ecophone Focus E 600x600   vai ekvivalents montāža</t>
  </si>
  <si>
    <t>Moduļveida piekārtie griesti Ecophone Solo Circle diam. 1200 vai ekvivalents montāža</t>
  </si>
  <si>
    <t xml:space="preserve">Dzelzbetona konstruktīvie griesti jāizlīdzina ar bezsmilts apmetuma javu (ģipša)  </t>
  </si>
  <si>
    <t xml:space="preserve">Knauf sistēmas iekārto griestu metāla karkasa D113 ierīkošana </t>
  </si>
  <si>
    <t>Karkasu  apšūšana arģipškartonu (1kārta)</t>
  </si>
  <si>
    <t>Ģipškartona plātne GKB vai ekvivalents</t>
  </si>
  <si>
    <t>Knauf skrūves TN 25 mm gara vai ekvivalents</t>
  </si>
  <si>
    <t>Ģipškartona plātne GKBI vai ekvivalents</t>
  </si>
  <si>
    <t>Karkasu  apšūšana ar FIREBOARD (1kārta)</t>
  </si>
  <si>
    <t>Knauf Fireboard A1 vai ekvivalents</t>
  </si>
  <si>
    <t xml:space="preserve">Griestu špaktelēšana, slīpēšana   </t>
  </si>
  <si>
    <t>Tiefgrund LF  Dziļumgrunts vai ekvivalents</t>
  </si>
  <si>
    <t>VETONIT LR  špaktele vai ekvivalents</t>
  </si>
  <si>
    <t>Smilšpapīrs</t>
  </si>
  <si>
    <t xml:space="preserve">Sagatavotu griestu gruntēšana   </t>
  </si>
  <si>
    <t>Akrila grunts vai ekvivalents</t>
  </si>
  <si>
    <t xml:space="preserve">Sagatavotu griestu krāsošana  2k.  </t>
  </si>
  <si>
    <t>Akrila krāsa 20T vai ekvivalents</t>
  </si>
  <si>
    <t xml:space="preserve">Sagatavotu griestu krāsošana  2k.   </t>
  </si>
  <si>
    <t>Akrila krāsa 7T vai ekvivalents</t>
  </si>
  <si>
    <t>Riģipša lūku montāža piekārtos griestos</t>
  </si>
  <si>
    <t>Sienas</t>
  </si>
  <si>
    <t>Sienu apmetuma izveidošana 10 mm ar Rotband ieskaitot ailsānus</t>
  </si>
  <si>
    <t>Sienu špaktelēšana, slīpēšana   ieskaitot ailsānus</t>
  </si>
  <si>
    <t>Vetonit špaktele vai ekvivalents</t>
  </si>
  <si>
    <t>Sagatavotu sienu gruntēšana   ieskaitot ailsānus</t>
  </si>
  <si>
    <t>Sagatavotu sienu krāsošana  2kārtās   ieskaitot ailsānus</t>
  </si>
  <si>
    <t>Akrila krāsa vai ekvivalents</t>
  </si>
  <si>
    <t>Hidroizolācija no uzziežamas membrānas Knauf Flaechendicht vai ekvivalentss</t>
  </si>
  <si>
    <t xml:space="preserve">Sienu flīzēšana </t>
  </si>
  <si>
    <t>matētas flīzes 198x198mm Rako color one, RAL 0508010, 0858070, 0607050, 0506080 B=6.5mm</t>
  </si>
  <si>
    <t>Flīžu līme Atlas vai ekvivalents</t>
  </si>
  <si>
    <t>Šuvju mastika Mapei Ultracolor vai akvivalents</t>
  </si>
  <si>
    <t>Sienu flīzes glancētas flīzes 198x198mm Rako color one RAL 0508010, 0858070, 0607050,  0506080  B=6.5mm</t>
  </si>
  <si>
    <t>Šuvju mastika Atlas vai ekvivalents</t>
  </si>
  <si>
    <t>Iekšējie apdares darbi</t>
  </si>
  <si>
    <t>Cokols</t>
  </si>
  <si>
    <t xml:space="preserve">Ekstrudētā putupolistirola izolācija uz līmjavas </t>
  </si>
  <si>
    <t>DOW STYROFOAM 250 A-N 100mm</t>
  </si>
  <si>
    <t>Līmēšanas java SAKRET BK 25kg</t>
  </si>
  <si>
    <t xml:space="preserve">Dībelis </t>
  </si>
  <si>
    <t>Pamatu vertikālā hidroizolācija ar Mapelastic Smart</t>
  </si>
  <si>
    <t>Fasādes  gruntēšana</t>
  </si>
  <si>
    <t>Dziļumgrunts SAKRET TGW</t>
  </si>
  <si>
    <t>Armējošā sieta  iestrāde fasādei-cokolam</t>
  </si>
  <si>
    <t>Līmēšanas un armēšanas java SAKRET BAK pelēka</t>
  </si>
  <si>
    <t>Stiklašķiedras siets fasādei</t>
  </si>
  <si>
    <t>Fasādes-cokola  gruntēšana</t>
  </si>
  <si>
    <t>Gruntskrāsa SAKRET PG ( zem dekoratīvā apmetuma)</t>
  </si>
  <si>
    <t>Dekoratīvā apmetuma ierīkošana fasādei-cokolam</t>
  </si>
  <si>
    <t>Sakret dekoratīvais apmetums</t>
  </si>
  <si>
    <t>Cokola krāsošana ar gruntskrāsu</t>
  </si>
  <si>
    <t>Fasādei - Sakret FM primer</t>
  </si>
  <si>
    <t>Cokola krāsošana ar fasādes krāsu</t>
  </si>
  <si>
    <t>Sakret FC krāsa</t>
  </si>
  <si>
    <t>Fasāde</t>
  </si>
  <si>
    <t>Novietnes pīe ēkas sienas ierīkošana asis 6-7/H</t>
  </si>
  <si>
    <t>Dažādi darbi</t>
  </si>
  <si>
    <t>Pragma UP</t>
  </si>
  <si>
    <t>Pragma</t>
  </si>
  <si>
    <t>Pragma  UP</t>
  </si>
  <si>
    <t>Avārijapgaismes sistēma</t>
  </si>
  <si>
    <t>Avārijas gaismeklis LED 1W, izstiepts leņķis, D=100mm,H=37mm, 150lm, IP20, v/a, centrālai baterijas sistēmai</t>
  </si>
  <si>
    <t>Awex  AXPR/1W-CB 1W</t>
  </si>
  <si>
    <t>Awex AXPu/1W-CB 1W</t>
  </si>
  <si>
    <t>Awex AXNU/6W/B/SE 6W</t>
  </si>
  <si>
    <t>Awex AXNR/6W/B/SE 6W</t>
  </si>
  <si>
    <t>Awex AXNO_3W_B 6.1W</t>
  </si>
  <si>
    <t>Awex ODB 3x1W- CB 5.9 W</t>
  </si>
  <si>
    <t>Awex LV2U/1W-CB 1W</t>
  </si>
  <si>
    <t>Awex LV2U/3W-CB 3W</t>
  </si>
  <si>
    <t>Awex INFINITY II ALL</t>
  </si>
  <si>
    <t xml:space="preserve">Centrālā baterijas sistēma, komplektā ar kontoles un vadības ierīcēm.         Izmēri 472x266x140.    AC: 1-fāze 230V, 50/60 Hz , izejas spriegums 230 V AC un 216V DC, baterijas ietilpība 12Ah, IP20.   </t>
  </si>
  <si>
    <t>CBS-1</t>
  </si>
  <si>
    <t>134-1428</t>
  </si>
  <si>
    <t>195-9528</t>
  </si>
  <si>
    <t>131-9550</t>
  </si>
  <si>
    <t>131-9537</t>
  </si>
  <si>
    <t>131-9538</t>
  </si>
  <si>
    <t>Reaktīvās jaudas kompensators 100kvAr, 50hz , 420V, apvienotā korpusā ar sadalni MS-1, kompletā ar vadību  ar Modbus TCP protokolu. komplektā ar automātiku pēc dotās shēmas</t>
  </si>
  <si>
    <t>Matētas akmens masas grīdas flīzes , Rako taurus color 07s Dark Grey 198x198 mm B=9mm R=10</t>
  </si>
  <si>
    <t>Antislip grīdas flīzes Rako taurus granit, 69 SR7 Rio Negro 198x198 mm B=9mm, R=11</t>
  </si>
  <si>
    <t>Moduļveida Moduļveida  griesti  Danoline Tectopanel Quadril 600x1200, gruntēti, krāsoti ar matētu akrila-lateksa krāsu (balta 7T) vai ekvivalents montāža</t>
  </si>
  <si>
    <t>MDF salokāmas durvis D-25 3,6x2,1m</t>
  </si>
  <si>
    <t>BJZ Trīs stangu turnikets  ar kontrolleru un testa staciju</t>
  </si>
  <si>
    <t>BJZ Kontaktpaklājiņš</t>
  </si>
  <si>
    <t>BJZ PVC paklājiņš</t>
  </si>
  <si>
    <t>Metaliskie vārtiņi no nerūsējošā metāla</t>
  </si>
  <si>
    <t>Vārtiņu automātika</t>
  </si>
  <si>
    <t>Materiālu transporta izdevumi</t>
  </si>
  <si>
    <t>Pamati nojumei (BK-016,17)</t>
  </si>
  <si>
    <t>Šķembu pamatojuma izveidošana,</t>
  </si>
  <si>
    <t xml:space="preserve">  betons C30/37</t>
  </si>
  <si>
    <t>Kāpnes K-1 Sp2 pamats BK 16.2</t>
  </si>
  <si>
    <t>Šķembu pamatojuma izveidošana</t>
  </si>
  <si>
    <t>Pamatu betonēšana, betons C30/37</t>
  </si>
  <si>
    <t>Enkuru ierīkošana (Peikko HPM 20L)</t>
  </si>
  <si>
    <t>Kāpnes K-2 Sp2 pamats BK 16.3</t>
  </si>
  <si>
    <t>Kāpnes K-3SP1 , Sp2 pamats BK 16.4</t>
  </si>
  <si>
    <t>Kāpnes K-4SP1 , Sp2 pamats BK 16.5</t>
  </si>
  <si>
    <t>1a</t>
  </si>
  <si>
    <t>Hilti HIT HY M16 l=150</t>
  </si>
  <si>
    <t>1b</t>
  </si>
  <si>
    <t>Hilti HIT HY M20 l=150</t>
  </si>
  <si>
    <t>Termoprofila montāža RUUKKI h=200 t=2,5</t>
  </si>
  <si>
    <t>Koka dēļa 43x145 mm  uzstādīšana</t>
  </si>
  <si>
    <t>Nojume asīs 12/A-F BK-16</t>
  </si>
  <si>
    <t>2a</t>
  </si>
  <si>
    <t>Jumta nesošo konstrukciju sagatavošana un montāža</t>
  </si>
  <si>
    <t>3a</t>
  </si>
  <si>
    <t>Skārda jumta seguma uzstādīšana</t>
  </si>
  <si>
    <t>Šķembu pamatojuma ierīkošana fr.20-40,blīvā veidā ,novibrējot</t>
  </si>
  <si>
    <t>Šķembu pamatojuma ierīkošana fr.0-45,blīvā veidā ,novibrējot</t>
  </si>
  <si>
    <t>Šķembu pamatojuma ierīkošana fr.0-63,blīvā veidā ,novibrējot</t>
  </si>
  <si>
    <t>Smilts pamatojuma ierīkošana fr.0-63,blīvā veidā ,novibrējot</t>
  </si>
  <si>
    <t>Ģeorežģa Tensar TRIAX ieklāšana</t>
  </si>
  <si>
    <t>Neaustais ģeotekstils NW15</t>
  </si>
  <si>
    <t>Primex Primexcomposite grīda t=120 mm</t>
  </si>
  <si>
    <t>Iekšdurvju montāža saskaņā ar AR -17</t>
  </si>
  <si>
    <t>Hormann pārkraušanas mājiņa</t>
  </si>
  <si>
    <t>Hormann podests ar hidraulisko tiltu</t>
  </si>
  <si>
    <t>1.STĀVS</t>
  </si>
  <si>
    <t>Vadības sadalne</t>
  </si>
  <si>
    <t>Sadalne 800x1800x300
metāla, IP54, montāžas plate, slēdzene
kopējā jauda 6kW, 400VAC
Sadalnes apgaismojums, Rozetes uz DIN sliedes
Spēka ievada līnijas slēdzis
Akumulatoru bateriju k-ts 230VAC, 500VA
Vadības ķēžu aizsardzības automātslēdži
Transformators
Kontrolleru/ moduļu el.barošanas aizsardzības drošinātāji
Kontrolleru/ moduļu el.barošanas bloki
Motoru aizsardzības automātslēdži un kontaktori
Releju bloki ar LED moduli kontrolleru izejām
Klemmes, vadi, vadu marķēšana, vadu kanāli, montāžas palīgmateriāli
Kabeļu pieslēgumi caur klemmēm
Elektriskās principiālās shēmas</t>
  </si>
  <si>
    <t>800x1800x300</t>
  </si>
  <si>
    <t>Procesu kontrollers, modulārs/ BACnet/ IP</t>
  </si>
  <si>
    <t>PXC200-E.D</t>
  </si>
  <si>
    <t>Operatora panelis</t>
  </si>
  <si>
    <t>PXM20-E</t>
  </si>
  <si>
    <t>TX OPEN RS232/485 integrācijas modulis</t>
  </si>
  <si>
    <t>TXI1.OPEN</t>
  </si>
  <si>
    <t>Tīkla barošanas modulis</t>
  </si>
  <si>
    <t>TXS1.12F10</t>
  </si>
  <si>
    <t>Tīkla komunikācijas modulis</t>
  </si>
  <si>
    <t>TXS1.EF10</t>
  </si>
  <si>
    <t>IO modulis, universāls, UI8</t>
  </si>
  <si>
    <t>TXM1.8U</t>
  </si>
  <si>
    <t>IO modulis, digitāls, DI16</t>
  </si>
  <si>
    <t>TXM1.16D</t>
  </si>
  <si>
    <t>IO modulis, releju izejas, RO6</t>
  </si>
  <si>
    <t>TXM1.6R</t>
  </si>
  <si>
    <t>Vadāms Ethernet tīkla komutators, 8 RJ45 porti, 10/100 Mbps</t>
  </si>
  <si>
    <t>FL SWITCH 2208</t>
  </si>
  <si>
    <t>Modbus RS-485 / TCP/IP pārveidotājs</t>
  </si>
  <si>
    <t>EDW100</t>
  </si>
  <si>
    <t>Frekvenču pārveidotājs, 200-240V1AC, 47-63Hz, 0.75 kW, IP20, filtrs C1, BOP, Modbus RTU</t>
  </si>
  <si>
    <t>6SL3210-5BB17-5BV1</t>
  </si>
  <si>
    <t>Kontrolleru programmēšanas darbi</t>
  </si>
  <si>
    <t>Operatora paneļa programmēšanas darbi</t>
  </si>
  <si>
    <t>PN iekārtu integrēšana</t>
  </si>
  <si>
    <t>Siltummezgla iekārtu integrēšana</t>
  </si>
  <si>
    <t>Aukstuma ražošanas iekārtas (Chiller) integrēšana</t>
  </si>
  <si>
    <t>Gisa mitruma sagatavošanas iekārtas integrēšana</t>
  </si>
  <si>
    <t>Centrālā akumulatoru bateriju sistēmas integrēšana</t>
  </si>
  <si>
    <t>Elektrības skaitītāju nolasīšana</t>
  </si>
  <si>
    <t>Lauka iekārtas</t>
  </si>
  <si>
    <t>Gaismas spilgtuma devējs, 20000 lux, 4-20mA</t>
  </si>
  <si>
    <t>LLO/20k</t>
  </si>
  <si>
    <t>Telpas temperatūras devējs, NTC 10k, 0...50 °C</t>
  </si>
  <si>
    <t>QAA2030</t>
  </si>
  <si>
    <t>Gaisa temperatūras um mitruma devējs, −40...+70 °C, 0...100 % r. h., 0-10V un āra montāžas piederumi</t>
  </si>
  <si>
    <t>QFA3160 + AQF3100</t>
  </si>
  <si>
    <t>Gaisa temperatūras um mitruma devējs, −40...+70 °C, 0...100 % r. h., 4-20mA, displejs</t>
  </si>
  <si>
    <t>QFA3171D</t>
  </si>
  <si>
    <t>Rokas slēdzis ventilatoru ieslēgšanai</t>
  </si>
  <si>
    <t>Lauka iekārtu montāžas papildmateriāli</t>
  </si>
  <si>
    <t>Sadalne 600x800x250
metāla, IP54, montāžas plate, slēdzene, 
kopējā jauda 3kW, 230VAC
Sadalnes apgaismojums, Rozetes uz DIN sliedes
Spēka ievada līnijas slēdzis
Vadības ķēžu aizsardzības automātslēdži
Kontrolleru/ moduļu el.barošanas aizsardzības drošinātāji
Kontrolleru/ moduļu el.barošanas bloki
Releju bloki ar LED moduli kontrolleru izejām
Klemmes, vadi, vadu marķēšana, vadu kanāli, montāžas palīgmateriāli
Kabeļu pieslēgumi caur klemmēm
Elektriskās principiālās shēmas</t>
  </si>
  <si>
    <t>600x800x250</t>
  </si>
  <si>
    <t>Programmējams kontrollers PFC200; FG2; 2x ETHERNET, RS-232/-485</t>
  </si>
  <si>
    <t>750-8202/000-012</t>
  </si>
  <si>
    <t>Barošanas modulis 24 VDC/ 230 VAC</t>
  </si>
  <si>
    <t>750-602</t>
  </si>
  <si>
    <t>DALI Multi-Master komunikāciju modulis</t>
  </si>
  <si>
    <t>753-647</t>
  </si>
  <si>
    <t>Barošanas modulis DC 18V/ 1.1A priekš 753-647 DALI</t>
  </si>
  <si>
    <t>787-1007</t>
  </si>
  <si>
    <t>Kopnes gala modulis</t>
  </si>
  <si>
    <t>750-600</t>
  </si>
  <si>
    <t>8-kanālu digitālo ieeju modulis, 24 VDC, 3.0 ms</t>
  </si>
  <si>
    <t>750-430</t>
  </si>
  <si>
    <t>Skārienjūtīgs vadības panelis,10.1" 800 x 480 TFT LCD, 128 MB flash memory, 128 MB DDR2 RAM, RS-485, Ethernet</t>
  </si>
  <si>
    <t>MT8100iE</t>
  </si>
  <si>
    <t>Vadības paneļa programmēšanas darbi</t>
  </si>
  <si>
    <t>KABEĻI</t>
  </si>
  <si>
    <t>Datu tīklu kabelis, monolīts, 23AWG, ekrāns folija, LSZH</t>
  </si>
  <si>
    <t>Cat5e F/UTP</t>
  </si>
  <si>
    <t>Cat6 F/UTP</t>
  </si>
  <si>
    <t>Kabelis, lokans, PVC, ekrāns pinums, 500 V</t>
  </si>
  <si>
    <t>LiYCY 4x0,75</t>
  </si>
  <si>
    <t>Kabelis, monolīts, PVC, 500 V</t>
  </si>
  <si>
    <t>NYM-J 3x1,5</t>
  </si>
  <si>
    <t>Kabelis, lokans, PVC, 600 V</t>
  </si>
  <si>
    <t>Y-OZ 2x0,75</t>
  </si>
  <si>
    <t>Y-OZ 2x1,5</t>
  </si>
  <si>
    <t>Y-OZ 4x0,75</t>
  </si>
  <si>
    <t>Y-OZ 4x1,5</t>
  </si>
  <si>
    <t>Y-OZ 5x0,75</t>
  </si>
  <si>
    <t>Kabelis, lokans, PVC, 500 V, ekrāns pinums</t>
  </si>
  <si>
    <t>YSLYCY-JZ 3x2,5</t>
  </si>
  <si>
    <t>Plastmasas caurules ar vidēju mehānisko izturību (ar montāžas palīgmateriāliem)</t>
  </si>
  <si>
    <t>EVOEL SM</t>
  </si>
  <si>
    <t>Gofrētas caurules ar vidēju mehānisko izturību (ar montāžas palīgmateriāliem)</t>
  </si>
  <si>
    <t>EVOEL FM</t>
  </si>
  <si>
    <t>Plastmasas kabeļu kanāli (ar montāžas palīgmateriāliem)</t>
  </si>
  <si>
    <t>Plastmasas caurules, āra izpildījuma, UV noturīgas (ar montāžas palīgmateriāliem)</t>
  </si>
  <si>
    <t>Metāla profili kabeļu instalācijai</t>
  </si>
  <si>
    <t>Kabeļu plaukts, 60x200 mm (ar montāžas palīgmateriāliem)</t>
  </si>
  <si>
    <t>MEKA KS20-200</t>
  </si>
  <si>
    <t>Savienojumu kārbas</t>
  </si>
  <si>
    <t>Kabeļu montāžas papildmateriāli</t>
  </si>
  <si>
    <t>Kabeļu marķēšanas materiāli (plastikāta)</t>
  </si>
  <si>
    <t>Iekārtu marķēšanas materiāli (plastikāta)</t>
  </si>
  <si>
    <t>VIZUALIZĀCIJAS PROGRAMMATŪRA</t>
  </si>
  <si>
    <t>Sistēmas vizualizācijas, uzraudzības, vadības un datu apkopošanas programmatūras licences, 
1000 datu punkti,
WEB balstīta, grafiskais pārlūks, kļūmju pārlūks, darbību reģists, datu līkņu pārlūks, datu arhivācija, 
avāriju signālu izsūtīšana uz e-pastiem,
Energo uzskaite un pārvaldība,
3 vienlaicīgi lietotāji</t>
  </si>
  <si>
    <t>DESIGO CC</t>
  </si>
  <si>
    <t>Sistēmas vizualizācijas, uzraudzības, vadības un datu apkopošanas programmatūras izstrāde</t>
  </si>
  <si>
    <t>19" statnē montējams serveris:
Serveris: Core I7, CPU 3.0GHz, RAM 16GB, Memory SSD RAID 2x500GB, Operating System: Windows 10, 64-bit Windows 8.1 Enterprise, 2012 R2 Standard, RHEL-7, Pilna laika liela ātruma ISP savienojums; papildus materiāli; UPS bloks</t>
  </si>
  <si>
    <t>Montāžas materiāli, programmēšana</t>
  </si>
  <si>
    <t>Sienu šķērsojumi, urbšana</t>
  </si>
  <si>
    <t>Ugunsdrošais materiāls sienu šķērsojumu aizpildīšanai</t>
  </si>
  <si>
    <t>Sistēmas ieregulēšana un palaišana</t>
  </si>
  <si>
    <t>Personāla apmācība</t>
  </si>
  <si>
    <t>Izpilddokumentācija</t>
  </si>
  <si>
    <t>VAS</t>
  </si>
  <si>
    <t>Paroc EXTRA 50 mm</t>
  </si>
  <si>
    <t>Dolomīta šķembu maisījuma izbūve 0/65h=35cm</t>
  </si>
  <si>
    <t>Pamatne betona bruģakmens segumam zem stāvvietas</t>
  </si>
  <si>
    <t>Salizturīgā dren.smilts slāņa kf=1m/dnn izbūve  h min=50 cm</t>
  </si>
  <si>
    <t>Dolomīta šķembu maisījuma izbūve 0/65h=20cm</t>
  </si>
  <si>
    <t>Slīpo ceļa apmaļu komplekts (1 labā + 1 kreisā) BR100.30/22.15</t>
  </si>
  <si>
    <t>Velostatīva Pusloka SIA Uhh Design velosipēdiem uzstādīšana</t>
  </si>
  <si>
    <t>Bīdamo vārtu izbūve ar automātiku 6,3x1,5 m</t>
  </si>
  <si>
    <t>Vārtu izbūve     5,1x1,5m ar automātiku</t>
  </si>
  <si>
    <t>Vārtiņu izbūve  2x1,2 m</t>
  </si>
  <si>
    <t>C11-500-400</t>
  </si>
  <si>
    <t>C22-500-1100</t>
  </si>
  <si>
    <t>750W</t>
  </si>
  <si>
    <t>200W</t>
  </si>
  <si>
    <t>Gaisa pūtējs komplektā ar stiprinājumiem, vadības bloku un automātiku</t>
  </si>
  <si>
    <t>SWS12</t>
  </si>
  <si>
    <t>Gaisa pūtēju apsaistes komplekts ( Bypass vārsts BPV10; vārsts ar elektrisko piedziņu TBVC20 + SD230; lodveida ventilis AV 20)</t>
  </si>
  <si>
    <t>VOS 20</t>
  </si>
  <si>
    <t xml:space="preserve">ALPHA2 25-40 130 </t>
  </si>
  <si>
    <t>Dn15 Kvs=2.5</t>
  </si>
  <si>
    <t>Gaisa apstrādes agregāts "PN-1"; Pieplūdes ventilators: L=8980m³/h; H=280Pa; Nosūces ventilators: L=7540m³/h; H=280Pa;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</si>
  <si>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FG CAIRplus 128.128</t>
  </si>
  <si>
    <t>Gaisa apstrādes agregāts "PN-2"; Pieplūdes ventilators: L=5050m³/h; H=260Pa; Nosūces ventilators: L=5040m³/h; H=200Pa;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</si>
  <si>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FG CAIRplus 096.096</t>
  </si>
  <si>
    <t>Gaisa apstrādes agregāts "PN-3"; Pieplūdes ventilators: L=22440m³/h; H=310Pa; Nosūces ventilators: L=22400m³/h; H=210Pa;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</si>
  <si>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FG CAIRplus 252.128</t>
  </si>
  <si>
    <t>Gaisa apstrādes agregāts "PN-4"; Pieplūdes ventilators: L=15670m³/h; H=310Pa; Nosūces ventilators: L=15760m³/h; H=210Pa;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</si>
  <si>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FG CAIRplus 188.128</t>
  </si>
  <si>
    <t>300x100</t>
  </si>
  <si>
    <t>500x300</t>
  </si>
  <si>
    <t>800x500</t>
  </si>
  <si>
    <t>900x600</t>
  </si>
  <si>
    <t>900x900</t>
  </si>
  <si>
    <t>1200x600</t>
  </si>
  <si>
    <t>1200x1200</t>
  </si>
  <si>
    <t>1800x600</t>
  </si>
  <si>
    <t>1800x1200</t>
  </si>
  <si>
    <t>2500x600</t>
  </si>
  <si>
    <t>2500x800</t>
  </si>
  <si>
    <t>2500x1200</t>
  </si>
  <si>
    <t>TRB-315(C)</t>
  </si>
  <si>
    <t>TRB-400(C)</t>
  </si>
  <si>
    <t xml:space="preserve">Tekstila difuzors C800/32000 FB M/NMS-2/LG </t>
  </si>
  <si>
    <t>Tekstila difuzors C400/17000 FB/NMS-2/LG</t>
  </si>
  <si>
    <t>SV-1-300-100</t>
  </si>
  <si>
    <t>SV-1-500-300</t>
  </si>
  <si>
    <t>SV-1-800-500</t>
  </si>
  <si>
    <t>USS/I-900-600</t>
  </si>
  <si>
    <t>1100x800</t>
  </si>
  <si>
    <t>1400x800</t>
  </si>
  <si>
    <t>PTS/B-400</t>
  </si>
  <si>
    <t>PTS/B-500</t>
  </si>
  <si>
    <t>UTK/C-400-400-400</t>
  </si>
  <si>
    <t>UTK/C-500-500-500</t>
  </si>
  <si>
    <t>UTK/R-500x300</t>
  </si>
  <si>
    <t>FD-300x100</t>
  </si>
  <si>
    <t>FD-800x500</t>
  </si>
  <si>
    <t>FD-900x900</t>
  </si>
  <si>
    <t>FD-600-600-630</t>
  </si>
  <si>
    <t>FD-800-800-800</t>
  </si>
  <si>
    <t>FD-1900x1000</t>
  </si>
  <si>
    <t>SLBGU 500 1500 100</t>
  </si>
  <si>
    <t>SLBGU 630 1500 100</t>
  </si>
  <si>
    <t>SLCU 200 1200 100</t>
  </si>
  <si>
    <t>Dzesēšanas čillers komplektā ar hidromoduli, akumulācijas tvertni, free cooling funkciju un iekārtas automātika ar Modbus TCP/IP vai Bacnet IP savienojumu.</t>
  </si>
  <si>
    <t>GLAC4141CD2.HE</t>
  </si>
  <si>
    <t>Spilt sistēmas āra un iekšas bloks komplektā ar stiprinājumiem un iekārtas automātika ar Modbus TCP/IP vai Bacnet IP savienojumu</t>
  </si>
  <si>
    <t>STAD Dn25 Kvs=8.7</t>
  </si>
  <si>
    <t>STAF Dn80 Kvs=120</t>
  </si>
  <si>
    <t>42x19mm</t>
  </si>
  <si>
    <t>Vadības kabeļi mitrināšanas vārstiem un devējiem</t>
  </si>
  <si>
    <t>3000L</t>
  </si>
  <si>
    <t>Sadalne.v/a., IP31, rūpnieciski komplektējama līdz 400A, 420/240V IK08, 50hz,  montāžai pie sienas.  Ikm3&lt; 10kA, Ikm1&lt; 5kA  Metāla korpuss.  komplektā ar automātiku pēc dotās shēmas</t>
  </si>
  <si>
    <t>Mini Pragma</t>
  </si>
  <si>
    <t xml:space="preserve">Montāžas metode Zemapmetuma
Rindu skaits 3
Moduļu skaits 54
Korpusa materiāls Plastmasa
Augstums 660 mm
Platums 486 mm
Dziļums 109 mm
Iebūvēšanas dziļums 95 mm
DIN-sliede Jā
Krāsa Balts
Aizsardzības pakāpe (IP) IP30
</t>
  </si>
  <si>
    <t xml:space="preserve">Montāžas metode  Virsapmetuma
Rindu skaits  2
Moduļu skaits  36
Caurspīdīgs pārklājs/durvis  Jā
Korpusa materiāls  Plastmasa
Augstums  460 mm
Platums  448 mm
Dziļums  160 mm
DIN-sliede  Jā
Krāsa  Pelēks
RAL numurs  7035
Aizsardzības pakāpe (IP)  IP65
</t>
  </si>
  <si>
    <t>Gaismeklis LED 31W, 1500x88x77mm, 5700lm, v/a, IP 66,IK 04  4000K, 122.56 lm/W, TRILUX Olexeon 1200 B 4000-840 ET, kalpošanas laiks &gt;50 000H, garantija 5gadi, L80B10, CRI&gt;80, vai ekvivalents</t>
  </si>
  <si>
    <t>TRILUX  TOC 6815640</t>
  </si>
  <si>
    <t xml:space="preserve">Fasādes gaismeklis LED 28W, D=154mm, H=176 2951lm, v/a, IP 65, IK 07  4000K, 160 lm/W, WEEF DAC220 [B] LED 134-1424 vai ekvivalents, iebūvēts jumta konstrukcijā
</t>
  </si>
  <si>
    <t xml:space="preserve">Fasādes gaismeklis LED 32W, 265x210x65mm,3500lm, v/a, IP 65, IK 10  4000K, 110 lm/W, TRILUX Combial 20-RB8R/3500-740 1G1W 32 W vai ekvivalents 6959840
</t>
  </si>
  <si>
    <t xml:space="preserve">Fasādes gaismeklis LED 15W, D=263mm, H=100mm, 1970lm, v/a, IP 55, IK 10  4000K, WEEF  DLS229 LED-FT 195-9527 vai ekvivalents
</t>
  </si>
  <si>
    <t xml:space="preserve">Fasādes gaismeklis LED 28W, 220x150x260mm, 2952lm, v/a, IP 66, IK 07  3000K,  WEEF SLS420 [E/M]  131-9544 vai ekvivalents
</t>
  </si>
  <si>
    <t xml:space="preserve">Fasādes gaismeklis LED 15W, 220x150x260mm, 1476lm, v/a, IP 66, IK 07  3000K,  WEEF SLS420 [E]  131-9534 vai ekvivalents
</t>
  </si>
  <si>
    <t xml:space="preserve">Fasādes gaismeklis LED 15W, 220x150x260mm, 1476lm, v/a, IP 66, IK 07  3000K,  WEEF SLS420 [M]  131-9533 vai ekvivalents
</t>
  </si>
  <si>
    <t xml:space="preserve"> Pārslēdzis 10A, z.a. ar kārbu IP 44</t>
  </si>
  <si>
    <t>Kabelis NYY-J 5x35</t>
  </si>
  <si>
    <t>Kabelis NHXH-J E90-2x1.5</t>
  </si>
  <si>
    <t>Kontaktligzda ar zem.,16A,v.a, L+N+PE, ar kārbu IP44.</t>
  </si>
  <si>
    <t>Termoregulātors v/a IP44</t>
  </si>
  <si>
    <t>Ventilācijas sadalne</t>
  </si>
  <si>
    <t>Cinkota gaismas sliede  63x100, C3-C-3</t>
  </si>
  <si>
    <t xml:space="preserve"> Kabeļu renes ugunsdroša Pagrieziens  60x60</t>
  </si>
  <si>
    <t>Cinkota gaismas renes Pagrieziens 60x70</t>
  </si>
  <si>
    <t>Cinkota gaismas trepe Pagrieziens 60x60</t>
  </si>
  <si>
    <t>Cinkotas kabeļu trepes pagrieziens 500/300</t>
  </si>
  <si>
    <t>Dalīta gala apdare ar līmi SEH5 5x15-59mm; 5x4-70mm²</t>
  </si>
  <si>
    <t>Dalīta gala apdare ar līmi SEH5 5x100...42mml 5x95...240mm²</t>
  </si>
  <si>
    <t>Zibensuztvērējstienis, izolēts , ar kronšteinu bitumena jumta, līdz 2m</t>
  </si>
  <si>
    <t>Ierakstīšanas ierīce,  software</t>
  </si>
  <si>
    <t>Luxriot Enterprise</t>
  </si>
  <si>
    <t xml:space="preserve">LED monitors 27" </t>
  </si>
  <si>
    <t>Samsung</t>
  </si>
  <si>
    <t>piegādā un uzstāda pasūtītājs</t>
  </si>
  <si>
    <t>675,4</t>
  </si>
  <si>
    <t>rullis</t>
  </si>
  <si>
    <t>Zemējuma ierīkošana</t>
  </si>
  <si>
    <t>Tranšeja horizontālam zemēšanas kontūram</t>
  </si>
  <si>
    <t>Horizontālā zemētāja montāža tranšejā</t>
  </si>
  <si>
    <t>Kabeļu ieeju noblīvēšana</t>
  </si>
  <si>
    <t>Horizontālā zemētāja montāža telpās</t>
  </si>
  <si>
    <t>40</t>
  </si>
  <si>
    <t>Vertikālā zemētāja dziļumā  līdz 5 m montāža</t>
  </si>
  <si>
    <t>16</t>
  </si>
  <si>
    <t>Zemējuma vads H07V-K 1x185mm</t>
  </si>
  <si>
    <t>Kabeļu aizsardzības caurule d=110, zemē guldāmā, 1250N</t>
  </si>
  <si>
    <t>0,4kV KL</t>
  </si>
  <si>
    <t>Tranšejas rakšana un aizbēršana viena līdz divu kabeļu (caurules) gūldīšanai 0.7m dziļumā</t>
  </si>
  <si>
    <t>Tranšejas rakšana un aizbēršana piecu līdz astoņu kabeļu (caurules) gūldīšanai 0.7m dziļumā</t>
  </si>
  <si>
    <t>Tranšejas rakšana un aizbēršana viena līdz divu kabeļu (caurules) gūldīšanai 1m dziļumā</t>
  </si>
  <si>
    <t>Tranšejas rakšana un aizbēršana piecu līdz astoņu kabeļu (caurules) gūldīšanai 1m dziļumā</t>
  </si>
  <si>
    <t>Kabeļu aizsargcaurules d=līdz 110 mm ieguldīšana gatavā tranšejā</t>
  </si>
  <si>
    <t>ZS kabeļa līdz 35 mm2 ieguldīšana gatavā tranšejā</t>
  </si>
  <si>
    <t>ZS kabeļa līdz 35 mm2 ievēršana caurulē</t>
  </si>
  <si>
    <t>ZS kabeļa 185 mm2 un lielāka ieguldīšana gatavā tranšejā</t>
  </si>
  <si>
    <t>ZS kabeļa 185 mm2 un lielāka ievēršana caurulē</t>
  </si>
  <si>
    <t>ZS kabeļa 185 mm2 un lielāka gala apdare</t>
  </si>
  <si>
    <t>Kabelis NYY-J 4x240mm2 6/1kV</t>
  </si>
  <si>
    <t>Kabelis NYY-J 3x2.5mm2 6/1kV</t>
  </si>
  <si>
    <t>Kabeļu aizsardzības caurule d=110, zemē guldāmā, 1250N Evocab super HARD</t>
  </si>
  <si>
    <t>80</t>
  </si>
  <si>
    <t>Kabeļu aizsardzības caurule d=75, zemē guldāmā, 750N Evocab super HARD</t>
  </si>
  <si>
    <t>35</t>
  </si>
  <si>
    <t>Kabeļu aizsardzības caurule d=110, zemē guldāmā, 750N Evocab r HARD</t>
  </si>
  <si>
    <t>109</t>
  </si>
  <si>
    <t>Dalīta gala apdare ar līmi SEH4 4x95-36mm; 4x120-300mm²</t>
  </si>
  <si>
    <t>12</t>
  </si>
  <si>
    <t>Palīgmateriāli (Savienojumi, stiprinājumi, u.c)</t>
  </si>
  <si>
    <t>Brīdinājuma lenta KABELIS 1kV</t>
  </si>
  <si>
    <t>Citi darbi</t>
  </si>
  <si>
    <t>ZS kabeļa pārbaude ar paaugstinātu spriegumu</t>
  </si>
  <si>
    <t>Slodzes un sprieguma mērīšana</t>
  </si>
  <si>
    <t xml:space="preserve"> pievien.</t>
  </si>
  <si>
    <t>EPL vai sarkanās līnijas nospraušana</t>
  </si>
  <si>
    <t>km</t>
  </si>
  <si>
    <t>EPL digitālā uzmērīšana</t>
  </si>
  <si>
    <t>Rakšanas atļaujas saņemšana</t>
  </si>
  <si>
    <t>objekts</t>
  </si>
  <si>
    <t>Ražošanas izmaksas par darba organizāciju un pielaišanu pie darba</t>
  </si>
  <si>
    <t>Nodeva par Būvatļaujas nodošanu</t>
  </si>
  <si>
    <t>Piekļuves  kontrole un EDS sistēma</t>
  </si>
  <si>
    <t>9.pielikums
Atklātā konkursa „ Ražošanas ēkas Nr.7 būvniecība Ventspils Augsto tehnoloģiju parkā”
nolikumam, iepirkuma identifikācijas Nr. VBOP 2018/62 ERAF</t>
  </si>
  <si>
    <t>Būvniecības koptāme</t>
  </si>
  <si>
    <t xml:space="preserve">Būves nosaukums: </t>
  </si>
  <si>
    <t xml:space="preserve">Objekta nosaukums: </t>
  </si>
  <si>
    <t xml:space="preserve">Objekta adrese: </t>
  </si>
  <si>
    <t>Tāme sastādīta 2018.gada tirgus cenās, pamatojoties uz SIA „Baltex Group” būvprojekta rasējumiem un darbu apjomiem</t>
  </si>
  <si>
    <t>Kopsav.tāmes Nr.</t>
  </si>
  <si>
    <t>Objekta nosaukums</t>
  </si>
  <si>
    <t>Objekta izmaksas            (euro)</t>
  </si>
  <si>
    <t>Vispārējie būvdarbi</t>
  </si>
  <si>
    <t>Specializētie darbi-iekšējie tīkli, sistēmas</t>
  </si>
  <si>
    <t>Specializētie darbi-ārējie tīkli, sistēmas</t>
  </si>
  <si>
    <t xml:space="preserve"> Kopā (bez PVN)</t>
  </si>
  <si>
    <t>Kopsavilkuma aprēķini pa darbu vai konstruktīvo elementu veidiem Nr. 1</t>
  </si>
  <si>
    <t>Par kopējo summu, euro</t>
  </si>
  <si>
    <t>Kopējā darbietilpība, c/h</t>
  </si>
  <si>
    <t>Kods, tāmes Nr.</t>
  </si>
  <si>
    <t>Būvdarbu veids vai konstruktīvā elementa nosaukums</t>
  </si>
  <si>
    <t>Tāmes izmaksas (euro)</t>
  </si>
  <si>
    <t>Tai skaitā</t>
  </si>
  <si>
    <t>Darbietilpība (c/h)</t>
  </si>
  <si>
    <t>darba alga (euro)</t>
  </si>
  <si>
    <t>būvizstrādājumi (euro)</t>
  </si>
  <si>
    <t>mehānismi (euro)</t>
  </si>
  <si>
    <t>1,1</t>
  </si>
  <si>
    <t>1,2</t>
  </si>
  <si>
    <t>1,3</t>
  </si>
  <si>
    <t>1,4</t>
  </si>
  <si>
    <t>1,6</t>
  </si>
  <si>
    <t>1,7</t>
  </si>
  <si>
    <t>1,8</t>
  </si>
  <si>
    <t>1,9</t>
  </si>
  <si>
    <t>1,10</t>
  </si>
  <si>
    <t>1,11</t>
  </si>
  <si>
    <t>Virsizdevumi</t>
  </si>
  <si>
    <t>tai skaitā darba aizsardzība</t>
  </si>
  <si>
    <t>Peļņa</t>
  </si>
  <si>
    <t>Kopā bez PVN</t>
  </si>
  <si>
    <t>2,13</t>
  </si>
  <si>
    <t>2,12</t>
  </si>
  <si>
    <t xml:space="preserve">Videonovērošanas sistēmas iekārtas un ierīces </t>
  </si>
  <si>
    <t>2,11</t>
  </si>
  <si>
    <t xml:space="preserve">Ugunsgrēka atklāšanas un trauksmes signalizācijas sistēma </t>
  </si>
  <si>
    <t>2,10</t>
  </si>
  <si>
    <t>2,9</t>
  </si>
  <si>
    <t xml:space="preserve">Apsardzes un piekļuves sistēmas iekārtas un ierīces </t>
  </si>
  <si>
    <t>2,8</t>
  </si>
  <si>
    <t>2,7</t>
  </si>
  <si>
    <t>2,6</t>
  </si>
  <si>
    <t>2,5</t>
  </si>
  <si>
    <t>2,4</t>
  </si>
  <si>
    <t>2,3</t>
  </si>
  <si>
    <t>2,2</t>
  </si>
  <si>
    <t>2,1</t>
  </si>
  <si>
    <t>materiāli (euro)</t>
  </si>
  <si>
    <t>Kopsavilkuma aprēķini pa darbu vai konstruktīvo elementu veidiem Nr. 2</t>
  </si>
  <si>
    <t>Kopsavilkuma aprēķini pa darbu vai konstruktīvo elementu veidiem Nr. 3</t>
  </si>
  <si>
    <t>3,1</t>
  </si>
  <si>
    <t>3,2</t>
  </si>
  <si>
    <t>3,3</t>
  </si>
  <si>
    <t>3,4</t>
  </si>
  <si>
    <t>3,5</t>
  </si>
  <si>
    <t>3,6</t>
  </si>
  <si>
    <t>Kopsavilkuma aprēķini pa darbu vai konstruktīvo elementu veidiem Nr. 4</t>
  </si>
  <si>
    <t>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</si>
</sst>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 &quot;€&quot;;[Red]\-#,##0\ &quot;€&quot;"/>
    <numFmt numFmtId="165" formatCode="_-* #,##0.00_-;\-* #,##0.00_-;_-* &quot;-&quot;??_-;_-@_-"/>
    <numFmt numFmtId="166" formatCode="_-* #,##0.00_-;\-* #,##0.00_-;_-* \-??_-;_-@_-"/>
    <numFmt numFmtId="167" formatCode="m\o\n\th\ d\,\ yyyy"/>
    <numFmt numFmtId="168" formatCode="#.00"/>
    <numFmt numFmtId="169" formatCode="#."/>
    <numFmt numFmtId="170" formatCode="0.0"/>
    <numFmt numFmtId="171" formatCode="#,##0.0"/>
  </numFmts>
  <fonts count="62">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b/>
      <sz val="12"/>
      <name val="Arial"/>
      <family val="2"/>
      <charset val="186"/>
    </font>
    <font>
      <sz val="11"/>
      <name val="Arial"/>
      <family val="2"/>
      <charset val="186"/>
    </font>
    <font>
      <b/>
      <sz val="11"/>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b/>
      <sz val="10"/>
      <name val="Arial"/>
      <family val="2"/>
      <charset val="186"/>
    </font>
    <font>
      <sz val="10"/>
      <name val="Arial"/>
      <family val="2"/>
    </font>
    <font>
      <sz val="10"/>
      <color theme="1"/>
      <name val="Arial"/>
      <family val="2"/>
      <charset val="186"/>
    </font>
    <font>
      <sz val="11"/>
      <color theme="1"/>
      <name val="Arial"/>
      <family val="2"/>
      <charset val="186"/>
    </font>
    <font>
      <b/>
      <sz val="11"/>
      <color theme="1"/>
      <name val="Arial"/>
      <family val="2"/>
      <charset val="186"/>
    </font>
    <font>
      <sz val="12"/>
      <color theme="1"/>
      <name val="Arial"/>
      <family val="2"/>
      <charset val="186"/>
    </font>
    <font>
      <sz val="9"/>
      <name val="Arial"/>
      <family val="2"/>
      <charset val="186"/>
    </font>
    <font>
      <sz val="10"/>
      <color indexed="8"/>
      <name val="Arial"/>
      <family val="2"/>
      <charset val="186"/>
    </font>
    <font>
      <sz val="11"/>
      <name val="Calibri"/>
      <family val="2"/>
      <charset val="186"/>
    </font>
    <font>
      <b/>
      <sz val="10"/>
      <color theme="1"/>
      <name val="Arial"/>
      <family val="2"/>
      <charset val="186"/>
    </font>
    <font>
      <sz val="12"/>
      <name val="BaltCenturyOldStyle"/>
      <family val="2"/>
      <charset val="186"/>
    </font>
    <font>
      <vertAlign val="superscript"/>
      <sz val="10"/>
      <color theme="1"/>
      <name val="Arial"/>
      <family val="2"/>
      <charset val="186"/>
    </font>
    <font>
      <sz val="10"/>
      <color indexed="64"/>
      <name val="Arial"/>
      <family val="2"/>
      <charset val="186"/>
    </font>
    <font>
      <b/>
      <i/>
      <u/>
      <sz val="10"/>
      <name val="Arial"/>
      <family val="2"/>
      <charset val="186"/>
    </font>
    <font>
      <sz val="11"/>
      <name val="Calibri"/>
      <family val="2"/>
      <charset val="186"/>
      <scheme val="minor"/>
    </font>
    <font>
      <b/>
      <sz val="10"/>
      <name val="Arial"/>
      <family val="2"/>
    </font>
    <font>
      <sz val="10"/>
      <color indexed="8"/>
      <name val="Arial"/>
      <family val="2"/>
      <charset val="204"/>
    </font>
    <font>
      <sz val="10"/>
      <name val="Arial"/>
      <family val="2"/>
      <charset val="204"/>
    </font>
    <font>
      <sz val="11"/>
      <color indexed="8"/>
      <name val="Calibri"/>
      <family val="2"/>
      <charset val="186"/>
    </font>
    <font>
      <b/>
      <i/>
      <sz val="11"/>
      <color theme="1"/>
      <name val="Calibri"/>
      <family val="2"/>
      <scheme val="minor"/>
    </font>
    <font>
      <b/>
      <i/>
      <sz val="11"/>
      <color rgb="FFFF0000"/>
      <name val="Calibri"/>
      <family val="2"/>
      <scheme val="minor"/>
    </font>
    <font>
      <b/>
      <i/>
      <sz val="10"/>
      <name val="Arial"/>
      <family val="2"/>
      <charset val="186"/>
    </font>
    <font>
      <b/>
      <i/>
      <u/>
      <sz val="12"/>
      <name val="Arial"/>
      <family val="2"/>
      <charset val="186"/>
    </font>
    <font>
      <b/>
      <u/>
      <sz val="10"/>
      <color theme="1"/>
      <name val="Arial"/>
      <family val="2"/>
      <charset val="186"/>
    </font>
    <font>
      <sz val="10"/>
      <color rgb="FFFF0000"/>
      <name val="Arial"/>
      <family val="2"/>
      <charset val="186"/>
    </font>
    <font>
      <sz val="10"/>
      <color indexed="8"/>
      <name val="MS Sans Serif"/>
      <family val="2"/>
      <charset val="186"/>
    </font>
    <font>
      <sz val="11"/>
      <color rgb="FF9C0006"/>
      <name val="Calibri"/>
      <family val="2"/>
      <scheme val="minor"/>
    </font>
    <font>
      <i/>
      <sz val="11"/>
      <color rgb="FF7F7F7F"/>
      <name val="Calibri"/>
      <family val="2"/>
      <charset val="186"/>
      <scheme val="minor"/>
    </font>
    <font>
      <sz val="10"/>
      <color theme="1"/>
      <name val="Arial"/>
      <family val="2"/>
    </font>
    <font>
      <b/>
      <sz val="11"/>
      <color rgb="FFFF0000"/>
      <name val="Cambria"/>
      <family val="2"/>
      <charset val="204"/>
      <scheme val="major"/>
    </font>
    <font>
      <sz val="12"/>
      <name val="Arial"/>
      <family val="2"/>
      <charset val="186"/>
    </font>
    <font>
      <b/>
      <sz val="16"/>
      <name val="Arial"/>
      <family val="2"/>
      <charset val="186"/>
    </font>
    <font>
      <b/>
      <sz val="12"/>
      <color theme="3" tint="-0.499984740745262"/>
      <name val="Arial"/>
      <family val="2"/>
      <charset val="204"/>
    </font>
    <font>
      <b/>
      <sz val="12"/>
      <name val="Arial"/>
      <family val="2"/>
      <charset val="204"/>
    </font>
    <font>
      <sz val="12"/>
      <color theme="0"/>
      <name val="Arial"/>
      <family val="2"/>
      <charset val="186"/>
    </font>
    <font>
      <b/>
      <sz val="13"/>
      <name val="Arial"/>
      <family val="2"/>
      <charset val="186"/>
    </font>
    <font>
      <sz val="11"/>
      <color indexed="10"/>
      <name val="Arial"/>
      <family val="2"/>
      <charset val="186"/>
    </font>
    <font>
      <sz val="8"/>
      <name val="Arial"/>
      <family val="2"/>
      <charset val="186"/>
    </font>
    <font>
      <sz val="11"/>
      <color rgb="FFFF0000"/>
      <name val="Arial"/>
      <family val="2"/>
      <charset val="186"/>
    </font>
    <font>
      <b/>
      <sz val="14"/>
      <name val="Arial"/>
      <family val="2"/>
      <charset val="186"/>
    </font>
    <font>
      <sz val="14"/>
      <name val="Arial"/>
      <family val="2"/>
      <charset val="186"/>
    </font>
    <font>
      <sz val="10"/>
      <color theme="0"/>
      <name val="Arial"/>
      <family val="2"/>
      <charset val="186"/>
    </font>
    <font>
      <sz val="10"/>
      <color theme="5" tint="-0.499984740745262"/>
      <name val="Arial"/>
      <family val="2"/>
      <charset val="186"/>
    </font>
    <font>
      <i/>
      <sz val="12"/>
      <name val="Arial"/>
      <family val="2"/>
      <charset val="186"/>
    </font>
  </fonts>
  <fills count="14">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indexed="9"/>
        <bgColor indexed="64"/>
      </patternFill>
    </fill>
    <fill>
      <patternFill patternType="solid">
        <fgColor theme="0"/>
        <bgColor indexed="26"/>
      </patternFill>
    </fill>
    <fill>
      <patternFill patternType="solid">
        <fgColor theme="8" tint="0.39997558519241921"/>
        <bgColor indexed="64"/>
      </patternFill>
    </fill>
    <fill>
      <patternFill patternType="solid">
        <fgColor indexed="9"/>
        <bgColor indexed="26"/>
      </patternFill>
    </fill>
    <fill>
      <patternFill patternType="solid">
        <fgColor theme="6" tint="0.59999389629810485"/>
        <bgColor indexed="64"/>
      </patternFill>
    </fill>
    <fill>
      <patternFill patternType="solid">
        <fgColor rgb="FFFFC7CE"/>
      </patternFill>
    </fill>
    <fill>
      <patternFill patternType="solid">
        <fgColor rgb="FFFFFF00"/>
        <bgColor indexed="64"/>
      </patternFill>
    </fill>
    <fill>
      <patternFill patternType="solid">
        <fgColor indexed="42"/>
        <bgColor indexed="64"/>
      </patternFill>
    </fill>
    <fill>
      <patternFill patternType="solid">
        <fgColor theme="6" tint="0.79998168889431442"/>
        <bgColor indexed="64"/>
      </patternFill>
    </fill>
    <fill>
      <patternFill patternType="solid">
        <fgColor indexed="43"/>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indexed="55"/>
      </left>
      <right style="thin">
        <color indexed="55"/>
      </right>
      <top style="thin">
        <color indexed="55"/>
      </top>
      <bottom style="thin">
        <color indexed="55"/>
      </bottom>
      <diagonal/>
    </border>
    <border>
      <left style="thin">
        <color indexed="64"/>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64"/>
      </top>
      <bottom style="thin">
        <color indexed="55"/>
      </bottom>
      <diagonal/>
    </border>
    <border>
      <left style="medium">
        <color indexed="64"/>
      </left>
      <right style="thin">
        <color indexed="55"/>
      </right>
      <top style="thin">
        <color indexed="55"/>
      </top>
      <bottom style="thin">
        <color indexed="55"/>
      </bottom>
      <diagonal/>
    </border>
    <border>
      <left style="thin">
        <color indexed="64"/>
      </left>
      <right/>
      <top/>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theme="0" tint="-0.34998626667073579"/>
      </left>
      <right/>
      <top style="thin">
        <color theme="0" tint="-0.34998626667073579"/>
      </top>
      <bottom style="thin">
        <color indexed="64"/>
      </bottom>
      <diagonal/>
    </border>
    <border>
      <left style="thin">
        <color indexed="55"/>
      </left>
      <right style="thin">
        <color indexed="55"/>
      </right>
      <top/>
      <bottom style="thin">
        <color indexed="5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34998626667073579"/>
      </right>
      <top style="thin">
        <color indexed="64"/>
      </top>
      <bottom style="thin">
        <color theme="0" tint="-0.24994659260841701"/>
      </bottom>
      <diagonal/>
    </border>
    <border>
      <left/>
      <right style="thin">
        <color theme="0" tint="-0.34998626667073579"/>
      </right>
      <top style="thin">
        <color indexed="64"/>
      </top>
      <bottom style="thin">
        <color theme="0" tint="-0.24994659260841701"/>
      </bottom>
      <diagonal/>
    </border>
    <border>
      <left style="thin">
        <color theme="0" tint="-0.34998626667073579"/>
      </left>
      <right/>
      <top style="thin">
        <color indexed="64"/>
      </top>
      <bottom style="thin">
        <color theme="0" tint="-0.24994659260841701"/>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22"/>
      </left>
      <right style="thin">
        <color indexed="22"/>
      </right>
      <top style="thin">
        <color indexed="22"/>
      </top>
      <bottom style="thin">
        <color indexed="22"/>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thin">
        <color theme="0" tint="-0.24994659260841701"/>
      </top>
      <bottom/>
      <diagonal/>
    </border>
    <border>
      <left/>
      <right style="thin">
        <color indexed="22"/>
      </right>
      <top style="thin">
        <color indexed="22"/>
      </top>
      <bottom style="thin">
        <color indexed="22"/>
      </bottom>
      <diagonal/>
    </border>
    <border>
      <left style="medium">
        <color auto="1"/>
      </left>
      <right style="thin">
        <color theme="0" tint="-0.24994659260841701"/>
      </right>
      <top style="medium">
        <color auto="1"/>
      </top>
      <bottom style="thin">
        <color theme="0" tint="-0.24994659260841701"/>
      </bottom>
      <diagonal/>
    </border>
    <border>
      <left style="thin">
        <color theme="0" tint="-0.24994659260841701"/>
      </left>
      <right style="thin">
        <color theme="0" tint="-0.24994659260841701"/>
      </right>
      <top style="medium">
        <color auto="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thin">
        <color indexed="64"/>
      </right>
      <top style="thin">
        <color indexed="64"/>
      </top>
      <bottom/>
      <diagonal/>
    </border>
    <border>
      <left/>
      <right style="thin">
        <color indexed="22"/>
      </right>
      <top/>
      <bottom/>
      <diagonal/>
    </border>
    <border>
      <left style="thin">
        <color theme="0" tint="-0.24994659260841701"/>
      </left>
      <right style="thin">
        <color indexed="64"/>
      </right>
      <top style="thin">
        <color indexed="64"/>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right style="thin">
        <color theme="0" tint="-0.34998626667073579"/>
      </right>
      <top style="thin">
        <color theme="0" tint="-0.24994659260841701"/>
      </top>
      <bottom style="thin">
        <color theme="0" tint="-0.24994659260841701"/>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24994659260841701"/>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8"/>
      </left>
      <right style="thin">
        <color indexed="8"/>
      </right>
      <top style="thin">
        <color indexed="8"/>
      </top>
      <bottom style="thin">
        <color indexed="8"/>
      </bottom>
      <diagonal/>
    </border>
    <border>
      <left style="thin">
        <color theme="0" tint="-0.34998626667073579"/>
      </left>
      <right style="thin">
        <color indexed="64"/>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s>
  <cellStyleXfs count="62">
    <xf numFmtId="0" fontId="0" fillId="0" borderId="0"/>
    <xf numFmtId="0" fontId="9" fillId="0" borderId="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6" fontId="14" fillId="0" borderId="0" applyFill="0" applyBorder="0" applyAlignment="0" applyProtection="0"/>
    <xf numFmtId="167" fontId="15" fillId="0" borderId="0">
      <protection locked="0"/>
    </xf>
    <xf numFmtId="168" fontId="15" fillId="0" borderId="0">
      <protection locked="0"/>
    </xf>
    <xf numFmtId="169" fontId="16" fillId="0" borderId="0">
      <protection locked="0"/>
    </xf>
    <xf numFmtId="169" fontId="16" fillId="0" borderId="0">
      <protection locked="0"/>
    </xf>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7" fillId="0" borderId="0"/>
    <xf numFmtId="0" fontId="17" fillId="0" borderId="0"/>
    <xf numFmtId="0" fontId="14" fillId="0" borderId="0"/>
    <xf numFmtId="0" fontId="7" fillId="0" borderId="0"/>
    <xf numFmtId="165" fontId="7" fillId="0" borderId="0" applyFont="0" applyFill="0" applyBorder="0" applyAlignment="0" applyProtection="0"/>
    <xf numFmtId="0" fontId="6" fillId="0" borderId="0"/>
    <xf numFmtId="0" fontId="10" fillId="0" borderId="0"/>
    <xf numFmtId="0" fontId="5" fillId="0" borderId="0"/>
    <xf numFmtId="0" fontId="4" fillId="0" borderId="0"/>
    <xf numFmtId="0" fontId="3" fillId="0" borderId="0"/>
    <xf numFmtId="0" fontId="3" fillId="0" borderId="0"/>
    <xf numFmtId="0" fontId="28" fillId="0" borderId="0"/>
    <xf numFmtId="0" fontId="30" fillId="0" borderId="0"/>
    <xf numFmtId="0" fontId="3" fillId="0" borderId="0"/>
    <xf numFmtId="0" fontId="3" fillId="0" borderId="0"/>
    <xf numFmtId="0" fontId="3" fillId="0" borderId="0"/>
    <xf numFmtId="0" fontId="10" fillId="0" borderId="0"/>
    <xf numFmtId="0" fontId="36" fillId="0" borderId="0"/>
    <xf numFmtId="0" fontId="3" fillId="0" borderId="0"/>
    <xf numFmtId="0" fontId="3" fillId="0" borderId="0"/>
    <xf numFmtId="0" fontId="3" fillId="0" borderId="0"/>
    <xf numFmtId="0" fontId="10" fillId="0" borderId="0"/>
    <xf numFmtId="0" fontId="3" fillId="0" borderId="0"/>
    <xf numFmtId="0" fontId="43" fillId="0" borderId="0"/>
    <xf numFmtId="0" fontId="44" fillId="9" borderId="0" applyNumberFormat="0" applyBorder="0" applyAlignment="0" applyProtection="0"/>
    <xf numFmtId="0" fontId="45" fillId="0" borderId="0" applyNumberFormat="0" applyFill="0" applyBorder="0" applyAlignment="0" applyProtection="0"/>
    <xf numFmtId="0" fontId="10" fillId="0" borderId="0"/>
    <xf numFmtId="0" fontId="2" fillId="0" borderId="0"/>
    <xf numFmtId="0" fontId="1" fillId="0" borderId="0"/>
  </cellStyleXfs>
  <cellXfs count="584">
    <xf numFmtId="0" fontId="0" fillId="0" borderId="0" xfId="0"/>
    <xf numFmtId="0" fontId="21" fillId="0" borderId="0" xfId="36" applyFont="1"/>
    <xf numFmtId="0" fontId="21" fillId="0" borderId="0" xfId="36" applyFont="1" applyAlignment="1">
      <alignment horizontal="right" vertical="center"/>
    </xf>
    <xf numFmtId="0" fontId="22" fillId="0" borderId="0" xfId="36" applyFont="1"/>
    <xf numFmtId="0" fontId="22" fillId="0" borderId="2" xfId="36" applyFont="1" applyBorder="1" applyAlignment="1">
      <alignment horizontal="center" vertical="center"/>
    </xf>
    <xf numFmtId="0" fontId="23" fillId="0" borderId="0" xfId="36" applyFont="1" applyAlignment="1">
      <alignment vertical="center"/>
    </xf>
    <xf numFmtId="0" fontId="21" fillId="3" borderId="0" xfId="36" applyFont="1" applyFill="1"/>
    <xf numFmtId="0" fontId="13" fillId="0" borderId="2" xfId="36" applyFont="1" applyFill="1" applyBorder="1" applyAlignment="1">
      <alignment horizontal="right" vertical="center" wrapText="1"/>
    </xf>
    <xf numFmtId="0" fontId="0" fillId="0" borderId="0" xfId="0" applyFont="1"/>
    <xf numFmtId="0" fontId="18" fillId="0" borderId="0" xfId="12" applyFont="1" applyFill="1" applyBorder="1" applyAlignment="1">
      <alignment horizontal="left" vertical="center" wrapText="1"/>
    </xf>
    <xf numFmtId="0" fontId="20" fillId="3" borderId="4" xfId="36" applyFont="1" applyFill="1" applyBorder="1" applyAlignment="1">
      <alignment horizontal="center" vertical="center"/>
    </xf>
    <xf numFmtId="0" fontId="20" fillId="3" borderId="5" xfId="36" applyFont="1" applyFill="1" applyBorder="1" applyAlignment="1">
      <alignment horizontal="center" vertical="center"/>
    </xf>
    <xf numFmtId="0" fontId="19" fillId="3" borderId="5" xfId="34" applyFont="1" applyFill="1" applyBorder="1" applyAlignment="1" applyProtection="1">
      <alignment horizontal="left" vertical="center" wrapText="1" indent="1"/>
      <protection locked="0"/>
    </xf>
    <xf numFmtId="0" fontId="19" fillId="3" borderId="5" xfId="34" applyFont="1" applyFill="1" applyBorder="1" applyAlignment="1" applyProtection="1">
      <alignment horizontal="center" vertical="center"/>
      <protection locked="0"/>
    </xf>
    <xf numFmtId="0" fontId="12" fillId="0" borderId="0" xfId="0" applyFont="1" applyBorder="1" applyAlignment="1">
      <alignment horizontal="center" vertical="top" wrapText="1"/>
    </xf>
    <xf numFmtId="0" fontId="12" fillId="0" borderId="0" xfId="0" applyFont="1" applyAlignment="1">
      <alignment horizontal="center"/>
    </xf>
    <xf numFmtId="0" fontId="22" fillId="0" borderId="0" xfId="36" applyFont="1" applyAlignment="1"/>
    <xf numFmtId="0" fontId="25" fillId="0" borderId="7" xfId="36" applyFont="1" applyBorder="1" applyAlignment="1">
      <alignment horizontal="center" vertical="center"/>
    </xf>
    <xf numFmtId="0" fontId="25" fillId="4" borderId="8" xfId="36" applyFont="1" applyFill="1" applyBorder="1" applyAlignment="1">
      <alignment horizontal="center" vertical="center"/>
    </xf>
    <xf numFmtId="0" fontId="11" fillId="2" borderId="9" xfId="33" applyFont="1" applyFill="1" applyBorder="1" applyAlignment="1" applyProtection="1">
      <alignment vertical="center" wrapText="1"/>
      <protection locked="0"/>
    </xf>
    <xf numFmtId="0" fontId="19" fillId="0" borderId="6" xfId="34" applyFont="1" applyBorder="1" applyAlignment="1" applyProtection="1">
      <alignment horizontal="center" vertical="center"/>
      <protection locked="0"/>
    </xf>
    <xf numFmtId="0" fontId="24" fillId="4" borderId="6" xfId="34" applyFont="1" applyFill="1" applyBorder="1" applyAlignment="1">
      <alignment horizontal="center" vertical="center" wrapText="1"/>
    </xf>
    <xf numFmtId="0" fontId="19" fillId="4" borderId="13" xfId="34" applyFont="1" applyFill="1" applyBorder="1" applyAlignment="1" applyProtection="1">
      <alignment horizontal="center" vertical="center"/>
      <protection locked="0"/>
    </xf>
    <xf numFmtId="2" fontId="20" fillId="3" borderId="14" xfId="36" applyNumberFormat="1" applyFont="1" applyFill="1" applyBorder="1" applyAlignment="1">
      <alignment horizontal="center" vertical="center"/>
    </xf>
    <xf numFmtId="0" fontId="13" fillId="0" borderId="12" xfId="36" applyFont="1" applyFill="1" applyBorder="1" applyAlignment="1">
      <alignment horizontal="right" vertical="center" wrapText="1"/>
    </xf>
    <xf numFmtId="0" fontId="21" fillId="0" borderId="11" xfId="36" applyFont="1" applyBorder="1"/>
    <xf numFmtId="0" fontId="21" fillId="0" borderId="0" xfId="36" applyFont="1" applyBorder="1"/>
    <xf numFmtId="0" fontId="21" fillId="3" borderId="11" xfId="36" applyFont="1" applyFill="1" applyBorder="1"/>
    <xf numFmtId="0" fontId="21" fillId="3" borderId="0" xfId="36" applyFont="1" applyFill="1" applyBorder="1"/>
    <xf numFmtId="0" fontId="12" fillId="0" borderId="0" xfId="0" applyFont="1"/>
    <xf numFmtId="0" fontId="12" fillId="0" borderId="0" xfId="0" applyFont="1" applyAlignment="1">
      <alignment horizontal="right" vertical="top" wrapText="1"/>
    </xf>
    <xf numFmtId="0" fontId="22" fillId="0" borderId="0" xfId="36" applyFont="1" applyAlignment="1">
      <alignment horizontal="right"/>
    </xf>
    <xf numFmtId="0" fontId="11" fillId="2" borderId="15" xfId="33" applyFont="1" applyFill="1" applyBorder="1" applyAlignment="1" applyProtection="1">
      <alignment vertical="center" wrapText="1"/>
      <protection locked="0"/>
    </xf>
    <xf numFmtId="0" fontId="20" fillId="0" borderId="20" xfId="36" applyFont="1" applyBorder="1" applyAlignment="1">
      <alignment horizontal="center" vertical="center"/>
    </xf>
    <xf numFmtId="0" fontId="24" fillId="0" borderId="21" xfId="0" applyFont="1" applyFill="1" applyBorder="1" applyAlignment="1">
      <alignment horizontal="center" vertical="center" wrapText="1"/>
    </xf>
    <xf numFmtId="0" fontId="19" fillId="0" borderId="21" xfId="34" applyFont="1" applyBorder="1" applyAlignment="1" applyProtection="1">
      <alignment horizontal="center" vertical="center"/>
      <protection locked="0"/>
    </xf>
    <xf numFmtId="0" fontId="19" fillId="3" borderId="21" xfId="34" applyFont="1" applyFill="1" applyBorder="1" applyAlignment="1" applyProtection="1">
      <alignment horizontal="center" vertical="center"/>
      <protection locked="0"/>
    </xf>
    <xf numFmtId="3" fontId="0" fillId="0" borderId="24" xfId="0" applyNumberFormat="1" applyFont="1" applyBorder="1" applyAlignment="1">
      <alignment horizontal="center" vertical="center" wrapText="1"/>
    </xf>
    <xf numFmtId="0" fontId="0" fillId="3" borderId="25" xfId="34" applyFont="1" applyFill="1" applyBorder="1" applyAlignment="1">
      <alignment horizontal="center" vertical="center" wrapText="1"/>
    </xf>
    <xf numFmtId="4" fontId="18" fillId="0" borderId="25" xfId="0" applyNumberFormat="1" applyFont="1" applyBorder="1" applyAlignment="1">
      <alignment horizontal="left" vertical="center" wrapText="1"/>
    </xf>
    <xf numFmtId="4" fontId="0" fillId="0" borderId="25" xfId="0" applyNumberFormat="1" applyFont="1" applyBorder="1" applyAlignment="1">
      <alignment horizontal="center" vertical="center" wrapText="1"/>
    </xf>
    <xf numFmtId="4" fontId="0" fillId="0" borderId="25" xfId="0" applyNumberFormat="1" applyFont="1" applyFill="1" applyBorder="1" applyAlignment="1">
      <alignment horizontal="center" vertical="center" wrapText="1"/>
    </xf>
    <xf numFmtId="4" fontId="0" fillId="0" borderId="25" xfId="0" applyNumberFormat="1" applyFont="1" applyBorder="1" applyAlignment="1">
      <alignment horizontal="left" vertical="center" wrapText="1"/>
    </xf>
    <xf numFmtId="3" fontId="0" fillId="0" borderId="25" xfId="0" applyNumberFormat="1" applyFont="1" applyFill="1" applyBorder="1" applyAlignment="1">
      <alignment horizontal="center" vertical="center" wrapText="1"/>
    </xf>
    <xf numFmtId="0" fontId="20" fillId="0" borderId="21" xfId="36" applyFont="1" applyBorder="1" applyAlignment="1">
      <alignment horizontal="center" vertical="center"/>
    </xf>
    <xf numFmtId="2" fontId="20" fillId="0" borderId="21" xfId="36" applyNumberFormat="1" applyFont="1" applyBorder="1" applyAlignment="1">
      <alignment horizontal="center" vertical="center"/>
    </xf>
    <xf numFmtId="0" fontId="10" fillId="0" borderId="25" xfId="0" applyFont="1" applyFill="1" applyBorder="1" applyAlignment="1">
      <alignment horizontal="center" vertical="center" wrapText="1"/>
    </xf>
    <xf numFmtId="0" fontId="10" fillId="3" borderId="25" xfId="34" applyFont="1" applyFill="1" applyBorder="1" applyAlignment="1" applyProtection="1">
      <alignment horizontal="center" vertical="center"/>
      <protection locked="0"/>
    </xf>
    <xf numFmtId="0" fontId="25" fillId="3" borderId="25" xfId="0" applyFont="1" applyFill="1" applyBorder="1" applyAlignment="1">
      <alignment horizontal="center" vertical="center" wrapText="1"/>
    </xf>
    <xf numFmtId="0" fontId="20" fillId="0" borderId="24" xfId="0" applyFont="1" applyFill="1" applyBorder="1" applyAlignment="1">
      <alignment horizontal="center" vertical="center"/>
    </xf>
    <xf numFmtId="0" fontId="20" fillId="3" borderId="25" xfId="36" applyFont="1" applyFill="1" applyBorder="1"/>
    <xf numFmtId="0" fontId="20" fillId="0" borderId="25" xfId="0" applyFont="1" applyFill="1" applyBorder="1" applyAlignment="1">
      <alignment horizontal="left" vertical="center" wrapText="1"/>
    </xf>
    <xf numFmtId="0" fontId="20" fillId="0" borderId="25" xfId="0" applyFont="1" applyFill="1" applyBorder="1" applyAlignment="1">
      <alignment horizontal="center" vertical="center"/>
    </xf>
    <xf numFmtId="0" fontId="20" fillId="0" borderId="25" xfId="0" applyFont="1" applyFill="1" applyBorder="1" applyAlignment="1">
      <alignment horizontal="center" vertical="center" wrapText="1"/>
    </xf>
    <xf numFmtId="0" fontId="27" fillId="0" borderId="25" xfId="0" applyFont="1" applyFill="1" applyBorder="1" applyAlignment="1"/>
    <xf numFmtId="0" fontId="27" fillId="0" borderId="25" xfId="0" applyFont="1" applyFill="1" applyBorder="1" applyAlignment="1">
      <alignment horizontal="center" vertical="center"/>
    </xf>
    <xf numFmtId="0" fontId="20" fillId="0" borderId="25" xfId="0" applyFont="1" applyBorder="1" applyAlignment="1">
      <alignment horizontal="center" vertical="center" wrapText="1"/>
    </xf>
    <xf numFmtId="0" fontId="20" fillId="0" borderId="25" xfId="0" applyFont="1" applyBorder="1" applyAlignment="1">
      <alignment horizontal="center" vertical="center"/>
    </xf>
    <xf numFmtId="0" fontId="20" fillId="3" borderId="24" xfId="0" applyFont="1" applyFill="1" applyBorder="1" applyAlignment="1">
      <alignment horizontal="center" vertical="center"/>
    </xf>
    <xf numFmtId="0" fontId="20" fillId="3" borderId="25" xfId="0" applyFont="1" applyFill="1" applyBorder="1" applyAlignment="1">
      <alignment horizontal="left" vertical="center" wrapText="1"/>
    </xf>
    <xf numFmtId="0" fontId="20" fillId="3" borderId="25" xfId="0" applyFont="1" applyFill="1" applyBorder="1" applyAlignment="1">
      <alignment horizontal="center" vertical="center" wrapText="1"/>
    </xf>
    <xf numFmtId="0" fontId="20" fillId="3" borderId="25" xfId="44" applyFont="1" applyFill="1" applyBorder="1" applyAlignment="1">
      <alignment horizontal="center" vertical="center"/>
    </xf>
    <xf numFmtId="0" fontId="20" fillId="3" borderId="25" xfId="0" applyFont="1" applyFill="1" applyBorder="1" applyAlignment="1">
      <alignment horizontal="center" vertical="center"/>
    </xf>
    <xf numFmtId="0" fontId="27" fillId="3" borderId="25" xfId="0" applyFont="1" applyFill="1" applyBorder="1" applyAlignment="1">
      <alignment vertical="center" wrapText="1"/>
    </xf>
    <xf numFmtId="0" fontId="27" fillId="3" borderId="25" xfId="0" applyFont="1" applyFill="1" applyBorder="1" applyAlignment="1">
      <alignment horizontal="center" vertical="center" wrapText="1"/>
    </xf>
    <xf numFmtId="0" fontId="20" fillId="3" borderId="25" xfId="0" applyFont="1" applyFill="1" applyBorder="1" applyAlignment="1">
      <alignment horizontal="left" wrapText="1"/>
    </xf>
    <xf numFmtId="0" fontId="20" fillId="0" borderId="24" xfId="0" applyFont="1" applyFill="1" applyBorder="1" applyAlignment="1">
      <alignment horizontal="center"/>
    </xf>
    <xf numFmtId="0" fontId="20" fillId="0" borderId="25" xfId="0" applyFont="1" applyFill="1" applyBorder="1" applyAlignment="1">
      <alignment horizontal="left" vertical="center"/>
    </xf>
    <xf numFmtId="0" fontId="20" fillId="0" borderId="25" xfId="0" applyFont="1" applyBorder="1" applyAlignment="1">
      <alignment vertical="center" wrapText="1"/>
    </xf>
    <xf numFmtId="3" fontId="20" fillId="0" borderId="24" xfId="0" applyNumberFormat="1" applyFont="1" applyBorder="1" applyAlignment="1">
      <alignment horizontal="center" vertical="center" wrapText="1"/>
    </xf>
    <xf numFmtId="0" fontId="20" fillId="3" borderId="25" xfId="34" applyFont="1" applyFill="1" applyBorder="1" applyAlignment="1">
      <alignment horizontal="center" vertical="center" wrapText="1"/>
    </xf>
    <xf numFmtId="4" fontId="20" fillId="0" borderId="25" xfId="0" applyNumberFormat="1" applyFont="1" applyBorder="1" applyAlignment="1">
      <alignment horizontal="left" vertical="center" wrapText="1"/>
    </xf>
    <xf numFmtId="4" fontId="20" fillId="0" borderId="25" xfId="0" applyNumberFormat="1" applyFont="1" applyBorder="1" applyAlignment="1">
      <alignment horizontal="center" vertical="center" wrapText="1"/>
    </xf>
    <xf numFmtId="3" fontId="20" fillId="0" borderId="25" xfId="0" applyNumberFormat="1" applyFont="1" applyFill="1" applyBorder="1" applyAlignment="1">
      <alignment horizontal="center" vertical="center" wrapText="1"/>
    </xf>
    <xf numFmtId="0" fontId="20" fillId="0" borderId="25" xfId="0" applyFont="1" applyFill="1" applyBorder="1" applyAlignment="1">
      <alignment vertical="center" wrapText="1"/>
    </xf>
    <xf numFmtId="0" fontId="20" fillId="0" borderId="25" xfId="0" applyFont="1" applyFill="1" applyBorder="1" applyAlignment="1">
      <alignment horizontal="left" wrapText="1"/>
    </xf>
    <xf numFmtId="0" fontId="20" fillId="0" borderId="25" xfId="0" applyFont="1" applyFill="1" applyBorder="1" applyAlignment="1">
      <alignment horizontal="center"/>
    </xf>
    <xf numFmtId="0" fontId="20" fillId="0" borderId="26" xfId="36" applyFont="1" applyBorder="1" applyAlignment="1">
      <alignment horizontal="center" vertical="center"/>
    </xf>
    <xf numFmtId="0" fontId="20" fillId="3" borderId="27" xfId="36" applyFont="1" applyFill="1" applyBorder="1" applyAlignment="1">
      <alignment horizontal="center" vertical="center"/>
    </xf>
    <xf numFmtId="0" fontId="27" fillId="3" borderId="25" xfId="0" applyFont="1" applyFill="1" applyBorder="1" applyAlignment="1">
      <alignment wrapText="1"/>
    </xf>
    <xf numFmtId="0" fontId="20" fillId="0" borderId="25" xfId="0" applyFont="1" applyFill="1" applyBorder="1" applyAlignment="1">
      <alignment horizontal="center" wrapText="1"/>
    </xf>
    <xf numFmtId="0" fontId="20" fillId="0" borderId="25" xfId="0" applyFont="1" applyBorder="1" applyAlignment="1">
      <alignment horizontal="left" vertical="center" wrapText="1"/>
    </xf>
    <xf numFmtId="1" fontId="20" fillId="0" borderId="25" xfId="0" applyNumberFormat="1" applyFont="1" applyFill="1" applyBorder="1" applyAlignment="1">
      <alignment horizontal="center" vertical="center" wrapText="1"/>
    </xf>
    <xf numFmtId="3" fontId="20" fillId="4" borderId="25" xfId="0" applyNumberFormat="1" applyFont="1" applyFill="1" applyBorder="1" applyAlignment="1">
      <alignment horizontal="center" vertical="center" wrapText="1"/>
    </xf>
    <xf numFmtId="0" fontId="27" fillId="3" borderId="25" xfId="0" applyFont="1" applyFill="1" applyBorder="1" applyAlignment="1">
      <alignment horizontal="left" vertical="center" wrapText="1"/>
    </xf>
    <xf numFmtId="0" fontId="27" fillId="3" borderId="25" xfId="0" applyFont="1" applyFill="1" applyBorder="1" applyAlignment="1">
      <alignment horizontal="left" wrapText="1"/>
    </xf>
    <xf numFmtId="0" fontId="20" fillId="0" borderId="25" xfId="0" applyFont="1" applyBorder="1" applyAlignment="1">
      <alignment horizontal="center"/>
    </xf>
    <xf numFmtId="0" fontId="20" fillId="0" borderId="25" xfId="0" applyFont="1" applyFill="1" applyBorder="1" applyAlignment="1"/>
    <xf numFmtId="0" fontId="20" fillId="3" borderId="24" xfId="0" applyFont="1" applyFill="1" applyBorder="1" applyAlignment="1">
      <alignment horizontal="center"/>
    </xf>
    <xf numFmtId="0" fontId="27" fillId="3" borderId="25" xfId="0" applyFont="1" applyFill="1" applyBorder="1" applyAlignment="1">
      <alignment horizontal="center" wrapText="1"/>
    </xf>
    <xf numFmtId="0" fontId="20" fillId="0" borderId="25" xfId="0" applyFont="1" applyBorder="1" applyAlignment="1">
      <alignment wrapText="1"/>
    </xf>
    <xf numFmtId="0" fontId="20" fillId="0" borderId="25" xfId="0" applyFont="1" applyBorder="1" applyAlignment="1">
      <alignment horizontal="left" wrapText="1"/>
    </xf>
    <xf numFmtId="0" fontId="27" fillId="3" borderId="25" xfId="0" applyFont="1" applyFill="1" applyBorder="1" applyAlignment="1">
      <alignment horizontal="left"/>
    </xf>
    <xf numFmtId="0" fontId="20" fillId="0" borderId="25" xfId="0" applyFont="1" applyFill="1" applyBorder="1" applyAlignment="1">
      <alignment wrapText="1"/>
    </xf>
    <xf numFmtId="0" fontId="20" fillId="0" borderId="25" xfId="0" applyFont="1" applyFill="1" applyBorder="1" applyAlignment="1">
      <alignment horizontal="left"/>
    </xf>
    <xf numFmtId="0" fontId="20" fillId="0" borderId="25" xfId="0" applyFont="1" applyBorder="1" applyAlignment="1">
      <alignment horizontal="left"/>
    </xf>
    <xf numFmtId="0" fontId="20" fillId="0" borderId="25" xfId="0" applyFont="1" applyFill="1" applyBorder="1"/>
    <xf numFmtId="0" fontId="10" fillId="3" borderId="25" xfId="0" applyFont="1" applyFill="1" applyBorder="1" applyAlignment="1">
      <alignment horizontal="center" vertical="center" wrapText="1"/>
    </xf>
    <xf numFmtId="0" fontId="18" fillId="3" borderId="25" xfId="33" applyFont="1" applyFill="1" applyBorder="1" applyAlignment="1" applyProtection="1">
      <alignment vertical="center" wrapText="1"/>
      <protection locked="0"/>
    </xf>
    <xf numFmtId="0" fontId="10" fillId="0" borderId="24" xfId="0" applyFont="1" applyBorder="1" applyAlignment="1">
      <alignment horizontal="center" vertical="center" wrapText="1"/>
    </xf>
    <xf numFmtId="0" fontId="10" fillId="0" borderId="25" xfId="0" applyFont="1" applyBorder="1" applyAlignment="1">
      <alignment horizontal="left" vertical="center" wrapText="1"/>
    </xf>
    <xf numFmtId="0" fontId="10" fillId="0" borderId="25" xfId="0" applyFont="1" applyBorder="1" applyAlignment="1">
      <alignment horizontal="center" vertical="center" wrapText="1"/>
    </xf>
    <xf numFmtId="0" fontId="10" fillId="0" borderId="25" xfId="0" applyFont="1" applyBorder="1" applyAlignment="1">
      <alignment horizontal="center" vertical="top" wrapText="1"/>
    </xf>
    <xf numFmtId="0" fontId="18" fillId="0" borderId="25" xfId="0" applyFont="1" applyBorder="1" applyAlignment="1">
      <alignment vertical="center" wrapText="1"/>
    </xf>
    <xf numFmtId="0" fontId="10" fillId="0" borderId="25" xfId="0" applyFont="1" applyBorder="1" applyAlignment="1">
      <alignment vertical="center" wrapText="1"/>
    </xf>
    <xf numFmtId="0" fontId="10" fillId="3" borderId="24" xfId="34" applyFont="1" applyFill="1" applyBorder="1" applyAlignment="1">
      <alignment horizontal="center" vertical="center" wrapText="1"/>
    </xf>
    <xf numFmtId="4" fontId="10" fillId="0" borderId="25" xfId="0" applyNumberFormat="1" applyFont="1" applyBorder="1" applyAlignment="1">
      <alignment horizontal="left" vertical="center" wrapText="1"/>
    </xf>
    <xf numFmtId="4" fontId="10" fillId="0" borderId="25" xfId="0" applyNumberFormat="1" applyFont="1" applyBorder="1" applyAlignment="1">
      <alignment horizontal="center" vertical="center" wrapText="1"/>
    </xf>
    <xf numFmtId="4" fontId="10" fillId="0" borderId="25" xfId="0" applyNumberFormat="1" applyFont="1" applyFill="1" applyBorder="1" applyAlignment="1">
      <alignment horizontal="center" vertical="center" wrapText="1"/>
    </xf>
    <xf numFmtId="0" fontId="10" fillId="0" borderId="24" xfId="0" applyFont="1" applyBorder="1" applyAlignment="1">
      <alignment horizontal="center" vertical="top"/>
    </xf>
    <xf numFmtId="0" fontId="10" fillId="0" borderId="25" xfId="0" applyFont="1" applyBorder="1" applyAlignment="1">
      <alignment horizontal="center" vertical="top"/>
    </xf>
    <xf numFmtId="0" fontId="10" fillId="0" borderId="25" xfId="0" applyFont="1" applyFill="1" applyBorder="1" applyAlignment="1">
      <alignment horizontal="center" vertical="top"/>
    </xf>
    <xf numFmtId="0" fontId="10" fillId="0" borderId="25" xfId="0" applyFont="1" applyFill="1" applyBorder="1" applyAlignment="1">
      <alignment horizontal="left" vertical="center" wrapText="1"/>
    </xf>
    <xf numFmtId="0" fontId="10" fillId="0" borderId="25" xfId="0" applyFont="1" applyFill="1" applyBorder="1" applyAlignment="1">
      <alignment horizontal="center" vertical="center"/>
    </xf>
    <xf numFmtId="0" fontId="11" fillId="2" borderId="21" xfId="33" applyFont="1" applyFill="1" applyBorder="1" applyAlignment="1" applyProtection="1">
      <alignment vertical="center" wrapText="1"/>
      <protection locked="0"/>
    </xf>
    <xf numFmtId="0" fontId="20" fillId="3" borderId="24" xfId="36" applyFont="1" applyFill="1" applyBorder="1" applyAlignment="1">
      <alignment horizontal="center" vertical="center"/>
    </xf>
    <xf numFmtId="0" fontId="27" fillId="3" borderId="25" xfId="33" applyFont="1" applyFill="1" applyBorder="1" applyAlignment="1" applyProtection="1">
      <alignment vertical="center" wrapText="1"/>
      <protection locked="0"/>
    </xf>
    <xf numFmtId="0" fontId="20" fillId="3" borderId="25" xfId="34" applyFont="1" applyFill="1" applyBorder="1" applyAlignment="1" applyProtection="1">
      <alignment horizontal="center" vertical="center"/>
      <protection locked="0"/>
    </xf>
    <xf numFmtId="1" fontId="20" fillId="0" borderId="25" xfId="0" applyNumberFormat="1" applyFont="1" applyFill="1" applyBorder="1" applyAlignment="1">
      <alignment horizontal="center" vertical="center"/>
    </xf>
    <xf numFmtId="4" fontId="27" fillId="0" borderId="25" xfId="0" applyNumberFormat="1" applyFont="1" applyBorder="1" applyAlignment="1">
      <alignment horizontal="left" vertical="center" wrapText="1"/>
    </xf>
    <xf numFmtId="4" fontId="20" fillId="0" borderId="25" xfId="0" applyNumberFormat="1" applyFont="1" applyFill="1" applyBorder="1" applyAlignment="1">
      <alignment horizontal="center" vertical="center" wrapText="1"/>
    </xf>
    <xf numFmtId="0" fontId="20" fillId="0" borderId="25" xfId="0" applyFont="1" applyFill="1" applyBorder="1" applyAlignment="1">
      <alignment vertical="center"/>
    </xf>
    <xf numFmtId="1" fontId="20" fillId="3" borderId="24" xfId="0" applyNumberFormat="1" applyFont="1" applyFill="1" applyBorder="1" applyAlignment="1">
      <alignment horizontal="center" vertical="center"/>
    </xf>
    <xf numFmtId="1" fontId="20" fillId="3" borderId="25" xfId="0" applyNumberFormat="1" applyFont="1" applyFill="1" applyBorder="1" applyAlignment="1">
      <alignment horizontal="center" vertical="center"/>
    </xf>
    <xf numFmtId="0" fontId="20" fillId="3" borderId="25" xfId="0" applyFont="1" applyFill="1" applyBorder="1" applyAlignment="1">
      <alignment horizontal="center"/>
    </xf>
    <xf numFmtId="0" fontId="20" fillId="0" borderId="29" xfId="42" applyFont="1" applyBorder="1" applyAlignment="1">
      <alignment horizontal="center" vertical="center"/>
    </xf>
    <xf numFmtId="0" fontId="20" fillId="3" borderId="30" xfId="42" applyFont="1" applyFill="1" applyBorder="1" applyAlignment="1">
      <alignment horizontal="center" vertical="center"/>
    </xf>
    <xf numFmtId="0" fontId="11" fillId="2" borderId="31" xfId="33" applyFont="1" applyFill="1" applyBorder="1" applyAlignment="1" applyProtection="1">
      <alignment vertical="center" wrapText="1"/>
      <protection locked="0"/>
    </xf>
    <xf numFmtId="0" fontId="19" fillId="0" borderId="25" xfId="34" applyFont="1" applyBorder="1" applyAlignment="1" applyProtection="1">
      <alignment horizontal="center" vertical="center"/>
      <protection locked="0"/>
    </xf>
    <xf numFmtId="0" fontId="19" fillId="3" borderId="25" xfId="34" applyFont="1" applyFill="1" applyBorder="1" applyAlignment="1" applyProtection="1">
      <alignment horizontal="center" vertical="center"/>
      <protection locked="0"/>
    </xf>
    <xf numFmtId="3" fontId="10" fillId="0" borderId="32" xfId="20" applyNumberFormat="1" applyBorder="1" applyAlignment="1">
      <alignment horizontal="center" vertical="center" wrapText="1"/>
    </xf>
    <xf numFmtId="0" fontId="24" fillId="3" borderId="33" xfId="34" applyFont="1" applyFill="1" applyBorder="1" applyAlignment="1">
      <alignment horizontal="center" vertical="center" wrapText="1"/>
    </xf>
    <xf numFmtId="4" fontId="31" fillId="0" borderId="6" xfId="45" applyNumberFormat="1" applyFont="1" applyFill="1" applyBorder="1" applyAlignment="1">
      <alignment horizontal="left" vertical="center" wrapText="1"/>
    </xf>
    <xf numFmtId="4" fontId="10" fillId="0" borderId="33" xfId="20" applyNumberFormat="1" applyBorder="1" applyAlignment="1">
      <alignment horizontal="center" vertical="center" wrapText="1"/>
    </xf>
    <xf numFmtId="4" fontId="32" fillId="0" borderId="33" xfId="20" applyNumberFormat="1" applyFont="1" applyFill="1" applyBorder="1" applyAlignment="1">
      <alignment horizontal="center" vertical="center" wrapText="1"/>
    </xf>
    <xf numFmtId="3" fontId="0" fillId="0" borderId="10" xfId="0" applyNumberFormat="1" applyBorder="1" applyAlignment="1">
      <alignment horizontal="center" vertical="center" wrapText="1"/>
    </xf>
    <xf numFmtId="4" fontId="0" fillId="0" borderId="6" xfId="0" applyNumberFormat="1" applyBorder="1" applyAlignment="1">
      <alignment horizontal="left" vertical="center" wrapText="1"/>
    </xf>
    <xf numFmtId="4" fontId="0" fillId="0" borderId="6" xfId="0" applyNumberFormat="1" applyBorder="1" applyAlignment="1">
      <alignment horizontal="center" vertical="center" wrapText="1"/>
    </xf>
    <xf numFmtId="0" fontId="0" fillId="0" borderId="7" xfId="0" applyFont="1" applyFill="1" applyBorder="1" applyAlignment="1">
      <alignment horizontal="center" vertical="center"/>
    </xf>
    <xf numFmtId="4" fontId="0" fillId="0" borderId="6" xfId="0" applyNumberFormat="1" applyFill="1" applyBorder="1" applyAlignment="1">
      <alignment horizontal="left" vertical="center" wrapText="1"/>
    </xf>
    <xf numFmtId="4" fontId="0" fillId="0" borderId="6" xfId="0" applyNumberFormat="1" applyFill="1" applyBorder="1" applyAlignment="1">
      <alignment horizontal="center" vertical="center" wrapText="1"/>
    </xf>
    <xf numFmtId="4" fontId="18" fillId="0" borderId="6" xfId="0" applyNumberFormat="1" applyFont="1" applyBorder="1" applyAlignment="1">
      <alignment horizontal="center" vertical="center" wrapText="1"/>
    </xf>
    <xf numFmtId="3" fontId="0" fillId="3" borderId="10" xfId="0" applyNumberFormat="1" applyFill="1" applyBorder="1" applyAlignment="1">
      <alignment horizontal="center" vertical="center" wrapText="1"/>
    </xf>
    <xf numFmtId="4" fontId="0" fillId="3" borderId="33" xfId="0" applyNumberFormat="1" applyFill="1" applyBorder="1" applyAlignment="1">
      <alignment horizontal="left" vertical="center" wrapText="1"/>
    </xf>
    <xf numFmtId="0" fontId="20" fillId="3" borderId="33" xfId="46" applyFont="1" applyFill="1" applyBorder="1" applyAlignment="1">
      <alignment horizontal="center" vertical="center" wrapText="1"/>
    </xf>
    <xf numFmtId="3" fontId="10" fillId="0" borderId="29" xfId="20" applyNumberFormat="1" applyBorder="1" applyAlignment="1">
      <alignment horizontal="center" vertical="center" wrapText="1"/>
    </xf>
    <xf numFmtId="4" fontId="0" fillId="0" borderId="33" xfId="20" applyNumberFormat="1" applyFont="1" applyBorder="1" applyAlignment="1">
      <alignment horizontal="left" vertical="center" wrapText="1"/>
    </xf>
    <xf numFmtId="3" fontId="10" fillId="0" borderId="10" xfId="20" applyNumberFormat="1" applyBorder="1" applyAlignment="1">
      <alignment horizontal="center" vertical="center" wrapText="1"/>
    </xf>
    <xf numFmtId="4" fontId="31" fillId="0" borderId="6" xfId="0" applyNumberFormat="1" applyFont="1" applyBorder="1" applyAlignment="1">
      <alignment horizontal="left" vertical="center" wrapText="1"/>
    </xf>
    <xf numFmtId="4" fontId="10" fillId="0" borderId="6" xfId="20" applyNumberFormat="1" applyBorder="1" applyAlignment="1">
      <alignment horizontal="center" vertical="center" wrapText="1"/>
    </xf>
    <xf numFmtId="4" fontId="10" fillId="0" borderId="6" xfId="20" applyNumberFormat="1" applyBorder="1" applyAlignment="1">
      <alignment horizontal="left" vertical="center" wrapText="1"/>
    </xf>
    <xf numFmtId="4" fontId="33" fillId="0" borderId="6" xfId="0" applyNumberFormat="1" applyFont="1" applyBorder="1" applyAlignment="1">
      <alignment horizontal="left" vertical="center" wrapText="1"/>
    </xf>
    <xf numFmtId="0" fontId="24" fillId="3" borderId="6" xfId="47" applyFont="1" applyFill="1" applyBorder="1" applyAlignment="1">
      <alignment horizontal="center" vertical="center" wrapText="1"/>
    </xf>
    <xf numFmtId="4" fontId="0" fillId="0" borderId="6" xfId="20" applyNumberFormat="1" applyFont="1" applyBorder="1" applyAlignment="1">
      <alignment horizontal="left" vertical="center" wrapText="1"/>
    </xf>
    <xf numFmtId="0" fontId="10" fillId="3" borderId="34" xfId="34" applyFont="1" applyFill="1" applyBorder="1" applyAlignment="1" applyProtection="1">
      <alignment horizontal="center" vertical="center"/>
      <protection locked="0"/>
    </xf>
    <xf numFmtId="2" fontId="10" fillId="3" borderId="6" xfId="34" applyNumberFormat="1" applyFont="1" applyFill="1" applyBorder="1" applyAlignment="1" applyProtection="1">
      <alignment horizontal="center" vertical="center"/>
      <protection locked="0"/>
    </xf>
    <xf numFmtId="3" fontId="10" fillId="3" borderId="10" xfId="20" applyNumberFormat="1" applyFill="1" applyBorder="1" applyAlignment="1">
      <alignment horizontal="center" vertical="center" wrapText="1"/>
    </xf>
    <xf numFmtId="0" fontId="0" fillId="3" borderId="34" xfId="34" applyFont="1" applyFill="1" applyBorder="1" applyAlignment="1" applyProtection="1">
      <alignment horizontal="center" vertical="center"/>
      <protection locked="0"/>
    </xf>
    <xf numFmtId="4" fontId="31" fillId="3" borderId="6" xfId="45" applyNumberFormat="1" applyFont="1" applyFill="1" applyBorder="1" applyAlignment="1">
      <alignment horizontal="left" vertical="center" wrapText="1"/>
    </xf>
    <xf numFmtId="4" fontId="10" fillId="3" borderId="33" xfId="20" applyNumberFormat="1" applyFill="1" applyBorder="1" applyAlignment="1">
      <alignment horizontal="center" vertical="center" wrapText="1"/>
    </xf>
    <xf numFmtId="4" fontId="0" fillId="0" borderId="6" xfId="0" applyNumberFormat="1" applyBorder="1" applyAlignment="1">
      <alignment horizontal="right" vertical="center" wrapText="1"/>
    </xf>
    <xf numFmtId="0" fontId="0" fillId="3" borderId="25" xfId="0" applyFont="1" applyFill="1" applyBorder="1" applyAlignment="1">
      <alignment horizontal="right" vertical="center" wrapText="1"/>
    </xf>
    <xf numFmtId="3" fontId="0" fillId="0" borderId="0" xfId="0" applyNumberFormat="1" applyBorder="1" applyAlignment="1">
      <alignment horizontal="center" vertical="center" wrapText="1"/>
    </xf>
    <xf numFmtId="0" fontId="24" fillId="4" borderId="0" xfId="34" applyFont="1" applyFill="1" applyBorder="1" applyAlignment="1">
      <alignment horizontal="center" vertical="center" wrapText="1"/>
    </xf>
    <xf numFmtId="4" fontId="0" fillId="0" borderId="0" xfId="0" applyNumberFormat="1" applyBorder="1" applyAlignment="1">
      <alignment horizontal="right" vertical="center" wrapText="1"/>
    </xf>
    <xf numFmtId="4" fontId="0" fillId="0" borderId="0" xfId="0" applyNumberFormat="1" applyBorder="1" applyAlignment="1">
      <alignment horizontal="center" vertical="center" wrapText="1"/>
    </xf>
    <xf numFmtId="49" fontId="0" fillId="3" borderId="24" xfId="20" applyNumberFormat="1" applyFont="1" applyFill="1" applyBorder="1" applyAlignment="1">
      <alignment horizontal="center" vertical="center" wrapText="1"/>
    </xf>
    <xf numFmtId="0" fontId="21" fillId="3" borderId="25" xfId="48" applyFont="1" applyFill="1" applyBorder="1"/>
    <xf numFmtId="4" fontId="31" fillId="6" borderId="6" xfId="45" applyNumberFormat="1" applyFont="1" applyFill="1" applyBorder="1" applyAlignment="1">
      <alignment horizontal="left" vertical="center" wrapText="1"/>
    </xf>
    <xf numFmtId="0" fontId="20" fillId="0" borderId="29" xfId="48" applyFont="1" applyBorder="1" applyAlignment="1">
      <alignment horizontal="center" vertical="center"/>
    </xf>
    <xf numFmtId="0" fontId="20" fillId="3" borderId="30" xfId="48" applyFont="1" applyFill="1" applyBorder="1" applyAlignment="1">
      <alignment horizontal="center" vertical="center"/>
    </xf>
    <xf numFmtId="3" fontId="10" fillId="0" borderId="29" xfId="0" applyNumberFormat="1" applyFont="1" applyBorder="1" applyAlignment="1">
      <alignment horizontal="center" vertical="center" wrapText="1"/>
    </xf>
    <xf numFmtId="0" fontId="11" fillId="3" borderId="33" xfId="33" applyFont="1" applyFill="1" applyBorder="1" applyAlignment="1" applyProtection="1">
      <alignment vertical="center" wrapText="1"/>
      <protection locked="0"/>
    </xf>
    <xf numFmtId="4" fontId="0" fillId="3" borderId="33" xfId="0" applyNumberFormat="1" applyFill="1" applyBorder="1" applyAlignment="1">
      <alignment horizontal="center" vertical="center" wrapText="1"/>
    </xf>
    <xf numFmtId="4" fontId="32" fillId="3" borderId="33" xfId="0" applyNumberFormat="1" applyFont="1" applyFill="1" applyBorder="1" applyAlignment="1">
      <alignment horizontal="center" vertical="center" wrapText="1"/>
    </xf>
    <xf numFmtId="0" fontId="10" fillId="4" borderId="29" xfId="34" applyFont="1" applyFill="1" applyBorder="1" applyAlignment="1">
      <alignment horizontal="center" vertical="center" wrapText="1"/>
    </xf>
    <xf numFmtId="0" fontId="0" fillId="7" borderId="33" xfId="0" applyFont="1" applyFill="1" applyBorder="1" applyAlignment="1">
      <alignment horizontal="center" vertical="center" wrapText="1"/>
    </xf>
    <xf numFmtId="0" fontId="34" fillId="0" borderId="33" xfId="0" applyFont="1" applyFill="1" applyBorder="1" applyAlignment="1">
      <alignment vertical="center" wrapText="1"/>
    </xf>
    <xf numFmtId="0" fontId="34" fillId="3" borderId="33" xfId="0" applyFont="1" applyFill="1" applyBorder="1" applyAlignment="1">
      <alignment horizontal="center" vertical="center"/>
    </xf>
    <xf numFmtId="170" fontId="35" fillId="3" borderId="33" xfId="0" applyNumberFormat="1" applyFont="1" applyFill="1" applyBorder="1" applyAlignment="1">
      <alignment horizontal="center" vertical="center"/>
    </xf>
    <xf numFmtId="0" fontId="0" fillId="0" borderId="33" xfId="49" applyFont="1" applyBorder="1" applyAlignment="1">
      <alignment horizontal="left" vertical="center" wrapText="1"/>
    </xf>
    <xf numFmtId="0" fontId="10" fillId="0" borderId="33" xfId="50" applyFont="1" applyBorder="1" applyAlignment="1">
      <alignment horizontal="center" vertical="center" wrapText="1"/>
    </xf>
    <xf numFmtId="2" fontId="10" fillId="3" borderId="33" xfId="50" applyNumberFormat="1" applyFont="1" applyFill="1" applyBorder="1" applyAlignment="1">
      <alignment horizontal="center" vertical="center" wrapText="1"/>
    </xf>
    <xf numFmtId="0" fontId="10" fillId="0" borderId="33" xfId="49" applyFont="1" applyBorder="1" applyAlignment="1">
      <alignment horizontal="left" vertical="center" wrapText="1"/>
    </xf>
    <xf numFmtId="0" fontId="0" fillId="0" borderId="33" xfId="49" applyFont="1" applyBorder="1" applyAlignment="1">
      <alignment horizontal="left" vertical="top" wrapText="1"/>
    </xf>
    <xf numFmtId="0" fontId="24" fillId="0" borderId="33" xfId="0" applyFont="1" applyFill="1" applyBorder="1" applyAlignment="1">
      <alignment horizontal="center" vertical="center" wrapText="1"/>
    </xf>
    <xf numFmtId="3" fontId="3" fillId="0" borderId="32" xfId="51" applyNumberFormat="1" applyFill="1" applyBorder="1" applyAlignment="1">
      <alignment horizontal="center" vertical="center" wrapText="1"/>
    </xf>
    <xf numFmtId="4" fontId="3" fillId="0" borderId="33" xfId="51" applyNumberFormat="1" applyFill="1" applyBorder="1" applyAlignment="1">
      <alignment horizontal="center" vertical="center" wrapText="1"/>
    </xf>
    <xf numFmtId="4" fontId="37" fillId="8" borderId="33" xfId="51" applyNumberFormat="1" applyFont="1" applyFill="1" applyBorder="1" applyAlignment="1">
      <alignment horizontal="left" vertical="center" wrapText="1"/>
    </xf>
    <xf numFmtId="4" fontId="3" fillId="3" borderId="33" xfId="51" applyNumberFormat="1" applyFill="1" applyBorder="1" applyAlignment="1">
      <alignment horizontal="center" vertical="center" wrapText="1"/>
    </xf>
    <xf numFmtId="0" fontId="10" fillId="3" borderId="29" xfId="34" applyFont="1" applyFill="1" applyBorder="1" applyAlignment="1">
      <alignment horizontal="center" vertical="center" wrapText="1"/>
    </xf>
    <xf numFmtId="0" fontId="10" fillId="5" borderId="33" xfId="0" applyFont="1" applyFill="1" applyBorder="1" applyAlignment="1">
      <alignment horizontal="center" vertical="center" wrapText="1"/>
    </xf>
    <xf numFmtId="0" fontId="0" fillId="5" borderId="33" xfId="0" applyFont="1" applyFill="1" applyBorder="1" applyAlignment="1">
      <alignment horizontal="left" vertical="center" wrapText="1"/>
    </xf>
    <xf numFmtId="4" fontId="10" fillId="3" borderId="33" xfId="0" applyNumberFormat="1" applyFont="1" applyFill="1" applyBorder="1" applyAlignment="1">
      <alignment horizontal="center" vertical="center" wrapText="1"/>
    </xf>
    <xf numFmtId="0" fontId="10" fillId="3" borderId="33" xfId="0" applyNumberFormat="1" applyFont="1" applyFill="1" applyBorder="1" applyAlignment="1">
      <alignment horizontal="center" vertical="center" wrapText="1"/>
    </xf>
    <xf numFmtId="4" fontId="3" fillId="0" borderId="33" xfId="51" applyNumberFormat="1" applyFill="1" applyBorder="1" applyAlignment="1">
      <alignment horizontal="left" vertical="center" wrapText="1"/>
    </xf>
    <xf numFmtId="4" fontId="37" fillId="0" borderId="33" xfId="51" applyNumberFormat="1" applyFont="1" applyFill="1" applyBorder="1" applyAlignment="1">
      <alignment horizontal="left" vertical="center" wrapText="1"/>
    </xf>
    <xf numFmtId="3" fontId="3" fillId="0" borderId="32" xfId="51" applyNumberFormat="1" applyBorder="1" applyAlignment="1">
      <alignment horizontal="center" vertical="center" wrapText="1"/>
    </xf>
    <xf numFmtId="4" fontId="3" fillId="0" borderId="33" xfId="51" applyNumberFormat="1" applyBorder="1" applyAlignment="1">
      <alignment horizontal="center" vertical="center" wrapText="1"/>
    </xf>
    <xf numFmtId="4" fontId="3" fillId="0" borderId="33" xfId="51" applyNumberFormat="1" applyBorder="1" applyAlignment="1">
      <alignment horizontal="left" vertical="center" wrapText="1"/>
    </xf>
    <xf numFmtId="0" fontId="24" fillId="3" borderId="33" xfId="52" applyFont="1" applyFill="1" applyBorder="1" applyAlignment="1">
      <alignment horizontal="center" vertical="center" wrapText="1"/>
    </xf>
    <xf numFmtId="0" fontId="33" fillId="3" borderId="33" xfId="34" applyFont="1" applyFill="1" applyBorder="1" applyAlignment="1" applyProtection="1">
      <alignment vertical="center" wrapText="1"/>
      <protection locked="0"/>
    </xf>
    <xf numFmtId="0" fontId="0" fillId="3" borderId="33" xfId="34" applyFont="1" applyFill="1" applyBorder="1" applyAlignment="1" applyProtection="1">
      <alignment horizontal="center" vertical="center"/>
      <protection locked="0"/>
    </xf>
    <xf numFmtId="2" fontId="0" fillId="3" borderId="33" xfId="34" applyNumberFormat="1" applyFont="1" applyFill="1" applyBorder="1" applyAlignment="1" applyProtection="1">
      <alignment horizontal="center" vertical="center"/>
      <protection locked="0"/>
    </xf>
    <xf numFmtId="0" fontId="25" fillId="3" borderId="29" xfId="48" applyFont="1" applyFill="1" applyBorder="1" applyAlignment="1">
      <alignment horizontal="center" vertical="center"/>
    </xf>
    <xf numFmtId="0" fontId="0" fillId="3" borderId="33" xfId="0" applyFont="1" applyFill="1" applyBorder="1" applyAlignment="1">
      <alignment horizontal="center" vertical="center"/>
    </xf>
    <xf numFmtId="0" fontId="10" fillId="3" borderId="33" xfId="34" applyFont="1" applyFill="1" applyBorder="1" applyAlignment="1" applyProtection="1">
      <alignment vertical="center" wrapText="1"/>
      <protection locked="0"/>
    </xf>
    <xf numFmtId="0" fontId="19" fillId="3" borderId="33" xfId="34" applyFont="1" applyFill="1" applyBorder="1" applyAlignment="1" applyProtection="1">
      <alignment horizontal="center" vertical="center"/>
      <protection locked="0"/>
    </xf>
    <xf numFmtId="0" fontId="0" fillId="3" borderId="33" xfId="34" applyFont="1" applyFill="1" applyBorder="1" applyAlignment="1" applyProtection="1">
      <alignment vertical="center" wrapText="1"/>
      <protection locked="0"/>
    </xf>
    <xf numFmtId="0" fontId="24" fillId="3" borderId="25" xfId="47" applyFont="1" applyFill="1" applyBorder="1" applyAlignment="1">
      <alignment horizontal="center" vertical="center" wrapText="1"/>
    </xf>
    <xf numFmtId="0" fontId="0" fillId="3" borderId="25" xfId="34" applyFont="1" applyFill="1" applyBorder="1" applyAlignment="1" applyProtection="1">
      <alignment vertical="center" wrapText="1"/>
      <protection locked="0"/>
    </xf>
    <xf numFmtId="2" fontId="10" fillId="3" borderId="25" xfId="34" applyNumberFormat="1" applyFont="1" applyFill="1" applyBorder="1" applyAlignment="1" applyProtection="1">
      <alignment horizontal="center" vertical="center"/>
      <protection locked="0"/>
    </xf>
    <xf numFmtId="0" fontId="24" fillId="3" borderId="33" xfId="47" applyFont="1" applyFill="1" applyBorder="1" applyAlignment="1">
      <alignment horizontal="center" vertical="center" wrapText="1"/>
    </xf>
    <xf numFmtId="0" fontId="10" fillId="0" borderId="33" xfId="34" applyFont="1" applyBorder="1" applyAlignment="1" applyProtection="1">
      <alignment horizontal="left" vertical="center" wrapText="1" indent="1"/>
      <protection locked="0"/>
    </xf>
    <xf numFmtId="0" fontId="0" fillId="0" borderId="33" xfId="34" applyFont="1" applyBorder="1" applyAlignment="1" applyProtection="1">
      <alignment horizontal="left" vertical="center" wrapText="1" indent="1"/>
      <protection locked="0"/>
    </xf>
    <xf numFmtId="0" fontId="19" fillId="3" borderId="33" xfId="34" applyFont="1" applyFill="1" applyBorder="1" applyAlignment="1" applyProtection="1">
      <alignment vertical="center" wrapText="1"/>
      <protection locked="0"/>
    </xf>
    <xf numFmtId="0" fontId="19" fillId="3" borderId="33" xfId="34" applyFont="1" applyFill="1" applyBorder="1" applyAlignment="1" applyProtection="1">
      <alignment horizontal="left" vertical="center" wrapText="1" indent="1"/>
      <protection locked="0"/>
    </xf>
    <xf numFmtId="0" fontId="10" fillId="3" borderId="33" xfId="53" applyFont="1" applyFill="1" applyBorder="1" applyAlignment="1">
      <alignment horizontal="center" vertical="center" wrapText="1"/>
    </xf>
    <xf numFmtId="0" fontId="0" fillId="3" borderId="33" xfId="54" applyFont="1" applyFill="1" applyBorder="1" applyAlignment="1" applyProtection="1">
      <alignment wrapText="1"/>
      <protection locked="0"/>
    </xf>
    <xf numFmtId="0" fontId="0" fillId="0" borderId="33" xfId="54" applyFont="1" applyBorder="1" applyAlignment="1" applyProtection="1">
      <alignment horizontal="left" wrapText="1" indent="1"/>
      <protection locked="0"/>
    </xf>
    <xf numFmtId="0" fontId="24" fillId="4" borderId="33" xfId="34" applyFont="1" applyFill="1" applyBorder="1" applyAlignment="1">
      <alignment horizontal="center" vertical="center" wrapText="1"/>
    </xf>
    <xf numFmtId="0" fontId="0" fillId="0" borderId="33" xfId="0" applyFill="1" applyBorder="1" applyAlignment="1">
      <alignment horizontal="left" vertical="center" wrapText="1"/>
    </xf>
    <xf numFmtId="4" fontId="0" fillId="3" borderId="33" xfId="0" applyNumberFormat="1" applyFont="1" applyFill="1" applyBorder="1" applyAlignment="1">
      <alignment horizontal="center" vertical="center" wrapText="1"/>
    </xf>
    <xf numFmtId="4" fontId="0" fillId="3" borderId="33" xfId="0" applyNumberFormat="1" applyFont="1" applyFill="1" applyBorder="1" applyAlignment="1">
      <alignment horizontal="center" vertical="center" shrinkToFit="1"/>
    </xf>
    <xf numFmtId="0" fontId="10" fillId="3" borderId="33" xfId="0" applyFont="1" applyFill="1" applyBorder="1" applyAlignment="1">
      <alignment horizontal="center" vertical="center"/>
    </xf>
    <xf numFmtId="0" fontId="0" fillId="3" borderId="33" xfId="34" applyFont="1" applyFill="1" applyBorder="1" applyAlignment="1" applyProtection="1">
      <alignment horizontal="left" vertical="center" wrapText="1" indent="1"/>
      <protection locked="0"/>
    </xf>
    <xf numFmtId="2" fontId="19" fillId="3" borderId="33" xfId="34" applyNumberFormat="1" applyFont="1" applyFill="1" applyBorder="1" applyAlignment="1" applyProtection="1">
      <alignment horizontal="center" vertical="center"/>
      <protection locked="0"/>
    </xf>
    <xf numFmtId="0" fontId="19" fillId="3" borderId="33" xfId="34" applyFont="1" applyFill="1" applyBorder="1" applyAlignment="1" applyProtection="1">
      <alignment horizontal="left" vertical="center" wrapText="1"/>
      <protection locked="0"/>
    </xf>
    <xf numFmtId="0" fontId="19" fillId="3" borderId="33" xfId="19" applyFont="1" applyFill="1" applyBorder="1" applyAlignment="1" applyProtection="1">
      <alignment horizontal="left" vertical="center" wrapText="1"/>
      <protection locked="0"/>
    </xf>
    <xf numFmtId="0" fontId="0" fillId="3" borderId="33" xfId="19" applyFont="1" applyFill="1" applyBorder="1" applyAlignment="1" applyProtection="1">
      <alignment horizontal="center" vertical="center"/>
    </xf>
    <xf numFmtId="0" fontId="0" fillId="3" borderId="33" xfId="19" applyNumberFormat="1" applyFont="1" applyFill="1" applyBorder="1" applyAlignment="1" applyProtection="1">
      <alignment horizontal="center" vertical="center"/>
      <protection locked="0"/>
    </xf>
    <xf numFmtId="1" fontId="0" fillId="3" borderId="33" xfId="19" applyNumberFormat="1" applyFont="1" applyFill="1" applyBorder="1" applyAlignment="1" applyProtection="1">
      <alignment horizontal="center" vertical="center"/>
      <protection locked="0"/>
    </xf>
    <xf numFmtId="170" fontId="0" fillId="3" borderId="33" xfId="19" applyNumberFormat="1" applyFont="1" applyFill="1" applyBorder="1" applyAlignment="1" applyProtection="1">
      <alignment horizontal="center" vertical="center"/>
      <protection locked="0"/>
    </xf>
    <xf numFmtId="0" fontId="0" fillId="5" borderId="33" xfId="0" applyFont="1" applyFill="1" applyBorder="1" applyAlignment="1">
      <alignment horizontal="center" vertical="center" wrapText="1"/>
    </xf>
    <xf numFmtId="0" fontId="0" fillId="3" borderId="33" xfId="0" applyFont="1" applyFill="1" applyBorder="1" applyAlignment="1">
      <alignment horizontal="left" vertical="center" wrapText="1"/>
    </xf>
    <xf numFmtId="0" fontId="0" fillId="3" borderId="33" xfId="0" applyFont="1" applyFill="1" applyBorder="1" applyAlignment="1" applyProtection="1">
      <alignment horizontal="center" vertical="center"/>
    </xf>
    <xf numFmtId="171" fontId="0" fillId="3" borderId="33" xfId="0" applyNumberFormat="1" applyFont="1" applyFill="1" applyBorder="1" applyAlignment="1">
      <alignment horizontal="center" vertical="center" shrinkToFit="1"/>
    </xf>
    <xf numFmtId="0" fontId="0" fillId="3" borderId="33" xfId="19" applyFont="1" applyFill="1" applyBorder="1" applyAlignment="1" applyProtection="1">
      <alignment horizontal="left" vertical="center" wrapText="1"/>
      <protection locked="0"/>
    </xf>
    <xf numFmtId="0" fontId="25" fillId="3" borderId="33" xfId="47" applyFont="1" applyFill="1" applyBorder="1" applyAlignment="1">
      <alignment horizontal="center" vertical="center"/>
    </xf>
    <xf numFmtId="0" fontId="3" fillId="3" borderId="33" xfId="34" applyFont="1" applyFill="1" applyBorder="1" applyAlignment="1" applyProtection="1">
      <alignment vertical="center" wrapText="1"/>
      <protection locked="0"/>
    </xf>
    <xf numFmtId="0" fontId="32" fillId="3" borderId="33" xfId="34" applyFont="1" applyFill="1" applyBorder="1" applyAlignment="1" applyProtection="1">
      <alignment horizontal="center" vertical="center"/>
      <protection locked="0"/>
    </xf>
    <xf numFmtId="2" fontId="0" fillId="3" borderId="33" xfId="47" applyNumberFormat="1" applyFont="1" applyFill="1" applyBorder="1" applyAlignment="1">
      <alignment horizontal="center" vertical="center"/>
    </xf>
    <xf numFmtId="0" fontId="0" fillId="3" borderId="24" xfId="34" applyFont="1" applyFill="1" applyBorder="1" applyAlignment="1">
      <alignment horizontal="center" vertical="center" wrapText="1"/>
    </xf>
    <xf numFmtId="3" fontId="0" fillId="0" borderId="32" xfId="0" applyNumberFormat="1" applyBorder="1" applyAlignment="1">
      <alignment horizontal="center" vertical="center" wrapText="1"/>
    </xf>
    <xf numFmtId="4" fontId="0" fillId="0" borderId="33" xfId="0" applyNumberFormat="1" applyBorder="1" applyAlignment="1">
      <alignment horizontal="center" vertical="center" wrapText="1"/>
    </xf>
    <xf numFmtId="3" fontId="20" fillId="3" borderId="24" xfId="51" applyNumberFormat="1" applyFont="1" applyFill="1" applyBorder="1" applyAlignment="1">
      <alignment horizontal="center" vertical="center" wrapText="1"/>
    </xf>
    <xf numFmtId="4" fontId="20" fillId="3" borderId="25" xfId="51" applyNumberFormat="1" applyFont="1" applyFill="1" applyBorder="1" applyAlignment="1">
      <alignment horizontal="center" vertical="center" wrapText="1"/>
    </xf>
    <xf numFmtId="4" fontId="20" fillId="3" borderId="25" xfId="51" applyNumberFormat="1" applyFont="1" applyFill="1" applyBorder="1" applyAlignment="1">
      <alignment horizontal="left" vertical="center" wrapText="1"/>
    </xf>
    <xf numFmtId="0" fontId="20" fillId="0" borderId="30" xfId="48" applyFont="1" applyBorder="1" applyAlignment="1">
      <alignment horizontal="center" vertical="center"/>
    </xf>
    <xf numFmtId="2" fontId="20" fillId="0" borderId="33" xfId="48" applyNumberFormat="1" applyFont="1" applyBorder="1" applyAlignment="1">
      <alignment horizontal="center" vertical="center"/>
    </xf>
    <xf numFmtId="0" fontId="10" fillId="3" borderId="35" xfId="34" applyFont="1" applyFill="1" applyBorder="1" applyAlignment="1">
      <alignment horizontal="center" vertical="center" wrapText="1"/>
    </xf>
    <xf numFmtId="0" fontId="10" fillId="3" borderId="36" xfId="47" applyFont="1" applyFill="1" applyBorder="1" applyAlignment="1">
      <alignment horizontal="center" vertical="center" wrapText="1"/>
    </xf>
    <xf numFmtId="0" fontId="0" fillId="3" borderId="36" xfId="34" applyFont="1" applyFill="1" applyBorder="1" applyAlignment="1" applyProtection="1">
      <alignment vertical="center" wrapText="1"/>
      <protection locked="0"/>
    </xf>
    <xf numFmtId="0" fontId="10" fillId="3" borderId="36" xfId="34" applyFont="1" applyFill="1" applyBorder="1" applyAlignment="1" applyProtection="1">
      <alignment horizontal="center" vertical="center"/>
      <protection locked="0"/>
    </xf>
    <xf numFmtId="2" fontId="10" fillId="3" borderId="36" xfId="34" applyNumberFormat="1" applyFont="1" applyFill="1" applyBorder="1" applyAlignment="1" applyProtection="1">
      <alignment horizontal="center" vertical="center"/>
      <protection locked="0"/>
    </xf>
    <xf numFmtId="0" fontId="0" fillId="0" borderId="33" xfId="50" applyFont="1" applyBorder="1" applyAlignment="1">
      <alignment horizontal="center" vertical="center"/>
    </xf>
    <xf numFmtId="4" fontId="19" fillId="3" borderId="33" xfId="0" applyNumberFormat="1" applyFont="1" applyFill="1" applyBorder="1" applyAlignment="1">
      <alignment vertical="center" wrapText="1"/>
    </xf>
    <xf numFmtId="0" fontId="0" fillId="3" borderId="33" xfId="0" applyFont="1" applyFill="1" applyBorder="1" applyAlignment="1">
      <alignment horizontal="center" vertical="center" wrapText="1"/>
    </xf>
    <xf numFmtId="4" fontId="39" fillId="3" borderId="33" xfId="0" applyNumberFormat="1" applyFont="1" applyFill="1" applyBorder="1" applyAlignment="1">
      <alignment horizontal="left" vertical="center" wrapText="1"/>
    </xf>
    <xf numFmtId="0" fontId="10" fillId="3" borderId="36" xfId="34" applyFont="1" applyFill="1" applyBorder="1" applyAlignment="1" applyProtection="1">
      <alignment vertical="center" wrapText="1"/>
      <protection locked="0"/>
    </xf>
    <xf numFmtId="0" fontId="0" fillId="4" borderId="36" xfId="34" applyFont="1" applyFill="1" applyBorder="1" applyAlignment="1" applyProtection="1">
      <alignment horizontal="left" vertical="center" wrapText="1" indent="1"/>
      <protection locked="0"/>
    </xf>
    <xf numFmtId="0" fontId="10" fillId="0" borderId="36" xfId="34" applyFont="1" applyBorder="1" applyAlignment="1" applyProtection="1">
      <alignment horizontal="left" vertical="center" wrapText="1" indent="1"/>
      <protection locked="0"/>
    </xf>
    <xf numFmtId="0" fontId="10" fillId="3" borderId="33" xfId="34" applyFont="1" applyFill="1" applyBorder="1" applyAlignment="1" applyProtection="1">
      <alignment horizontal="center" vertical="center"/>
      <protection locked="0"/>
    </xf>
    <xf numFmtId="0" fontId="10" fillId="3" borderId="33" xfId="34" applyFont="1" applyFill="1" applyBorder="1" applyAlignment="1" applyProtection="1">
      <alignment horizontal="left" vertical="center" wrapText="1" indent="1"/>
      <protection locked="0"/>
    </xf>
    <xf numFmtId="3" fontId="20" fillId="3" borderId="35" xfId="51" applyNumberFormat="1" applyFont="1" applyFill="1" applyBorder="1" applyAlignment="1">
      <alignment horizontal="center" vertical="center" wrapText="1"/>
    </xf>
    <xf numFmtId="4" fontId="20" fillId="0" borderId="36" xfId="51" applyNumberFormat="1" applyFont="1" applyFill="1" applyBorder="1" applyAlignment="1">
      <alignment horizontal="center" vertical="center" wrapText="1"/>
    </xf>
    <xf numFmtId="4" fontId="20" fillId="0" borderId="36" xfId="51" applyNumberFormat="1" applyFont="1" applyFill="1" applyBorder="1" applyAlignment="1">
      <alignment horizontal="left" vertical="center" wrapText="1"/>
    </xf>
    <xf numFmtId="4" fontId="20" fillId="3" borderId="36" xfId="51" applyNumberFormat="1" applyFont="1" applyFill="1" applyBorder="1" applyAlignment="1">
      <alignment horizontal="center" vertical="center" wrapText="1"/>
    </xf>
    <xf numFmtId="0" fontId="0" fillId="3" borderId="33" xfId="34" applyFont="1" applyFill="1" applyBorder="1" applyAlignment="1" applyProtection="1">
      <alignment wrapText="1"/>
      <protection locked="0"/>
    </xf>
    <xf numFmtId="0" fontId="10" fillId="4" borderId="33" xfId="34" applyFont="1" applyFill="1" applyBorder="1" applyAlignment="1" applyProtection="1">
      <alignment horizontal="left" vertical="center" wrapText="1" indent="1"/>
      <protection locked="0"/>
    </xf>
    <xf numFmtId="0" fontId="10" fillId="0" borderId="29" xfId="34" applyFont="1" applyFill="1" applyBorder="1" applyAlignment="1">
      <alignment horizontal="center" vertical="center" wrapText="1"/>
    </xf>
    <xf numFmtId="0" fontId="24" fillId="0" borderId="33" xfId="47" applyFont="1" applyFill="1" applyBorder="1" applyAlignment="1">
      <alignment horizontal="center" vertical="center" wrapText="1"/>
    </xf>
    <xf numFmtId="0" fontId="0" fillId="0" borderId="33" xfId="34" applyFont="1" applyFill="1" applyBorder="1" applyAlignment="1" applyProtection="1">
      <alignment vertical="center" wrapText="1"/>
      <protection locked="0"/>
    </xf>
    <xf numFmtId="0" fontId="25" fillId="3" borderId="29" xfId="43" applyFont="1" applyFill="1" applyBorder="1" applyAlignment="1">
      <alignment horizontal="center" vertical="center"/>
    </xf>
    <xf numFmtId="0" fontId="35" fillId="3" borderId="33" xfId="34" applyFont="1" applyFill="1" applyBorder="1" applyAlignment="1" applyProtection="1">
      <alignment vertical="center" wrapText="1"/>
      <protection locked="0"/>
    </xf>
    <xf numFmtId="0" fontId="35" fillId="3" borderId="33" xfId="23" applyFont="1" applyFill="1" applyBorder="1" applyAlignment="1">
      <alignment horizontal="center" vertical="center" shrinkToFit="1"/>
    </xf>
    <xf numFmtId="170" fontId="35" fillId="3" borderId="33" xfId="43" applyNumberFormat="1" applyFont="1" applyFill="1" applyBorder="1" applyAlignment="1">
      <alignment horizontal="center" vertical="center"/>
    </xf>
    <xf numFmtId="0" fontId="0" fillId="3" borderId="33" xfId="0" applyFill="1" applyBorder="1" applyAlignment="1">
      <alignment horizontal="left" vertical="center" wrapText="1" indent="1"/>
    </xf>
    <xf numFmtId="0" fontId="35" fillId="3" borderId="33" xfId="34" applyFont="1" applyFill="1" applyBorder="1" applyAlignment="1" applyProtection="1">
      <alignment horizontal="center" vertical="center"/>
      <protection locked="0"/>
    </xf>
    <xf numFmtId="0" fontId="35" fillId="3" borderId="33" xfId="43" applyNumberFormat="1" applyFont="1" applyFill="1" applyBorder="1" applyAlignment="1">
      <alignment horizontal="center" vertical="center"/>
    </xf>
    <xf numFmtId="0" fontId="40" fillId="3" borderId="33" xfId="33" applyFont="1" applyFill="1" applyBorder="1" applyAlignment="1" applyProtection="1">
      <alignment vertical="center" wrapText="1"/>
      <protection locked="0"/>
    </xf>
    <xf numFmtId="0" fontId="10" fillId="3" borderId="33" xfId="47" applyFont="1" applyFill="1" applyBorder="1" applyAlignment="1">
      <alignment horizontal="center" vertical="center" wrapText="1"/>
    </xf>
    <xf numFmtId="0" fontId="24" fillId="4" borderId="25" xfId="47" applyFont="1" applyFill="1" applyBorder="1" applyAlignment="1">
      <alignment horizontal="center" vertical="center" wrapText="1"/>
    </xf>
    <xf numFmtId="0" fontId="20" fillId="3" borderId="25" xfId="34" applyFont="1" applyFill="1" applyBorder="1" applyAlignment="1" applyProtection="1">
      <alignment vertical="center" wrapText="1"/>
      <protection locked="0"/>
    </xf>
    <xf numFmtId="0" fontId="0" fillId="3" borderId="25" xfId="34" applyFont="1" applyFill="1" applyBorder="1" applyAlignment="1" applyProtection="1">
      <alignment horizontal="center" vertical="center"/>
      <protection locked="0"/>
    </xf>
    <xf numFmtId="2" fontId="0" fillId="3" borderId="25" xfId="34" applyNumberFormat="1" applyFont="1" applyFill="1" applyBorder="1" applyAlignment="1" applyProtection="1">
      <alignment horizontal="center" vertical="center"/>
      <protection locked="0"/>
    </xf>
    <xf numFmtId="0" fontId="10" fillId="3" borderId="33" xfId="34" applyFont="1" applyFill="1" applyBorder="1" applyAlignment="1">
      <alignment horizontal="center" vertical="center" wrapText="1"/>
    </xf>
    <xf numFmtId="0" fontId="25" fillId="3" borderId="33" xfId="0" applyFont="1" applyFill="1" applyBorder="1" applyAlignment="1">
      <alignment wrapText="1"/>
    </xf>
    <xf numFmtId="0" fontId="20" fillId="3" borderId="33" xfId="34" applyFont="1" applyFill="1" applyBorder="1" applyAlignment="1" applyProtection="1">
      <alignment vertical="center" wrapText="1"/>
      <protection locked="0"/>
    </xf>
    <xf numFmtId="0" fontId="0" fillId="3" borderId="33" xfId="34" applyFont="1" applyFill="1" applyBorder="1" applyAlignment="1" applyProtection="1">
      <alignment horizontal="left" vertical="center" wrapText="1"/>
      <protection locked="0"/>
    </xf>
    <xf numFmtId="0" fontId="39" fillId="4" borderId="33" xfId="34" applyFont="1" applyFill="1" applyBorder="1" applyAlignment="1" applyProtection="1">
      <alignment horizontal="center" vertical="center" wrapText="1"/>
      <protection locked="0"/>
    </xf>
    <xf numFmtId="0" fontId="10" fillId="0" borderId="33" xfId="0" applyFont="1" applyBorder="1" applyAlignment="1">
      <alignment horizontal="center" vertical="center"/>
    </xf>
    <xf numFmtId="0" fontId="10" fillId="3" borderId="33" xfId="0" applyFont="1" applyFill="1" applyBorder="1" applyAlignment="1">
      <alignment horizontal="left" wrapText="1"/>
    </xf>
    <xf numFmtId="4" fontId="0" fillId="0" borderId="33" xfId="0" applyNumberFormat="1" applyBorder="1" applyAlignment="1">
      <alignment horizontal="left" vertical="center" wrapText="1"/>
    </xf>
    <xf numFmtId="2" fontId="20" fillId="0" borderId="25" xfId="0" applyNumberFormat="1" applyFont="1" applyBorder="1" applyAlignment="1">
      <alignment horizontal="center" vertical="center"/>
    </xf>
    <xf numFmtId="0" fontId="20" fillId="5" borderId="25" xfId="0" applyFont="1" applyFill="1" applyBorder="1" applyAlignment="1">
      <alignment horizontal="left" vertical="center" wrapText="1"/>
    </xf>
    <xf numFmtId="0" fontId="20" fillId="3" borderId="25" xfId="0" applyNumberFormat="1" applyFont="1" applyFill="1" applyBorder="1" applyAlignment="1">
      <alignment horizontal="center" vertical="center" wrapText="1"/>
    </xf>
    <xf numFmtId="0" fontId="20" fillId="3" borderId="25" xfId="0" applyNumberFormat="1" applyFont="1" applyFill="1" applyBorder="1" applyAlignment="1">
      <alignment horizontal="left" vertical="center" wrapText="1"/>
    </xf>
    <xf numFmtId="0" fontId="27" fillId="3" borderId="25" xfId="0" applyNumberFormat="1" applyFont="1" applyFill="1" applyBorder="1" applyAlignment="1">
      <alignment horizontal="left" vertical="center" wrapText="1"/>
    </xf>
    <xf numFmtId="0" fontId="20" fillId="0" borderId="25" xfId="0" applyNumberFormat="1" applyFont="1" applyFill="1" applyBorder="1" applyAlignment="1">
      <alignment horizontal="left" vertical="center" wrapText="1"/>
    </xf>
    <xf numFmtId="0" fontId="20" fillId="0" borderId="25" xfId="0" applyNumberFormat="1" applyFont="1" applyFill="1" applyBorder="1" applyAlignment="1">
      <alignment horizontal="center" vertical="center" wrapText="1"/>
    </xf>
    <xf numFmtId="3" fontId="20" fillId="3" borderId="24" xfId="0" applyNumberFormat="1" applyFont="1" applyFill="1" applyBorder="1" applyAlignment="1">
      <alignment horizontal="center" vertical="center" wrapText="1"/>
    </xf>
    <xf numFmtId="0" fontId="20" fillId="3" borderId="25" xfId="55" applyFont="1" applyFill="1" applyBorder="1" applyAlignment="1">
      <alignment horizontal="center" vertical="center"/>
    </xf>
    <xf numFmtId="0" fontId="27" fillId="0" borderId="25" xfId="55" applyFont="1" applyBorder="1"/>
    <xf numFmtId="0" fontId="20" fillId="0" borderId="25" xfId="55" applyFont="1" applyBorder="1"/>
    <xf numFmtId="164" fontId="20" fillId="0" borderId="25" xfId="55" applyNumberFormat="1" applyFont="1" applyBorder="1" applyAlignment="1">
      <alignment horizontal="center" vertical="center"/>
    </xf>
    <xf numFmtId="0" fontId="20" fillId="3" borderId="25" xfId="0" applyFont="1" applyFill="1" applyBorder="1"/>
    <xf numFmtId="0" fontId="20" fillId="3" borderId="25" xfId="0" applyFont="1" applyFill="1" applyBorder="1" applyAlignment="1">
      <alignment wrapText="1"/>
    </xf>
    <xf numFmtId="0" fontId="20" fillId="3" borderId="25" xfId="0" applyNumberFormat="1" applyFont="1" applyFill="1" applyBorder="1" applyAlignment="1">
      <alignment horizontal="center" vertical="center"/>
    </xf>
    <xf numFmtId="49" fontId="20" fillId="3" borderId="25" xfId="0" applyNumberFormat="1" applyFont="1" applyFill="1" applyBorder="1" applyAlignment="1">
      <alignment horizontal="left" vertical="top"/>
    </xf>
    <xf numFmtId="0" fontId="41" fillId="3" borderId="25" xfId="0" applyFont="1" applyFill="1" applyBorder="1" applyAlignment="1">
      <alignment horizontal="center" vertical="center" wrapText="1"/>
    </xf>
    <xf numFmtId="0" fontId="11" fillId="2" borderId="22" xfId="33" applyFont="1" applyFill="1" applyBorder="1" applyAlignment="1" applyProtection="1">
      <alignment horizontal="left" vertical="center" wrapText="1"/>
      <protection locked="0"/>
    </xf>
    <xf numFmtId="0" fontId="0" fillId="0" borderId="25" xfId="0" applyFont="1" applyFill="1" applyBorder="1" applyAlignment="1">
      <alignment wrapText="1"/>
    </xf>
    <xf numFmtId="0" fontId="19" fillId="0" borderId="0" xfId="0" applyFont="1" applyFill="1" applyAlignment="1">
      <alignment horizontal="left" vertical="center"/>
    </xf>
    <xf numFmtId="0" fontId="20" fillId="0" borderId="37" xfId="0" applyFont="1" applyFill="1" applyBorder="1" applyAlignment="1">
      <alignment horizontal="center" vertical="center"/>
    </xf>
    <xf numFmtId="0" fontId="20" fillId="0" borderId="38" xfId="0" applyFont="1" applyFill="1" applyBorder="1" applyAlignment="1">
      <alignment horizontal="center" vertical="center"/>
    </xf>
    <xf numFmtId="0" fontId="20" fillId="3" borderId="37" xfId="36" applyFont="1" applyFill="1" applyBorder="1"/>
    <xf numFmtId="0" fontId="22" fillId="0" borderId="0" xfId="36" applyFont="1" applyAlignment="1">
      <alignment horizontal="right"/>
    </xf>
    <xf numFmtId="4" fontId="3" fillId="0" borderId="33" xfId="51" applyNumberFormat="1" applyFont="1" applyBorder="1" applyAlignment="1">
      <alignment horizontal="left" vertical="center" wrapText="1"/>
    </xf>
    <xf numFmtId="0" fontId="12" fillId="3" borderId="29" xfId="34" applyFont="1" applyFill="1" applyBorder="1" applyAlignment="1">
      <alignment horizontal="center" vertical="top" wrapText="1"/>
    </xf>
    <xf numFmtId="0" fontId="10" fillId="3" borderId="39" xfId="34" applyFont="1" applyFill="1" applyBorder="1" applyAlignment="1" applyProtection="1">
      <alignment vertical="center" wrapText="1"/>
      <protection locked="0"/>
    </xf>
    <xf numFmtId="0" fontId="0" fillId="3" borderId="29" xfId="34" applyFont="1" applyFill="1" applyBorder="1" applyAlignment="1">
      <alignment horizontal="center" vertical="center" wrapText="1"/>
    </xf>
    <xf numFmtId="0" fontId="10" fillId="0" borderId="33" xfId="50" applyFont="1" applyBorder="1" applyAlignment="1">
      <alignment horizontal="center" vertical="center"/>
    </xf>
    <xf numFmtId="0" fontId="10" fillId="5" borderId="33" xfId="50" quotePrefix="1" applyFont="1" applyFill="1" applyBorder="1" applyAlignment="1">
      <alignment horizontal="left" vertical="center" wrapText="1"/>
    </xf>
    <xf numFmtId="0" fontId="10" fillId="3" borderId="33" xfId="50" applyFont="1" applyFill="1" applyBorder="1" applyAlignment="1">
      <alignment horizontal="center" vertical="center" wrapText="1"/>
    </xf>
    <xf numFmtId="0" fontId="0" fillId="5" borderId="33" xfId="50" quotePrefix="1" applyFont="1" applyFill="1" applyBorder="1" applyAlignment="1">
      <alignment horizontal="left" vertical="center" wrapText="1"/>
    </xf>
    <xf numFmtId="0" fontId="0" fillId="0" borderId="33" xfId="50" applyFont="1" applyBorder="1" applyAlignment="1">
      <alignment horizontal="center" vertical="center" wrapText="1"/>
    </xf>
    <xf numFmtId="2" fontId="0" fillId="3" borderId="33" xfId="50" applyNumberFormat="1" applyFont="1" applyFill="1" applyBorder="1" applyAlignment="1">
      <alignment horizontal="center" vertical="center" wrapText="1"/>
    </xf>
    <xf numFmtId="0" fontId="0" fillId="0" borderId="25" xfId="0" applyBorder="1" applyAlignment="1">
      <alignment horizontal="center" vertical="center"/>
    </xf>
    <xf numFmtId="0" fontId="42" fillId="0" borderId="33" xfId="50" applyFont="1" applyBorder="1" applyAlignment="1">
      <alignment horizontal="center" vertical="center"/>
    </xf>
    <xf numFmtId="0" fontId="0" fillId="3" borderId="24" xfId="0" applyFont="1" applyFill="1" applyBorder="1" applyAlignment="1">
      <alignment horizontal="center" vertical="center" wrapText="1"/>
    </xf>
    <xf numFmtId="0" fontId="18" fillId="3" borderId="25" xfId="0" applyFont="1" applyFill="1" applyBorder="1" applyAlignment="1">
      <alignment horizontal="left" vertical="center" wrapText="1"/>
    </xf>
    <xf numFmtId="0" fontId="11" fillId="3" borderId="25" xfId="33" applyFont="1" applyFill="1" applyBorder="1" applyAlignment="1" applyProtection="1">
      <alignment horizontal="left" vertical="center" wrapText="1"/>
      <protection locked="0"/>
    </xf>
    <xf numFmtId="0" fontId="19" fillId="3" borderId="25" xfId="0" applyFont="1" applyFill="1" applyBorder="1" applyAlignment="1">
      <alignment horizontal="center" vertical="center"/>
    </xf>
    <xf numFmtId="49" fontId="10" fillId="3" borderId="25" xfId="56" applyNumberFormat="1" applyFont="1" applyFill="1" applyBorder="1" applyAlignment="1">
      <alignment horizontal="left" vertical="center" wrapText="1"/>
    </xf>
    <xf numFmtId="49" fontId="19" fillId="3" borderId="25" xfId="56" applyNumberFormat="1" applyFont="1" applyFill="1" applyBorder="1" applyAlignment="1">
      <alignment horizontal="center" vertical="center"/>
    </xf>
    <xf numFmtId="1" fontId="19" fillId="3" borderId="25" xfId="56" applyNumberFormat="1" applyFont="1" applyFill="1" applyBorder="1" applyAlignment="1">
      <alignment horizontal="center" vertical="center"/>
    </xf>
    <xf numFmtId="0" fontId="10" fillId="3" borderId="25" xfId="56" applyNumberFormat="1" applyFont="1" applyFill="1" applyBorder="1" applyAlignment="1">
      <alignment horizontal="left" vertical="center" wrapText="1"/>
    </xf>
    <xf numFmtId="0" fontId="0" fillId="3" borderId="25" xfId="56" applyNumberFormat="1" applyFont="1" applyFill="1" applyBorder="1" applyAlignment="1">
      <alignment horizontal="left" vertical="center" wrapText="1"/>
    </xf>
    <xf numFmtId="0" fontId="19" fillId="3" borderId="25" xfId="56" applyFont="1" applyFill="1" applyBorder="1" applyAlignment="1">
      <alignment horizontal="center" vertical="center"/>
    </xf>
    <xf numFmtId="49" fontId="0" fillId="3" borderId="25" xfId="56" applyNumberFormat="1" applyFont="1" applyFill="1" applyBorder="1" applyAlignment="1">
      <alignment horizontal="left" vertical="center" wrapText="1"/>
    </xf>
    <xf numFmtId="0" fontId="0" fillId="3" borderId="25" xfId="0" applyFont="1" applyFill="1" applyBorder="1" applyAlignment="1">
      <alignment horizontal="left" vertical="center" wrapText="1"/>
    </xf>
    <xf numFmtId="0" fontId="10" fillId="3" borderId="25" xfId="56" applyFont="1" applyFill="1" applyBorder="1" applyAlignment="1">
      <alignment horizontal="left" vertical="center" wrapText="1"/>
    </xf>
    <xf numFmtId="0" fontId="19" fillId="3" borderId="25" xfId="56" applyFont="1" applyFill="1" applyBorder="1" applyAlignment="1">
      <alignment horizontal="center" vertical="center" wrapText="1"/>
    </xf>
    <xf numFmtId="0" fontId="11" fillId="2" borderId="21" xfId="33" applyFont="1" applyFill="1" applyBorder="1" applyAlignment="1" applyProtection="1">
      <alignment horizontal="left" vertical="center" wrapText="1"/>
      <protection locked="0"/>
    </xf>
    <xf numFmtId="0" fontId="32" fillId="3" borderId="25" xfId="57" applyFont="1" applyFill="1" applyBorder="1" applyAlignment="1">
      <alignment wrapText="1"/>
    </xf>
    <xf numFmtId="0" fontId="32" fillId="3" borderId="25" xfId="57" applyFont="1" applyFill="1" applyBorder="1" applyAlignment="1">
      <alignment horizontal="center" vertical="center"/>
    </xf>
    <xf numFmtId="3" fontId="10" fillId="0" borderId="24" xfId="0" applyNumberFormat="1" applyFont="1" applyBorder="1" applyAlignment="1">
      <alignment horizontal="center" vertical="center" wrapText="1"/>
    </xf>
    <xf numFmtId="0" fontId="20" fillId="0" borderId="40" xfId="36" applyFont="1" applyBorder="1" applyAlignment="1">
      <alignment horizontal="center" vertical="center"/>
    </xf>
    <xf numFmtId="0" fontId="20" fillId="3" borderId="41" xfId="36" applyFont="1" applyFill="1" applyBorder="1" applyAlignment="1">
      <alignment horizontal="center" vertical="center"/>
    </xf>
    <xf numFmtId="0" fontId="19" fillId="0" borderId="41" xfId="34" applyFont="1" applyBorder="1" applyAlignment="1" applyProtection="1">
      <alignment horizontal="center" vertical="center"/>
      <protection locked="0"/>
    </xf>
    <xf numFmtId="0" fontId="19" fillId="3" borderId="41" xfId="34" applyFont="1" applyFill="1" applyBorder="1" applyAlignment="1" applyProtection="1">
      <alignment horizontal="center" vertical="center"/>
      <protection locked="0"/>
    </xf>
    <xf numFmtId="3" fontId="0" fillId="0" borderId="42" xfId="0" applyNumberFormat="1" applyFont="1" applyBorder="1" applyAlignment="1">
      <alignment horizontal="center" vertical="center" wrapText="1"/>
    </xf>
    <xf numFmtId="0" fontId="24" fillId="3" borderId="25" xfId="0" applyFont="1" applyFill="1" applyBorder="1" applyAlignment="1">
      <alignment horizontal="center" vertical="center" wrapText="1"/>
    </xf>
    <xf numFmtId="0" fontId="20" fillId="3" borderId="25" xfId="0" applyFont="1" applyFill="1" applyBorder="1" applyAlignment="1">
      <alignment horizontal="left" vertical="center"/>
    </xf>
    <xf numFmtId="2" fontId="46" fillId="0" borderId="25" xfId="56" applyNumberFormat="1" applyFont="1" applyFill="1" applyBorder="1" applyAlignment="1">
      <alignment vertical="center" wrapText="1"/>
    </xf>
    <xf numFmtId="0" fontId="46" fillId="0" borderId="25" xfId="56" applyFont="1" applyFill="1" applyBorder="1" applyAlignment="1">
      <alignment horizontal="left" vertical="center"/>
    </xf>
    <xf numFmtId="4" fontId="46" fillId="0" borderId="25" xfId="0" applyNumberFormat="1" applyFont="1" applyBorder="1" applyAlignment="1">
      <alignment horizontal="center" vertical="center" wrapText="1"/>
    </xf>
    <xf numFmtId="3" fontId="46" fillId="0" borderId="25" xfId="0" applyNumberFormat="1" applyFont="1" applyFill="1" applyBorder="1" applyAlignment="1">
      <alignment horizontal="center" vertical="center" wrapText="1"/>
    </xf>
    <xf numFmtId="2" fontId="10" fillId="0" borderId="25" xfId="56" applyNumberFormat="1" applyFont="1" applyFill="1" applyBorder="1" applyAlignment="1">
      <alignment vertical="center" wrapText="1"/>
    </xf>
    <xf numFmtId="2" fontId="10" fillId="0" borderId="25" xfId="56" applyNumberFormat="1" applyFont="1" applyFill="1" applyBorder="1" applyAlignment="1">
      <alignment horizontal="center" vertical="center" wrapText="1"/>
    </xf>
    <xf numFmtId="2" fontId="46" fillId="0" borderId="25" xfId="56" applyNumberFormat="1" applyFont="1" applyFill="1" applyBorder="1" applyAlignment="1">
      <alignment horizontal="left" vertical="center" wrapText="1"/>
    </xf>
    <xf numFmtId="1" fontId="46" fillId="0" borderId="25" xfId="0" applyNumberFormat="1" applyFont="1" applyFill="1" applyBorder="1" applyAlignment="1">
      <alignment horizontal="center" vertical="center" wrapText="1"/>
    </xf>
    <xf numFmtId="2" fontId="20" fillId="0" borderId="25" xfId="56" applyNumberFormat="1" applyFont="1" applyFill="1" applyBorder="1" applyAlignment="1">
      <alignment horizontal="left" vertical="center" wrapText="1"/>
    </xf>
    <xf numFmtId="4" fontId="46" fillId="0" borderId="25" xfId="0" applyNumberFormat="1" applyFont="1" applyBorder="1" applyAlignment="1">
      <alignment horizontal="left" vertical="center" wrapText="1"/>
    </xf>
    <xf numFmtId="0" fontId="46" fillId="0" borderId="25" xfId="56" applyFont="1" applyFill="1" applyBorder="1" applyAlignment="1">
      <alignment horizontal="left" wrapText="1"/>
    </xf>
    <xf numFmtId="0" fontId="46" fillId="0" borderId="25" xfId="56" applyFont="1" applyFill="1" applyBorder="1" applyAlignment="1">
      <alignment horizontal="left"/>
    </xf>
    <xf numFmtId="0" fontId="46" fillId="0" borderId="25" xfId="59" applyFont="1" applyFill="1" applyBorder="1" applyAlignment="1">
      <alignment horizontal="left" vertical="center" wrapText="1"/>
    </xf>
    <xf numFmtId="0" fontId="46" fillId="0" borderId="25" xfId="0" applyFont="1" applyFill="1" applyBorder="1" applyAlignment="1">
      <alignment horizontal="left" vertical="center" wrapText="1"/>
    </xf>
    <xf numFmtId="9" fontId="19" fillId="3" borderId="25" xfId="56" applyNumberFormat="1" applyFont="1" applyFill="1" applyBorder="1" applyAlignment="1">
      <alignment horizontal="left" vertical="center" wrapText="1"/>
    </xf>
    <xf numFmtId="3" fontId="0" fillId="0" borderId="25" xfId="0" applyNumberFormat="1" applyFont="1" applyBorder="1" applyAlignment="1">
      <alignment horizontal="left" vertical="center" wrapText="1"/>
    </xf>
    <xf numFmtId="0" fontId="20" fillId="0" borderId="24" xfId="60" applyFont="1" applyBorder="1" applyAlignment="1">
      <alignment horizontal="center" vertical="center"/>
    </xf>
    <xf numFmtId="0" fontId="20" fillId="3" borderId="25" xfId="55" applyFont="1" applyFill="1" applyBorder="1" applyAlignment="1">
      <alignment wrapText="1"/>
    </xf>
    <xf numFmtId="0" fontId="20" fillId="3" borderId="25" xfId="55" applyFont="1" applyFill="1" applyBorder="1" applyAlignment="1">
      <alignment horizontal="center" vertical="center" wrapText="1"/>
    </xf>
    <xf numFmtId="0" fontId="20" fillId="3" borderId="25" xfId="60" applyFont="1" applyFill="1" applyBorder="1"/>
    <xf numFmtId="0" fontId="20" fillId="3" borderId="24" xfId="60" applyFont="1" applyFill="1" applyBorder="1"/>
    <xf numFmtId="0" fontId="47" fillId="0" borderId="25" xfId="0" applyFont="1" applyFill="1" applyBorder="1" applyAlignment="1">
      <alignment horizontal="left" wrapText="1"/>
    </xf>
    <xf numFmtId="0" fontId="21" fillId="3" borderId="25" xfId="60" applyFont="1" applyFill="1" applyBorder="1"/>
    <xf numFmtId="0" fontId="20" fillId="0" borderId="25" xfId="56" applyNumberFormat="1" applyFont="1" applyFill="1" applyBorder="1" applyAlignment="1">
      <alignment horizontal="left" vertical="center" wrapText="1"/>
    </xf>
    <xf numFmtId="49" fontId="20" fillId="0" borderId="25" xfId="56" applyNumberFormat="1" applyFont="1" applyFill="1" applyBorder="1" applyAlignment="1">
      <alignment horizontal="center" vertical="center"/>
    </xf>
    <xf numFmtId="1" fontId="20" fillId="3" borderId="25" xfId="56" applyNumberFormat="1" applyFont="1" applyFill="1" applyBorder="1" applyAlignment="1">
      <alignment horizontal="center" vertical="center"/>
    </xf>
    <xf numFmtId="0" fontId="27" fillId="3" borderId="24" xfId="0" applyFont="1" applyFill="1" applyBorder="1" applyAlignment="1">
      <alignment vertical="center" wrapText="1"/>
    </xf>
    <xf numFmtId="0" fontId="20" fillId="0"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20" fillId="3" borderId="24" xfId="0" applyFont="1" applyFill="1" applyBorder="1" applyAlignment="1">
      <alignment horizontal="center" vertical="center" wrapText="1"/>
    </xf>
    <xf numFmtId="0" fontId="27" fillId="3" borderId="24" xfId="0" applyFont="1" applyFill="1" applyBorder="1" applyAlignment="1">
      <alignment vertical="center"/>
    </xf>
    <xf numFmtId="0" fontId="20" fillId="0" borderId="24" xfId="0" applyFont="1" applyBorder="1" applyAlignment="1">
      <alignment horizontal="center" vertical="center"/>
    </xf>
    <xf numFmtId="3" fontId="20" fillId="4" borderId="25" xfId="0" applyNumberFormat="1" applyFont="1" applyFill="1" applyBorder="1" applyAlignment="1">
      <alignment horizontal="center" vertical="center"/>
    </xf>
    <xf numFmtId="171" fontId="20" fillId="4" borderId="25" xfId="0" applyNumberFormat="1" applyFont="1" applyFill="1" applyBorder="1" applyAlignment="1">
      <alignment horizontal="center" vertical="center"/>
    </xf>
    <xf numFmtId="0" fontId="27" fillId="3" borderId="25" xfId="0" applyFont="1" applyFill="1" applyBorder="1" applyAlignment="1">
      <alignment horizontal="left" vertical="center"/>
    </xf>
    <xf numFmtId="0" fontId="35" fillId="0" borderId="25" xfId="0" applyFont="1" applyFill="1" applyBorder="1" applyAlignment="1">
      <alignment horizontal="center"/>
    </xf>
    <xf numFmtId="0" fontId="35" fillId="0" borderId="25" xfId="0" applyFont="1" applyFill="1" applyBorder="1" applyAlignment="1">
      <alignment horizontal="center" vertical="center"/>
    </xf>
    <xf numFmtId="0" fontId="10" fillId="3" borderId="24" xfId="60" applyFont="1" applyFill="1" applyBorder="1" applyAlignment="1">
      <alignment horizontal="center" vertical="center"/>
    </xf>
    <xf numFmtId="0" fontId="10" fillId="3" borderId="25" xfId="60" applyFont="1" applyFill="1" applyBorder="1"/>
    <xf numFmtId="0" fontId="10" fillId="3" borderId="25" xfId="0" applyFont="1" applyFill="1" applyBorder="1" applyAlignment="1">
      <alignment horizontal="left" vertical="center" wrapText="1"/>
    </xf>
    <xf numFmtId="0" fontId="0" fillId="3" borderId="25" xfId="0" applyFont="1" applyFill="1" applyBorder="1" applyAlignment="1">
      <alignment horizontal="center" vertical="top" wrapText="1"/>
    </xf>
    <xf numFmtId="0" fontId="10" fillId="0" borderId="25" xfId="0" applyFont="1" applyBorder="1" applyAlignment="1">
      <alignment horizontal="center" vertical="center"/>
    </xf>
    <xf numFmtId="0" fontId="20" fillId="3" borderId="24" xfId="60" applyFont="1" applyFill="1" applyBorder="1" applyAlignment="1">
      <alignment horizontal="center" vertical="center"/>
    </xf>
    <xf numFmtId="0" fontId="20" fillId="3" borderId="25" xfId="60" applyFont="1" applyFill="1" applyBorder="1" applyAlignment="1">
      <alignment horizontal="center" vertical="center"/>
    </xf>
    <xf numFmtId="0" fontId="18" fillId="10" borderId="25" xfId="0" applyFont="1" applyFill="1" applyBorder="1" applyAlignment="1">
      <alignment horizontal="left" vertical="center"/>
    </xf>
    <xf numFmtId="49" fontId="0" fillId="10" borderId="25" xfId="58" applyNumberFormat="1" applyFont="1" applyFill="1" applyBorder="1" applyAlignment="1">
      <alignment horizontal="center" vertical="center"/>
    </xf>
    <xf numFmtId="0" fontId="0" fillId="10" borderId="25" xfId="0" applyFont="1" applyFill="1" applyBorder="1" applyAlignment="1">
      <alignment horizontal="center" vertical="top" wrapText="1"/>
    </xf>
    <xf numFmtId="49" fontId="18" fillId="0" borderId="25" xfId="0" applyNumberFormat="1" applyFont="1" applyBorder="1" applyAlignment="1">
      <alignment horizontal="left" vertical="center" wrapText="1"/>
    </xf>
    <xf numFmtId="49" fontId="18" fillId="0" borderId="25" xfId="0" applyNumberFormat="1" applyFont="1" applyBorder="1" applyAlignment="1">
      <alignment vertical="center" wrapText="1"/>
    </xf>
    <xf numFmtId="0" fontId="0" fillId="0" borderId="25" xfId="0" applyFont="1" applyFill="1" applyBorder="1" applyAlignment="1">
      <alignment horizontal="center" vertical="center" wrapText="1"/>
    </xf>
    <xf numFmtId="0" fontId="0" fillId="0" borderId="25" xfId="0" applyFont="1" applyFill="1" applyBorder="1" applyAlignment="1">
      <alignment horizontal="left" vertical="center" wrapText="1"/>
    </xf>
    <xf numFmtId="49" fontId="0" fillId="0" borderId="25" xfId="34" applyNumberFormat="1" applyFont="1" applyFill="1" applyBorder="1" applyAlignment="1">
      <alignment horizontal="left" vertical="center" wrapText="1"/>
    </xf>
    <xf numFmtId="49" fontId="0" fillId="0" borderId="25" xfId="34" applyNumberFormat="1" applyFont="1" applyFill="1" applyBorder="1" applyAlignment="1">
      <alignment horizontal="center" vertical="center" wrapText="1"/>
    </xf>
    <xf numFmtId="0" fontId="0" fillId="0" borderId="25" xfId="0" applyFont="1" applyBorder="1" applyAlignment="1">
      <alignment horizontal="left" vertical="center" wrapText="1"/>
    </xf>
    <xf numFmtId="0" fontId="0" fillId="0" borderId="25" xfId="0" applyFont="1" applyBorder="1" applyAlignment="1">
      <alignment horizontal="center" vertical="center" wrapText="1"/>
    </xf>
    <xf numFmtId="49" fontId="0" fillId="0" borderId="25" xfId="0" applyNumberFormat="1" applyFont="1" applyBorder="1" applyAlignment="1">
      <alignment horizontal="center" vertical="center" wrapText="1"/>
    </xf>
    <xf numFmtId="49" fontId="0" fillId="0" borderId="25" xfId="58" applyNumberFormat="1" applyFont="1" applyBorder="1" applyAlignment="1">
      <alignment horizontal="left" vertical="center" wrapText="1"/>
    </xf>
    <xf numFmtId="49" fontId="0" fillId="0" borderId="25" xfId="58" applyNumberFormat="1" applyFont="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5" borderId="25" xfId="0" applyFont="1" applyFill="1" applyBorder="1" applyAlignment="1">
      <alignment horizontal="left" vertical="center" wrapText="1"/>
    </xf>
    <xf numFmtId="0" fontId="25" fillId="0" borderId="25" xfId="0" applyNumberFormat="1"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5" borderId="25" xfId="0" applyFont="1" applyFill="1" applyBorder="1" applyAlignment="1">
      <alignment horizontal="center"/>
    </xf>
    <xf numFmtId="0" fontId="25" fillId="5" borderId="25" xfId="0" applyFont="1" applyFill="1" applyBorder="1" applyAlignment="1">
      <alignment horizontal="center" vertical="center" wrapText="1"/>
    </xf>
    <xf numFmtId="0" fontId="0" fillId="0" borderId="25" xfId="0" applyFont="1" applyFill="1" applyBorder="1" applyAlignment="1">
      <alignment horizontal="left" vertical="top" wrapText="1"/>
    </xf>
    <xf numFmtId="49" fontId="18" fillId="10" borderId="25" xfId="0" applyNumberFormat="1" applyFont="1" applyFill="1" applyBorder="1" applyAlignment="1">
      <alignment vertical="center" wrapText="1"/>
    </xf>
    <xf numFmtId="0" fontId="18" fillId="10" borderId="25" xfId="0" applyFont="1" applyFill="1" applyBorder="1" applyAlignment="1">
      <alignment horizontal="left" vertical="top" wrapText="1"/>
    </xf>
    <xf numFmtId="0" fontId="18" fillId="3" borderId="25" xfId="0" applyFont="1" applyFill="1" applyBorder="1" applyAlignment="1">
      <alignment horizontal="left" vertical="top" wrapText="1"/>
    </xf>
    <xf numFmtId="1" fontId="0" fillId="0" borderId="25" xfId="0" applyNumberFormat="1" applyFont="1" applyFill="1" applyBorder="1" applyAlignment="1">
      <alignment horizontal="center" vertical="center" wrapText="1"/>
    </xf>
    <xf numFmtId="170" fontId="0" fillId="0" borderId="25" xfId="0" applyNumberFormat="1" applyFont="1" applyFill="1" applyBorder="1" applyAlignment="1">
      <alignment horizontal="center" vertical="center" wrapText="1"/>
    </xf>
    <xf numFmtId="0" fontId="0" fillId="0" borderId="25" xfId="0" applyNumberFormat="1" applyFont="1" applyFill="1" applyBorder="1" applyAlignment="1">
      <alignment horizontal="center" wrapText="1"/>
    </xf>
    <xf numFmtId="49" fontId="0" fillId="0" borderId="25" xfId="0" applyNumberFormat="1" applyFont="1" applyBorder="1" applyAlignment="1">
      <alignment vertical="center" wrapText="1"/>
    </xf>
    <xf numFmtId="49" fontId="0" fillId="3" borderId="25" xfId="0" applyNumberFormat="1" applyFont="1" applyFill="1" applyBorder="1" applyAlignment="1">
      <alignment horizontal="center" vertical="center" wrapText="1"/>
    </xf>
    <xf numFmtId="0" fontId="0" fillId="0" borderId="25" xfId="0" applyFont="1" applyFill="1" applyBorder="1" applyAlignment="1">
      <alignment horizontal="center" vertical="top" wrapText="1"/>
    </xf>
    <xf numFmtId="0" fontId="0" fillId="0" borderId="25" xfId="0" applyFont="1" applyFill="1" applyBorder="1" applyAlignment="1">
      <alignment horizontal="center" wrapText="1"/>
    </xf>
    <xf numFmtId="49" fontId="18" fillId="10" borderId="25" xfId="0" applyNumberFormat="1" applyFont="1" applyFill="1" applyBorder="1" applyAlignment="1">
      <alignment horizontal="left" wrapText="1"/>
    </xf>
    <xf numFmtId="0" fontId="0" fillId="10" borderId="25" xfId="0" applyNumberFormat="1" applyFont="1" applyFill="1" applyBorder="1" applyAlignment="1">
      <alignment horizontal="center" vertical="top" wrapText="1"/>
    </xf>
    <xf numFmtId="49" fontId="0" fillId="0" borderId="25" xfId="0" applyNumberFormat="1" applyFont="1" applyFill="1" applyBorder="1" applyAlignment="1">
      <alignment horizontal="left" vertical="top" wrapText="1"/>
    </xf>
    <xf numFmtId="0" fontId="0" fillId="0" borderId="25" xfId="0" applyNumberFormat="1" applyFont="1" applyFill="1" applyBorder="1" applyAlignment="1">
      <alignment horizontal="center" vertical="top" wrapText="1"/>
    </xf>
    <xf numFmtId="49" fontId="0" fillId="0" borderId="25" xfId="58" applyNumberFormat="1" applyFont="1" applyBorder="1" applyAlignment="1">
      <alignment horizontal="center" vertical="center"/>
    </xf>
    <xf numFmtId="2" fontId="19" fillId="3" borderId="25" xfId="56" applyNumberFormat="1" applyFont="1" applyFill="1" applyBorder="1" applyAlignment="1">
      <alignment vertical="center" wrapText="1"/>
    </xf>
    <xf numFmtId="2" fontId="19" fillId="3" borderId="25" xfId="56" applyNumberFormat="1" applyFont="1" applyFill="1" applyBorder="1" applyAlignment="1">
      <alignment horizontal="center" vertical="center"/>
    </xf>
    <xf numFmtId="4" fontId="19" fillId="0" borderId="25" xfId="0" applyNumberFormat="1" applyFont="1" applyBorder="1" applyAlignment="1">
      <alignment horizontal="center" vertical="center" wrapText="1"/>
    </xf>
    <xf numFmtId="3" fontId="19" fillId="0" borderId="25" xfId="0" applyNumberFormat="1" applyFont="1" applyFill="1" applyBorder="1" applyAlignment="1">
      <alignment horizontal="center" vertical="center" wrapText="1"/>
    </xf>
    <xf numFmtId="2" fontId="19" fillId="0" borderId="25" xfId="56" applyNumberFormat="1" applyFont="1" applyFill="1" applyBorder="1" applyAlignment="1">
      <alignment vertical="center" wrapText="1"/>
    </xf>
    <xf numFmtId="0" fontId="19" fillId="0" borderId="25" xfId="56" applyFont="1" applyFill="1" applyBorder="1" applyAlignment="1">
      <alignment horizontal="left" vertical="center" wrapText="1"/>
    </xf>
    <xf numFmtId="4" fontId="19" fillId="0" borderId="25" xfId="0" applyNumberFormat="1" applyFont="1" applyBorder="1" applyAlignment="1">
      <alignment horizontal="left" vertical="center" wrapText="1"/>
    </xf>
    <xf numFmtId="0" fontId="10" fillId="0" borderId="0" xfId="61" applyFont="1"/>
    <xf numFmtId="0" fontId="1" fillId="0" borderId="0" xfId="61"/>
    <xf numFmtId="0" fontId="48" fillId="0" borderId="0" xfId="61" applyFont="1" applyAlignment="1">
      <alignment horizontal="right"/>
    </xf>
    <xf numFmtId="0" fontId="11" fillId="0" borderId="0" xfId="61" applyFont="1" applyAlignment="1">
      <alignment horizontal="center"/>
    </xf>
    <xf numFmtId="0" fontId="50" fillId="0" borderId="0" xfId="61" applyFont="1" applyAlignment="1">
      <alignment horizontal="right" vertical="center" wrapText="1"/>
    </xf>
    <xf numFmtId="0" fontId="51" fillId="0" borderId="0" xfId="61" applyFont="1" applyAlignment="1">
      <alignment horizontal="right" wrapText="1"/>
    </xf>
    <xf numFmtId="0" fontId="12" fillId="0" borderId="0" xfId="61" applyFont="1" applyAlignment="1">
      <alignment horizontal="right"/>
    </xf>
    <xf numFmtId="0" fontId="52" fillId="3" borderId="0" xfId="61" applyFont="1" applyFill="1" applyAlignment="1">
      <alignment horizontal="right"/>
    </xf>
    <xf numFmtId="0" fontId="13" fillId="0" borderId="45" xfId="61" applyFont="1" applyBorder="1" applyAlignment="1">
      <alignment horizontal="center" vertical="top" wrapText="1"/>
    </xf>
    <xf numFmtId="0" fontId="13" fillId="0" borderId="46" xfId="61" applyFont="1" applyBorder="1" applyAlignment="1">
      <alignment horizontal="justify" vertical="top" wrapText="1"/>
    </xf>
    <xf numFmtId="4" fontId="13" fillId="4" borderId="47" xfId="61" applyNumberFormat="1" applyFont="1" applyFill="1" applyBorder="1" applyAlignment="1">
      <alignment horizontal="center" vertical="top" wrapText="1"/>
    </xf>
    <xf numFmtId="0" fontId="13" fillId="0" borderId="2" xfId="61" applyFont="1" applyBorder="1" applyAlignment="1">
      <alignment horizontal="center" vertical="center" wrapText="1"/>
    </xf>
    <xf numFmtId="0" fontId="13" fillId="0" borderId="2" xfId="61" applyFont="1" applyBorder="1" applyAlignment="1">
      <alignment horizontal="left" vertical="center" wrapText="1"/>
    </xf>
    <xf numFmtId="4" fontId="13" fillId="3" borderId="2" xfId="61" applyNumberFormat="1" applyFont="1" applyFill="1" applyBorder="1" applyAlignment="1">
      <alignment horizontal="center" vertical="center" wrapText="1"/>
    </xf>
    <xf numFmtId="0" fontId="13" fillId="0" borderId="2" xfId="61" applyFont="1" applyBorder="1" applyAlignment="1">
      <alignment horizontal="center" vertical="top" wrapText="1"/>
    </xf>
    <xf numFmtId="0" fontId="13" fillId="0" borderId="2" xfId="61" applyFont="1" applyBorder="1" applyAlignment="1">
      <alignment horizontal="justify" vertical="top" wrapText="1"/>
    </xf>
    <xf numFmtId="4" fontId="13" fillId="3" borderId="2" xfId="61" applyNumberFormat="1" applyFont="1" applyFill="1" applyBorder="1" applyAlignment="1">
      <alignment horizontal="center" vertical="top" wrapText="1"/>
    </xf>
    <xf numFmtId="0" fontId="48" fillId="0" borderId="2" xfId="0" applyFont="1" applyBorder="1" applyAlignment="1">
      <alignment horizontal="justify" vertical="top" wrapText="1"/>
    </xf>
    <xf numFmtId="0" fontId="11" fillId="0" borderId="2" xfId="0" applyFont="1" applyBorder="1" applyAlignment="1">
      <alignment horizontal="right" vertical="top" wrapText="1"/>
    </xf>
    <xf numFmtId="4" fontId="13" fillId="0" borderId="2" xfId="0" applyNumberFormat="1" applyFont="1" applyBorder="1" applyAlignment="1">
      <alignment horizontal="center" vertical="top" wrapText="1"/>
    </xf>
    <xf numFmtId="0" fontId="10" fillId="0" borderId="0" xfId="0" applyFont="1"/>
    <xf numFmtId="0" fontId="53" fillId="4" borderId="0" xfId="61" applyFont="1" applyFill="1" applyBorder="1" applyAlignment="1">
      <alignment horizontal="right" vertical="top" wrapText="1"/>
    </xf>
    <xf numFmtId="4" fontId="13" fillId="4" borderId="0" xfId="61" applyNumberFormat="1" applyFont="1" applyFill="1" applyBorder="1" applyAlignment="1">
      <alignment horizontal="center" vertical="top" wrapText="1"/>
    </xf>
    <xf numFmtId="0" fontId="10" fillId="4" borderId="0" xfId="61" applyFont="1" applyFill="1"/>
    <xf numFmtId="0" fontId="10" fillId="0" borderId="0" xfId="61" applyFont="1" applyAlignment="1">
      <alignment horizontal="justify"/>
    </xf>
    <xf numFmtId="4" fontId="10" fillId="0" borderId="0" xfId="61" applyNumberFormat="1" applyFont="1"/>
    <xf numFmtId="4" fontId="54" fillId="0" borderId="0" xfId="0" applyNumberFormat="1" applyFont="1"/>
    <xf numFmtId="0" fontId="55" fillId="0" borderId="0" xfId="0" applyFont="1" applyAlignment="1">
      <alignment horizontal="center" vertical="top" wrapText="1"/>
    </xf>
    <xf numFmtId="0" fontId="12" fillId="0" borderId="0" xfId="0" applyFont="1" applyAlignment="1">
      <alignment horizontal="left"/>
    </xf>
    <xf numFmtId="0" fontId="42" fillId="0" borderId="0" xfId="61" applyFont="1"/>
    <xf numFmtId="0" fontId="0" fillId="0" borderId="0" xfId="61" applyFont="1"/>
    <xf numFmtId="0" fontId="56" fillId="0" borderId="0" xfId="0" applyFont="1" applyBorder="1" applyAlignment="1">
      <alignment horizontal="center" vertical="top" wrapText="1"/>
    </xf>
    <xf numFmtId="0" fontId="56" fillId="0" borderId="0" xfId="0" applyFont="1" applyAlignment="1">
      <alignment horizontal="center"/>
    </xf>
    <xf numFmtId="0" fontId="57" fillId="0" borderId="0" xfId="20" applyFont="1" applyAlignment="1">
      <alignment horizontal="center"/>
    </xf>
    <xf numFmtId="0" fontId="10" fillId="0" borderId="0" xfId="20" applyFont="1"/>
    <xf numFmtId="0" fontId="57" fillId="0" borderId="0" xfId="20" applyFont="1" applyAlignment="1">
      <alignment horizontal="right" vertical="top" wrapText="1"/>
    </xf>
    <xf numFmtId="0" fontId="57" fillId="0" borderId="0" xfId="20" applyFont="1" applyAlignment="1">
      <alignment horizontal="center" vertical="top" wrapText="1"/>
    </xf>
    <xf numFmtId="0" fontId="48" fillId="0" borderId="0" xfId="20" applyFont="1" applyAlignment="1">
      <alignment vertical="top" wrapText="1"/>
    </xf>
    <xf numFmtId="0" fontId="10" fillId="0" borderId="0" xfId="20" applyFont="1" applyAlignment="1">
      <alignment horizontal="center"/>
    </xf>
    <xf numFmtId="16" fontId="48" fillId="0" borderId="0" xfId="20" applyNumberFormat="1" applyFont="1" applyAlignment="1">
      <alignment vertical="top" wrapText="1"/>
    </xf>
    <xf numFmtId="0" fontId="12" fillId="0" borderId="0" xfId="20" applyFont="1"/>
    <xf numFmtId="0" fontId="48" fillId="0" borderId="0" xfId="20" applyFont="1" applyAlignment="1">
      <alignment horizontal="right" vertical="top" wrapText="1"/>
    </xf>
    <xf numFmtId="0" fontId="58" fillId="0" borderId="0" xfId="20" applyFont="1" applyAlignment="1">
      <alignment vertical="top" wrapText="1"/>
    </xf>
    <xf numFmtId="4" fontId="13" fillId="3" borderId="34" xfId="20" applyNumberFormat="1" applyFont="1" applyFill="1" applyBorder="1" applyAlignment="1">
      <alignment horizontal="center" vertical="center" wrapText="1"/>
    </xf>
    <xf numFmtId="0" fontId="13" fillId="0" borderId="0" xfId="20" applyFont="1" applyAlignment="1">
      <alignment horizontal="left" vertical="center"/>
    </xf>
    <xf numFmtId="0" fontId="12" fillId="0" borderId="0" xfId="0" applyFont="1" applyAlignment="1">
      <alignment horizontal="right"/>
    </xf>
    <xf numFmtId="4" fontId="59" fillId="0" borderId="0" xfId="20" applyNumberFormat="1" applyFont="1"/>
    <xf numFmtId="0" fontId="52" fillId="0" borderId="0" xfId="20" applyFont="1" applyAlignment="1">
      <alignment horizontal="left"/>
    </xf>
    <xf numFmtId="0" fontId="11" fillId="0" borderId="2" xfId="20" applyFont="1" applyBorder="1" applyAlignment="1">
      <alignment horizontal="center" vertical="center" wrapText="1"/>
    </xf>
    <xf numFmtId="0" fontId="58" fillId="0" borderId="20" xfId="20" applyFont="1" applyBorder="1" applyAlignment="1">
      <alignment horizontal="justify" vertical="top" wrapText="1"/>
    </xf>
    <xf numFmtId="0" fontId="58" fillId="0" borderId="21" xfId="20" applyFont="1" applyBorder="1" applyAlignment="1">
      <alignment horizontal="justify" vertical="top" wrapText="1"/>
    </xf>
    <xf numFmtId="0" fontId="58" fillId="0" borderId="49" xfId="20" applyFont="1" applyBorder="1" applyAlignment="1">
      <alignment horizontal="justify" vertical="top" wrapText="1"/>
    </xf>
    <xf numFmtId="0" fontId="18" fillId="0" borderId="24" xfId="20" applyFont="1" applyBorder="1" applyAlignment="1">
      <alignment horizontal="center" vertical="center" wrapText="1"/>
    </xf>
    <xf numFmtId="49" fontId="18" fillId="0" borderId="25" xfId="20" applyNumberFormat="1" applyFont="1" applyBorder="1" applyAlignment="1">
      <alignment horizontal="center" vertical="center" wrapText="1"/>
    </xf>
    <xf numFmtId="4" fontId="10" fillId="4" borderId="33" xfId="0" applyNumberFormat="1" applyFont="1" applyFill="1" applyBorder="1" applyAlignment="1">
      <alignment horizontal="center"/>
    </xf>
    <xf numFmtId="4" fontId="60" fillId="0" borderId="52" xfId="0" applyNumberFormat="1" applyFont="1" applyBorder="1" applyAlignment="1">
      <alignment horizontal="center"/>
    </xf>
    <xf numFmtId="0" fontId="18" fillId="0" borderId="24" xfId="20" applyFont="1" applyBorder="1" applyAlignment="1">
      <alignment horizontal="center" vertical="top" wrapText="1"/>
    </xf>
    <xf numFmtId="49" fontId="18" fillId="0" borderId="25" xfId="20" applyNumberFormat="1" applyFont="1" applyBorder="1" applyAlignment="1">
      <alignment horizontal="center" vertical="top" wrapText="1"/>
    </xf>
    <xf numFmtId="4" fontId="10" fillId="4" borderId="25" xfId="20" applyNumberFormat="1" applyFont="1" applyFill="1" applyBorder="1" applyAlignment="1">
      <alignment horizontal="center"/>
    </xf>
    <xf numFmtId="4" fontId="10" fillId="0" borderId="55" xfId="20" applyNumberFormat="1" applyFont="1" applyBorder="1" applyAlignment="1">
      <alignment horizontal="center"/>
    </xf>
    <xf numFmtId="0" fontId="58" fillId="0" borderId="2" xfId="20" applyFont="1" applyBorder="1" applyAlignment="1">
      <alignment horizontal="justify" vertical="top" wrapText="1"/>
    </xf>
    <xf numFmtId="0" fontId="11" fillId="0" borderId="2" xfId="20" applyFont="1" applyBorder="1" applyAlignment="1">
      <alignment horizontal="right" vertical="top" wrapText="1"/>
    </xf>
    <xf numFmtId="4" fontId="13" fillId="13" borderId="2" xfId="20" applyNumberFormat="1" applyFont="1" applyFill="1" applyBorder="1" applyAlignment="1">
      <alignment horizontal="center" vertical="top" wrapText="1"/>
    </xf>
    <xf numFmtId="9" fontId="11" fillId="0" borderId="2" xfId="20" applyNumberFormat="1" applyFont="1" applyBorder="1" applyAlignment="1">
      <alignment horizontal="center" vertical="center" wrapText="1"/>
    </xf>
    <xf numFmtId="4" fontId="13" fillId="0" borderId="2" xfId="20" applyNumberFormat="1" applyFont="1" applyBorder="1" applyAlignment="1">
      <alignment horizontal="center" vertical="top" wrapText="1"/>
    </xf>
    <xf numFmtId="0" fontId="11" fillId="0" borderId="2" xfId="20" applyFont="1" applyBorder="1" applyAlignment="1">
      <alignment horizontal="right" vertical="center" wrapText="1"/>
    </xf>
    <xf numFmtId="0" fontId="61" fillId="0" borderId="56" xfId="0" applyFont="1" applyFill="1" applyBorder="1" applyAlignment="1">
      <alignment horizontal="right"/>
    </xf>
    <xf numFmtId="4" fontId="13" fillId="2" borderId="2" xfId="20" applyNumberFormat="1" applyFont="1" applyFill="1" applyBorder="1" applyAlignment="1">
      <alignment horizontal="center" vertical="top" wrapText="1"/>
    </xf>
    <xf numFmtId="0" fontId="58" fillId="0" borderId="0" xfId="20" applyFont="1" applyAlignment="1">
      <alignment horizontal="justify"/>
    </xf>
    <xf numFmtId="0" fontId="12" fillId="0" borderId="0" xfId="20" applyFont="1" applyAlignment="1">
      <alignment horizontal="right" vertical="top" wrapText="1"/>
    </xf>
    <xf numFmtId="0" fontId="12" fillId="0" borderId="0" xfId="20" applyFont="1" applyBorder="1" applyAlignment="1">
      <alignment vertical="top" wrapText="1"/>
    </xf>
    <xf numFmtId="0" fontId="12" fillId="0" borderId="0" xfId="20" applyFont="1" applyAlignment="1">
      <alignment horizontal="left"/>
    </xf>
    <xf numFmtId="4" fontId="60" fillId="0" borderId="57" xfId="0" applyNumberFormat="1" applyFont="1" applyBorder="1" applyAlignment="1">
      <alignment horizontal="center"/>
    </xf>
    <xf numFmtId="4" fontId="10" fillId="4" borderId="58" xfId="0" applyNumberFormat="1" applyFont="1" applyFill="1" applyBorder="1" applyAlignment="1">
      <alignment horizontal="center"/>
    </xf>
    <xf numFmtId="170" fontId="35" fillId="0" borderId="33" xfId="0" applyNumberFormat="1" applyFont="1" applyFill="1" applyBorder="1" applyAlignment="1">
      <alignment horizontal="center" vertical="center"/>
    </xf>
    <xf numFmtId="2" fontId="10" fillId="0" borderId="33" xfId="50" applyNumberFormat="1" applyFont="1" applyFill="1" applyBorder="1" applyAlignment="1">
      <alignment horizontal="center" vertical="center" wrapText="1"/>
    </xf>
    <xf numFmtId="4" fontId="26" fillId="0" borderId="6" xfId="0" applyNumberFormat="1" applyFont="1" applyFill="1" applyBorder="1" applyAlignment="1">
      <alignment horizontal="center" vertical="center" wrapText="1"/>
    </xf>
    <xf numFmtId="4" fontId="0" fillId="0" borderId="6" xfId="0" applyNumberFormat="1" applyFont="1" applyFill="1" applyBorder="1" applyAlignment="1">
      <alignment horizontal="center" vertical="center" wrapText="1"/>
    </xf>
    <xf numFmtId="2" fontId="20" fillId="0" borderId="33" xfId="46" applyNumberFormat="1" applyFont="1" applyFill="1" applyBorder="1" applyAlignment="1">
      <alignment horizontal="center" vertical="center"/>
    </xf>
    <xf numFmtId="4" fontId="10" fillId="0" borderId="33" xfId="20" applyNumberFormat="1" applyFont="1" applyFill="1" applyBorder="1" applyAlignment="1">
      <alignment horizontal="center" vertical="center" wrapText="1"/>
    </xf>
    <xf numFmtId="0" fontId="32" fillId="0" borderId="25" xfId="57" applyFont="1" applyFill="1" applyBorder="1" applyAlignment="1">
      <alignment horizontal="center" vertical="center"/>
    </xf>
    <xf numFmtId="0" fontId="0" fillId="0" borderId="25" xfId="0" applyFill="1" applyBorder="1" applyAlignment="1">
      <alignment horizontal="center" vertical="center"/>
    </xf>
    <xf numFmtId="2" fontId="10" fillId="0" borderId="6" xfId="34" applyNumberFormat="1" applyFont="1" applyFill="1" applyBorder="1" applyAlignment="1" applyProtection="1">
      <alignment horizontal="center" vertical="center"/>
      <protection locked="0"/>
    </xf>
    <xf numFmtId="4" fontId="26" fillId="0" borderId="0" xfId="0" applyNumberFormat="1" applyFont="1" applyFill="1" applyBorder="1" applyAlignment="1">
      <alignment horizontal="center" vertical="center" wrapText="1"/>
    </xf>
    <xf numFmtId="170" fontId="20" fillId="0" borderId="25" xfId="0" applyNumberFormat="1" applyFont="1" applyFill="1" applyBorder="1" applyAlignment="1">
      <alignment horizontal="center" vertical="center" wrapText="1"/>
    </xf>
    <xf numFmtId="0" fontId="48" fillId="0" borderId="1" xfId="61" applyFont="1" applyBorder="1" applyAlignment="1">
      <alignment horizontal="center" vertical="center" wrapText="1"/>
    </xf>
    <xf numFmtId="0" fontId="48" fillId="0" borderId="3" xfId="61" applyFont="1" applyBorder="1" applyAlignment="1">
      <alignment horizontal="center" vertical="center" wrapText="1"/>
    </xf>
    <xf numFmtId="0" fontId="48" fillId="0" borderId="2" xfId="61" applyFont="1" applyBorder="1" applyAlignment="1">
      <alignment horizontal="center" vertical="center" wrapText="1"/>
    </xf>
    <xf numFmtId="0" fontId="0" fillId="0" borderId="0" xfId="61" applyFont="1" applyAlignment="1">
      <alignment horizontal="right" vertical="center" wrapText="1"/>
    </xf>
    <xf numFmtId="0" fontId="49" fillId="11" borderId="12" xfId="61" applyFont="1" applyFill="1" applyBorder="1" applyAlignment="1">
      <alignment horizontal="center"/>
    </xf>
    <xf numFmtId="0" fontId="49" fillId="11" borderId="43" xfId="61" applyFont="1" applyFill="1" applyBorder="1" applyAlignment="1">
      <alignment horizontal="center"/>
    </xf>
    <xf numFmtId="0" fontId="49" fillId="11" borderId="44" xfId="61" applyFont="1" applyFill="1" applyBorder="1" applyAlignment="1">
      <alignment horizontal="center"/>
    </xf>
    <xf numFmtId="0" fontId="50" fillId="0" borderId="0" xfId="61" applyFont="1" applyAlignment="1">
      <alignment horizontal="left" vertical="center" wrapText="1"/>
    </xf>
    <xf numFmtId="17" fontId="51" fillId="3" borderId="0" xfId="0" applyNumberFormat="1" applyFont="1" applyFill="1" applyAlignment="1">
      <alignment horizontal="left" vertical="top" wrapText="1"/>
    </xf>
    <xf numFmtId="0" fontId="51" fillId="3" borderId="0" xfId="0" applyFont="1" applyFill="1" applyAlignment="1">
      <alignment horizontal="left" vertical="top" wrapText="1"/>
    </xf>
    <xf numFmtId="0" fontId="18" fillId="0" borderId="50" xfId="0" applyFont="1" applyBorder="1" applyAlignment="1">
      <alignment horizontal="left" vertical="center" wrapText="1"/>
    </xf>
    <xf numFmtId="0" fontId="18" fillId="0" borderId="51" xfId="0" applyFont="1" applyBorder="1" applyAlignment="1">
      <alignment horizontal="left" vertical="center" wrapText="1"/>
    </xf>
    <xf numFmtId="0" fontId="18" fillId="0" borderId="53" xfId="20" applyFont="1" applyBorder="1" applyAlignment="1">
      <alignment horizontal="center" vertical="top" wrapText="1"/>
    </xf>
    <xf numFmtId="0" fontId="18" fillId="0" borderId="54" xfId="20" applyFont="1" applyBorder="1" applyAlignment="1">
      <alignment horizontal="center" vertical="top" wrapText="1"/>
    </xf>
    <xf numFmtId="0" fontId="11" fillId="0" borderId="2" xfId="20" applyFont="1" applyBorder="1" applyAlignment="1">
      <alignment horizontal="right" vertical="center" wrapText="1"/>
    </xf>
    <xf numFmtId="0" fontId="58" fillId="0" borderId="2" xfId="20" applyFont="1" applyBorder="1" applyAlignment="1">
      <alignment horizontal="justify" vertical="top" wrapText="1"/>
    </xf>
    <xf numFmtId="0" fontId="11" fillId="0" borderId="2" xfId="20" applyFont="1" applyBorder="1" applyAlignment="1">
      <alignment horizontal="center" vertical="center" wrapText="1"/>
    </xf>
    <xf numFmtId="0" fontId="58" fillId="0" borderId="22" xfId="20" applyFont="1" applyBorder="1" applyAlignment="1">
      <alignment horizontal="center" vertical="top" wrapText="1"/>
    </xf>
    <xf numFmtId="0" fontId="58" fillId="0" borderId="23" xfId="20" applyFont="1" applyBorder="1" applyAlignment="1">
      <alignment horizontal="center" vertical="top" wrapText="1"/>
    </xf>
    <xf numFmtId="0" fontId="48" fillId="0" borderId="0" xfId="20" applyFont="1" applyAlignment="1">
      <alignment horizontal="right" vertical="top" wrapText="1"/>
    </xf>
    <xf numFmtId="0" fontId="48" fillId="0" borderId="0" xfId="20" applyFont="1" applyAlignment="1">
      <alignment horizontal="left" vertical="top" wrapText="1"/>
    </xf>
    <xf numFmtId="0" fontId="11" fillId="0" borderId="0" xfId="20" applyFont="1" applyAlignment="1">
      <alignment horizontal="center" vertical="top" wrapText="1"/>
    </xf>
    <xf numFmtId="0" fontId="11" fillId="0" borderId="48" xfId="20" applyFont="1" applyBorder="1" applyAlignment="1">
      <alignment horizontal="center" vertical="top" wrapText="1"/>
    </xf>
    <xf numFmtId="0" fontId="11" fillId="0" borderId="16" xfId="20" applyFont="1" applyBorder="1" applyAlignment="1">
      <alignment horizontal="center" vertical="center" wrapText="1"/>
    </xf>
    <xf numFmtId="0" fontId="11" fillId="0" borderId="17" xfId="20" applyFont="1" applyBorder="1" applyAlignment="1">
      <alignment horizontal="center" vertical="center" wrapText="1"/>
    </xf>
    <xf numFmtId="0" fontId="11" fillId="0" borderId="18" xfId="20" applyFont="1" applyBorder="1" applyAlignment="1">
      <alignment horizontal="center" vertical="center" wrapText="1"/>
    </xf>
    <xf numFmtId="0" fontId="11" fillId="0" borderId="19" xfId="20" applyFont="1" applyBorder="1" applyAlignment="1">
      <alignment horizontal="center" vertical="center" wrapText="1"/>
    </xf>
    <xf numFmtId="0" fontId="57" fillId="0" borderId="0" xfId="0" applyFont="1" applyFill="1" applyBorder="1" applyAlignment="1">
      <alignment horizontal="center"/>
    </xf>
    <xf numFmtId="0" fontId="57" fillId="12" borderId="12" xfId="20" applyFont="1" applyFill="1" applyBorder="1" applyAlignment="1">
      <alignment horizontal="center"/>
    </xf>
    <xf numFmtId="0" fontId="57" fillId="12" borderId="43" xfId="20" applyFont="1" applyFill="1" applyBorder="1" applyAlignment="1">
      <alignment horizontal="center"/>
    </xf>
    <xf numFmtId="0" fontId="57" fillId="12" borderId="44" xfId="20" applyFont="1" applyFill="1" applyBorder="1" applyAlignment="1">
      <alignment horizontal="center"/>
    </xf>
    <xf numFmtId="0" fontId="48" fillId="0" borderId="0" xfId="20" applyFont="1" applyAlignment="1">
      <alignment horizontal="right" vertical="center" wrapText="1"/>
    </xf>
    <xf numFmtId="0" fontId="0" fillId="0" borderId="0" xfId="0" applyFont="1" applyFill="1" applyAlignment="1">
      <alignment horizontal="left" vertical="center" wrapText="1"/>
    </xf>
    <xf numFmtId="0" fontId="22" fillId="0" borderId="0" xfId="36" applyFont="1" applyAlignment="1">
      <alignment horizontal="right"/>
    </xf>
    <xf numFmtId="0" fontId="22" fillId="0" borderId="0" xfId="36" applyFont="1" applyAlignment="1">
      <alignment horizontal="center" vertical="center"/>
    </xf>
    <xf numFmtId="0" fontId="20" fillId="0" borderId="2" xfId="36" applyFont="1" applyBorder="1" applyAlignment="1">
      <alignment horizontal="center" vertical="center" textRotation="90"/>
    </xf>
    <xf numFmtId="0" fontId="20" fillId="0" borderId="1" xfId="36" applyFont="1" applyBorder="1" applyAlignment="1">
      <alignment horizontal="center" vertical="center" textRotation="90"/>
    </xf>
    <xf numFmtId="0" fontId="20" fillId="0" borderId="3" xfId="36" applyFont="1" applyBorder="1" applyAlignment="1">
      <alignment horizontal="center" vertical="center" textRotation="90"/>
    </xf>
    <xf numFmtId="0" fontId="21" fillId="0" borderId="2" xfId="36" applyFont="1" applyBorder="1" applyAlignment="1">
      <alignment horizontal="center" vertical="center" wrapText="1"/>
    </xf>
    <xf numFmtId="0" fontId="20" fillId="0" borderId="2" xfId="36" applyFont="1" applyBorder="1" applyAlignment="1">
      <alignment horizontal="center" vertical="center" textRotation="90" wrapText="1"/>
    </xf>
    <xf numFmtId="0" fontId="20" fillId="0" borderId="12" xfId="36" applyFont="1" applyBorder="1" applyAlignment="1">
      <alignment horizontal="center" vertical="center" textRotation="90"/>
    </xf>
    <xf numFmtId="0" fontId="22" fillId="0" borderId="0" xfId="36" applyFont="1" applyAlignment="1">
      <alignment horizontal="left" vertical="center" wrapText="1"/>
    </xf>
    <xf numFmtId="0" fontId="18" fillId="0" borderId="60" xfId="0" applyFont="1" applyBorder="1" applyAlignment="1">
      <alignment horizontal="left" vertical="center" wrapText="1"/>
    </xf>
    <xf numFmtId="0" fontId="18" fillId="0" borderId="59" xfId="0" applyFont="1" applyBorder="1" applyAlignment="1">
      <alignment horizontal="left" vertical="center" wrapText="1"/>
    </xf>
    <xf numFmtId="0" fontId="21" fillId="0" borderId="16" xfId="36" applyFont="1" applyBorder="1" applyAlignment="1">
      <alignment horizontal="center" vertical="center" wrapText="1"/>
    </xf>
    <xf numFmtId="0" fontId="21" fillId="0" borderId="17" xfId="36" applyFont="1" applyBorder="1" applyAlignment="1">
      <alignment horizontal="center" vertical="center" wrapText="1"/>
    </xf>
    <xf numFmtId="0" fontId="21" fillId="0" borderId="18" xfId="36" applyFont="1" applyBorder="1" applyAlignment="1">
      <alignment horizontal="center" vertical="center" wrapText="1"/>
    </xf>
    <xf numFmtId="0" fontId="21" fillId="0" borderId="19" xfId="36" applyFont="1" applyBorder="1" applyAlignment="1">
      <alignment horizontal="center" vertical="center" wrapText="1"/>
    </xf>
    <xf numFmtId="0" fontId="11" fillId="2" borderId="41" xfId="33" applyFont="1" applyFill="1" applyBorder="1" applyAlignment="1" applyProtection="1">
      <alignment horizontal="left" vertical="center" wrapText="1"/>
      <protection locked="0"/>
    </xf>
    <xf numFmtId="0" fontId="11" fillId="2" borderId="22" xfId="33" applyFont="1" applyFill="1" applyBorder="1" applyAlignment="1" applyProtection="1">
      <alignment horizontal="left" vertical="center" wrapText="1"/>
      <protection locked="0"/>
    </xf>
    <xf numFmtId="0" fontId="11" fillId="2" borderId="23" xfId="33" applyFont="1" applyFill="1" applyBorder="1" applyAlignment="1" applyProtection="1">
      <alignment horizontal="left" vertical="center" wrapText="1"/>
      <protection locked="0"/>
    </xf>
    <xf numFmtId="0" fontId="11" fillId="2" borderId="28" xfId="33" applyFont="1" applyFill="1" applyBorder="1" applyAlignment="1" applyProtection="1">
      <alignment horizontal="left" vertical="center" wrapText="1"/>
      <protection locked="0"/>
    </xf>
    <xf numFmtId="0" fontId="0" fillId="0" borderId="25" xfId="0" applyFont="1" applyBorder="1" applyAlignment="1">
      <alignment wrapText="1"/>
    </xf>
    <xf numFmtId="0" fontId="0" fillId="0" borderId="25" xfId="0" applyFont="1" applyBorder="1" applyAlignment="1">
      <alignment horizontal="center" vertical="center"/>
    </xf>
    <xf numFmtId="0" fontId="0" fillId="3" borderId="25" xfId="0" applyFont="1" applyFill="1" applyBorder="1" applyAlignment="1">
      <alignment horizontal="center" vertical="center"/>
    </xf>
    <xf numFmtId="0" fontId="0" fillId="3" borderId="33" xfId="50" applyFont="1" applyFill="1" applyBorder="1" applyAlignment="1">
      <alignment horizontal="left" vertical="center" wrapText="1"/>
    </xf>
    <xf numFmtId="0" fontId="0" fillId="3" borderId="33" xfId="50" applyFont="1" applyFill="1" applyBorder="1" applyAlignment="1">
      <alignment horizontal="center"/>
    </xf>
  </cellXfs>
  <cellStyles count="62">
    <cellStyle name="Bad" xfId="57" builtinId="27"/>
    <cellStyle name="Comma 2" xfId="2" xr:uid="{00000000-0005-0000-0000-000001000000}"/>
    <cellStyle name="Comma 2 2" xfId="3" xr:uid="{00000000-0005-0000-0000-000002000000}"/>
    <cellStyle name="Comma 2 3" xfId="4" xr:uid="{00000000-0005-0000-0000-000003000000}"/>
    <cellStyle name="Comma 2 3 2" xfId="5" xr:uid="{00000000-0005-0000-0000-000004000000}"/>
    <cellStyle name="Comma 3" xfId="6" xr:uid="{00000000-0005-0000-0000-000005000000}"/>
    <cellStyle name="Comma 4" xfId="7" xr:uid="{00000000-0005-0000-0000-000006000000}"/>
    <cellStyle name="Comma 5" xfId="37" xr:uid="{00000000-0005-0000-0000-000007000000}"/>
    <cellStyle name="Date" xfId="8" xr:uid="{00000000-0005-0000-0000-000008000000}"/>
    <cellStyle name="Explanatory Text" xfId="58" builtinId="53"/>
    <cellStyle name="Fixed" xfId="9" xr:uid="{00000000-0005-0000-0000-00000A000000}"/>
    <cellStyle name="Heading1" xfId="10" xr:uid="{00000000-0005-0000-0000-00000B000000}"/>
    <cellStyle name="Heading2" xfId="11" xr:uid="{00000000-0005-0000-0000-00000C000000}"/>
    <cellStyle name="Normal" xfId="0" builtinId="0"/>
    <cellStyle name="Normal 10" xfId="12" xr:uid="{00000000-0005-0000-0000-00000E000000}"/>
    <cellStyle name="Normal 10 2" xfId="13" xr:uid="{00000000-0005-0000-0000-00000F000000}"/>
    <cellStyle name="Normal 10 3" xfId="14" xr:uid="{00000000-0005-0000-0000-000010000000}"/>
    <cellStyle name="Normal 10 3 2" xfId="15" xr:uid="{00000000-0005-0000-0000-000011000000}"/>
    <cellStyle name="Normal 10 3 3" xfId="16" xr:uid="{00000000-0005-0000-0000-000012000000}"/>
    <cellStyle name="Normal 10 3 4" xfId="17" xr:uid="{00000000-0005-0000-0000-000013000000}"/>
    <cellStyle name="Normal 10 4" xfId="51" xr:uid="{00000000-0005-0000-0000-000014000000}"/>
    <cellStyle name="Normal 11" xfId="18" xr:uid="{00000000-0005-0000-0000-000015000000}"/>
    <cellStyle name="Normal 12" xfId="36" xr:uid="{00000000-0005-0000-0000-000016000000}"/>
    <cellStyle name="Normal 12 2" xfId="60" xr:uid="{00000000-0005-0000-0000-000017000000}"/>
    <cellStyle name="Normal 12 2 2 2 2" xfId="48" xr:uid="{00000000-0005-0000-0000-000018000000}"/>
    <cellStyle name="Normal 12 3" xfId="42" xr:uid="{00000000-0005-0000-0000-000019000000}"/>
    <cellStyle name="Normal 12 4" xfId="43" xr:uid="{00000000-0005-0000-0000-00001A000000}"/>
    <cellStyle name="Normal 14" xfId="45" xr:uid="{00000000-0005-0000-0000-00001B000000}"/>
    <cellStyle name="Normal 15" xfId="40" xr:uid="{00000000-0005-0000-0000-00001C000000}"/>
    <cellStyle name="Normal 15 2" xfId="41" xr:uid="{00000000-0005-0000-0000-00001D000000}"/>
    <cellStyle name="Normal 15 2 2" xfId="47" xr:uid="{00000000-0005-0000-0000-00001E000000}"/>
    <cellStyle name="Normal 15 2 3" xfId="53" xr:uid="{00000000-0005-0000-0000-00001F000000}"/>
    <cellStyle name="Normal 15 3" xfId="52" xr:uid="{00000000-0005-0000-0000-000020000000}"/>
    <cellStyle name="Normal 15 4" xfId="46" xr:uid="{00000000-0005-0000-0000-000021000000}"/>
    <cellStyle name="Normal 16 2" xfId="50" xr:uid="{00000000-0005-0000-0000-000022000000}"/>
    <cellStyle name="Normal 2" xfId="19" xr:uid="{00000000-0005-0000-0000-000023000000}"/>
    <cellStyle name="Normal 2 2" xfId="20" xr:uid="{00000000-0005-0000-0000-000024000000}"/>
    <cellStyle name="Normal 2 2 2" xfId="21" xr:uid="{00000000-0005-0000-0000-000025000000}"/>
    <cellStyle name="Normal 2 2_OlainesPP_Magonite_08_12_1(no groz)" xfId="22" xr:uid="{00000000-0005-0000-0000-000026000000}"/>
    <cellStyle name="Normal 2 3" xfId="23" xr:uid="{00000000-0005-0000-0000-000027000000}"/>
    <cellStyle name="Normal 2 3 2" xfId="24" xr:uid="{00000000-0005-0000-0000-000028000000}"/>
    <cellStyle name="Normal 3" xfId="25" xr:uid="{00000000-0005-0000-0000-000029000000}"/>
    <cellStyle name="Normal 4" xfId="26" xr:uid="{00000000-0005-0000-0000-00002A000000}"/>
    <cellStyle name="Normal 4 2" xfId="59" xr:uid="{00000000-0005-0000-0000-00002B000000}"/>
    <cellStyle name="Normal 45" xfId="39" xr:uid="{00000000-0005-0000-0000-00002C000000}"/>
    <cellStyle name="Normal 5" xfId="1" xr:uid="{00000000-0005-0000-0000-00002D000000}"/>
    <cellStyle name="Normal 5 2" xfId="27" xr:uid="{00000000-0005-0000-0000-00002E000000}"/>
    <cellStyle name="Normal 5 2 2" xfId="38" xr:uid="{00000000-0005-0000-0000-00002F000000}"/>
    <cellStyle name="Normal 5 2 3" xfId="61" xr:uid="{93DD6907-A6B2-4169-9C62-60CD32878D67}"/>
    <cellStyle name="Normal 5 3" xfId="28" xr:uid="{00000000-0005-0000-0000-000030000000}"/>
    <cellStyle name="Normal 6" xfId="29" xr:uid="{00000000-0005-0000-0000-000031000000}"/>
    <cellStyle name="Normal 7" xfId="30" xr:uid="{00000000-0005-0000-0000-000032000000}"/>
    <cellStyle name="Normal 8" xfId="31" xr:uid="{00000000-0005-0000-0000-000033000000}"/>
    <cellStyle name="Normal 9" xfId="32" xr:uid="{00000000-0005-0000-0000-000034000000}"/>
    <cellStyle name="Normal_Būvdarbi 2" xfId="49" xr:uid="{00000000-0005-0000-0000-000035000000}"/>
    <cellStyle name="Normal_Dz.Nr1" xfId="44" xr:uid="{00000000-0005-0000-0000-000036000000}"/>
    <cellStyle name="Normal_RS_spec_vent_17.05" xfId="56" xr:uid="{00000000-0005-0000-0000-000037000000}"/>
    <cellStyle name="Normal_SandisP_rem_07" xfId="33" xr:uid="{00000000-0005-0000-0000-000038000000}"/>
    <cellStyle name="Normal_SIENAS" xfId="54" xr:uid="{00000000-0005-0000-0000-000039000000}"/>
    <cellStyle name="Parasts 2" xfId="55" xr:uid="{00000000-0005-0000-0000-00003A000000}"/>
    <cellStyle name="Style 1" xfId="34" xr:uid="{00000000-0005-0000-0000-00003B000000}"/>
    <cellStyle name="Стиль 1" xfId="35" xr:uid="{00000000-0005-0000-0000-00003C000000}"/>
  </cellStyles>
  <dxfs count="2">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epirkumi/iepirkumi/ERAF_iepirkumi/VBOP_2018_62_ERAF_VATP7_ekas_buvn/9.pielikums_Buvdarbu%20apjomi_G1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epirkumi/iepirkumi/ERAF_iepirkumi/VBOP_2018_62_ERAF_VATP7_ekas_buvn/pielikums%20VATP7_apjo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kops3"/>
      <sheetName val="3,1"/>
      <sheetName val="3,2"/>
      <sheetName val="3,3"/>
      <sheetName val="3,4"/>
      <sheetName val="3,5"/>
      <sheetName val="3,6"/>
      <sheetName val="3,7"/>
      <sheetName val="kops4"/>
      <sheetName val="4,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2,13"/>
      <sheetName val="kops3"/>
      <sheetName val="3,1"/>
      <sheetName val="3,2"/>
      <sheetName val="3,3"/>
      <sheetName val="3,4"/>
      <sheetName val="3,5"/>
      <sheetName val="3,6"/>
      <sheetName val="kops4"/>
      <sheetName val="4,1"/>
    </sheetNames>
    <sheetDataSet>
      <sheetData sheetId="0">
        <row r="11">
          <cell r="C11" t="str">
            <v>Ražošanas ēka</v>
          </cell>
        </row>
        <row r="12">
          <cell r="C12" t="str">
            <v>Ražošanas ēkas Nr.7 jaunbūve</v>
          </cell>
        </row>
        <row r="13">
          <cell r="C13" t="str">
            <v>Ventspils, Ventspils Augsto tehnoloģiju parks</v>
          </cell>
        </row>
        <row r="16">
          <cell r="D16" t="str">
            <v xml:space="preserve">Tāme sastādīta:  </v>
          </cell>
        </row>
        <row r="21">
          <cell r="C21" t="str">
            <v>Vispārējie būvdarbi</v>
          </cell>
        </row>
        <row r="22">
          <cell r="C22" t="str">
            <v>Specializētie darbi-iekšējie tīkli, sistēmas</v>
          </cell>
        </row>
        <row r="23">
          <cell r="C23" t="str">
            <v>Specializētie darbi-ārējie tīkli, sistēmas</v>
          </cell>
        </row>
        <row r="24">
          <cell r="C24" t="str">
            <v>Teritorijas labiekārtošana</v>
          </cell>
        </row>
        <row r="39">
          <cell r="B39" t="str">
            <v>Pārbaudīja:</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ow r="14">
          <cell r="H14">
            <v>0</v>
          </cell>
        </row>
      </sheetData>
      <sheetData sheetId="3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4220C-0897-45E2-9810-5D9BBE758614}">
  <sheetPr>
    <tabColor rgb="FF00B0F0"/>
  </sheetPr>
  <dimension ref="A1:E38"/>
  <sheetViews>
    <sheetView showZeros="0" tabSelected="1" view="pageBreakPreview" zoomScaleNormal="100" zoomScaleSheetLayoutView="100" workbookViewId="0">
      <selection activeCell="F24" sqref="F24"/>
    </sheetView>
  </sheetViews>
  <sheetFormatPr defaultColWidth="9.140625" defaultRowHeight="15"/>
  <cols>
    <col min="1" max="1" width="2.28515625" style="443" customWidth="1"/>
    <col min="2" max="2" width="26.140625" style="442" customWidth="1"/>
    <col min="3" max="3" width="42" style="442" customWidth="1"/>
    <col min="4" max="4" width="20.42578125" style="442" customWidth="1"/>
    <col min="5" max="5" width="9.140625" style="442"/>
    <col min="6" max="16384" width="9.140625" style="443"/>
  </cols>
  <sheetData>
    <row r="1" spans="1:4" ht="47.25" customHeight="1">
      <c r="A1" s="530" t="s">
        <v>1732</v>
      </c>
      <c r="B1" s="530"/>
      <c r="C1" s="530"/>
      <c r="D1" s="530"/>
    </row>
    <row r="2" spans="1:4" ht="15.75">
      <c r="D2" s="444"/>
    </row>
    <row r="3" spans="1:4" ht="15.75">
      <c r="D3" s="444"/>
    </row>
    <row r="4" spans="1:4" ht="15.75">
      <c r="D4" s="444"/>
    </row>
    <row r="5" spans="1:4" ht="15.75">
      <c r="B5" s="445"/>
    </row>
    <row r="6" spans="1:4" ht="20.25">
      <c r="B6" s="531" t="s">
        <v>1733</v>
      </c>
      <c r="C6" s="532"/>
      <c r="D6" s="533"/>
    </row>
    <row r="7" spans="1:4" ht="15.75">
      <c r="D7" s="444"/>
    </row>
    <row r="8" spans="1:4" ht="15.75">
      <c r="B8" s="446" t="s">
        <v>1734</v>
      </c>
      <c r="C8" s="534" t="s">
        <v>13</v>
      </c>
      <c r="D8" s="534"/>
    </row>
    <row r="9" spans="1:4" ht="42" customHeight="1">
      <c r="B9" s="446" t="s">
        <v>1735</v>
      </c>
      <c r="C9" s="534" t="s">
        <v>14</v>
      </c>
      <c r="D9" s="534"/>
    </row>
    <row r="10" spans="1:4" ht="15" customHeight="1">
      <c r="B10" s="446" t="s">
        <v>1736</v>
      </c>
      <c r="C10" s="534" t="s">
        <v>15</v>
      </c>
      <c r="D10" s="534"/>
    </row>
    <row r="11" spans="1:4" ht="15.75">
      <c r="B11" s="447"/>
      <c r="C11" s="535"/>
      <c r="D11" s="536"/>
    </row>
    <row r="12" spans="1:4" ht="15.75">
      <c r="D12" s="444"/>
    </row>
    <row r="13" spans="1:4">
      <c r="D13" s="448"/>
    </row>
    <row r="14" spans="1:4" ht="15.75">
      <c r="B14" s="449" t="s">
        <v>1737</v>
      </c>
    </row>
    <row r="15" spans="1:4">
      <c r="B15" s="527" t="s">
        <v>1738</v>
      </c>
      <c r="C15" s="529" t="s">
        <v>1739</v>
      </c>
      <c r="D15" s="527" t="s">
        <v>1740</v>
      </c>
    </row>
    <row r="16" spans="1:4">
      <c r="B16" s="528"/>
      <c r="C16" s="529"/>
      <c r="D16" s="528"/>
    </row>
    <row r="17" spans="2:5">
      <c r="B17" s="450"/>
      <c r="C17" s="451"/>
      <c r="D17" s="452"/>
    </row>
    <row r="18" spans="2:5">
      <c r="B18" s="453">
        <v>1</v>
      </c>
      <c r="C18" s="454" t="s">
        <v>1741</v>
      </c>
      <c r="D18" s="455">
        <f>[2]kops1!E37</f>
        <v>0</v>
      </c>
    </row>
    <row r="19" spans="2:5" ht="30">
      <c r="B19" s="453">
        <v>2</v>
      </c>
      <c r="C19" s="454" t="s">
        <v>1742</v>
      </c>
      <c r="D19" s="455">
        <f>[2]kops2!E38</f>
        <v>0</v>
      </c>
    </row>
    <row r="20" spans="2:5">
      <c r="B20" s="453">
        <v>3</v>
      </c>
      <c r="C20" s="454" t="s">
        <v>1743</v>
      </c>
      <c r="D20" s="455">
        <f>[2]kops3!E32</f>
        <v>0</v>
      </c>
    </row>
    <row r="21" spans="2:5">
      <c r="B21" s="456">
        <v>4</v>
      </c>
      <c r="C21" s="457" t="s">
        <v>1068</v>
      </c>
      <c r="D21" s="458">
        <f>[2]kops4!E27</f>
        <v>0</v>
      </c>
    </row>
    <row r="22" spans="2:5" s="462" customFormat="1" ht="15.75">
      <c r="B22" s="459"/>
      <c r="C22" s="460" t="s">
        <v>1744</v>
      </c>
      <c r="D22" s="461">
        <f>SUM(D17:D21)</f>
        <v>0</v>
      </c>
    </row>
    <row r="23" spans="2:5" ht="16.5">
      <c r="B23" s="463"/>
      <c r="C23" s="463"/>
      <c r="D23" s="464"/>
      <c r="E23" s="465"/>
    </row>
    <row r="24" spans="2:5" ht="16.5">
      <c r="B24" s="463"/>
      <c r="C24" s="463"/>
      <c r="D24" s="464"/>
      <c r="E24" s="465"/>
    </row>
    <row r="25" spans="2:5">
      <c r="B25" s="466"/>
      <c r="D25" s="467"/>
    </row>
    <row r="26" spans="2:5" s="462" customFormat="1" ht="14.25">
      <c r="B26" s="30"/>
      <c r="C26" s="29"/>
      <c r="D26" s="468"/>
    </row>
    <row r="27" spans="2:5" s="462" customFormat="1" ht="14.25">
      <c r="B27" s="29"/>
      <c r="C27" s="14"/>
      <c r="D27" s="14"/>
      <c r="E27" s="14"/>
    </row>
    <row r="28" spans="2:5" s="462" customFormat="1" ht="14.25">
      <c r="B28" s="30"/>
      <c r="C28" s="15"/>
      <c r="D28" s="469"/>
      <c r="E28" s="469"/>
    </row>
    <row r="29" spans="2:5" s="462" customFormat="1" ht="14.25">
      <c r="B29" s="30"/>
      <c r="C29" s="15"/>
      <c r="D29" s="469"/>
      <c r="E29" s="469"/>
    </row>
    <row r="30" spans="2:5" s="462" customFormat="1" ht="14.25">
      <c r="B30" s="30"/>
      <c r="C30" s="15"/>
      <c r="D30" s="469"/>
      <c r="E30" s="469"/>
    </row>
    <row r="31" spans="2:5" s="462" customFormat="1" ht="14.25">
      <c r="B31" s="470"/>
      <c r="D31" s="15"/>
      <c r="E31" s="15"/>
    </row>
    <row r="32" spans="2:5">
      <c r="B32" s="30"/>
      <c r="C32" s="471"/>
    </row>
    <row r="33" spans="2:5" s="462" customFormat="1" ht="14.25">
      <c r="B33" s="29"/>
      <c r="C33" s="14"/>
      <c r="D33" s="14"/>
      <c r="E33" s="14"/>
    </row>
    <row r="34" spans="2:5" s="462" customFormat="1" ht="14.25">
      <c r="B34" s="30"/>
      <c r="C34" s="15"/>
      <c r="D34" s="469"/>
      <c r="E34" s="469"/>
    </row>
    <row r="35" spans="2:5">
      <c r="B35" s="472"/>
    </row>
    <row r="36" spans="2:5">
      <c r="B36" s="30"/>
      <c r="C36" s="471"/>
    </row>
    <row r="37" spans="2:5">
      <c r="B37" s="29"/>
      <c r="C37" s="473"/>
    </row>
    <row r="38" spans="2:5">
      <c r="C38" s="474"/>
    </row>
  </sheetData>
  <mergeCells count="9">
    <mergeCell ref="B15:B16"/>
    <mergeCell ref="C15:C16"/>
    <mergeCell ref="D15:D16"/>
    <mergeCell ref="A1:D1"/>
    <mergeCell ref="B6:D6"/>
    <mergeCell ref="C8:D8"/>
    <mergeCell ref="C9:D9"/>
    <mergeCell ref="C10:D10"/>
    <mergeCell ref="C11:D11"/>
  </mergeCells>
  <pageMargins left="0.52" right="0.56999999999999995"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1:J90"/>
  <sheetViews>
    <sheetView showZeros="0" view="pageBreakPreview" topLeftCell="A70" zoomScale="80" zoomScaleNormal="100" zoomScaleSheetLayoutView="80" workbookViewId="0">
      <selection activeCell="H16" sqref="H16"/>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560" t="s">
        <v>12</v>
      </c>
      <c r="C1" s="560"/>
      <c r="D1" s="560"/>
      <c r="E1" s="16" t="str">
        <f ca="1">MID(CELL("filename",B1), FIND("]", CELL("filename",B1))+ 1, 255)</f>
        <v>1,8</v>
      </c>
      <c r="F1" s="16"/>
      <c r="G1" s="16"/>
      <c r="H1" s="16"/>
    </row>
    <row r="2" spans="2:8" s="3" customFormat="1" ht="15">
      <c r="B2" s="561" t="str">
        <f>D9</f>
        <v>Ailu aizpildījuma elementi</v>
      </c>
      <c r="C2" s="561"/>
      <c r="D2" s="561"/>
      <c r="E2" s="561"/>
      <c r="F2" s="561"/>
      <c r="G2" s="561"/>
      <c r="H2" s="561"/>
    </row>
    <row r="3" spans="2:8" ht="15">
      <c r="B3" s="2" t="s">
        <v>1</v>
      </c>
      <c r="D3" s="568" t="str">
        <f>'1,1'!D3</f>
        <v>Ražošanas ēka</v>
      </c>
      <c r="E3" s="568"/>
      <c r="F3" s="568"/>
      <c r="G3" s="568"/>
      <c r="H3" s="568"/>
    </row>
    <row r="4" spans="2:8" ht="15">
      <c r="B4" s="2" t="s">
        <v>2</v>
      </c>
      <c r="D4" s="568" t="str">
        <f>'1,1'!D4</f>
        <v>Ražošanas ēkas Nr.7 jaunbūve</v>
      </c>
      <c r="E4" s="568"/>
      <c r="F4" s="568"/>
      <c r="G4" s="568"/>
      <c r="H4" s="568"/>
    </row>
    <row r="5" spans="2:8" ht="15">
      <c r="B5" s="2" t="s">
        <v>3</v>
      </c>
      <c r="D5" s="568" t="str">
        <f>'1,1'!D5:H5</f>
        <v>Ventspils, Ventspils Augsto tehnoloģiju parks</v>
      </c>
      <c r="E5" s="568"/>
      <c r="F5" s="568"/>
      <c r="G5" s="568"/>
      <c r="H5" s="568"/>
    </row>
    <row r="6" spans="2:8" ht="15">
      <c r="B6" s="5"/>
      <c r="C6" s="5"/>
    </row>
    <row r="7" spans="2:8" ht="14.25" customHeight="1">
      <c r="B7" s="562" t="s">
        <v>4</v>
      </c>
      <c r="C7" s="563"/>
      <c r="D7" s="565" t="s">
        <v>6</v>
      </c>
      <c r="E7" s="566" t="s">
        <v>7</v>
      </c>
      <c r="F7" s="567" t="s">
        <v>8</v>
      </c>
      <c r="G7" s="25"/>
      <c r="H7" s="26"/>
    </row>
    <row r="8" spans="2:8" ht="59.25" customHeight="1">
      <c r="B8" s="562"/>
      <c r="C8" s="564"/>
      <c r="D8" s="565"/>
      <c r="E8" s="566"/>
      <c r="F8" s="567"/>
      <c r="G8" s="25"/>
      <c r="H8" s="26"/>
    </row>
    <row r="9" spans="2:8" ht="15.75">
      <c r="B9" s="169"/>
      <c r="C9" s="185"/>
      <c r="D9" s="127" t="s">
        <v>1355</v>
      </c>
      <c r="E9" s="128"/>
      <c r="F9" s="129"/>
      <c r="G9" s="25"/>
      <c r="H9" s="26"/>
    </row>
    <row r="10" spans="2:8" ht="67.7" customHeight="1">
      <c r="B10" s="190">
        <v>1</v>
      </c>
      <c r="C10" s="212"/>
      <c r="D10" s="215" t="s">
        <v>1286</v>
      </c>
      <c r="E10" s="207" t="s">
        <v>19</v>
      </c>
      <c r="F10" s="203">
        <v>510</v>
      </c>
      <c r="G10" s="25"/>
      <c r="H10" s="26"/>
    </row>
    <row r="11" spans="2:8">
      <c r="B11" s="273">
        <v>2</v>
      </c>
      <c r="C11" s="233"/>
      <c r="D11" s="274" t="s">
        <v>1287</v>
      </c>
      <c r="E11" s="275" t="s">
        <v>354</v>
      </c>
      <c r="F11" s="276">
        <v>103.6</v>
      </c>
      <c r="G11" s="25"/>
      <c r="H11" s="26"/>
    </row>
    <row r="12" spans="2:8">
      <c r="B12" s="273">
        <v>0</v>
      </c>
      <c r="C12" s="233"/>
      <c r="D12" s="277" t="s">
        <v>1288</v>
      </c>
      <c r="E12" s="278" t="s">
        <v>11</v>
      </c>
      <c r="F12" s="279">
        <v>18</v>
      </c>
      <c r="G12" s="25"/>
      <c r="H12" s="26"/>
    </row>
    <row r="13" spans="2:8">
      <c r="B13" s="273">
        <v>0</v>
      </c>
      <c r="C13" s="233"/>
      <c r="D13" s="277" t="s">
        <v>1289</v>
      </c>
      <c r="E13" s="278" t="s">
        <v>11</v>
      </c>
      <c r="F13" s="279">
        <v>2</v>
      </c>
      <c r="G13" s="25"/>
      <c r="H13" s="26"/>
    </row>
    <row r="14" spans="2:8">
      <c r="B14" s="273">
        <v>0</v>
      </c>
      <c r="C14" s="233"/>
      <c r="D14" s="277" t="s">
        <v>1290</v>
      </c>
      <c r="E14" s="278" t="s">
        <v>11</v>
      </c>
      <c r="F14" s="279">
        <v>1</v>
      </c>
      <c r="G14" s="25"/>
      <c r="H14" s="26"/>
    </row>
    <row r="15" spans="2:8">
      <c r="B15" s="273">
        <v>0</v>
      </c>
      <c r="C15" s="233"/>
      <c r="D15" s="277" t="s">
        <v>1291</v>
      </c>
      <c r="E15" s="278" t="s">
        <v>11</v>
      </c>
      <c r="F15" s="279">
        <v>2</v>
      </c>
      <c r="G15" s="25"/>
      <c r="H15" s="26"/>
    </row>
    <row r="16" spans="2:8">
      <c r="B16" s="273">
        <v>0</v>
      </c>
      <c r="C16" s="233"/>
      <c r="D16" s="277" t="s">
        <v>1292</v>
      </c>
      <c r="E16" s="278" t="s">
        <v>11</v>
      </c>
      <c r="F16" s="279">
        <v>2</v>
      </c>
      <c r="G16" s="25"/>
      <c r="H16" s="26"/>
    </row>
    <row r="17" spans="2:8">
      <c r="B17" s="273">
        <v>0</v>
      </c>
      <c r="C17" s="233"/>
      <c r="D17" s="277" t="s">
        <v>1293</v>
      </c>
      <c r="E17" s="278"/>
      <c r="F17" s="279">
        <v>2</v>
      </c>
      <c r="G17" s="25"/>
      <c r="H17" s="26"/>
    </row>
    <row r="18" spans="2:8">
      <c r="B18" s="273">
        <v>0</v>
      </c>
      <c r="C18" s="233"/>
      <c r="D18" s="277" t="s">
        <v>1294</v>
      </c>
      <c r="E18" s="278"/>
      <c r="F18" s="279">
        <v>2</v>
      </c>
      <c r="G18" s="25"/>
      <c r="H18" s="26"/>
    </row>
    <row r="19" spans="2:8">
      <c r="B19" s="273">
        <v>0</v>
      </c>
      <c r="C19" s="233"/>
      <c r="D19" s="277" t="s">
        <v>1295</v>
      </c>
      <c r="E19" s="278"/>
      <c r="F19" s="279">
        <v>4</v>
      </c>
      <c r="G19" s="25"/>
      <c r="H19" s="26"/>
    </row>
    <row r="20" spans="2:8" ht="25.5">
      <c r="B20" s="273">
        <v>0</v>
      </c>
      <c r="C20" s="233"/>
      <c r="D20" s="277" t="s">
        <v>1296</v>
      </c>
      <c r="E20" s="278" t="s">
        <v>354</v>
      </c>
      <c r="F20" s="276">
        <f>F11</f>
        <v>103.6</v>
      </c>
      <c r="G20" s="25"/>
      <c r="H20" s="26"/>
    </row>
    <row r="21" spans="2:8">
      <c r="B21" s="273">
        <v>3</v>
      </c>
      <c r="C21" s="233"/>
      <c r="D21" s="274" t="s">
        <v>1297</v>
      </c>
      <c r="E21" s="275" t="s">
        <v>19</v>
      </c>
      <c r="F21" s="276">
        <v>79.400000000000006</v>
      </c>
      <c r="G21" s="25"/>
      <c r="H21" s="26"/>
    </row>
    <row r="22" spans="2:8" ht="25.5">
      <c r="B22" s="273">
        <v>4</v>
      </c>
      <c r="C22" s="233"/>
      <c r="D22" s="274" t="s">
        <v>1298</v>
      </c>
      <c r="E22" s="275" t="s">
        <v>354</v>
      </c>
      <c r="F22" s="276">
        <v>208.3</v>
      </c>
      <c r="G22" s="25"/>
      <c r="H22" s="26"/>
    </row>
    <row r="23" spans="2:8">
      <c r="B23" s="273">
        <v>0</v>
      </c>
      <c r="C23" s="233"/>
      <c r="D23" s="277" t="s">
        <v>1299</v>
      </c>
      <c r="E23" s="278" t="s">
        <v>11</v>
      </c>
      <c r="F23" s="279">
        <v>1</v>
      </c>
      <c r="G23" s="25"/>
      <c r="H23" s="26"/>
    </row>
    <row r="24" spans="2:8">
      <c r="B24" s="273">
        <v>0</v>
      </c>
      <c r="C24" s="233"/>
      <c r="D24" s="277" t="s">
        <v>1300</v>
      </c>
      <c r="E24" s="278" t="s">
        <v>11</v>
      </c>
      <c r="F24" s="279">
        <v>1</v>
      </c>
      <c r="G24" s="25"/>
      <c r="H24" s="26"/>
    </row>
    <row r="25" spans="2:8">
      <c r="B25" s="273">
        <v>0</v>
      </c>
      <c r="C25" s="233"/>
      <c r="D25" s="277" t="s">
        <v>1301</v>
      </c>
      <c r="E25" s="278" t="s">
        <v>11</v>
      </c>
      <c r="F25" s="279">
        <v>1</v>
      </c>
      <c r="G25" s="25"/>
      <c r="H25" s="26"/>
    </row>
    <row r="26" spans="2:8">
      <c r="B26" s="273">
        <v>0</v>
      </c>
      <c r="C26" s="233"/>
      <c r="D26" s="277" t="s">
        <v>1302</v>
      </c>
      <c r="E26" s="278" t="s">
        <v>11</v>
      </c>
      <c r="F26" s="279">
        <v>1</v>
      </c>
      <c r="G26" s="25"/>
      <c r="H26" s="26"/>
    </row>
    <row r="27" spans="2:8">
      <c r="B27" s="273">
        <v>0</v>
      </c>
      <c r="C27" s="233"/>
      <c r="D27" s="277" t="s">
        <v>1303</v>
      </c>
      <c r="E27" s="278" t="s">
        <v>11</v>
      </c>
      <c r="F27" s="279">
        <v>1</v>
      </c>
      <c r="G27" s="25"/>
      <c r="H27" s="26"/>
    </row>
    <row r="28" spans="2:8" ht="25.5">
      <c r="B28" s="273">
        <v>0</v>
      </c>
      <c r="C28" s="233"/>
      <c r="D28" s="277" t="s">
        <v>1296</v>
      </c>
      <c r="E28" s="278" t="s">
        <v>354</v>
      </c>
      <c r="F28" s="276">
        <f>F22</f>
        <v>208.3</v>
      </c>
      <c r="G28" s="25"/>
      <c r="H28" s="26"/>
    </row>
    <row r="29" spans="2:8" ht="25.5">
      <c r="B29" s="273">
        <v>5</v>
      </c>
      <c r="C29" s="233"/>
      <c r="D29" s="274" t="s">
        <v>1304</v>
      </c>
      <c r="E29" s="275" t="s">
        <v>354</v>
      </c>
      <c r="F29" s="276">
        <v>94.5</v>
      </c>
      <c r="G29" s="25"/>
      <c r="H29" s="26"/>
    </row>
    <row r="30" spans="2:8">
      <c r="B30" s="273">
        <v>0</v>
      </c>
      <c r="C30" s="233"/>
      <c r="D30" s="277" t="s">
        <v>1305</v>
      </c>
      <c r="E30" s="278" t="s">
        <v>11</v>
      </c>
      <c r="F30" s="279">
        <v>1</v>
      </c>
      <c r="G30" s="25"/>
      <c r="H30" s="26"/>
    </row>
    <row r="31" spans="2:8">
      <c r="B31" s="273">
        <v>0</v>
      </c>
      <c r="C31" s="233"/>
      <c r="D31" s="277" t="s">
        <v>1306</v>
      </c>
      <c r="E31" s="278" t="s">
        <v>11</v>
      </c>
      <c r="F31" s="279">
        <v>1</v>
      </c>
      <c r="G31" s="25"/>
      <c r="H31" s="26"/>
    </row>
    <row r="32" spans="2:8">
      <c r="B32" s="273">
        <v>0</v>
      </c>
      <c r="C32" s="233"/>
      <c r="D32" s="277" t="s">
        <v>1307</v>
      </c>
      <c r="E32" s="278" t="s">
        <v>11</v>
      </c>
      <c r="F32" s="279">
        <v>1</v>
      </c>
      <c r="G32" s="25"/>
      <c r="H32" s="26"/>
    </row>
    <row r="33" spans="2:8">
      <c r="B33" s="273">
        <v>0</v>
      </c>
      <c r="C33" s="233"/>
      <c r="D33" s="277" t="s">
        <v>1308</v>
      </c>
      <c r="E33" s="278" t="s">
        <v>11</v>
      </c>
      <c r="F33" s="279">
        <v>1</v>
      </c>
      <c r="G33" s="25"/>
      <c r="H33" s="26"/>
    </row>
    <row r="34" spans="2:8">
      <c r="B34" s="273">
        <v>0</v>
      </c>
      <c r="C34" s="233"/>
      <c r="D34" s="277" t="s">
        <v>1309</v>
      </c>
      <c r="E34" s="278" t="s">
        <v>11</v>
      </c>
      <c r="F34" s="279">
        <v>1</v>
      </c>
      <c r="G34" s="25"/>
      <c r="H34" s="26"/>
    </row>
    <row r="35" spans="2:8">
      <c r="B35" s="273">
        <v>0</v>
      </c>
      <c r="C35" s="233"/>
      <c r="D35" s="277" t="s">
        <v>1310</v>
      </c>
      <c r="E35" s="278" t="s">
        <v>11</v>
      </c>
      <c r="F35" s="279">
        <v>1</v>
      </c>
      <c r="G35" s="25"/>
      <c r="H35" s="26"/>
    </row>
    <row r="36" spans="2:8">
      <c r="B36" s="273">
        <v>0</v>
      </c>
      <c r="C36" s="233"/>
      <c r="D36" s="277" t="s">
        <v>1311</v>
      </c>
      <c r="E36" s="278" t="s">
        <v>11</v>
      </c>
      <c r="F36" s="279">
        <v>1</v>
      </c>
      <c r="G36" s="25"/>
      <c r="H36" s="26"/>
    </row>
    <row r="37" spans="2:8">
      <c r="B37" s="273">
        <v>0</v>
      </c>
      <c r="C37" s="233"/>
      <c r="D37" s="277" t="s">
        <v>1312</v>
      </c>
      <c r="E37" s="278" t="s">
        <v>11</v>
      </c>
      <c r="F37" s="279">
        <v>1</v>
      </c>
      <c r="G37" s="25"/>
      <c r="H37" s="26"/>
    </row>
    <row r="38" spans="2:8" ht="25.5">
      <c r="B38" s="273">
        <v>0</v>
      </c>
      <c r="C38" s="233"/>
      <c r="D38" s="277" t="s">
        <v>1296</v>
      </c>
      <c r="E38" s="278" t="s">
        <v>354</v>
      </c>
      <c r="F38" s="276">
        <f>F29</f>
        <v>94.5</v>
      </c>
      <c r="G38" s="25"/>
      <c r="H38" s="26"/>
    </row>
    <row r="39" spans="2:8">
      <c r="B39" s="273">
        <v>6</v>
      </c>
      <c r="C39" s="233"/>
      <c r="D39" s="274" t="s">
        <v>1313</v>
      </c>
      <c r="E39" s="275" t="s">
        <v>354</v>
      </c>
      <c r="F39" s="276">
        <v>29.1</v>
      </c>
      <c r="G39" s="25"/>
      <c r="H39" s="26"/>
    </row>
    <row r="40" spans="2:8">
      <c r="B40" s="273">
        <v>0</v>
      </c>
      <c r="C40" s="233"/>
      <c r="D40" s="277" t="s">
        <v>1314</v>
      </c>
      <c r="E40" s="278" t="s">
        <v>11</v>
      </c>
      <c r="F40" s="279">
        <v>1</v>
      </c>
      <c r="G40" s="25"/>
      <c r="H40" s="26"/>
    </row>
    <row r="41" spans="2:8">
      <c r="B41" s="273">
        <v>0</v>
      </c>
      <c r="C41" s="233"/>
      <c r="D41" s="277" t="s">
        <v>1315</v>
      </c>
      <c r="E41" s="278" t="s">
        <v>11</v>
      </c>
      <c r="F41" s="279">
        <v>2</v>
      </c>
      <c r="G41" s="25"/>
      <c r="H41" s="26"/>
    </row>
    <row r="42" spans="2:8">
      <c r="B42" s="273">
        <v>0</v>
      </c>
      <c r="C42" s="233"/>
      <c r="D42" s="277" t="s">
        <v>1316</v>
      </c>
      <c r="E42" s="278" t="s">
        <v>11</v>
      </c>
      <c r="F42" s="279">
        <v>1</v>
      </c>
      <c r="G42" s="25"/>
      <c r="H42" s="26"/>
    </row>
    <row r="43" spans="2:8">
      <c r="B43" s="273">
        <v>0</v>
      </c>
      <c r="C43" s="233"/>
      <c r="D43" s="277" t="s">
        <v>1317</v>
      </c>
      <c r="E43" s="278" t="s">
        <v>11</v>
      </c>
      <c r="F43" s="279">
        <v>2</v>
      </c>
      <c r="G43" s="25"/>
      <c r="H43" s="26"/>
    </row>
    <row r="44" spans="2:8">
      <c r="B44" s="273">
        <v>0</v>
      </c>
      <c r="C44" s="233"/>
      <c r="D44" s="277" t="s">
        <v>1318</v>
      </c>
      <c r="E44" s="278" t="s">
        <v>11</v>
      </c>
      <c r="F44" s="279">
        <v>1</v>
      </c>
      <c r="G44" s="25"/>
      <c r="H44" s="26"/>
    </row>
    <row r="45" spans="2:8" ht="25.5">
      <c r="B45" s="273">
        <v>0</v>
      </c>
      <c r="C45" s="233"/>
      <c r="D45" s="277" t="s">
        <v>1296</v>
      </c>
      <c r="E45" s="278" t="s">
        <v>354</v>
      </c>
      <c r="F45" s="276">
        <f>F39</f>
        <v>29.1</v>
      </c>
      <c r="G45" s="25"/>
      <c r="H45" s="26"/>
    </row>
    <row r="46" spans="2:8">
      <c r="B46" s="273">
        <v>7</v>
      </c>
      <c r="C46" s="233"/>
      <c r="D46" s="274" t="s">
        <v>1319</v>
      </c>
      <c r="E46" s="275" t="s">
        <v>354</v>
      </c>
      <c r="F46" s="276">
        <v>88.8</v>
      </c>
      <c r="G46" s="25"/>
      <c r="H46" s="26"/>
    </row>
    <row r="47" spans="2:8">
      <c r="B47" s="273">
        <v>0</v>
      </c>
      <c r="C47" s="233"/>
      <c r="D47" s="277" t="s">
        <v>1320</v>
      </c>
      <c r="E47" s="278" t="s">
        <v>11</v>
      </c>
      <c r="F47" s="279">
        <v>1</v>
      </c>
      <c r="G47" s="25"/>
      <c r="H47" s="26"/>
    </row>
    <row r="48" spans="2:8">
      <c r="B48" s="273">
        <v>0</v>
      </c>
      <c r="C48" s="233"/>
      <c r="D48" s="277" t="s">
        <v>1321</v>
      </c>
      <c r="E48" s="278" t="s">
        <v>11</v>
      </c>
      <c r="F48" s="279">
        <v>1</v>
      </c>
      <c r="G48" s="25"/>
      <c r="H48" s="26"/>
    </row>
    <row r="49" spans="2:8">
      <c r="B49" s="273">
        <v>0</v>
      </c>
      <c r="C49" s="233"/>
      <c r="D49" s="277" t="s">
        <v>1322</v>
      </c>
      <c r="E49" s="278" t="s">
        <v>11</v>
      </c>
      <c r="F49" s="279">
        <v>2</v>
      </c>
      <c r="G49" s="25"/>
      <c r="H49" s="26"/>
    </row>
    <row r="50" spans="2:8">
      <c r="B50" s="273">
        <v>0</v>
      </c>
      <c r="C50" s="233"/>
      <c r="D50" s="277" t="s">
        <v>1323</v>
      </c>
      <c r="E50" s="278" t="s">
        <v>11</v>
      </c>
      <c r="F50" s="279">
        <v>7</v>
      </c>
      <c r="G50" s="25"/>
      <c r="H50" s="26"/>
    </row>
    <row r="51" spans="2:8" ht="25.5">
      <c r="B51" s="273">
        <v>0</v>
      </c>
      <c r="C51" s="233"/>
      <c r="D51" s="277" t="s">
        <v>1296</v>
      </c>
      <c r="E51" s="278" t="s">
        <v>354</v>
      </c>
      <c r="F51" s="276">
        <f>F46</f>
        <v>88.8</v>
      </c>
      <c r="G51" s="25"/>
      <c r="H51" s="26"/>
    </row>
    <row r="52" spans="2:8">
      <c r="B52" s="273">
        <v>8</v>
      </c>
      <c r="C52" s="233"/>
      <c r="D52" s="274" t="s">
        <v>1324</v>
      </c>
      <c r="E52" s="275" t="s">
        <v>354</v>
      </c>
      <c r="F52" s="276">
        <v>19.3</v>
      </c>
      <c r="G52" s="25"/>
      <c r="H52" s="26"/>
    </row>
    <row r="53" spans="2:8">
      <c r="B53" s="273">
        <v>0</v>
      </c>
      <c r="C53" s="233"/>
      <c r="D53" s="277" t="s">
        <v>1325</v>
      </c>
      <c r="E53" s="278" t="s">
        <v>11</v>
      </c>
      <c r="F53" s="279">
        <v>1</v>
      </c>
      <c r="G53" s="25"/>
      <c r="H53" s="26"/>
    </row>
    <row r="54" spans="2:8">
      <c r="B54" s="273">
        <v>0</v>
      </c>
      <c r="C54" s="233"/>
      <c r="D54" s="277" t="s">
        <v>1326</v>
      </c>
      <c r="E54" s="278" t="s">
        <v>11</v>
      </c>
      <c r="F54" s="279">
        <v>1</v>
      </c>
      <c r="G54" s="25"/>
      <c r="H54" s="26"/>
    </row>
    <row r="55" spans="2:8">
      <c r="B55" s="273">
        <v>0</v>
      </c>
      <c r="C55" s="233"/>
      <c r="D55" s="277" t="s">
        <v>1327</v>
      </c>
      <c r="E55" s="278" t="s">
        <v>11</v>
      </c>
      <c r="F55" s="279">
        <v>4</v>
      </c>
      <c r="G55" s="25"/>
      <c r="H55" s="26"/>
    </row>
    <row r="56" spans="2:8">
      <c r="B56" s="273">
        <v>0</v>
      </c>
      <c r="C56" s="233"/>
      <c r="D56" s="277" t="s">
        <v>1328</v>
      </c>
      <c r="E56" s="278" t="s">
        <v>11</v>
      </c>
      <c r="F56" s="279">
        <v>1</v>
      </c>
      <c r="G56" s="25"/>
      <c r="H56" s="26"/>
    </row>
    <row r="57" spans="2:8" ht="25.5">
      <c r="B57" s="273">
        <v>0</v>
      </c>
      <c r="C57" s="233"/>
      <c r="D57" s="277" t="s">
        <v>1296</v>
      </c>
      <c r="E57" s="278" t="s">
        <v>354</v>
      </c>
      <c r="F57" s="276">
        <f>F52</f>
        <v>19.3</v>
      </c>
      <c r="G57" s="25"/>
      <c r="H57" s="26"/>
    </row>
    <row r="58" spans="2:8">
      <c r="B58" s="273">
        <v>9</v>
      </c>
      <c r="C58" s="233"/>
      <c r="D58" s="274" t="s">
        <v>1476</v>
      </c>
      <c r="E58" s="275" t="s">
        <v>354</v>
      </c>
      <c r="F58" s="276">
        <v>142.69999999999999</v>
      </c>
      <c r="G58" s="25"/>
      <c r="H58" s="26"/>
    </row>
    <row r="59" spans="2:8">
      <c r="B59" s="273">
        <v>0</v>
      </c>
      <c r="C59" s="233"/>
      <c r="D59" s="277" t="s">
        <v>1329</v>
      </c>
      <c r="E59" s="278" t="s">
        <v>11</v>
      </c>
      <c r="F59" s="279">
        <v>1</v>
      </c>
      <c r="G59" s="25"/>
      <c r="H59" s="26"/>
    </row>
    <row r="60" spans="2:8">
      <c r="B60" s="273">
        <v>0</v>
      </c>
      <c r="C60" s="233"/>
      <c r="D60" s="277" t="s">
        <v>1330</v>
      </c>
      <c r="E60" s="278" t="s">
        <v>11</v>
      </c>
      <c r="F60" s="279">
        <v>1</v>
      </c>
      <c r="G60" s="25"/>
      <c r="H60" s="26"/>
    </row>
    <row r="61" spans="2:8">
      <c r="B61" s="273">
        <v>0</v>
      </c>
      <c r="C61" s="233"/>
      <c r="D61" s="277" t="s">
        <v>1331</v>
      </c>
      <c r="E61" s="278" t="s">
        <v>11</v>
      </c>
      <c r="F61" s="279">
        <v>1</v>
      </c>
      <c r="G61" s="25"/>
      <c r="H61" s="26"/>
    </row>
    <row r="62" spans="2:8">
      <c r="B62" s="273">
        <v>0</v>
      </c>
      <c r="C62" s="233"/>
      <c r="D62" s="277" t="s">
        <v>1332</v>
      </c>
      <c r="E62" s="278" t="s">
        <v>11</v>
      </c>
      <c r="F62" s="279">
        <v>4</v>
      </c>
      <c r="G62" s="25"/>
      <c r="H62" s="26"/>
    </row>
    <row r="63" spans="2:8">
      <c r="B63" s="273">
        <v>0</v>
      </c>
      <c r="C63" s="233"/>
      <c r="D63" s="277" t="s">
        <v>1333</v>
      </c>
      <c r="E63" s="278" t="s">
        <v>11</v>
      </c>
      <c r="F63" s="279">
        <v>6</v>
      </c>
      <c r="G63" s="25"/>
      <c r="H63" s="26"/>
    </row>
    <row r="64" spans="2:8">
      <c r="B64" s="273">
        <v>0</v>
      </c>
      <c r="C64" s="233"/>
      <c r="D64" s="277" t="s">
        <v>1334</v>
      </c>
      <c r="E64" s="278" t="s">
        <v>11</v>
      </c>
      <c r="F64" s="279">
        <v>1</v>
      </c>
      <c r="G64" s="25"/>
      <c r="H64" s="26"/>
    </row>
    <row r="65" spans="2:8">
      <c r="B65" s="273">
        <v>0</v>
      </c>
      <c r="C65" s="233"/>
      <c r="D65" s="277" t="s">
        <v>1335</v>
      </c>
      <c r="E65" s="278" t="s">
        <v>11</v>
      </c>
      <c r="F65" s="279">
        <v>3</v>
      </c>
      <c r="G65" s="25"/>
      <c r="H65" s="26"/>
    </row>
    <row r="66" spans="2:8">
      <c r="B66" s="273">
        <v>0</v>
      </c>
      <c r="C66" s="233"/>
      <c r="D66" s="277" t="s">
        <v>1336</v>
      </c>
      <c r="E66" s="278" t="s">
        <v>11</v>
      </c>
      <c r="F66" s="279">
        <v>1</v>
      </c>
      <c r="G66" s="25"/>
      <c r="H66" s="26"/>
    </row>
    <row r="67" spans="2:8">
      <c r="B67" s="273">
        <v>0</v>
      </c>
      <c r="C67" s="233"/>
      <c r="D67" s="277" t="s">
        <v>1337</v>
      </c>
      <c r="E67" s="278" t="s">
        <v>11</v>
      </c>
      <c r="F67" s="279">
        <v>1</v>
      </c>
      <c r="G67" s="25"/>
      <c r="H67" s="26"/>
    </row>
    <row r="68" spans="2:8">
      <c r="B68" s="273">
        <v>0</v>
      </c>
      <c r="C68" s="233"/>
      <c r="D68" s="277" t="s">
        <v>1338</v>
      </c>
      <c r="E68" s="278" t="s">
        <v>11</v>
      </c>
      <c r="F68" s="279">
        <v>2</v>
      </c>
      <c r="G68" s="25"/>
      <c r="H68" s="26"/>
    </row>
    <row r="69" spans="2:8">
      <c r="B69" s="273">
        <v>0</v>
      </c>
      <c r="C69" s="233"/>
      <c r="D69" s="277" t="s">
        <v>1339</v>
      </c>
      <c r="E69" s="278" t="s">
        <v>11</v>
      </c>
      <c r="F69" s="279">
        <v>3</v>
      </c>
      <c r="G69" s="25"/>
      <c r="H69" s="26"/>
    </row>
    <row r="70" spans="2:8">
      <c r="B70" s="273">
        <v>0</v>
      </c>
      <c r="C70" s="233"/>
      <c r="D70" s="277" t="s">
        <v>1340</v>
      </c>
      <c r="E70" s="278" t="s">
        <v>11</v>
      </c>
      <c r="F70" s="279">
        <v>2</v>
      </c>
      <c r="G70" s="25"/>
      <c r="H70" s="26"/>
    </row>
    <row r="71" spans="2:8">
      <c r="B71" s="273">
        <v>0</v>
      </c>
      <c r="C71" s="233"/>
      <c r="D71" s="277" t="s">
        <v>1341</v>
      </c>
      <c r="E71" s="278" t="s">
        <v>11</v>
      </c>
      <c r="F71" s="279">
        <v>8</v>
      </c>
      <c r="G71" s="25"/>
      <c r="H71" s="26"/>
    </row>
    <row r="72" spans="2:8">
      <c r="B72" s="273">
        <v>0</v>
      </c>
      <c r="C72" s="233"/>
      <c r="D72" s="277" t="s">
        <v>1342</v>
      </c>
      <c r="E72" s="278" t="s">
        <v>11</v>
      </c>
      <c r="F72" s="279">
        <v>1</v>
      </c>
      <c r="G72" s="25"/>
      <c r="H72" s="26"/>
    </row>
    <row r="73" spans="2:8">
      <c r="B73" s="273">
        <v>0</v>
      </c>
      <c r="C73" s="233"/>
      <c r="D73" s="277" t="s">
        <v>1343</v>
      </c>
      <c r="E73" s="278" t="s">
        <v>11</v>
      </c>
      <c r="F73" s="279">
        <v>4</v>
      </c>
      <c r="G73" s="25"/>
      <c r="H73" s="26"/>
    </row>
    <row r="74" spans="2:8">
      <c r="B74" s="273">
        <v>0</v>
      </c>
      <c r="C74" s="233"/>
      <c r="D74" s="277" t="s">
        <v>1344</v>
      </c>
      <c r="E74" s="278" t="s">
        <v>11</v>
      </c>
      <c r="F74" s="279">
        <v>1</v>
      </c>
      <c r="G74" s="25"/>
      <c r="H74" s="26"/>
    </row>
    <row r="75" spans="2:8">
      <c r="B75" s="273">
        <v>0</v>
      </c>
      <c r="C75" s="233"/>
      <c r="D75" s="277" t="s">
        <v>1345</v>
      </c>
      <c r="E75" s="278" t="s">
        <v>11</v>
      </c>
      <c r="F75" s="279">
        <v>1</v>
      </c>
      <c r="G75" s="25"/>
      <c r="H75" s="26"/>
    </row>
    <row r="76" spans="2:8">
      <c r="B76" s="273">
        <v>0</v>
      </c>
      <c r="C76" s="233"/>
      <c r="D76" s="277" t="s">
        <v>1346</v>
      </c>
      <c r="E76" s="278" t="s">
        <v>11</v>
      </c>
      <c r="F76" s="279">
        <v>2</v>
      </c>
      <c r="G76" s="25"/>
      <c r="H76" s="26"/>
    </row>
    <row r="77" spans="2:8">
      <c r="B77" s="273">
        <v>0</v>
      </c>
      <c r="C77" s="233"/>
      <c r="D77" s="277" t="s">
        <v>1347</v>
      </c>
      <c r="E77" s="278" t="s">
        <v>11</v>
      </c>
      <c r="F77" s="279">
        <v>2</v>
      </c>
      <c r="G77" s="25"/>
      <c r="H77" s="26"/>
    </row>
    <row r="78" spans="2:8">
      <c r="B78" s="273">
        <v>0</v>
      </c>
      <c r="C78" s="233"/>
      <c r="D78" s="277" t="s">
        <v>1348</v>
      </c>
      <c r="E78" s="278" t="s">
        <v>11</v>
      </c>
      <c r="F78" s="279">
        <v>1</v>
      </c>
      <c r="G78" s="25"/>
      <c r="H78" s="26"/>
    </row>
    <row r="79" spans="2:8">
      <c r="B79" s="273">
        <v>0</v>
      </c>
      <c r="C79" s="233"/>
      <c r="D79" s="277" t="s">
        <v>1349</v>
      </c>
      <c r="E79" s="278" t="s">
        <v>11</v>
      </c>
      <c r="F79" s="279">
        <v>4</v>
      </c>
      <c r="G79" s="25"/>
      <c r="H79" s="26"/>
    </row>
    <row r="80" spans="2:8">
      <c r="B80" s="273">
        <v>0</v>
      </c>
      <c r="C80" s="233"/>
      <c r="D80" s="277" t="s">
        <v>1350</v>
      </c>
      <c r="E80" s="278" t="s">
        <v>11</v>
      </c>
      <c r="F80" s="279">
        <v>3</v>
      </c>
      <c r="G80" s="25"/>
      <c r="H80" s="26"/>
    </row>
    <row r="81" spans="2:8">
      <c r="B81" s="273">
        <v>0</v>
      </c>
      <c r="C81" s="233"/>
      <c r="D81" s="277" t="s">
        <v>1351</v>
      </c>
      <c r="E81" s="278" t="s">
        <v>11</v>
      </c>
      <c r="F81" s="279">
        <v>3</v>
      </c>
      <c r="G81" s="25"/>
      <c r="H81" s="26"/>
    </row>
    <row r="82" spans="2:8">
      <c r="B82" s="273">
        <v>0</v>
      </c>
      <c r="C82" s="233"/>
      <c r="D82" s="277" t="s">
        <v>1352</v>
      </c>
      <c r="E82" s="278" t="s">
        <v>11</v>
      </c>
      <c r="F82" s="279">
        <v>1</v>
      </c>
      <c r="G82" s="25"/>
      <c r="H82" s="26"/>
    </row>
    <row r="83" spans="2:8">
      <c r="B83" s="273">
        <v>0</v>
      </c>
      <c r="C83" s="233"/>
      <c r="D83" s="277" t="s">
        <v>1353</v>
      </c>
      <c r="E83" s="278" t="s">
        <v>11</v>
      </c>
      <c r="F83" s="279">
        <v>1</v>
      </c>
      <c r="G83" s="25"/>
      <c r="H83" s="26"/>
    </row>
    <row r="84" spans="2:8" ht="25.5">
      <c r="B84" s="273">
        <v>0</v>
      </c>
      <c r="C84" s="233"/>
      <c r="D84" s="277" t="s">
        <v>1296</v>
      </c>
      <c r="E84" s="278" t="s">
        <v>354</v>
      </c>
      <c r="F84" s="276">
        <f>F58</f>
        <v>142.69999999999999</v>
      </c>
      <c r="G84" s="25"/>
      <c r="H84" s="26"/>
    </row>
    <row r="85" spans="2:8">
      <c r="B85" s="273">
        <v>10</v>
      </c>
      <c r="C85" s="233"/>
      <c r="D85" s="274" t="s">
        <v>1441</v>
      </c>
      <c r="E85" s="275" t="s">
        <v>11</v>
      </c>
      <c r="F85" s="276">
        <v>1</v>
      </c>
      <c r="G85" s="25"/>
      <c r="H85" s="26"/>
    </row>
    <row r="86" spans="2:8" s="6" customFormat="1" ht="25.5">
      <c r="B86" s="190">
        <v>11</v>
      </c>
      <c r="C86" s="212"/>
      <c r="D86" s="206" t="s">
        <v>1354</v>
      </c>
      <c r="E86" s="202" t="s">
        <v>1048</v>
      </c>
      <c r="F86" s="203">
        <v>552</v>
      </c>
      <c r="G86" s="27"/>
      <c r="H86" s="28"/>
    </row>
    <row r="87" spans="2:8" ht="15">
      <c r="B87" s="4"/>
      <c r="C87" s="4"/>
      <c r="D87" s="7"/>
      <c r="E87" s="7" t="s">
        <v>5</v>
      </c>
      <c r="F87" s="24"/>
      <c r="G87" s="25"/>
      <c r="H87" s="26"/>
    </row>
    <row r="89" spans="2:8" s="8" customFormat="1" ht="12.75" customHeight="1">
      <c r="C89" s="9" t="str">
        <f>'1,1'!C22</f>
        <v>Piezīmes:</v>
      </c>
    </row>
    <row r="90" spans="2:8" s="8" customFormat="1" ht="45" customHeight="1">
      <c r="B90"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0" s="559"/>
      <c r="D90" s="559"/>
      <c r="E90" s="559"/>
      <c r="F90" s="559"/>
      <c r="G90" s="559"/>
      <c r="H90" s="559"/>
    </row>
  </sheetData>
  <mergeCells count="11">
    <mergeCell ref="B90:H90"/>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1:J59"/>
  <sheetViews>
    <sheetView showZeros="0" view="pageBreakPreview" topLeftCell="A34" zoomScale="80" zoomScaleNormal="100" zoomScaleSheetLayoutView="80" workbookViewId="0">
      <selection activeCell="G12" sqref="G12"/>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560" t="s">
        <v>12</v>
      </c>
      <c r="C1" s="560"/>
      <c r="D1" s="560"/>
      <c r="E1" s="16" t="str">
        <f ca="1">MID(CELL("filename",B1), FIND("]", CELL("filename",B1))+ 1, 255)</f>
        <v>1,9</v>
      </c>
      <c r="F1" s="16"/>
      <c r="G1" s="16"/>
      <c r="H1" s="16"/>
    </row>
    <row r="2" spans="2:8" s="3" customFormat="1" ht="15">
      <c r="B2" s="561" t="str">
        <f>D9</f>
        <v>Iekšējie apdares darbi</v>
      </c>
      <c r="C2" s="561"/>
      <c r="D2" s="561"/>
      <c r="E2" s="561"/>
      <c r="F2" s="561"/>
      <c r="G2" s="561"/>
      <c r="H2" s="561"/>
    </row>
    <row r="3" spans="2:8" ht="15">
      <c r="B3" s="2" t="s">
        <v>1</v>
      </c>
      <c r="D3" s="568" t="str">
        <f>'1,1'!D3</f>
        <v>Ražošanas ēka</v>
      </c>
      <c r="E3" s="568"/>
      <c r="F3" s="568"/>
      <c r="G3" s="568"/>
      <c r="H3" s="568"/>
    </row>
    <row r="4" spans="2:8" ht="15">
      <c r="B4" s="2" t="s">
        <v>2</v>
      </c>
      <c r="D4" s="568" t="str">
        <f>'1,1'!D4</f>
        <v>Ražošanas ēkas Nr.7 jaunbūve</v>
      </c>
      <c r="E4" s="568"/>
      <c r="F4" s="568"/>
      <c r="G4" s="568"/>
      <c r="H4" s="568"/>
    </row>
    <row r="5" spans="2:8" ht="15">
      <c r="B5" s="2" t="s">
        <v>3</v>
      </c>
      <c r="D5" s="568" t="str">
        <f>'1,1'!D5:H5</f>
        <v>Ventspils, Ventspils Augsto tehnoloģiju parks</v>
      </c>
      <c r="E5" s="568"/>
      <c r="F5" s="568"/>
      <c r="G5" s="568"/>
      <c r="H5" s="568"/>
    </row>
    <row r="6" spans="2:8" ht="15">
      <c r="B6" s="5"/>
      <c r="C6" s="5"/>
    </row>
    <row r="7" spans="2:8" ht="14.25" customHeight="1">
      <c r="B7" s="562" t="s">
        <v>4</v>
      </c>
      <c r="C7" s="563"/>
      <c r="D7" s="565" t="s">
        <v>6</v>
      </c>
      <c r="E7" s="566" t="s">
        <v>7</v>
      </c>
      <c r="F7" s="567" t="s">
        <v>8</v>
      </c>
      <c r="G7" s="25"/>
      <c r="H7" s="26"/>
    </row>
    <row r="8" spans="2:8" ht="59.25" customHeight="1">
      <c r="B8" s="562"/>
      <c r="C8" s="564"/>
      <c r="D8" s="565"/>
      <c r="E8" s="566"/>
      <c r="F8" s="567"/>
      <c r="G8" s="25"/>
      <c r="H8" s="26"/>
    </row>
    <row r="9" spans="2:8" ht="15.75">
      <c r="B9" s="169"/>
      <c r="C9" s="185">
        <v>0</v>
      </c>
      <c r="D9" s="127" t="s">
        <v>1393</v>
      </c>
      <c r="E9" s="128"/>
      <c r="F9" s="129"/>
      <c r="G9" s="25"/>
      <c r="H9" s="26"/>
    </row>
    <row r="10" spans="2:8" ht="15">
      <c r="B10" s="171">
        <v>0</v>
      </c>
      <c r="C10" s="131"/>
      <c r="D10" s="280" t="s">
        <v>1356</v>
      </c>
      <c r="E10" s="222"/>
      <c r="F10" s="174"/>
      <c r="G10" s="25"/>
      <c r="H10" s="26"/>
    </row>
    <row r="11" spans="2:8" ht="25.5">
      <c r="B11" s="190">
        <v>1</v>
      </c>
      <c r="C11" s="281"/>
      <c r="D11" s="208" t="s">
        <v>1357</v>
      </c>
      <c r="E11" s="202" t="s">
        <v>354</v>
      </c>
      <c r="F11" s="203">
        <v>176.2</v>
      </c>
      <c r="G11" s="25"/>
      <c r="H11" s="26"/>
    </row>
    <row r="12" spans="2:8" ht="25.5">
      <c r="B12" s="190">
        <v>2</v>
      </c>
      <c r="C12" s="281"/>
      <c r="D12" s="208" t="s">
        <v>1358</v>
      </c>
      <c r="E12" s="202" t="s">
        <v>354</v>
      </c>
      <c r="F12" s="203">
        <v>72.400000000000006</v>
      </c>
      <c r="G12" s="25"/>
      <c r="H12" s="26"/>
    </row>
    <row r="13" spans="2:8" ht="25.5">
      <c r="B13" s="190">
        <v>3</v>
      </c>
      <c r="C13" s="281"/>
      <c r="D13" s="208" t="s">
        <v>1359</v>
      </c>
      <c r="E13" s="202" t="s">
        <v>354</v>
      </c>
      <c r="F13" s="203">
        <v>3.3</v>
      </c>
      <c r="G13" s="25"/>
      <c r="H13" s="26"/>
    </row>
    <row r="14" spans="2:8" ht="51">
      <c r="B14" s="190">
        <v>3</v>
      </c>
      <c r="C14" s="281"/>
      <c r="D14" s="208" t="s">
        <v>1440</v>
      </c>
      <c r="E14" s="202" t="s">
        <v>354</v>
      </c>
      <c r="F14" s="203">
        <v>132.5</v>
      </c>
      <c r="G14" s="25"/>
      <c r="H14" s="26"/>
    </row>
    <row r="15" spans="2:8" ht="25.5">
      <c r="B15" s="105">
        <v>4</v>
      </c>
      <c r="C15" s="282"/>
      <c r="D15" s="283" t="s">
        <v>1360</v>
      </c>
      <c r="E15" s="284" t="s">
        <v>354</v>
      </c>
      <c r="F15" s="285">
        <v>528.4</v>
      </c>
      <c r="G15" s="25"/>
      <c r="H15" s="26"/>
    </row>
    <row r="16" spans="2:8" ht="25.5">
      <c r="B16" s="105">
        <v>5</v>
      </c>
      <c r="C16" s="282"/>
      <c r="D16" s="283" t="s">
        <v>1361</v>
      </c>
      <c r="E16" s="284" t="s">
        <v>354</v>
      </c>
      <c r="F16" s="285">
        <v>124.2</v>
      </c>
      <c r="G16" s="25"/>
      <c r="H16" s="26"/>
    </row>
    <row r="17" spans="2:8">
      <c r="B17" s="190">
        <v>6</v>
      </c>
      <c r="C17" s="212"/>
      <c r="D17" s="208" t="s">
        <v>1362</v>
      </c>
      <c r="E17" s="202" t="s">
        <v>354</v>
      </c>
      <c r="F17" s="203">
        <v>21.5</v>
      </c>
      <c r="G17" s="25"/>
      <c r="H17" s="26"/>
    </row>
    <row r="18" spans="2:8">
      <c r="B18" s="190">
        <v>0</v>
      </c>
      <c r="C18" s="212"/>
      <c r="D18" s="225" t="s">
        <v>1363</v>
      </c>
      <c r="E18" s="202" t="s">
        <v>354</v>
      </c>
      <c r="F18" s="203">
        <f>1.05*F17</f>
        <v>22.574999999999999</v>
      </c>
      <c r="G18" s="25"/>
      <c r="H18" s="26"/>
    </row>
    <row r="19" spans="2:8" ht="25.5">
      <c r="B19" s="190">
        <v>0</v>
      </c>
      <c r="C19" s="212"/>
      <c r="D19" s="225" t="s">
        <v>1364</v>
      </c>
      <c r="E19" s="202" t="s">
        <v>1171</v>
      </c>
      <c r="F19" s="203">
        <f>0.3*F17</f>
        <v>6.45</v>
      </c>
      <c r="G19" s="25"/>
      <c r="H19" s="26"/>
    </row>
    <row r="20" spans="2:8">
      <c r="B20" s="190">
        <v>7</v>
      </c>
      <c r="C20" s="212"/>
      <c r="D20" s="208" t="s">
        <v>1362</v>
      </c>
      <c r="E20" s="202" t="s">
        <v>354</v>
      </c>
      <c r="F20" s="203">
        <v>67.2</v>
      </c>
      <c r="G20" s="25"/>
      <c r="H20" s="26"/>
    </row>
    <row r="21" spans="2:8">
      <c r="B21" s="190">
        <v>0</v>
      </c>
      <c r="C21" s="212"/>
      <c r="D21" s="225" t="s">
        <v>1365</v>
      </c>
      <c r="E21" s="202" t="s">
        <v>354</v>
      </c>
      <c r="F21" s="203">
        <f>1.05*F20</f>
        <v>70.56</v>
      </c>
      <c r="G21" s="25"/>
      <c r="H21" s="26"/>
    </row>
    <row r="22" spans="2:8" ht="25.5">
      <c r="B22" s="190">
        <v>0</v>
      </c>
      <c r="C22" s="212"/>
      <c r="D22" s="225" t="s">
        <v>1364</v>
      </c>
      <c r="E22" s="202" t="s">
        <v>1171</v>
      </c>
      <c r="F22" s="203">
        <f>0.3*F20</f>
        <v>20.16</v>
      </c>
      <c r="G22" s="25"/>
      <c r="H22" s="26"/>
    </row>
    <row r="23" spans="2:8">
      <c r="B23" s="190">
        <v>8</v>
      </c>
      <c r="C23" s="212"/>
      <c r="D23" s="208" t="s">
        <v>1366</v>
      </c>
      <c r="E23" s="202" t="s">
        <v>354</v>
      </c>
      <c r="F23" s="203">
        <v>35.5</v>
      </c>
      <c r="G23" s="25"/>
      <c r="H23" s="26"/>
    </row>
    <row r="24" spans="2:8">
      <c r="B24" s="190">
        <v>0</v>
      </c>
      <c r="C24" s="212"/>
      <c r="D24" s="225" t="s">
        <v>1367</v>
      </c>
      <c r="E24" s="202" t="s">
        <v>354</v>
      </c>
      <c r="F24" s="203">
        <f>1.05*F23</f>
        <v>37.274999999999999</v>
      </c>
      <c r="G24" s="25"/>
      <c r="H24" s="26"/>
    </row>
    <row r="25" spans="2:8" ht="25.5">
      <c r="B25" s="190">
        <v>0</v>
      </c>
      <c r="C25" s="212"/>
      <c r="D25" s="225" t="s">
        <v>1364</v>
      </c>
      <c r="E25" s="202" t="s">
        <v>678</v>
      </c>
      <c r="F25" s="203">
        <v>1</v>
      </c>
      <c r="G25" s="25"/>
      <c r="H25" s="26"/>
    </row>
    <row r="26" spans="2:8">
      <c r="B26" s="190">
        <v>9</v>
      </c>
      <c r="C26" s="286"/>
      <c r="D26" s="208" t="s">
        <v>1368</v>
      </c>
      <c r="E26" s="202" t="s">
        <v>354</v>
      </c>
      <c r="F26" s="203">
        <f>F23+F20+F17+F15+F14</f>
        <v>785.1</v>
      </c>
      <c r="G26" s="25"/>
      <c r="H26" s="26"/>
    </row>
    <row r="27" spans="2:8">
      <c r="B27" s="190">
        <v>0</v>
      </c>
      <c r="C27" s="281"/>
      <c r="D27" s="225" t="s">
        <v>1369</v>
      </c>
      <c r="E27" s="202" t="s">
        <v>642</v>
      </c>
      <c r="F27" s="203">
        <f>0.1*F26</f>
        <v>78.510000000000005</v>
      </c>
      <c r="G27" s="25"/>
      <c r="H27" s="26"/>
    </row>
    <row r="28" spans="2:8">
      <c r="B28" s="190">
        <v>0</v>
      </c>
      <c r="C28" s="281"/>
      <c r="D28" s="225" t="s">
        <v>1370</v>
      </c>
      <c r="E28" s="202" t="s">
        <v>1266</v>
      </c>
      <c r="F28" s="203">
        <f>2.4*F26</f>
        <v>1884.24</v>
      </c>
      <c r="G28" s="25"/>
      <c r="H28" s="26"/>
    </row>
    <row r="29" spans="2:8">
      <c r="B29" s="190">
        <v>0</v>
      </c>
      <c r="C29" s="281"/>
      <c r="D29" s="263" t="s">
        <v>1371</v>
      </c>
      <c r="E29" s="202" t="s">
        <v>354</v>
      </c>
      <c r="F29" s="203">
        <f>0.02*F26</f>
        <v>15.702</v>
      </c>
      <c r="G29" s="25"/>
      <c r="H29" s="26"/>
    </row>
    <row r="30" spans="2:8">
      <c r="B30" s="190">
        <v>10</v>
      </c>
      <c r="C30" s="286"/>
      <c r="D30" s="268" t="s">
        <v>1372</v>
      </c>
      <c r="E30" s="202" t="s">
        <v>354</v>
      </c>
      <c r="F30" s="203">
        <f>F26</f>
        <v>785.1</v>
      </c>
      <c r="G30" s="25"/>
      <c r="H30" s="26"/>
    </row>
    <row r="31" spans="2:8">
      <c r="B31" s="190">
        <v>0</v>
      </c>
      <c r="C31" s="281"/>
      <c r="D31" s="225" t="s">
        <v>1373</v>
      </c>
      <c r="E31" s="202" t="s">
        <v>642</v>
      </c>
      <c r="F31" s="203">
        <f>0.15*F30</f>
        <v>117.765</v>
      </c>
      <c r="G31" s="25"/>
      <c r="H31" s="26"/>
    </row>
    <row r="32" spans="2:8">
      <c r="B32" s="190">
        <v>11</v>
      </c>
      <c r="C32" s="286"/>
      <c r="D32" s="268" t="s">
        <v>1374</v>
      </c>
      <c r="E32" s="202" t="s">
        <v>354</v>
      </c>
      <c r="F32" s="203">
        <f>F30-132.5</f>
        <v>652.6</v>
      </c>
      <c r="G32" s="25"/>
      <c r="H32" s="26"/>
    </row>
    <row r="33" spans="2:8">
      <c r="B33" s="190">
        <v>0</v>
      </c>
      <c r="C33" s="281"/>
      <c r="D33" s="225" t="s">
        <v>1375</v>
      </c>
      <c r="E33" s="202" t="s">
        <v>642</v>
      </c>
      <c r="F33" s="203">
        <f>0.33*F32</f>
        <v>215.358</v>
      </c>
      <c r="G33" s="25"/>
      <c r="H33" s="26"/>
    </row>
    <row r="34" spans="2:8">
      <c r="B34" s="190">
        <v>12</v>
      </c>
      <c r="C34" s="286"/>
      <c r="D34" s="268" t="s">
        <v>1376</v>
      </c>
      <c r="E34" s="202" t="s">
        <v>354</v>
      </c>
      <c r="F34" s="203">
        <v>132.5</v>
      </c>
      <c r="G34" s="25"/>
      <c r="H34" s="26"/>
    </row>
    <row r="35" spans="2:8">
      <c r="B35" s="190">
        <v>0</v>
      </c>
      <c r="C35" s="281"/>
      <c r="D35" s="225" t="s">
        <v>1377</v>
      </c>
      <c r="E35" s="202" t="s">
        <v>642</v>
      </c>
      <c r="F35" s="203">
        <f>0.33*F34</f>
        <v>43.725000000000001</v>
      </c>
      <c r="G35" s="25"/>
      <c r="H35" s="26"/>
    </row>
    <row r="36" spans="2:8">
      <c r="B36" s="190">
        <v>13</v>
      </c>
      <c r="C36" s="286"/>
      <c r="D36" s="268" t="s">
        <v>1378</v>
      </c>
      <c r="E36" s="202" t="s">
        <v>11</v>
      </c>
      <c r="F36" s="203">
        <v>39</v>
      </c>
      <c r="G36" s="25"/>
      <c r="H36" s="26"/>
    </row>
    <row r="37" spans="2:8" ht="15">
      <c r="B37" s="171">
        <v>0</v>
      </c>
      <c r="C37" s="131"/>
      <c r="D37" s="280" t="s">
        <v>1379</v>
      </c>
      <c r="E37" s="222"/>
      <c r="F37" s="174"/>
      <c r="G37" s="25"/>
      <c r="H37" s="26"/>
    </row>
    <row r="38" spans="2:8" ht="25.5">
      <c r="B38" s="190">
        <v>14</v>
      </c>
      <c r="C38" s="281"/>
      <c r="D38" s="208" t="s">
        <v>1380</v>
      </c>
      <c r="E38" s="202" t="s">
        <v>354</v>
      </c>
      <c r="F38" s="203">
        <v>807</v>
      </c>
      <c r="G38" s="25"/>
      <c r="H38" s="26"/>
    </row>
    <row r="39" spans="2:8" ht="25.5">
      <c r="B39" s="190">
        <v>15</v>
      </c>
      <c r="C39" s="286"/>
      <c r="D39" s="287" t="s">
        <v>1381</v>
      </c>
      <c r="E39" s="202" t="s">
        <v>354</v>
      </c>
      <c r="F39" s="203">
        <v>3737.6</v>
      </c>
      <c r="G39" s="25"/>
      <c r="H39" s="26"/>
    </row>
    <row r="40" spans="2:8">
      <c r="B40" s="190">
        <v>0</v>
      </c>
      <c r="C40" s="286"/>
      <c r="D40" s="225" t="s">
        <v>1369</v>
      </c>
      <c r="E40" s="202" t="s">
        <v>642</v>
      </c>
      <c r="F40" s="203">
        <f>0.1*F39</f>
        <v>373.76</v>
      </c>
      <c r="G40" s="25"/>
      <c r="H40" s="26"/>
    </row>
    <row r="41" spans="2:8">
      <c r="B41" s="190">
        <v>0</v>
      </c>
      <c r="C41" s="286"/>
      <c r="D41" s="225" t="s">
        <v>1382</v>
      </c>
      <c r="E41" s="202" t="s">
        <v>1266</v>
      </c>
      <c r="F41" s="203">
        <f>2.4*F39</f>
        <v>8970.24</v>
      </c>
      <c r="G41" s="25"/>
      <c r="H41" s="26"/>
    </row>
    <row r="42" spans="2:8">
      <c r="B42" s="190">
        <v>0</v>
      </c>
      <c r="C42" s="286"/>
      <c r="D42" s="263" t="s">
        <v>1371</v>
      </c>
      <c r="E42" s="202" t="s">
        <v>354</v>
      </c>
      <c r="F42" s="203">
        <f>0.02*F39</f>
        <v>74.751999999999995</v>
      </c>
      <c r="G42" s="25"/>
      <c r="H42" s="26"/>
    </row>
    <row r="43" spans="2:8" ht="25.5">
      <c r="B43" s="190">
        <v>16</v>
      </c>
      <c r="C43" s="286"/>
      <c r="D43" s="288" t="s">
        <v>1383</v>
      </c>
      <c r="E43" s="202" t="s">
        <v>354</v>
      </c>
      <c r="F43" s="203">
        <f>F39</f>
        <v>3737.6</v>
      </c>
      <c r="G43" s="25"/>
      <c r="H43" s="26"/>
    </row>
    <row r="44" spans="2:8">
      <c r="B44" s="190">
        <v>0</v>
      </c>
      <c r="C44" s="286"/>
      <c r="D44" s="225" t="s">
        <v>1373</v>
      </c>
      <c r="E44" s="202" t="s">
        <v>642</v>
      </c>
      <c r="F44" s="203">
        <f>0.15*F43</f>
        <v>560.64</v>
      </c>
      <c r="G44" s="25"/>
      <c r="H44" s="26"/>
    </row>
    <row r="45" spans="2:8" ht="25.5">
      <c r="B45" s="190">
        <v>17</v>
      </c>
      <c r="C45" s="286"/>
      <c r="D45" s="288" t="s">
        <v>1384</v>
      </c>
      <c r="E45" s="202" t="s">
        <v>354</v>
      </c>
      <c r="F45" s="203">
        <f>F43</f>
        <v>3737.6</v>
      </c>
      <c r="G45" s="25"/>
      <c r="H45" s="26"/>
    </row>
    <row r="46" spans="2:8">
      <c r="B46" s="190">
        <v>0</v>
      </c>
      <c r="C46" s="286"/>
      <c r="D46" s="225" t="s">
        <v>1385</v>
      </c>
      <c r="E46" s="202" t="s">
        <v>642</v>
      </c>
      <c r="F46" s="203">
        <f>0.33*F45</f>
        <v>1233.4080000000001</v>
      </c>
      <c r="G46" s="25"/>
      <c r="H46" s="26"/>
    </row>
    <row r="47" spans="2:8" ht="25.5">
      <c r="B47" s="190">
        <v>18</v>
      </c>
      <c r="C47" s="281"/>
      <c r="D47" s="208" t="s">
        <v>1386</v>
      </c>
      <c r="E47" s="202" t="s">
        <v>354</v>
      </c>
      <c r="F47" s="203">
        <f>F48+F52</f>
        <v>289.39999999999998</v>
      </c>
      <c r="G47" s="25"/>
      <c r="H47" s="26"/>
    </row>
    <row r="48" spans="2:8">
      <c r="B48" s="190">
        <v>19</v>
      </c>
      <c r="C48" s="286"/>
      <c r="D48" s="289" t="s">
        <v>1387</v>
      </c>
      <c r="E48" s="202" t="s">
        <v>354</v>
      </c>
      <c r="F48" s="203">
        <v>255</v>
      </c>
      <c r="G48" s="25"/>
      <c r="H48" s="26"/>
    </row>
    <row r="49" spans="2:8" ht="38.25">
      <c r="B49" s="190">
        <v>0</v>
      </c>
      <c r="C49" s="286"/>
      <c r="D49" s="225" t="s">
        <v>1388</v>
      </c>
      <c r="E49" s="202" t="s">
        <v>354</v>
      </c>
      <c r="F49" s="203">
        <f>1.08*F48</f>
        <v>275.40000000000003</v>
      </c>
      <c r="G49" s="25"/>
      <c r="H49" s="26"/>
    </row>
    <row r="50" spans="2:8">
      <c r="B50" s="190">
        <v>0</v>
      </c>
      <c r="C50" s="286"/>
      <c r="D50" s="225" t="s">
        <v>1389</v>
      </c>
      <c r="E50" s="202" t="s">
        <v>1266</v>
      </c>
      <c r="F50" s="203">
        <f>4.4*F48</f>
        <v>1122</v>
      </c>
      <c r="G50" s="25"/>
      <c r="H50" s="26"/>
    </row>
    <row r="51" spans="2:8" ht="25.5">
      <c r="B51" s="190">
        <v>0</v>
      </c>
      <c r="C51" s="286"/>
      <c r="D51" s="225" t="s">
        <v>1390</v>
      </c>
      <c r="E51" s="202" t="s">
        <v>1266</v>
      </c>
      <c r="F51" s="203">
        <f>0.44*F48</f>
        <v>112.2</v>
      </c>
      <c r="G51" s="25"/>
      <c r="H51" s="26"/>
    </row>
    <row r="52" spans="2:8">
      <c r="B52" s="190">
        <v>20</v>
      </c>
      <c r="C52" s="286"/>
      <c r="D52" s="289" t="s">
        <v>1387</v>
      </c>
      <c r="E52" s="202" t="s">
        <v>354</v>
      </c>
      <c r="F52" s="203">
        <v>34.4</v>
      </c>
      <c r="G52" s="25"/>
      <c r="H52" s="26"/>
    </row>
    <row r="53" spans="2:8" ht="38.25">
      <c r="B53" s="190">
        <v>0</v>
      </c>
      <c r="C53" s="286"/>
      <c r="D53" s="225" t="s">
        <v>1391</v>
      </c>
      <c r="E53" s="202" t="s">
        <v>354</v>
      </c>
      <c r="F53" s="203">
        <f>1.08*F52</f>
        <v>37.152000000000001</v>
      </c>
      <c r="G53" s="25"/>
      <c r="H53" s="26"/>
    </row>
    <row r="54" spans="2:8">
      <c r="B54" s="190">
        <v>0</v>
      </c>
      <c r="C54" s="286"/>
      <c r="D54" s="225" t="s">
        <v>1389</v>
      </c>
      <c r="E54" s="202" t="s">
        <v>1266</v>
      </c>
      <c r="F54" s="203">
        <f>4.4*F52</f>
        <v>151.36000000000001</v>
      </c>
      <c r="G54" s="25"/>
      <c r="H54" s="26"/>
    </row>
    <row r="55" spans="2:8" s="6" customFormat="1">
      <c r="B55" s="190">
        <v>0</v>
      </c>
      <c r="C55" s="286"/>
      <c r="D55" s="225" t="s">
        <v>1392</v>
      </c>
      <c r="E55" s="202" t="s">
        <v>1266</v>
      </c>
      <c r="F55" s="203">
        <f>0.44*F52</f>
        <v>15.135999999999999</v>
      </c>
      <c r="G55" s="27"/>
      <c r="H55" s="28"/>
    </row>
    <row r="56" spans="2:8" ht="15">
      <c r="B56" s="4"/>
      <c r="C56" s="4"/>
      <c r="D56" s="7"/>
      <c r="E56" s="7" t="s">
        <v>5</v>
      </c>
      <c r="F56" s="24"/>
      <c r="G56" s="25"/>
      <c r="H56" s="26"/>
    </row>
    <row r="58" spans="2:8" s="8" customFormat="1" ht="12.75" customHeight="1">
      <c r="C58" s="9" t="str">
        <f>'1,1'!C22</f>
        <v>Piezīmes:</v>
      </c>
    </row>
    <row r="59" spans="2:8" s="8" customFormat="1" ht="45" customHeight="1">
      <c r="B59"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9" s="559"/>
      <c r="D59" s="559"/>
      <c r="E59" s="559"/>
      <c r="F59" s="559"/>
      <c r="G59" s="559"/>
      <c r="H59" s="559"/>
    </row>
  </sheetData>
  <mergeCells count="11">
    <mergeCell ref="B59:H59"/>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1:J33"/>
  <sheetViews>
    <sheetView showZeros="0" view="pageBreakPreview" zoomScale="80" zoomScaleNormal="100" zoomScaleSheetLayoutView="80" workbookViewId="0">
      <selection activeCell="H8" sqref="H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560" t="s">
        <v>12</v>
      </c>
      <c r="C1" s="560"/>
      <c r="D1" s="560"/>
      <c r="E1" s="16" t="str">
        <f ca="1">MID(CELL("filename",B1), FIND("]", CELL("filename",B1))+ 1, 255)</f>
        <v>1,10</v>
      </c>
      <c r="F1" s="16"/>
      <c r="G1" s="16"/>
      <c r="H1" s="16"/>
    </row>
    <row r="2" spans="2:8" s="3" customFormat="1" ht="15">
      <c r="B2" s="561" t="str">
        <f>D9</f>
        <v>Fasāde</v>
      </c>
      <c r="C2" s="561"/>
      <c r="D2" s="561"/>
      <c r="E2" s="561"/>
      <c r="F2" s="561"/>
      <c r="G2" s="561"/>
      <c r="H2" s="561"/>
    </row>
    <row r="3" spans="2:8" ht="15">
      <c r="B3" s="2" t="s">
        <v>1</v>
      </c>
      <c r="D3" s="568" t="str">
        <f>'1,1'!D3</f>
        <v>Ražošanas ēka</v>
      </c>
      <c r="E3" s="568"/>
      <c r="F3" s="568"/>
      <c r="G3" s="568"/>
      <c r="H3" s="568"/>
    </row>
    <row r="4" spans="2:8" ht="15">
      <c r="B4" s="2" t="s">
        <v>2</v>
      </c>
      <c r="D4" s="568" t="str">
        <f>'1,1'!D4</f>
        <v>Ražošanas ēkas Nr.7 jaunbūve</v>
      </c>
      <c r="E4" s="568"/>
      <c r="F4" s="568"/>
      <c r="G4" s="568"/>
      <c r="H4" s="568"/>
    </row>
    <row r="5" spans="2:8" ht="15">
      <c r="B5" s="2" t="s">
        <v>3</v>
      </c>
      <c r="D5" s="568" t="str">
        <f>'1,1'!D5:H5</f>
        <v>Ventspils, Ventspils Augsto tehnoloģiju parks</v>
      </c>
      <c r="E5" s="568"/>
      <c r="F5" s="568"/>
      <c r="G5" s="568"/>
      <c r="H5" s="568"/>
    </row>
    <row r="6" spans="2:8" ht="15">
      <c r="B6" s="5"/>
      <c r="C6" s="5"/>
    </row>
    <row r="7" spans="2:8" ht="14.25" customHeight="1">
      <c r="B7" s="562" t="s">
        <v>4</v>
      </c>
      <c r="C7" s="563"/>
      <c r="D7" s="565" t="s">
        <v>6</v>
      </c>
      <c r="E7" s="566" t="s">
        <v>7</v>
      </c>
      <c r="F7" s="567" t="s">
        <v>8</v>
      </c>
      <c r="G7" s="25"/>
      <c r="H7" s="26"/>
    </row>
    <row r="8" spans="2:8" ht="59.25" customHeight="1">
      <c r="B8" s="562"/>
      <c r="C8" s="564"/>
      <c r="D8" s="565"/>
      <c r="E8" s="566"/>
      <c r="F8" s="567"/>
      <c r="G8" s="25"/>
      <c r="H8" s="26"/>
    </row>
    <row r="9" spans="2:8" ht="15.75">
      <c r="B9" s="169"/>
      <c r="C9" s="185">
        <v>0</v>
      </c>
      <c r="D9" s="127" t="s">
        <v>1413</v>
      </c>
      <c r="E9" s="128"/>
      <c r="F9" s="129"/>
      <c r="G9" s="25"/>
      <c r="H9" s="26"/>
    </row>
    <row r="10" spans="2:8">
      <c r="B10" s="190">
        <v>0</v>
      </c>
      <c r="C10" s="271"/>
      <c r="D10" s="290" t="s">
        <v>1394</v>
      </c>
      <c r="E10" s="202"/>
      <c r="F10" s="203"/>
      <c r="G10" s="25"/>
      <c r="H10" s="26"/>
    </row>
    <row r="11" spans="2:8">
      <c r="B11" s="190">
        <v>1</v>
      </c>
      <c r="C11" s="291"/>
      <c r="D11" s="292" t="s">
        <v>1395</v>
      </c>
      <c r="E11" s="202" t="s">
        <v>354</v>
      </c>
      <c r="F11" s="203">
        <v>260</v>
      </c>
      <c r="G11" s="25"/>
      <c r="H11" s="26"/>
    </row>
    <row r="12" spans="2:8">
      <c r="B12" s="190">
        <v>0</v>
      </c>
      <c r="C12" s="291"/>
      <c r="D12" s="214" t="s">
        <v>1396</v>
      </c>
      <c r="E12" s="202" t="s">
        <v>354</v>
      </c>
      <c r="F12" s="203">
        <f>1.05*F11</f>
        <v>273</v>
      </c>
      <c r="G12" s="25"/>
      <c r="H12" s="26"/>
    </row>
    <row r="13" spans="2:8">
      <c r="B13" s="190">
        <v>0</v>
      </c>
      <c r="C13" s="291"/>
      <c r="D13" s="213" t="s">
        <v>1397</v>
      </c>
      <c r="E13" s="202" t="s">
        <v>1266</v>
      </c>
      <c r="F13" s="203">
        <f>5*F11</f>
        <v>1300</v>
      </c>
      <c r="G13" s="25"/>
      <c r="H13" s="26"/>
    </row>
    <row r="14" spans="2:8">
      <c r="B14" s="190">
        <v>0</v>
      </c>
      <c r="C14" s="291"/>
      <c r="D14" s="213" t="s">
        <v>1398</v>
      </c>
      <c r="E14" s="202" t="s">
        <v>11</v>
      </c>
      <c r="F14" s="203">
        <f>8*F11</f>
        <v>2080</v>
      </c>
      <c r="G14" s="25"/>
      <c r="H14" s="26"/>
    </row>
    <row r="15" spans="2:8" ht="25.5">
      <c r="B15" s="190">
        <v>2</v>
      </c>
      <c r="C15" s="291"/>
      <c r="D15" s="292" t="s">
        <v>1399</v>
      </c>
      <c r="E15" s="202" t="s">
        <v>354</v>
      </c>
      <c r="F15" s="203">
        <v>260</v>
      </c>
      <c r="G15" s="25"/>
      <c r="H15" s="26"/>
    </row>
    <row r="16" spans="2:8">
      <c r="B16" s="190">
        <v>3</v>
      </c>
      <c r="C16" s="271"/>
      <c r="D16" s="292" t="s">
        <v>1400</v>
      </c>
      <c r="E16" s="202" t="s">
        <v>354</v>
      </c>
      <c r="F16" s="203">
        <v>260</v>
      </c>
      <c r="G16" s="25"/>
      <c r="H16" s="26"/>
    </row>
    <row r="17" spans="2:8">
      <c r="B17" s="190">
        <v>0</v>
      </c>
      <c r="C17" s="271"/>
      <c r="D17" s="213" t="s">
        <v>1401</v>
      </c>
      <c r="E17" s="202" t="s">
        <v>642</v>
      </c>
      <c r="F17" s="203">
        <f>0.25*F16</f>
        <v>65</v>
      </c>
      <c r="G17" s="25"/>
      <c r="H17" s="26"/>
    </row>
    <row r="18" spans="2:8">
      <c r="B18" s="190">
        <v>4</v>
      </c>
      <c r="C18" s="271"/>
      <c r="D18" s="292" t="s">
        <v>1402</v>
      </c>
      <c r="E18" s="202" t="s">
        <v>354</v>
      </c>
      <c r="F18" s="203">
        <v>100</v>
      </c>
      <c r="G18" s="25"/>
      <c r="H18" s="26"/>
    </row>
    <row r="19" spans="2:8" ht="25.5">
      <c r="B19" s="190">
        <v>0</v>
      </c>
      <c r="C19" s="271"/>
      <c r="D19" s="213" t="s">
        <v>1403</v>
      </c>
      <c r="E19" s="202" t="s">
        <v>1266</v>
      </c>
      <c r="F19" s="203">
        <f>5*F18</f>
        <v>500</v>
      </c>
      <c r="G19" s="25"/>
      <c r="H19" s="26"/>
    </row>
    <row r="20" spans="2:8">
      <c r="B20" s="190">
        <v>0</v>
      </c>
      <c r="C20" s="271"/>
      <c r="D20" s="213" t="s">
        <v>1404</v>
      </c>
      <c r="E20" s="202" t="s">
        <v>354</v>
      </c>
      <c r="F20" s="203">
        <f>1.1*F18</f>
        <v>110.00000000000001</v>
      </c>
      <c r="G20" s="25"/>
      <c r="H20" s="26"/>
    </row>
    <row r="21" spans="2:8">
      <c r="B21" s="190">
        <v>5</v>
      </c>
      <c r="C21" s="271"/>
      <c r="D21" s="292" t="s">
        <v>1405</v>
      </c>
      <c r="E21" s="202" t="s">
        <v>354</v>
      </c>
      <c r="F21" s="203">
        <v>100</v>
      </c>
      <c r="G21" s="25"/>
      <c r="H21" s="26"/>
    </row>
    <row r="22" spans="2:8" ht="25.5">
      <c r="B22" s="190">
        <v>0</v>
      </c>
      <c r="C22" s="271"/>
      <c r="D22" s="213" t="s">
        <v>1406</v>
      </c>
      <c r="E22" s="202" t="s">
        <v>642</v>
      </c>
      <c r="F22" s="203">
        <f>0.25*F21</f>
        <v>25</v>
      </c>
      <c r="G22" s="25"/>
      <c r="H22" s="26"/>
    </row>
    <row r="23" spans="2:8" ht="25.5">
      <c r="B23" s="190">
        <v>6</v>
      </c>
      <c r="C23" s="271"/>
      <c r="D23" s="292" t="s">
        <v>1407</v>
      </c>
      <c r="E23" s="202" t="s">
        <v>354</v>
      </c>
      <c r="F23" s="203">
        <v>100</v>
      </c>
      <c r="G23" s="25"/>
      <c r="H23" s="26"/>
    </row>
    <row r="24" spans="2:8">
      <c r="B24" s="190">
        <v>0</v>
      </c>
      <c r="C24" s="271"/>
      <c r="D24" s="213" t="s">
        <v>1408</v>
      </c>
      <c r="E24" s="202" t="s">
        <v>1266</v>
      </c>
      <c r="F24" s="203">
        <f>3.5*F23</f>
        <v>350</v>
      </c>
      <c r="G24" s="25"/>
      <c r="H24" s="26"/>
    </row>
    <row r="25" spans="2:8">
      <c r="B25" s="190">
        <v>7</v>
      </c>
      <c r="C25" s="271"/>
      <c r="D25" s="292" t="s">
        <v>1409</v>
      </c>
      <c r="E25" s="202" t="s">
        <v>354</v>
      </c>
      <c r="F25" s="203">
        <v>100</v>
      </c>
      <c r="G25" s="25"/>
      <c r="H25" s="26"/>
    </row>
    <row r="26" spans="2:8">
      <c r="B26" s="190">
        <v>0</v>
      </c>
      <c r="C26" s="271"/>
      <c r="D26" s="213" t="s">
        <v>1410</v>
      </c>
      <c r="E26" s="202" t="s">
        <v>642</v>
      </c>
      <c r="F26" s="203">
        <f>0.06*F25</f>
        <v>6</v>
      </c>
      <c r="G26" s="25"/>
      <c r="H26" s="26"/>
    </row>
    <row r="27" spans="2:8">
      <c r="B27" s="190">
        <v>8</v>
      </c>
      <c r="C27" s="271"/>
      <c r="D27" s="292" t="s">
        <v>1411</v>
      </c>
      <c r="E27" s="202" t="s">
        <v>354</v>
      </c>
      <c r="F27" s="203">
        <v>100</v>
      </c>
      <c r="G27" s="25"/>
      <c r="H27" s="26"/>
    </row>
    <row r="28" spans="2:8">
      <c r="B28" s="190">
        <v>0</v>
      </c>
      <c r="C28" s="271"/>
      <c r="D28" s="213" t="s">
        <v>1412</v>
      </c>
      <c r="E28" s="202" t="s">
        <v>642</v>
      </c>
      <c r="F28" s="203">
        <f>0.35*F27</f>
        <v>35</v>
      </c>
      <c r="G28" s="25"/>
      <c r="H28" s="26"/>
    </row>
    <row r="29" spans="2:8" s="6" customFormat="1">
      <c r="B29" s="10"/>
      <c r="C29" s="11"/>
      <c r="D29" s="12"/>
      <c r="E29" s="13"/>
      <c r="F29" s="23"/>
      <c r="G29" s="27"/>
      <c r="H29" s="28"/>
    </row>
    <row r="30" spans="2:8" ht="15">
      <c r="B30" s="4"/>
      <c r="C30" s="4"/>
      <c r="D30" s="7"/>
      <c r="E30" s="7" t="s">
        <v>5</v>
      </c>
      <c r="F30" s="24"/>
      <c r="G30" s="25"/>
      <c r="H30" s="26"/>
    </row>
    <row r="32" spans="2:8" s="8" customFormat="1" ht="12.75" customHeight="1">
      <c r="C32" s="9" t="str">
        <f>'1,1'!C22</f>
        <v>Piezīmes:</v>
      </c>
    </row>
    <row r="33" spans="2:8" s="8" customFormat="1" ht="45" customHeight="1">
      <c r="B33"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3" s="559"/>
      <c r="D33" s="559"/>
      <c r="E33" s="559"/>
      <c r="F33" s="559"/>
      <c r="G33" s="559"/>
      <c r="H33" s="559"/>
    </row>
  </sheetData>
  <mergeCells count="11">
    <mergeCell ref="B33:H33"/>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B1:J17"/>
  <sheetViews>
    <sheetView showZeros="0" view="pageBreakPreview" zoomScale="80" zoomScaleNormal="100" zoomScaleSheetLayoutView="80" workbookViewId="0">
      <selection activeCell="H32" sqref="H32"/>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560" t="s">
        <v>12</v>
      </c>
      <c r="C1" s="560"/>
      <c r="D1" s="560"/>
      <c r="E1" s="16" t="str">
        <f ca="1">MID(CELL("filename",B1), FIND("]", CELL("filename",B1))+ 1, 255)</f>
        <v>1,11</v>
      </c>
      <c r="F1" s="16"/>
      <c r="G1" s="16"/>
      <c r="H1" s="16"/>
    </row>
    <row r="2" spans="2:8" s="3" customFormat="1" ht="15">
      <c r="B2" s="561" t="str">
        <f>D9</f>
        <v>Dažādi darbi</v>
      </c>
      <c r="C2" s="561"/>
      <c r="D2" s="561"/>
      <c r="E2" s="561"/>
      <c r="F2" s="561"/>
      <c r="G2" s="561"/>
      <c r="H2" s="561"/>
    </row>
    <row r="3" spans="2:8" ht="15">
      <c r="B3" s="2" t="s">
        <v>1</v>
      </c>
      <c r="D3" s="568" t="str">
        <f>'1,1'!D3</f>
        <v>Ražošanas ēka</v>
      </c>
      <c r="E3" s="568"/>
      <c r="F3" s="568"/>
      <c r="G3" s="568"/>
      <c r="H3" s="568"/>
    </row>
    <row r="4" spans="2:8" ht="15">
      <c r="B4" s="2" t="s">
        <v>2</v>
      </c>
      <c r="D4" s="568" t="str">
        <f>'1,1'!D4</f>
        <v>Ražošanas ēkas Nr.7 jaunbūve</v>
      </c>
      <c r="E4" s="568"/>
      <c r="F4" s="568"/>
      <c r="G4" s="568"/>
      <c r="H4" s="568"/>
    </row>
    <row r="5" spans="2:8" ht="15">
      <c r="B5" s="2" t="s">
        <v>3</v>
      </c>
      <c r="D5" s="568" t="str">
        <f>'1,1'!D5:H5</f>
        <v>Ventspils, Ventspils Augsto tehnoloģiju parks</v>
      </c>
      <c r="E5" s="568"/>
      <c r="F5" s="568"/>
      <c r="G5" s="568"/>
      <c r="H5" s="568"/>
    </row>
    <row r="6" spans="2:8" ht="15">
      <c r="B6" s="5"/>
      <c r="C6" s="5"/>
    </row>
    <row r="7" spans="2:8" ht="14.25" customHeight="1">
      <c r="B7" s="562" t="s">
        <v>4</v>
      </c>
      <c r="C7" s="563"/>
      <c r="D7" s="565" t="s">
        <v>6</v>
      </c>
      <c r="E7" s="566" t="s">
        <v>7</v>
      </c>
      <c r="F7" s="567" t="s">
        <v>8</v>
      </c>
      <c r="G7" s="25"/>
      <c r="H7" s="26"/>
    </row>
    <row r="8" spans="2:8" ht="59.25" customHeight="1">
      <c r="B8" s="562"/>
      <c r="C8" s="564"/>
      <c r="D8" s="565"/>
      <c r="E8" s="566"/>
      <c r="F8" s="567"/>
      <c r="G8" s="25"/>
      <c r="H8" s="26"/>
    </row>
    <row r="9" spans="2:8" ht="15.75">
      <c r="B9" s="169"/>
      <c r="C9" s="185">
        <v>0</v>
      </c>
      <c r="D9" s="127" t="s">
        <v>1415</v>
      </c>
      <c r="E9" s="128"/>
      <c r="F9" s="129"/>
      <c r="G9" s="25"/>
      <c r="H9" s="26"/>
    </row>
    <row r="10" spans="2:8" ht="25.5">
      <c r="B10" s="243">
        <v>1</v>
      </c>
      <c r="C10" s="131"/>
      <c r="D10" s="293" t="s">
        <v>1414</v>
      </c>
      <c r="E10" s="244" t="s">
        <v>678</v>
      </c>
      <c r="F10" s="174">
        <v>1</v>
      </c>
      <c r="G10" s="25"/>
      <c r="H10" s="26"/>
    </row>
    <row r="11" spans="2:8" ht="15">
      <c r="B11" s="243">
        <v>2</v>
      </c>
      <c r="C11" s="131"/>
      <c r="D11" s="293" t="s">
        <v>1477</v>
      </c>
      <c r="E11" s="244" t="s">
        <v>678</v>
      </c>
      <c r="F11" s="174">
        <v>1</v>
      </c>
      <c r="G11" s="25"/>
      <c r="H11" s="26"/>
    </row>
    <row r="12" spans="2:8" ht="15">
      <c r="B12" s="243">
        <v>3</v>
      </c>
      <c r="C12" s="131"/>
      <c r="D12" s="293" t="s">
        <v>1478</v>
      </c>
      <c r="E12" s="244" t="s">
        <v>678</v>
      </c>
      <c r="F12" s="174">
        <v>1</v>
      </c>
      <c r="G12" s="25"/>
      <c r="H12" s="26"/>
    </row>
    <row r="13" spans="2:8" s="6" customFormat="1">
      <c r="B13" s="10"/>
      <c r="C13" s="11"/>
      <c r="D13" s="12"/>
      <c r="E13" s="13"/>
      <c r="F13" s="23"/>
      <c r="G13" s="27"/>
      <c r="H13" s="28"/>
    </row>
    <row r="14" spans="2:8" ht="15">
      <c r="B14" s="4"/>
      <c r="C14" s="4"/>
      <c r="D14" s="7"/>
      <c r="E14" s="7" t="s">
        <v>5</v>
      </c>
      <c r="F14" s="24"/>
      <c r="G14" s="25"/>
      <c r="H14" s="26"/>
    </row>
    <row r="16" spans="2:8" s="8" customFormat="1" ht="12.75" customHeight="1">
      <c r="C16" s="9" t="str">
        <f>'1,1'!C22</f>
        <v>Piezīmes:</v>
      </c>
    </row>
    <row r="17" spans="2:8" s="8" customFormat="1" ht="45" customHeight="1">
      <c r="B17"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7" s="559"/>
      <c r="D17" s="559"/>
      <c r="E17" s="559"/>
      <c r="F17" s="559"/>
      <c r="G17" s="559"/>
      <c r="H17" s="559"/>
    </row>
  </sheetData>
  <mergeCells count="11">
    <mergeCell ref="B17:H17"/>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7C782-8C28-46AD-9B9F-08A544195484}">
  <sheetPr>
    <tabColor theme="8" tint="0.39997558519241921"/>
  </sheetPr>
  <dimension ref="A1:I50"/>
  <sheetViews>
    <sheetView showZeros="0" view="pageBreakPreview" topLeftCell="A22" zoomScale="90" zoomScaleNormal="100" zoomScaleSheetLayoutView="90" workbookViewId="0">
      <selection activeCell="C39" sqref="C39"/>
    </sheetView>
  </sheetViews>
  <sheetFormatPr defaultColWidth="9.140625" defaultRowHeight="12.75"/>
  <cols>
    <col min="1" max="1" width="10.28515625" style="476" customWidth="1"/>
    <col min="2" max="2" width="12.7109375" style="476" customWidth="1"/>
    <col min="3" max="3" width="32.7109375" style="476" customWidth="1"/>
    <col min="4" max="4" width="10" style="476" customWidth="1"/>
    <col min="5" max="5" width="13.28515625" style="476" customWidth="1"/>
    <col min="6" max="6" width="13.7109375" style="476" customWidth="1"/>
    <col min="7" max="7" width="17.7109375" style="476" customWidth="1"/>
    <col min="8" max="8" width="12.85546875" style="476" customWidth="1"/>
    <col min="9" max="9" width="16" style="476" customWidth="1"/>
    <col min="10" max="16384" width="9.140625" style="476"/>
  </cols>
  <sheetData>
    <row r="1" spans="1:9" ht="18">
      <c r="A1" s="475"/>
    </row>
    <row r="2" spans="1:9" ht="18" customHeight="1">
      <c r="A2" s="554" t="s">
        <v>1787</v>
      </c>
      <c r="B2" s="554"/>
      <c r="C2" s="554"/>
      <c r="D2" s="554"/>
      <c r="E2" s="554"/>
      <c r="F2" s="554"/>
      <c r="G2" s="554"/>
      <c r="H2" s="554"/>
      <c r="I2" s="554"/>
    </row>
    <row r="3" spans="1:9" ht="18">
      <c r="C3" s="477"/>
      <c r="D3" s="478"/>
      <c r="F3" s="479"/>
      <c r="G3" s="479"/>
      <c r="H3" s="479"/>
      <c r="I3" s="479"/>
    </row>
    <row r="4" spans="1:9" ht="18">
      <c r="C4" s="477"/>
      <c r="D4" s="478"/>
      <c r="F4" s="479"/>
      <c r="G4" s="479"/>
      <c r="H4" s="479"/>
      <c r="I4" s="479"/>
    </row>
    <row r="5" spans="1:9">
      <c r="A5" s="480"/>
    </row>
    <row r="6" spans="1:9" ht="18">
      <c r="A6" s="555" t="str">
        <f>[3]Koptame!C22</f>
        <v>Specializētie darbi-iekšējie tīkli, sistēmas</v>
      </c>
      <c r="B6" s="556"/>
      <c r="C6" s="556"/>
      <c r="D6" s="556"/>
      <c r="E6" s="556"/>
      <c r="F6" s="556"/>
      <c r="G6" s="556"/>
      <c r="H6" s="556"/>
      <c r="I6" s="557"/>
    </row>
    <row r="7" spans="1:9">
      <c r="A7" s="480"/>
    </row>
    <row r="8" spans="1:9" ht="15">
      <c r="A8" s="558" t="s">
        <v>1734</v>
      </c>
      <c r="B8" s="558"/>
      <c r="C8" s="547" t="str">
        <f>[3]Koptame!C11</f>
        <v>Ražošanas ēka</v>
      </c>
      <c r="D8" s="547"/>
      <c r="E8" s="547"/>
      <c r="F8" s="547"/>
      <c r="G8" s="547"/>
      <c r="H8" s="547"/>
      <c r="I8" s="547"/>
    </row>
    <row r="9" spans="1:9" ht="15.75" customHeight="1">
      <c r="A9" s="546" t="s">
        <v>1735</v>
      </c>
      <c r="B9" s="546"/>
      <c r="C9" s="547" t="str">
        <f>[3]Koptame!C12</f>
        <v>Ražošanas ēkas Nr.7 jaunbūve</v>
      </c>
      <c r="D9" s="547"/>
      <c r="E9" s="547"/>
      <c r="F9" s="547"/>
      <c r="G9" s="547"/>
      <c r="H9" s="547"/>
      <c r="I9" s="547"/>
    </row>
    <row r="10" spans="1:9" ht="15">
      <c r="A10" s="546" t="s">
        <v>1736</v>
      </c>
      <c r="B10" s="546"/>
      <c r="C10" s="547" t="str">
        <f>[3]Koptame!C13</f>
        <v>Ventspils, Ventspils Augsto tehnoloģiju parks</v>
      </c>
      <c r="D10" s="547"/>
      <c r="E10" s="547"/>
      <c r="F10" s="547"/>
      <c r="G10" s="547"/>
      <c r="H10" s="547"/>
      <c r="I10" s="547"/>
    </row>
    <row r="11" spans="1:9" ht="15">
      <c r="A11" s="546"/>
      <c r="B11" s="546"/>
      <c r="C11" s="481">
        <f>[3]Koptame!C14</f>
        <v>0</v>
      </c>
      <c r="D11" s="479"/>
      <c r="F11" s="482"/>
      <c r="G11" s="482"/>
      <c r="H11" s="482"/>
      <c r="I11" s="482"/>
    </row>
    <row r="12" spans="1:9" ht="15" customHeight="1">
      <c r="A12" s="483"/>
      <c r="B12" s="483"/>
      <c r="C12" s="479"/>
      <c r="D12" s="479"/>
      <c r="F12" s="482"/>
      <c r="G12" s="482"/>
      <c r="H12" s="482"/>
      <c r="I12" s="482"/>
    </row>
    <row r="13" spans="1:9" ht="18" customHeight="1">
      <c r="A13" s="484"/>
      <c r="F13" s="548" t="s">
        <v>1746</v>
      </c>
      <c r="G13" s="549"/>
      <c r="H13" s="485"/>
      <c r="I13" s="486"/>
    </row>
    <row r="14" spans="1:9" ht="18">
      <c r="A14" s="484"/>
      <c r="F14" s="548" t="s">
        <v>1747</v>
      </c>
      <c r="G14" s="549"/>
      <c r="H14" s="485"/>
      <c r="I14" s="486"/>
    </row>
    <row r="15" spans="1:9" ht="14.25">
      <c r="G15" s="487" t="str">
        <f>[3]Koptame!D16</f>
        <v xml:space="preserve">Tāme sastādīta:  </v>
      </c>
    </row>
    <row r="16" spans="1:9" ht="14.25">
      <c r="G16" s="487"/>
    </row>
    <row r="17" spans="1:9" ht="15">
      <c r="A17" s="489"/>
    </row>
    <row r="18" spans="1:9" ht="51" customHeight="1">
      <c r="A18" s="543" t="s">
        <v>4</v>
      </c>
      <c r="B18" s="543" t="s">
        <v>1748</v>
      </c>
      <c r="C18" s="550" t="s">
        <v>1749</v>
      </c>
      <c r="D18" s="551"/>
      <c r="E18" s="543" t="s">
        <v>1750</v>
      </c>
      <c r="F18" s="543" t="s">
        <v>1751</v>
      </c>
      <c r="G18" s="543"/>
      <c r="H18" s="543"/>
      <c r="I18" s="543" t="s">
        <v>1752</v>
      </c>
    </row>
    <row r="19" spans="1:9" ht="40.9" customHeight="1">
      <c r="A19" s="543"/>
      <c r="B19" s="543"/>
      <c r="C19" s="552"/>
      <c r="D19" s="553"/>
      <c r="E19" s="543"/>
      <c r="F19" s="490" t="s">
        <v>1753</v>
      </c>
      <c r="G19" s="490" t="s">
        <v>1786</v>
      </c>
      <c r="H19" s="490" t="s">
        <v>1755</v>
      </c>
      <c r="I19" s="543"/>
    </row>
    <row r="20" spans="1:9" ht="18">
      <c r="A20" s="491"/>
      <c r="B20" s="492"/>
      <c r="C20" s="544"/>
      <c r="D20" s="545"/>
      <c r="E20" s="492"/>
      <c r="F20" s="492"/>
      <c r="G20" s="492"/>
      <c r="H20" s="492"/>
      <c r="I20" s="493"/>
    </row>
    <row r="21" spans="1:9">
      <c r="A21" s="494">
        <v>1</v>
      </c>
      <c r="B21" s="495" t="s">
        <v>1785</v>
      </c>
      <c r="C21" s="537" t="s">
        <v>105</v>
      </c>
      <c r="D21" s="538"/>
      <c r="E21" s="496"/>
      <c r="F21" s="496"/>
      <c r="G21" s="496"/>
      <c r="H21" s="496"/>
      <c r="I21" s="497"/>
    </row>
    <row r="22" spans="1:9">
      <c r="A22" s="494">
        <v>2</v>
      </c>
      <c r="B22" s="495" t="s">
        <v>1784</v>
      </c>
      <c r="C22" s="537" t="s">
        <v>126</v>
      </c>
      <c r="D22" s="538"/>
      <c r="E22" s="496"/>
      <c r="F22" s="496"/>
      <c r="G22" s="496"/>
      <c r="H22" s="496"/>
      <c r="I22" s="497"/>
    </row>
    <row r="23" spans="1:9">
      <c r="A23" s="494">
        <v>3</v>
      </c>
      <c r="B23" s="495" t="s">
        <v>1783</v>
      </c>
      <c r="C23" s="537" t="s">
        <v>219</v>
      </c>
      <c r="D23" s="538"/>
      <c r="E23" s="496"/>
      <c r="F23" s="496"/>
      <c r="G23" s="496"/>
      <c r="H23" s="496"/>
      <c r="I23" s="497"/>
    </row>
    <row r="24" spans="1:9" ht="13.9" customHeight="1">
      <c r="A24" s="494">
        <v>4</v>
      </c>
      <c r="B24" s="495" t="s">
        <v>1782</v>
      </c>
      <c r="C24" s="537" t="s">
        <v>323</v>
      </c>
      <c r="D24" s="538"/>
      <c r="E24" s="496"/>
      <c r="F24" s="496"/>
      <c r="G24" s="496"/>
      <c r="H24" s="496"/>
      <c r="I24" s="497"/>
    </row>
    <row r="25" spans="1:9" ht="12.75" customHeight="1">
      <c r="A25" s="494">
        <v>5</v>
      </c>
      <c r="B25" s="495" t="s">
        <v>1781</v>
      </c>
      <c r="C25" s="537" t="s">
        <v>369</v>
      </c>
      <c r="D25" s="538"/>
      <c r="E25" s="496"/>
      <c r="F25" s="496"/>
      <c r="G25" s="496"/>
      <c r="H25" s="496"/>
      <c r="I25" s="497"/>
    </row>
    <row r="26" spans="1:9" ht="12.75" customHeight="1">
      <c r="A26" s="494">
        <v>6</v>
      </c>
      <c r="B26" s="495" t="s">
        <v>1780</v>
      </c>
      <c r="C26" s="537" t="s">
        <v>464</v>
      </c>
      <c r="D26" s="538"/>
      <c r="E26" s="496"/>
      <c r="F26" s="496"/>
      <c r="G26" s="496"/>
      <c r="H26" s="496"/>
      <c r="I26" s="497"/>
    </row>
    <row r="27" spans="1:9">
      <c r="A27" s="494">
        <v>7</v>
      </c>
      <c r="B27" s="495" t="s">
        <v>1779</v>
      </c>
      <c r="C27" s="537" t="s">
        <v>675</v>
      </c>
      <c r="D27" s="538"/>
      <c r="E27" s="496"/>
      <c r="F27" s="496"/>
      <c r="G27" s="496"/>
      <c r="H27" s="496"/>
      <c r="I27" s="497"/>
    </row>
    <row r="28" spans="1:9">
      <c r="A28" s="494">
        <v>8</v>
      </c>
      <c r="B28" s="495" t="s">
        <v>1778</v>
      </c>
      <c r="C28" s="537" t="s">
        <v>1777</v>
      </c>
      <c r="D28" s="538"/>
      <c r="E28" s="496"/>
      <c r="F28" s="496"/>
      <c r="G28" s="496"/>
      <c r="H28" s="496"/>
      <c r="I28" s="497"/>
    </row>
    <row r="29" spans="1:9">
      <c r="A29" s="494">
        <v>9</v>
      </c>
      <c r="B29" s="495" t="s">
        <v>1776</v>
      </c>
      <c r="C29" s="537" t="s">
        <v>1731</v>
      </c>
      <c r="D29" s="538"/>
      <c r="E29" s="496"/>
      <c r="F29" s="496"/>
      <c r="G29" s="496"/>
      <c r="H29" s="496"/>
      <c r="I29" s="497"/>
    </row>
    <row r="30" spans="1:9">
      <c r="A30" s="494">
        <v>10</v>
      </c>
      <c r="B30" s="495" t="s">
        <v>1775</v>
      </c>
      <c r="C30" s="537" t="s">
        <v>1774</v>
      </c>
      <c r="D30" s="538"/>
      <c r="E30" s="496"/>
      <c r="F30" s="496"/>
      <c r="G30" s="496"/>
      <c r="H30" s="496"/>
      <c r="I30" s="497"/>
    </row>
    <row r="31" spans="1:9" ht="12.75" customHeight="1">
      <c r="A31" s="494">
        <v>11</v>
      </c>
      <c r="B31" s="495" t="s">
        <v>1773</v>
      </c>
      <c r="C31" s="537" t="s">
        <v>1772</v>
      </c>
      <c r="D31" s="538"/>
      <c r="E31" s="496"/>
      <c r="F31" s="496"/>
      <c r="G31" s="496"/>
      <c r="H31" s="496"/>
      <c r="I31" s="497"/>
    </row>
    <row r="32" spans="1:9">
      <c r="A32" s="494">
        <v>12</v>
      </c>
      <c r="B32" s="495" t="s">
        <v>1771</v>
      </c>
      <c r="C32" s="537" t="s">
        <v>817</v>
      </c>
      <c r="D32" s="538"/>
      <c r="E32" s="496"/>
      <c r="F32" s="496"/>
      <c r="G32" s="496"/>
      <c r="H32" s="496"/>
      <c r="I32" s="497"/>
    </row>
    <row r="33" spans="1:9">
      <c r="A33" s="494">
        <v>13</v>
      </c>
      <c r="B33" s="495" t="s">
        <v>1770</v>
      </c>
      <c r="C33" s="569" t="s">
        <v>1581</v>
      </c>
      <c r="D33" s="570"/>
      <c r="E33" s="515"/>
      <c r="F33" s="515"/>
      <c r="G33" s="515"/>
      <c r="H33" s="515"/>
      <c r="I33" s="514"/>
    </row>
    <row r="34" spans="1:9">
      <c r="A34" s="498"/>
      <c r="B34" s="499"/>
      <c r="C34" s="539"/>
      <c r="D34" s="540"/>
      <c r="E34" s="500"/>
      <c r="F34" s="500"/>
      <c r="G34" s="500"/>
      <c r="H34" s="500"/>
      <c r="I34" s="501"/>
    </row>
    <row r="35" spans="1:9" ht="16.5" customHeight="1">
      <c r="A35" s="502"/>
      <c r="B35" s="502"/>
      <c r="C35" s="503" t="s">
        <v>5</v>
      </c>
      <c r="D35" s="503"/>
      <c r="E35" s="504">
        <f>SUM(E21:E34)</f>
        <v>0</v>
      </c>
      <c r="F35" s="504">
        <f>SUM(F21:F34)</f>
        <v>0</v>
      </c>
      <c r="G35" s="504">
        <f>SUM(G21:G34)</f>
        <v>0</v>
      </c>
      <c r="H35" s="504">
        <f>SUM(H21:H34)</f>
        <v>0</v>
      </c>
      <c r="I35" s="504">
        <f>SUM(I21:I34)</f>
        <v>0</v>
      </c>
    </row>
    <row r="36" spans="1:9" ht="15.75">
      <c r="A36" s="541" t="s">
        <v>1766</v>
      </c>
      <c r="B36" s="541"/>
      <c r="C36" s="541"/>
      <c r="D36" s="505">
        <f>[3]kops1!$D$34</f>
        <v>0</v>
      </c>
      <c r="E36" s="506">
        <f>ROUND(E35*D36,2)</f>
        <v>0</v>
      </c>
      <c r="F36" s="506">
        <f>ROUND(F35*D36,2)</f>
        <v>0</v>
      </c>
      <c r="G36" s="506">
        <f>ROUND(G35*D36,2)</f>
        <v>0</v>
      </c>
      <c r="H36" s="506">
        <f>ROUND(H35*D36,2)</f>
        <v>0</v>
      </c>
      <c r="I36" s="506"/>
    </row>
    <row r="37" spans="1:9" ht="15.75">
      <c r="A37" s="507"/>
      <c r="B37" s="507"/>
      <c r="C37" s="508" t="s">
        <v>1767</v>
      </c>
      <c r="D37" s="505"/>
      <c r="E37" s="506">
        <f>E36*0.1</f>
        <v>0</v>
      </c>
      <c r="F37" s="506"/>
      <c r="G37" s="506"/>
      <c r="H37" s="506"/>
      <c r="I37" s="506"/>
    </row>
    <row r="38" spans="1:9" ht="15.75">
      <c r="A38" s="541" t="s">
        <v>1768</v>
      </c>
      <c r="B38" s="541"/>
      <c r="C38" s="541"/>
      <c r="D38" s="505">
        <f>[3]kops1!$D$36</f>
        <v>0</v>
      </c>
      <c r="E38" s="506">
        <f>ROUND(E35*D38,2)</f>
        <v>0</v>
      </c>
      <c r="F38" s="506">
        <f>ROUND(F35*D38,2)</f>
        <v>0</v>
      </c>
      <c r="G38" s="506">
        <f>ROUND(G35*D38,2)</f>
        <v>0</v>
      </c>
      <c r="H38" s="506">
        <f>ROUND(H35*D38,2)</f>
        <v>0</v>
      </c>
      <c r="I38" s="506"/>
    </row>
    <row r="39" spans="1:9" ht="18" customHeight="1">
      <c r="A39" s="542"/>
      <c r="B39" s="542"/>
      <c r="C39" s="503" t="s">
        <v>1769</v>
      </c>
      <c r="D39" s="503"/>
      <c r="E39" s="509">
        <f>SUM(F39:H39)</f>
        <v>0</v>
      </c>
      <c r="F39" s="509">
        <f>SUM(F35:F38)</f>
        <v>0</v>
      </c>
      <c r="G39" s="509">
        <f>SUM(G35:G38)</f>
        <v>0</v>
      </c>
      <c r="H39" s="509">
        <f>SUM(H35:H38)</f>
        <v>0</v>
      </c>
      <c r="I39" s="506"/>
    </row>
    <row r="40" spans="1:9" ht="18">
      <c r="A40" s="510"/>
    </row>
    <row r="41" spans="1:9" ht="18">
      <c r="A41" s="510"/>
    </row>
    <row r="42" spans="1:9" ht="14.25">
      <c r="A42" s="511"/>
      <c r="B42" s="30" t="s">
        <v>0</v>
      </c>
      <c r="C42" s="29"/>
      <c r="F42" s="482"/>
    </row>
    <row r="43" spans="1:9" ht="14.25">
      <c r="A43" s="482"/>
      <c r="B43" s="29"/>
      <c r="C43" s="14"/>
      <c r="D43" s="512"/>
      <c r="E43" s="512"/>
      <c r="F43" s="482"/>
    </row>
    <row r="44" spans="1:9" ht="14.25">
      <c r="A44" s="513"/>
      <c r="B44" s="30"/>
      <c r="C44" s="15"/>
      <c r="D44" s="482"/>
      <c r="E44" s="482"/>
      <c r="F44" s="482"/>
    </row>
    <row r="45" spans="1:9" ht="14.25">
      <c r="B45" s="30"/>
      <c r="C45" s="15"/>
    </row>
    <row r="46" spans="1:9" ht="14.25">
      <c r="B46" s="30"/>
      <c r="C46" s="15"/>
    </row>
    <row r="47" spans="1:9" ht="14.25">
      <c r="B47" s="470"/>
      <c r="C47" s="462"/>
    </row>
    <row r="48" spans="1:9" ht="14.25">
      <c r="B48" s="30" t="str">
        <f>[3]Koptame!B39</f>
        <v>Pārbaudīja:</v>
      </c>
      <c r="C48" s="442"/>
    </row>
    <row r="49" spans="2:3" ht="14.25">
      <c r="B49" s="29"/>
      <c r="C49" s="14"/>
    </row>
    <row r="50" spans="2:3" ht="14.25">
      <c r="B50" s="30"/>
      <c r="C50" s="15"/>
    </row>
  </sheetData>
  <mergeCells count="35">
    <mergeCell ref="A2:I2"/>
    <mergeCell ref="A6:I6"/>
    <mergeCell ref="A8:B8"/>
    <mergeCell ref="C8:I8"/>
    <mergeCell ref="A9:B9"/>
    <mergeCell ref="C9:I9"/>
    <mergeCell ref="A10:B10"/>
    <mergeCell ref="C10:I10"/>
    <mergeCell ref="A11:B11"/>
    <mergeCell ref="F13:G13"/>
    <mergeCell ref="F14:G14"/>
    <mergeCell ref="C24:D24"/>
    <mergeCell ref="C25:D25"/>
    <mergeCell ref="C26:D26"/>
    <mergeCell ref="C27:D27"/>
    <mergeCell ref="A18:A19"/>
    <mergeCell ref="B18:B19"/>
    <mergeCell ref="C18:D19"/>
    <mergeCell ref="I18:I19"/>
    <mergeCell ref="C20:D20"/>
    <mergeCell ref="C21:D21"/>
    <mergeCell ref="C22:D22"/>
    <mergeCell ref="C23:D23"/>
    <mergeCell ref="E18:E19"/>
    <mergeCell ref="F18:H18"/>
    <mergeCell ref="C28:D28"/>
    <mergeCell ref="C29:D29"/>
    <mergeCell ref="A39:B39"/>
    <mergeCell ref="C31:D31"/>
    <mergeCell ref="C32:D32"/>
    <mergeCell ref="C33:D33"/>
    <mergeCell ref="C34:D34"/>
    <mergeCell ref="A36:C36"/>
    <mergeCell ref="A38:C38"/>
    <mergeCell ref="C30:D30"/>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B1:K113"/>
  <sheetViews>
    <sheetView showZeros="0" view="pageBreakPreview" topLeftCell="A76" zoomScale="80" zoomScaleNormal="100" zoomScaleSheetLayoutView="80" workbookViewId="0">
      <selection activeCell="H7" sqref="H7"/>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5.710937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560" t="s">
        <v>12</v>
      </c>
      <c r="C1" s="560"/>
      <c r="D1" s="560"/>
      <c r="E1" s="31"/>
      <c r="F1" s="16" t="str">
        <f ca="1">MID(CELL("filename",B1), FIND("]", CELL("filename",B1))+ 1, 255)</f>
        <v>2,1</v>
      </c>
      <c r="G1" s="16"/>
      <c r="H1" s="16"/>
      <c r="I1" s="16"/>
    </row>
    <row r="2" spans="2:9" s="3" customFormat="1" ht="15">
      <c r="B2" s="561" t="str">
        <f>D9</f>
        <v>Iekšējais ūdensvads</v>
      </c>
      <c r="C2" s="561"/>
      <c r="D2" s="561"/>
      <c r="E2" s="561"/>
      <c r="F2" s="561"/>
      <c r="G2" s="561"/>
      <c r="H2" s="561"/>
      <c r="I2" s="561"/>
    </row>
    <row r="3" spans="2:9" ht="15">
      <c r="B3" s="2" t="s">
        <v>1</v>
      </c>
      <c r="D3" s="568" t="str">
        <f>'1,1'!D3</f>
        <v>Ražošanas ēka</v>
      </c>
      <c r="E3" s="568"/>
      <c r="F3" s="568"/>
      <c r="G3" s="568"/>
      <c r="H3" s="568"/>
      <c r="I3" s="568"/>
    </row>
    <row r="4" spans="2:9" ht="15">
      <c r="B4" s="2" t="s">
        <v>2</v>
      </c>
      <c r="D4" s="568" t="str">
        <f>'1,1'!D4</f>
        <v>Ražošanas ēkas Nr.7 jaunbūve</v>
      </c>
      <c r="E4" s="568"/>
      <c r="F4" s="568"/>
      <c r="G4" s="568"/>
      <c r="H4" s="568"/>
      <c r="I4" s="568"/>
    </row>
    <row r="5" spans="2:9" ht="15">
      <c r="B5" s="2" t="s">
        <v>3</v>
      </c>
      <c r="D5" s="568" t="str">
        <f>'1,1'!D5:H5</f>
        <v>Ventspils, Ventspils Augsto tehnoloģiju parks</v>
      </c>
      <c r="E5" s="568"/>
      <c r="F5" s="568"/>
      <c r="G5" s="568"/>
      <c r="H5" s="568"/>
      <c r="I5" s="568"/>
    </row>
    <row r="6" spans="2:9" ht="15">
      <c r="B6" s="5"/>
      <c r="C6" s="5"/>
    </row>
    <row r="7" spans="2:9" ht="14.25" customHeight="1">
      <c r="B7" s="562" t="s">
        <v>4</v>
      </c>
      <c r="C7" s="563"/>
      <c r="D7" s="571" t="s">
        <v>6</v>
      </c>
      <c r="E7" s="572"/>
      <c r="F7" s="566" t="s">
        <v>7</v>
      </c>
      <c r="G7" s="567" t="s">
        <v>8</v>
      </c>
      <c r="H7" s="25"/>
      <c r="I7" s="26"/>
    </row>
    <row r="8" spans="2:9" ht="59.25" customHeight="1" thickBot="1">
      <c r="B8" s="562"/>
      <c r="C8" s="564"/>
      <c r="D8" s="573"/>
      <c r="E8" s="574"/>
      <c r="F8" s="566"/>
      <c r="G8" s="567"/>
      <c r="H8" s="25"/>
      <c r="I8" s="26"/>
    </row>
    <row r="9" spans="2:9" ht="15.75">
      <c r="B9" s="348"/>
      <c r="C9" s="349"/>
      <c r="D9" s="575" t="s">
        <v>105</v>
      </c>
      <c r="E9" s="575"/>
      <c r="F9" s="350"/>
      <c r="G9" s="351"/>
      <c r="H9" s="25"/>
      <c r="I9" s="26"/>
    </row>
    <row r="10" spans="2:9">
      <c r="B10" s="352"/>
      <c r="C10" s="38"/>
      <c r="D10" s="39" t="s">
        <v>16</v>
      </c>
      <c r="E10" s="39"/>
      <c r="F10" s="40"/>
      <c r="G10" s="41"/>
      <c r="H10" s="25"/>
      <c r="I10" s="26"/>
    </row>
    <row r="11" spans="2:9">
      <c r="B11" s="352">
        <v>1</v>
      </c>
      <c r="C11" s="38"/>
      <c r="D11" s="42" t="s">
        <v>17</v>
      </c>
      <c r="E11" s="42" t="s">
        <v>18</v>
      </c>
      <c r="F11" s="40" t="s">
        <v>19</v>
      </c>
      <c r="G11" s="43">
        <v>15</v>
      </c>
      <c r="H11" s="25"/>
      <c r="I11" s="26"/>
    </row>
    <row r="12" spans="2:9">
      <c r="B12" s="352">
        <v>2</v>
      </c>
      <c r="C12" s="38"/>
      <c r="D12" s="42" t="s">
        <v>17</v>
      </c>
      <c r="E12" s="42" t="s">
        <v>20</v>
      </c>
      <c r="F12" s="40" t="s">
        <v>19</v>
      </c>
      <c r="G12" s="43">
        <v>230</v>
      </c>
      <c r="H12" s="25"/>
      <c r="I12" s="26"/>
    </row>
    <row r="13" spans="2:9">
      <c r="B13" s="352">
        <v>3</v>
      </c>
      <c r="C13" s="38"/>
      <c r="D13" s="42" t="s">
        <v>17</v>
      </c>
      <c r="E13" s="42" t="s">
        <v>21</v>
      </c>
      <c r="F13" s="40" t="s">
        <v>19</v>
      </c>
      <c r="G13" s="43">
        <v>8</v>
      </c>
      <c r="H13" s="25"/>
      <c r="I13" s="26"/>
    </row>
    <row r="14" spans="2:9">
      <c r="B14" s="352">
        <v>4</v>
      </c>
      <c r="C14" s="38"/>
      <c r="D14" s="42" t="s">
        <v>17</v>
      </c>
      <c r="E14" s="42" t="s">
        <v>22</v>
      </c>
      <c r="F14" s="40" t="s">
        <v>19</v>
      </c>
      <c r="G14" s="43">
        <v>145</v>
      </c>
      <c r="H14" s="25"/>
      <c r="I14" s="26"/>
    </row>
    <row r="15" spans="2:9">
      <c r="B15" s="352">
        <v>5</v>
      </c>
      <c r="C15" s="38"/>
      <c r="D15" s="42" t="s">
        <v>17</v>
      </c>
      <c r="E15" s="42" t="s">
        <v>23</v>
      </c>
      <c r="F15" s="40" t="s">
        <v>19</v>
      </c>
      <c r="G15" s="43">
        <v>38</v>
      </c>
      <c r="H15" s="25"/>
      <c r="I15" s="26"/>
    </row>
    <row r="16" spans="2:9">
      <c r="B16" s="352">
        <v>6</v>
      </c>
      <c r="C16" s="38"/>
      <c r="D16" s="42" t="s">
        <v>24</v>
      </c>
      <c r="E16" s="42" t="s">
        <v>25</v>
      </c>
      <c r="F16" s="40" t="s">
        <v>26</v>
      </c>
      <c r="G16" s="43">
        <v>1</v>
      </c>
      <c r="H16" s="25"/>
      <c r="I16" s="26"/>
    </row>
    <row r="17" spans="2:9">
      <c r="B17" s="352">
        <v>7</v>
      </c>
      <c r="C17" s="38"/>
      <c r="D17" s="42" t="s">
        <v>27</v>
      </c>
      <c r="E17" s="42" t="s">
        <v>28</v>
      </c>
      <c r="F17" s="40" t="s">
        <v>26</v>
      </c>
      <c r="G17" s="43">
        <v>8</v>
      </c>
      <c r="H17" s="25"/>
      <c r="I17" s="26"/>
    </row>
    <row r="18" spans="2:9">
      <c r="B18" s="352">
        <v>8</v>
      </c>
      <c r="C18" s="38"/>
      <c r="D18" s="42" t="s">
        <v>29</v>
      </c>
      <c r="E18" s="42" t="s">
        <v>30</v>
      </c>
      <c r="F18" s="40" t="s">
        <v>26</v>
      </c>
      <c r="G18" s="43">
        <v>1</v>
      </c>
      <c r="H18" s="25"/>
      <c r="I18" s="26"/>
    </row>
    <row r="19" spans="2:9">
      <c r="B19" s="352">
        <v>9</v>
      </c>
      <c r="C19" s="38"/>
      <c r="D19" s="42" t="s">
        <v>31</v>
      </c>
      <c r="E19" s="42" t="s">
        <v>32</v>
      </c>
      <c r="F19" s="40" t="s">
        <v>26</v>
      </c>
      <c r="G19" s="43">
        <v>6</v>
      </c>
      <c r="H19" s="25"/>
      <c r="I19" s="26"/>
    </row>
    <row r="20" spans="2:9">
      <c r="B20" s="352">
        <v>10</v>
      </c>
      <c r="C20" s="38"/>
      <c r="D20" s="42" t="s">
        <v>33</v>
      </c>
      <c r="E20" s="42" t="s">
        <v>25</v>
      </c>
      <c r="F20" s="40" t="s">
        <v>26</v>
      </c>
      <c r="G20" s="43">
        <v>1</v>
      </c>
      <c r="H20" s="25"/>
      <c r="I20" s="26"/>
    </row>
    <row r="21" spans="2:9">
      <c r="B21" s="352">
        <v>11</v>
      </c>
      <c r="C21" s="38"/>
      <c r="D21" s="42" t="s">
        <v>34</v>
      </c>
      <c r="E21" s="42" t="s">
        <v>32</v>
      </c>
      <c r="F21" s="40" t="s">
        <v>26</v>
      </c>
      <c r="G21" s="43">
        <v>7</v>
      </c>
      <c r="H21" s="25"/>
      <c r="I21" s="26"/>
    </row>
    <row r="22" spans="2:9">
      <c r="B22" s="352">
        <v>12</v>
      </c>
      <c r="C22" s="38"/>
      <c r="D22" s="42" t="s">
        <v>35</v>
      </c>
      <c r="E22" s="42" t="s">
        <v>32</v>
      </c>
      <c r="F22" s="40" t="s">
        <v>26</v>
      </c>
      <c r="G22" s="43">
        <v>34</v>
      </c>
      <c r="H22" s="25"/>
      <c r="I22" s="26"/>
    </row>
    <row r="23" spans="2:9">
      <c r="B23" s="352">
        <v>13</v>
      </c>
      <c r="C23" s="38"/>
      <c r="D23" s="42" t="s">
        <v>35</v>
      </c>
      <c r="E23" s="42" t="s">
        <v>36</v>
      </c>
      <c r="F23" s="40" t="s">
        <v>26</v>
      </c>
      <c r="G23" s="43">
        <v>16</v>
      </c>
      <c r="H23" s="25"/>
      <c r="I23" s="26"/>
    </row>
    <row r="24" spans="2:9">
      <c r="B24" s="352">
        <v>14</v>
      </c>
      <c r="C24" s="38"/>
      <c r="D24" s="42" t="s">
        <v>37</v>
      </c>
      <c r="E24" s="42" t="s">
        <v>28</v>
      </c>
      <c r="F24" s="40" t="s">
        <v>26</v>
      </c>
      <c r="G24" s="43">
        <v>2</v>
      </c>
      <c r="H24" s="25"/>
      <c r="I24" s="26"/>
    </row>
    <row r="25" spans="2:9">
      <c r="B25" s="352">
        <v>15</v>
      </c>
      <c r="C25" s="38"/>
      <c r="D25" s="42" t="s">
        <v>38</v>
      </c>
      <c r="E25" s="42" t="s">
        <v>32</v>
      </c>
      <c r="F25" s="40" t="s">
        <v>26</v>
      </c>
      <c r="G25" s="43">
        <v>1</v>
      </c>
      <c r="H25" s="25"/>
      <c r="I25" s="26"/>
    </row>
    <row r="26" spans="2:9">
      <c r="B26" s="352">
        <v>16</v>
      </c>
      <c r="C26" s="38"/>
      <c r="D26" s="42" t="s">
        <v>39</v>
      </c>
      <c r="E26" s="42"/>
      <c r="F26" s="40" t="s">
        <v>19</v>
      </c>
      <c r="G26" s="43">
        <v>436</v>
      </c>
      <c r="H26" s="25"/>
      <c r="I26" s="26"/>
    </row>
    <row r="27" spans="2:9">
      <c r="B27" s="352">
        <v>17</v>
      </c>
      <c r="C27" s="38"/>
      <c r="D27" s="42" t="s">
        <v>40</v>
      </c>
      <c r="E27" s="42"/>
      <c r="F27" s="40" t="s">
        <v>19</v>
      </c>
      <c r="G27" s="43">
        <v>436</v>
      </c>
      <c r="H27" s="25"/>
      <c r="I27" s="26"/>
    </row>
    <row r="28" spans="2:9">
      <c r="B28" s="352">
        <v>18</v>
      </c>
      <c r="C28" s="38"/>
      <c r="D28" s="42" t="s">
        <v>41</v>
      </c>
      <c r="E28" s="42"/>
      <c r="F28" s="40" t="s">
        <v>19</v>
      </c>
      <c r="G28" s="43">
        <v>436</v>
      </c>
      <c r="H28" s="25"/>
      <c r="I28" s="26"/>
    </row>
    <row r="29" spans="2:9" ht="51">
      <c r="B29" s="352">
        <v>19</v>
      </c>
      <c r="C29" s="38"/>
      <c r="D29" s="42" t="s">
        <v>42</v>
      </c>
      <c r="E29" s="42" t="s">
        <v>43</v>
      </c>
      <c r="F29" s="40" t="s">
        <v>44</v>
      </c>
      <c r="G29" s="43">
        <v>1</v>
      </c>
      <c r="H29" s="25"/>
      <c r="I29" s="26"/>
    </row>
    <row r="30" spans="2:9" ht="25.5">
      <c r="B30" s="352">
        <v>20</v>
      </c>
      <c r="C30" s="38"/>
      <c r="D30" s="42" t="s">
        <v>45</v>
      </c>
      <c r="E30" s="42" t="s">
        <v>32</v>
      </c>
      <c r="F30" s="40" t="s">
        <v>44</v>
      </c>
      <c r="G30" s="43">
        <v>3</v>
      </c>
      <c r="H30" s="25"/>
      <c r="I30" s="26"/>
    </row>
    <row r="31" spans="2:9" ht="25.5">
      <c r="B31" s="352">
        <v>21</v>
      </c>
      <c r="C31" s="38"/>
      <c r="D31" s="42" t="s">
        <v>46</v>
      </c>
      <c r="E31" s="42" t="s">
        <v>32</v>
      </c>
      <c r="F31" s="40" t="s">
        <v>44</v>
      </c>
      <c r="G31" s="43">
        <v>1</v>
      </c>
      <c r="H31" s="25"/>
      <c r="I31" s="26"/>
    </row>
    <row r="32" spans="2:9">
      <c r="B32" s="352">
        <v>22</v>
      </c>
      <c r="C32" s="38"/>
      <c r="D32" s="42" t="s">
        <v>47</v>
      </c>
      <c r="E32" s="42" t="s">
        <v>25</v>
      </c>
      <c r="F32" s="40" t="s">
        <v>19</v>
      </c>
      <c r="G32" s="43" t="s">
        <v>48</v>
      </c>
      <c r="H32" s="25"/>
      <c r="I32" s="26"/>
    </row>
    <row r="33" spans="2:9" ht="25.5">
      <c r="B33" s="352">
        <v>23</v>
      </c>
      <c r="C33" s="38"/>
      <c r="D33" s="42" t="s">
        <v>49</v>
      </c>
      <c r="E33" s="42"/>
      <c r="F33" s="40" t="s">
        <v>44</v>
      </c>
      <c r="G33" s="43">
        <v>1</v>
      </c>
      <c r="H33" s="25"/>
      <c r="I33" s="26"/>
    </row>
    <row r="34" spans="2:9" ht="25.5">
      <c r="B34" s="352"/>
      <c r="C34" s="38"/>
      <c r="D34" s="39" t="s">
        <v>50</v>
      </c>
      <c r="E34" s="39"/>
      <c r="F34" s="40"/>
      <c r="G34" s="43"/>
      <c r="H34" s="25"/>
      <c r="I34" s="26"/>
    </row>
    <row r="35" spans="2:9">
      <c r="B35" s="352">
        <v>24</v>
      </c>
      <c r="C35" s="38"/>
      <c r="D35" s="42" t="s">
        <v>51</v>
      </c>
      <c r="E35" s="42"/>
      <c r="F35" s="40" t="s">
        <v>26</v>
      </c>
      <c r="G35" s="43">
        <v>1</v>
      </c>
      <c r="H35" s="25"/>
      <c r="I35" s="26"/>
    </row>
    <row r="36" spans="2:9">
      <c r="B36" s="352">
        <v>25</v>
      </c>
      <c r="C36" s="38"/>
      <c r="D36" s="42" t="s">
        <v>52</v>
      </c>
      <c r="E36" s="42"/>
      <c r="F36" s="40" t="s">
        <v>26</v>
      </c>
      <c r="G36" s="43">
        <v>1</v>
      </c>
      <c r="H36" s="25"/>
      <c r="I36" s="26"/>
    </row>
    <row r="37" spans="2:9">
      <c r="B37" s="352">
        <v>26</v>
      </c>
      <c r="C37" s="38"/>
      <c r="D37" s="42" t="s">
        <v>53</v>
      </c>
      <c r="E37" s="42"/>
      <c r="F37" s="40" t="s">
        <v>26</v>
      </c>
      <c r="G37" s="43">
        <v>1</v>
      </c>
      <c r="H37" s="25"/>
      <c r="I37" s="26"/>
    </row>
    <row r="38" spans="2:9">
      <c r="B38" s="352">
        <v>27</v>
      </c>
      <c r="C38" s="38"/>
      <c r="D38" s="42" t="s">
        <v>54</v>
      </c>
      <c r="E38" s="42" t="s">
        <v>55</v>
      </c>
      <c r="F38" s="40" t="s">
        <v>19</v>
      </c>
      <c r="G38" s="43" t="s">
        <v>56</v>
      </c>
      <c r="H38" s="25"/>
      <c r="I38" s="26"/>
    </row>
    <row r="39" spans="2:9">
      <c r="B39" s="352">
        <v>28</v>
      </c>
      <c r="C39" s="38"/>
      <c r="D39" s="42" t="s">
        <v>57</v>
      </c>
      <c r="E39" s="42" t="s">
        <v>30</v>
      </c>
      <c r="F39" s="40" t="s">
        <v>19</v>
      </c>
      <c r="G39" s="43" t="s">
        <v>56</v>
      </c>
      <c r="H39" s="25"/>
      <c r="I39" s="26"/>
    </row>
    <row r="40" spans="2:9" ht="38.25">
      <c r="B40" s="352">
        <v>29</v>
      </c>
      <c r="C40" s="38"/>
      <c r="D40" s="42" t="s">
        <v>58</v>
      </c>
      <c r="E40" s="42" t="s">
        <v>59</v>
      </c>
      <c r="F40" s="40" t="s">
        <v>44</v>
      </c>
      <c r="G40" s="43">
        <v>1</v>
      </c>
      <c r="H40" s="25"/>
      <c r="I40" s="26"/>
    </row>
    <row r="41" spans="2:9">
      <c r="B41" s="352">
        <v>30</v>
      </c>
      <c r="C41" s="38"/>
      <c r="D41" s="42" t="s">
        <v>60</v>
      </c>
      <c r="E41" s="42" t="s">
        <v>59</v>
      </c>
      <c r="F41" s="40" t="s">
        <v>26</v>
      </c>
      <c r="G41" s="43">
        <v>1</v>
      </c>
      <c r="H41" s="25"/>
      <c r="I41" s="26"/>
    </row>
    <row r="42" spans="2:9">
      <c r="B42" s="352">
        <v>31</v>
      </c>
      <c r="C42" s="38"/>
      <c r="D42" s="42" t="s">
        <v>61</v>
      </c>
      <c r="E42" s="42" t="s">
        <v>25</v>
      </c>
      <c r="F42" s="40" t="s">
        <v>26</v>
      </c>
      <c r="G42" s="43">
        <v>5</v>
      </c>
      <c r="H42" s="25"/>
      <c r="I42" s="26"/>
    </row>
    <row r="43" spans="2:9">
      <c r="B43" s="352">
        <v>32</v>
      </c>
      <c r="C43" s="38"/>
      <c r="D43" s="42" t="s">
        <v>62</v>
      </c>
      <c r="E43" s="42" t="s">
        <v>63</v>
      </c>
      <c r="F43" s="40" t="s">
        <v>26</v>
      </c>
      <c r="G43" s="43">
        <v>2</v>
      </c>
      <c r="H43" s="25"/>
      <c r="I43" s="26"/>
    </row>
    <row r="44" spans="2:9">
      <c r="B44" s="352">
        <v>33</v>
      </c>
      <c r="C44" s="38"/>
      <c r="D44" s="42" t="s">
        <v>64</v>
      </c>
      <c r="E44" s="42" t="s">
        <v>30</v>
      </c>
      <c r="F44" s="40" t="s">
        <v>26</v>
      </c>
      <c r="G44" s="43">
        <v>1</v>
      </c>
      <c r="H44" s="25"/>
      <c r="I44" s="26"/>
    </row>
    <row r="45" spans="2:9">
      <c r="B45" s="352">
        <v>34</v>
      </c>
      <c r="C45" s="38"/>
      <c r="D45" s="42" t="s">
        <v>65</v>
      </c>
      <c r="E45" s="42" t="s">
        <v>30</v>
      </c>
      <c r="F45" s="40" t="s">
        <v>26</v>
      </c>
      <c r="G45" s="43">
        <v>1</v>
      </c>
      <c r="H45" s="25"/>
      <c r="I45" s="26"/>
    </row>
    <row r="46" spans="2:9">
      <c r="B46" s="352">
        <v>35</v>
      </c>
      <c r="C46" s="38"/>
      <c r="D46" s="42" t="s">
        <v>66</v>
      </c>
      <c r="E46" s="42" t="s">
        <v>30</v>
      </c>
      <c r="F46" s="40" t="s">
        <v>26</v>
      </c>
      <c r="G46" s="43">
        <v>1</v>
      </c>
      <c r="H46" s="25"/>
      <c r="I46" s="26"/>
    </row>
    <row r="47" spans="2:9">
      <c r="B47" s="352">
        <v>36</v>
      </c>
      <c r="C47" s="38"/>
      <c r="D47" s="42" t="s">
        <v>67</v>
      </c>
      <c r="E47" s="42" t="s">
        <v>30</v>
      </c>
      <c r="F47" s="40" t="s">
        <v>26</v>
      </c>
      <c r="G47" s="43">
        <v>1</v>
      </c>
      <c r="H47" s="25"/>
      <c r="I47" s="26"/>
    </row>
    <row r="48" spans="2:9">
      <c r="B48" s="352">
        <v>37</v>
      </c>
      <c r="C48" s="38"/>
      <c r="D48" s="42" t="s">
        <v>68</v>
      </c>
      <c r="E48" s="42"/>
      <c r="F48" s="40" t="s">
        <v>26</v>
      </c>
      <c r="G48" s="43">
        <v>1</v>
      </c>
      <c r="H48" s="25"/>
      <c r="I48" s="26"/>
    </row>
    <row r="49" spans="2:9">
      <c r="B49" s="352">
        <v>38</v>
      </c>
      <c r="C49" s="38"/>
      <c r="D49" s="42" t="s">
        <v>69</v>
      </c>
      <c r="E49" s="42" t="s">
        <v>25</v>
      </c>
      <c r="F49" s="40" t="s">
        <v>26</v>
      </c>
      <c r="G49" s="43">
        <v>1</v>
      </c>
      <c r="H49" s="25"/>
      <c r="I49" s="26"/>
    </row>
    <row r="50" spans="2:9">
      <c r="B50" s="352">
        <v>39</v>
      </c>
      <c r="C50" s="38"/>
      <c r="D50" s="42" t="s">
        <v>70</v>
      </c>
      <c r="E50" s="42"/>
      <c r="F50" s="40" t="s">
        <v>26</v>
      </c>
      <c r="G50" s="43">
        <v>1</v>
      </c>
      <c r="H50" s="25"/>
      <c r="I50" s="26"/>
    </row>
    <row r="51" spans="2:9" ht="25.5">
      <c r="B51" s="352">
        <v>40</v>
      </c>
      <c r="C51" s="38"/>
      <c r="D51" s="42" t="s">
        <v>71</v>
      </c>
      <c r="E51" s="42"/>
      <c r="F51" s="40" t="s">
        <v>26</v>
      </c>
      <c r="G51" s="43">
        <v>2</v>
      </c>
      <c r="H51" s="25"/>
      <c r="I51" s="26"/>
    </row>
    <row r="52" spans="2:9" ht="25.5">
      <c r="B52" s="352">
        <v>41</v>
      </c>
      <c r="C52" s="38"/>
      <c r="D52" s="42" t="s">
        <v>72</v>
      </c>
      <c r="E52" s="42"/>
      <c r="F52" s="40" t="s">
        <v>26</v>
      </c>
      <c r="G52" s="43">
        <v>2</v>
      </c>
      <c r="H52" s="25"/>
      <c r="I52" s="26"/>
    </row>
    <row r="53" spans="2:9">
      <c r="B53" s="352">
        <v>42</v>
      </c>
      <c r="C53" s="38"/>
      <c r="D53" s="42" t="s">
        <v>73</v>
      </c>
      <c r="E53" s="42"/>
      <c r="F53" s="40" t="s">
        <v>44</v>
      </c>
      <c r="G53" s="43">
        <v>1</v>
      </c>
      <c r="H53" s="25"/>
      <c r="I53" s="26"/>
    </row>
    <row r="54" spans="2:9" ht="25.5">
      <c r="B54" s="352"/>
      <c r="C54" s="38"/>
      <c r="D54" s="39" t="s">
        <v>74</v>
      </c>
      <c r="E54" s="39"/>
      <c r="F54" s="40"/>
      <c r="G54" s="43"/>
      <c r="H54" s="25"/>
      <c r="I54" s="26"/>
    </row>
    <row r="55" spans="2:9">
      <c r="B55" s="352">
        <v>43</v>
      </c>
      <c r="C55" s="38"/>
      <c r="D55" s="42" t="s">
        <v>75</v>
      </c>
      <c r="E55" s="42" t="s">
        <v>28</v>
      </c>
      <c r="F55" s="40" t="s">
        <v>26</v>
      </c>
      <c r="G55" s="43">
        <v>2</v>
      </c>
      <c r="H55" s="25"/>
      <c r="I55" s="26"/>
    </row>
    <row r="56" spans="2:9">
      <c r="B56" s="352">
        <v>44</v>
      </c>
      <c r="C56" s="38"/>
      <c r="D56" s="42" t="s">
        <v>76</v>
      </c>
      <c r="E56" s="42"/>
      <c r="F56" s="40" t="s">
        <v>26</v>
      </c>
      <c r="G56" s="43">
        <v>2</v>
      </c>
      <c r="H56" s="25"/>
      <c r="I56" s="26"/>
    </row>
    <row r="57" spans="2:9">
      <c r="B57" s="352">
        <v>45</v>
      </c>
      <c r="C57" s="38"/>
      <c r="D57" s="42" t="s">
        <v>77</v>
      </c>
      <c r="E57" s="42" t="s">
        <v>32</v>
      </c>
      <c r="F57" s="40" t="s">
        <v>78</v>
      </c>
      <c r="G57" s="43" t="s">
        <v>56</v>
      </c>
      <c r="H57" s="25"/>
      <c r="I57" s="26"/>
    </row>
    <row r="58" spans="2:9">
      <c r="B58" s="352">
        <v>46</v>
      </c>
      <c r="C58" s="38"/>
      <c r="D58" s="42" t="s">
        <v>65</v>
      </c>
      <c r="E58" s="42" t="s">
        <v>32</v>
      </c>
      <c r="F58" s="40" t="s">
        <v>26</v>
      </c>
      <c r="G58" s="43">
        <v>1</v>
      </c>
      <c r="H58" s="25"/>
      <c r="I58" s="26"/>
    </row>
    <row r="59" spans="2:9">
      <c r="B59" s="352">
        <v>47</v>
      </c>
      <c r="C59" s="38"/>
      <c r="D59" s="42" t="s">
        <v>79</v>
      </c>
      <c r="E59" s="42"/>
      <c r="F59" s="40" t="s">
        <v>26</v>
      </c>
      <c r="G59" s="43">
        <v>1</v>
      </c>
      <c r="H59" s="25"/>
      <c r="I59" s="26"/>
    </row>
    <row r="60" spans="2:9">
      <c r="B60" s="352">
        <v>48</v>
      </c>
      <c r="C60" s="38"/>
      <c r="D60" s="42" t="s">
        <v>73</v>
      </c>
      <c r="E60" s="42"/>
      <c r="F60" s="40" t="s">
        <v>26</v>
      </c>
      <c r="G60" s="43">
        <v>2</v>
      </c>
      <c r="H60" s="25"/>
      <c r="I60" s="26"/>
    </row>
    <row r="61" spans="2:9">
      <c r="B61" s="352">
        <v>49</v>
      </c>
      <c r="C61" s="38"/>
      <c r="D61" s="42" t="s">
        <v>67</v>
      </c>
      <c r="E61" s="42" t="s">
        <v>32</v>
      </c>
      <c r="F61" s="40" t="s">
        <v>26</v>
      </c>
      <c r="G61" s="43">
        <v>1</v>
      </c>
      <c r="H61" s="25"/>
      <c r="I61" s="26"/>
    </row>
    <row r="62" spans="2:9">
      <c r="B62" s="352">
        <v>50</v>
      </c>
      <c r="C62" s="38"/>
      <c r="D62" s="42" t="s">
        <v>64</v>
      </c>
      <c r="E62" s="42" t="s">
        <v>32</v>
      </c>
      <c r="F62" s="40" t="s">
        <v>26</v>
      </c>
      <c r="G62" s="43">
        <v>1</v>
      </c>
      <c r="H62" s="25"/>
      <c r="I62" s="26"/>
    </row>
    <row r="63" spans="2:9">
      <c r="B63" s="352">
        <v>51</v>
      </c>
      <c r="C63" s="38"/>
      <c r="D63" s="42" t="s">
        <v>80</v>
      </c>
      <c r="E63" s="42" t="s">
        <v>28</v>
      </c>
      <c r="F63" s="40" t="s">
        <v>26</v>
      </c>
      <c r="G63" s="43">
        <v>1</v>
      </c>
      <c r="H63" s="25"/>
      <c r="I63" s="26"/>
    </row>
    <row r="64" spans="2:9" ht="25.5">
      <c r="B64" s="352"/>
      <c r="C64" s="38"/>
      <c r="D64" s="39" t="s">
        <v>81</v>
      </c>
      <c r="E64" s="39"/>
      <c r="F64" s="40"/>
      <c r="G64" s="43"/>
      <c r="H64" s="25"/>
      <c r="I64" s="26"/>
    </row>
    <row r="65" spans="2:9">
      <c r="B65" s="352">
        <v>52</v>
      </c>
      <c r="C65" s="38"/>
      <c r="D65" s="42" t="s">
        <v>82</v>
      </c>
      <c r="E65" s="42" t="s">
        <v>59</v>
      </c>
      <c r="F65" s="40" t="s">
        <v>19</v>
      </c>
      <c r="G65" s="43">
        <v>4</v>
      </c>
      <c r="H65" s="25"/>
      <c r="I65" s="26"/>
    </row>
    <row r="66" spans="2:9">
      <c r="B66" s="352">
        <v>53</v>
      </c>
      <c r="C66" s="38"/>
      <c r="D66" s="42" t="s">
        <v>83</v>
      </c>
      <c r="E66" s="42" t="s">
        <v>84</v>
      </c>
      <c r="F66" s="40" t="s">
        <v>19</v>
      </c>
      <c r="G66" s="43">
        <v>337</v>
      </c>
      <c r="H66" s="25"/>
      <c r="I66" s="26"/>
    </row>
    <row r="67" spans="2:9">
      <c r="B67" s="352">
        <v>54</v>
      </c>
      <c r="C67" s="38"/>
      <c r="D67" s="42" t="s">
        <v>85</v>
      </c>
      <c r="E67" s="42" t="s">
        <v>84</v>
      </c>
      <c r="F67" s="40" t="s">
        <v>26</v>
      </c>
      <c r="G67" s="43">
        <v>8</v>
      </c>
      <c r="H67" s="25"/>
      <c r="I67" s="26"/>
    </row>
    <row r="68" spans="2:9">
      <c r="B68" s="352">
        <v>55</v>
      </c>
      <c r="C68" s="38"/>
      <c r="D68" s="42" t="s">
        <v>86</v>
      </c>
      <c r="E68" s="42" t="s">
        <v>84</v>
      </c>
      <c r="F68" s="40" t="s">
        <v>26</v>
      </c>
      <c r="G68" s="43">
        <v>11</v>
      </c>
      <c r="H68" s="25"/>
      <c r="I68" s="26"/>
    </row>
    <row r="69" spans="2:9" ht="25.5">
      <c r="B69" s="352">
        <v>56</v>
      </c>
      <c r="C69" s="38"/>
      <c r="D69" s="42" t="s">
        <v>87</v>
      </c>
      <c r="E69" s="42"/>
      <c r="F69" s="40" t="s">
        <v>26</v>
      </c>
      <c r="G69" s="43">
        <v>11</v>
      </c>
      <c r="H69" s="25"/>
      <c r="I69" s="26"/>
    </row>
    <row r="70" spans="2:9" ht="38.25">
      <c r="B70" s="352">
        <v>57</v>
      </c>
      <c r="C70" s="38"/>
      <c r="D70" s="42" t="s">
        <v>88</v>
      </c>
      <c r="E70" s="42"/>
      <c r="F70" s="40" t="s">
        <v>44</v>
      </c>
      <c r="G70" s="43">
        <v>11</v>
      </c>
      <c r="H70" s="25"/>
      <c r="I70" s="26"/>
    </row>
    <row r="71" spans="2:9">
      <c r="B71" s="352">
        <v>58</v>
      </c>
      <c r="C71" s="38"/>
      <c r="D71" s="42" t="s">
        <v>89</v>
      </c>
      <c r="E71" s="42" t="s">
        <v>84</v>
      </c>
      <c r="F71" s="40" t="s">
        <v>26</v>
      </c>
      <c r="G71" s="43">
        <v>11</v>
      </c>
      <c r="H71" s="25"/>
      <c r="I71" s="26"/>
    </row>
    <row r="72" spans="2:9">
      <c r="B72" s="352">
        <v>59</v>
      </c>
      <c r="C72" s="38"/>
      <c r="D72" s="42" t="s">
        <v>90</v>
      </c>
      <c r="E72" s="42" t="s">
        <v>84</v>
      </c>
      <c r="F72" s="40" t="s">
        <v>26</v>
      </c>
      <c r="G72" s="43">
        <v>11</v>
      </c>
      <c r="H72" s="25"/>
      <c r="I72" s="26"/>
    </row>
    <row r="73" spans="2:9">
      <c r="B73" s="352">
        <v>60</v>
      </c>
      <c r="C73" s="38"/>
      <c r="D73" s="42" t="s">
        <v>91</v>
      </c>
      <c r="E73" s="42" t="s">
        <v>84</v>
      </c>
      <c r="F73" s="40" t="s">
        <v>26</v>
      </c>
      <c r="G73" s="43">
        <v>11</v>
      </c>
      <c r="H73" s="25"/>
      <c r="I73" s="26"/>
    </row>
    <row r="74" spans="2:9">
      <c r="B74" s="352">
        <v>61</v>
      </c>
      <c r="C74" s="38"/>
      <c r="D74" s="42" t="s">
        <v>92</v>
      </c>
      <c r="E74" s="42" t="s">
        <v>93</v>
      </c>
      <c r="F74" s="40" t="s">
        <v>26</v>
      </c>
      <c r="G74" s="43">
        <v>11</v>
      </c>
      <c r="H74" s="25"/>
      <c r="I74" s="26"/>
    </row>
    <row r="75" spans="2:9">
      <c r="B75" s="352">
        <v>62</v>
      </c>
      <c r="C75" s="38"/>
      <c r="D75" s="42" t="s">
        <v>86</v>
      </c>
      <c r="E75" s="42" t="s">
        <v>84</v>
      </c>
      <c r="F75" s="40" t="s">
        <v>26</v>
      </c>
      <c r="G75" s="43">
        <v>11</v>
      </c>
      <c r="H75" s="25"/>
      <c r="I75" s="26"/>
    </row>
    <row r="76" spans="2:9">
      <c r="B76" s="352">
        <v>63</v>
      </c>
      <c r="C76" s="38"/>
      <c r="D76" s="42" t="s">
        <v>40</v>
      </c>
      <c r="E76" s="42"/>
      <c r="F76" s="40" t="s">
        <v>19</v>
      </c>
      <c r="G76" s="43">
        <v>341</v>
      </c>
      <c r="H76" s="25"/>
      <c r="I76" s="26"/>
    </row>
    <row r="77" spans="2:9" ht="63.75">
      <c r="B77" s="352">
        <v>64</v>
      </c>
      <c r="C77" s="38"/>
      <c r="D77" s="42" t="s">
        <v>94</v>
      </c>
      <c r="E77" s="42"/>
      <c r="F77" s="40" t="s">
        <v>44</v>
      </c>
      <c r="G77" s="43">
        <v>1</v>
      </c>
      <c r="H77" s="25"/>
      <c r="I77" s="26"/>
    </row>
    <row r="78" spans="2:9" ht="25.5">
      <c r="B78" s="352">
        <v>65</v>
      </c>
      <c r="C78" s="38"/>
      <c r="D78" s="42" t="s">
        <v>95</v>
      </c>
      <c r="E78" s="42"/>
      <c r="F78" s="40" t="s">
        <v>44</v>
      </c>
      <c r="G78" s="43">
        <v>1</v>
      </c>
      <c r="H78" s="25"/>
      <c r="I78" s="26"/>
    </row>
    <row r="79" spans="2:9">
      <c r="B79" s="352"/>
      <c r="C79" s="38"/>
      <c r="D79" s="39" t="s">
        <v>96</v>
      </c>
      <c r="E79" s="39"/>
      <c r="F79" s="40"/>
      <c r="G79" s="43"/>
      <c r="H79" s="25"/>
      <c r="I79" s="26"/>
    </row>
    <row r="80" spans="2:9">
      <c r="B80" s="352">
        <v>66</v>
      </c>
      <c r="C80" s="38"/>
      <c r="D80" s="42" t="s">
        <v>17</v>
      </c>
      <c r="E80" s="42" t="s">
        <v>18</v>
      </c>
      <c r="F80" s="40" t="s">
        <v>19</v>
      </c>
      <c r="G80" s="43">
        <v>15</v>
      </c>
      <c r="H80" s="25"/>
      <c r="I80" s="26"/>
    </row>
    <row r="81" spans="2:9">
      <c r="B81" s="352">
        <v>67</v>
      </c>
      <c r="C81" s="38"/>
      <c r="D81" s="42" t="s">
        <v>17</v>
      </c>
      <c r="E81" s="42" t="s">
        <v>20</v>
      </c>
      <c r="F81" s="40" t="s">
        <v>19</v>
      </c>
      <c r="G81" s="43">
        <v>130</v>
      </c>
      <c r="H81" s="25"/>
      <c r="I81" s="26"/>
    </row>
    <row r="82" spans="2:9">
      <c r="B82" s="352">
        <v>68</v>
      </c>
      <c r="C82" s="38"/>
      <c r="D82" s="42" t="s">
        <v>17</v>
      </c>
      <c r="E82" s="42" t="s">
        <v>21</v>
      </c>
      <c r="F82" s="40" t="s">
        <v>19</v>
      </c>
      <c r="G82" s="43">
        <v>25</v>
      </c>
      <c r="H82" s="25"/>
      <c r="I82" s="26"/>
    </row>
    <row r="83" spans="2:9">
      <c r="B83" s="352">
        <v>69</v>
      </c>
      <c r="C83" s="38"/>
      <c r="D83" s="42" t="s">
        <v>17</v>
      </c>
      <c r="E83" s="42" t="s">
        <v>22</v>
      </c>
      <c r="F83" s="40" t="s">
        <v>19</v>
      </c>
      <c r="G83" s="43">
        <v>145</v>
      </c>
      <c r="H83" s="25"/>
      <c r="I83" s="26"/>
    </row>
    <row r="84" spans="2:9">
      <c r="B84" s="352">
        <v>70</v>
      </c>
      <c r="C84" s="38"/>
      <c r="D84" s="42" t="s">
        <v>24</v>
      </c>
      <c r="E84" s="42" t="s">
        <v>25</v>
      </c>
      <c r="F84" s="40" t="s">
        <v>26</v>
      </c>
      <c r="G84" s="43">
        <v>1</v>
      </c>
      <c r="H84" s="25"/>
      <c r="I84" s="26"/>
    </row>
    <row r="85" spans="2:9">
      <c r="B85" s="352">
        <v>71</v>
      </c>
      <c r="C85" s="38"/>
      <c r="D85" s="42" t="s">
        <v>75</v>
      </c>
      <c r="E85" s="42" t="s">
        <v>28</v>
      </c>
      <c r="F85" s="40" t="s">
        <v>26</v>
      </c>
      <c r="G85" s="43">
        <v>2</v>
      </c>
      <c r="H85" s="25"/>
      <c r="I85" s="26"/>
    </row>
    <row r="86" spans="2:9">
      <c r="B86" s="352">
        <v>72</v>
      </c>
      <c r="C86" s="38"/>
      <c r="D86" s="42" t="s">
        <v>97</v>
      </c>
      <c r="E86" s="42" t="s">
        <v>30</v>
      </c>
      <c r="F86" s="40" t="s">
        <v>26</v>
      </c>
      <c r="G86" s="43">
        <v>1</v>
      </c>
      <c r="H86" s="25"/>
      <c r="I86" s="26"/>
    </row>
    <row r="87" spans="2:9">
      <c r="B87" s="352">
        <v>73</v>
      </c>
      <c r="C87" s="38"/>
      <c r="D87" s="42" t="s">
        <v>31</v>
      </c>
      <c r="E87" s="42" t="s">
        <v>32</v>
      </c>
      <c r="F87" s="40" t="s">
        <v>26</v>
      </c>
      <c r="G87" s="43">
        <v>2</v>
      </c>
      <c r="H87" s="25"/>
      <c r="I87" s="26"/>
    </row>
    <row r="88" spans="2:9">
      <c r="B88" s="352">
        <v>74</v>
      </c>
      <c r="C88" s="38"/>
      <c r="D88" s="42" t="s">
        <v>34</v>
      </c>
      <c r="E88" s="42" t="s">
        <v>32</v>
      </c>
      <c r="F88" s="40" t="s">
        <v>26</v>
      </c>
      <c r="G88" s="43">
        <v>3</v>
      </c>
      <c r="H88" s="25"/>
      <c r="I88" s="26"/>
    </row>
    <row r="89" spans="2:9">
      <c r="B89" s="352">
        <v>75</v>
      </c>
      <c r="C89" s="38"/>
      <c r="D89" s="42" t="s">
        <v>35</v>
      </c>
      <c r="E89" s="42" t="s">
        <v>32</v>
      </c>
      <c r="F89" s="40" t="s">
        <v>26</v>
      </c>
      <c r="G89" s="43">
        <v>34</v>
      </c>
      <c r="H89" s="25"/>
      <c r="I89" s="26"/>
    </row>
    <row r="90" spans="2:9">
      <c r="B90" s="352">
        <v>76</v>
      </c>
      <c r="C90" s="38"/>
      <c r="D90" s="42" t="s">
        <v>98</v>
      </c>
      <c r="E90" s="42" t="s">
        <v>30</v>
      </c>
      <c r="F90" s="40" t="s">
        <v>26</v>
      </c>
      <c r="G90" s="43">
        <v>1</v>
      </c>
      <c r="H90" s="25"/>
      <c r="I90" s="26"/>
    </row>
    <row r="91" spans="2:9">
      <c r="B91" s="352">
        <v>77</v>
      </c>
      <c r="C91" s="38"/>
      <c r="D91" s="42" t="s">
        <v>38</v>
      </c>
      <c r="E91" s="42" t="s">
        <v>32</v>
      </c>
      <c r="F91" s="40" t="s">
        <v>26</v>
      </c>
      <c r="G91" s="43">
        <v>1</v>
      </c>
      <c r="H91" s="25"/>
      <c r="I91" s="26"/>
    </row>
    <row r="92" spans="2:9">
      <c r="B92" s="352">
        <v>78</v>
      </c>
      <c r="C92" s="38"/>
      <c r="D92" s="42" t="s">
        <v>99</v>
      </c>
      <c r="E92" s="42"/>
      <c r="F92" s="40" t="s">
        <v>19</v>
      </c>
      <c r="G92" s="43">
        <v>315</v>
      </c>
      <c r="H92" s="25"/>
      <c r="I92" s="26"/>
    </row>
    <row r="93" spans="2:9">
      <c r="B93" s="352">
        <v>79</v>
      </c>
      <c r="C93" s="38"/>
      <c r="D93" s="42" t="s">
        <v>40</v>
      </c>
      <c r="E93" s="42"/>
      <c r="F93" s="40" t="s">
        <v>19</v>
      </c>
      <c r="G93" s="43">
        <v>315</v>
      </c>
      <c r="H93" s="25"/>
      <c r="I93" s="26"/>
    </row>
    <row r="94" spans="2:9">
      <c r="B94" s="352">
        <v>80</v>
      </c>
      <c r="C94" s="38"/>
      <c r="D94" s="42" t="s">
        <v>100</v>
      </c>
      <c r="E94" s="42"/>
      <c r="F94" s="40" t="s">
        <v>19</v>
      </c>
      <c r="G94" s="43">
        <v>315</v>
      </c>
      <c r="H94" s="25"/>
      <c r="I94" s="26"/>
    </row>
    <row r="95" spans="2:9" ht="25.5">
      <c r="B95" s="352">
        <v>81</v>
      </c>
      <c r="C95" s="38"/>
      <c r="D95" s="42" t="s">
        <v>49</v>
      </c>
      <c r="E95" s="42"/>
      <c r="F95" s="40" t="s">
        <v>44</v>
      </c>
      <c r="G95" s="43">
        <v>1</v>
      </c>
      <c r="H95" s="25"/>
      <c r="I95" s="26"/>
    </row>
    <row r="96" spans="2:9" ht="25.5">
      <c r="B96" s="352"/>
      <c r="C96" s="38"/>
      <c r="D96" s="39" t="s">
        <v>101</v>
      </c>
      <c r="E96" s="39"/>
      <c r="F96" s="40"/>
      <c r="G96" s="43"/>
      <c r="H96" s="25"/>
      <c r="I96" s="26"/>
    </row>
    <row r="97" spans="2:9">
      <c r="B97" s="352">
        <v>82</v>
      </c>
      <c r="C97" s="38"/>
      <c r="D97" s="42" t="s">
        <v>17</v>
      </c>
      <c r="E97" s="42" t="s">
        <v>21</v>
      </c>
      <c r="F97" s="40" t="s">
        <v>19</v>
      </c>
      <c r="G97" s="43">
        <v>10</v>
      </c>
      <c r="H97" s="25"/>
      <c r="I97" s="26"/>
    </row>
    <row r="98" spans="2:9">
      <c r="B98" s="352">
        <v>83</v>
      </c>
      <c r="C98" s="38"/>
      <c r="D98" s="42" t="s">
        <v>17</v>
      </c>
      <c r="E98" s="42" t="s">
        <v>22</v>
      </c>
      <c r="F98" s="40" t="s">
        <v>19</v>
      </c>
      <c r="G98" s="43">
        <v>116</v>
      </c>
      <c r="H98" s="25"/>
      <c r="I98" s="26"/>
    </row>
    <row r="99" spans="2:9">
      <c r="B99" s="352">
        <v>84</v>
      </c>
      <c r="C99" s="38"/>
      <c r="D99" s="42" t="s">
        <v>17</v>
      </c>
      <c r="E99" s="42" t="s">
        <v>23</v>
      </c>
      <c r="F99" s="40" t="s">
        <v>19</v>
      </c>
      <c r="G99" s="43">
        <v>12</v>
      </c>
      <c r="H99" s="25"/>
      <c r="I99" s="26"/>
    </row>
    <row r="100" spans="2:9">
      <c r="B100" s="352">
        <v>85</v>
      </c>
      <c r="C100" s="38"/>
      <c r="D100" s="42" t="s">
        <v>102</v>
      </c>
      <c r="E100" s="42" t="s">
        <v>30</v>
      </c>
      <c r="F100" s="40" t="s">
        <v>26</v>
      </c>
      <c r="G100" s="43">
        <v>1</v>
      </c>
      <c r="H100" s="25"/>
      <c r="I100" s="26"/>
    </row>
    <row r="101" spans="2:9">
      <c r="B101" s="352">
        <v>86</v>
      </c>
      <c r="C101" s="38"/>
      <c r="D101" s="42" t="s">
        <v>31</v>
      </c>
      <c r="E101" s="42" t="s">
        <v>32</v>
      </c>
      <c r="F101" s="40" t="s">
        <v>26</v>
      </c>
      <c r="G101" s="43">
        <v>2</v>
      </c>
      <c r="H101" s="25"/>
      <c r="I101" s="26"/>
    </row>
    <row r="102" spans="2:9">
      <c r="B102" s="352">
        <v>87</v>
      </c>
      <c r="C102" s="38"/>
      <c r="D102" s="42" t="s">
        <v>103</v>
      </c>
      <c r="E102" s="42" t="s">
        <v>36</v>
      </c>
      <c r="F102" s="40" t="s">
        <v>26</v>
      </c>
      <c r="G102" s="43">
        <v>1</v>
      </c>
      <c r="H102" s="25"/>
      <c r="I102" s="26"/>
    </row>
    <row r="103" spans="2:9">
      <c r="B103" s="352">
        <v>88</v>
      </c>
      <c r="C103" s="38"/>
      <c r="D103" s="42" t="s">
        <v>34</v>
      </c>
      <c r="E103" s="42" t="s">
        <v>32</v>
      </c>
      <c r="F103" s="40" t="s">
        <v>26</v>
      </c>
      <c r="G103" s="43">
        <v>1</v>
      </c>
      <c r="H103" s="25"/>
      <c r="I103" s="26"/>
    </row>
    <row r="104" spans="2:9">
      <c r="B104" s="352">
        <v>89</v>
      </c>
      <c r="C104" s="38"/>
      <c r="D104" s="42" t="s">
        <v>38</v>
      </c>
      <c r="E104" s="42" t="s">
        <v>32</v>
      </c>
      <c r="F104" s="40" t="s">
        <v>26</v>
      </c>
      <c r="G104" s="43">
        <v>1</v>
      </c>
      <c r="H104" s="25"/>
      <c r="I104" s="26"/>
    </row>
    <row r="105" spans="2:9">
      <c r="B105" s="352">
        <v>90</v>
      </c>
      <c r="C105" s="38"/>
      <c r="D105" s="42" t="s">
        <v>104</v>
      </c>
      <c r="E105" s="42"/>
      <c r="F105" s="40" t="s">
        <v>19</v>
      </c>
      <c r="G105" s="43">
        <v>138</v>
      </c>
      <c r="H105" s="25"/>
      <c r="I105" s="26"/>
    </row>
    <row r="106" spans="2:9">
      <c r="B106" s="352">
        <v>91</v>
      </c>
      <c r="C106" s="38"/>
      <c r="D106" s="42" t="s">
        <v>99</v>
      </c>
      <c r="E106" s="42"/>
      <c r="F106" s="40" t="s">
        <v>19</v>
      </c>
      <c r="G106" s="43">
        <v>138</v>
      </c>
      <c r="H106" s="25"/>
      <c r="I106" s="26"/>
    </row>
    <row r="107" spans="2:9">
      <c r="B107" s="352">
        <v>92</v>
      </c>
      <c r="C107" s="38"/>
      <c r="D107" s="42" t="s">
        <v>40</v>
      </c>
      <c r="E107" s="42"/>
      <c r="F107" s="40" t="s">
        <v>19</v>
      </c>
      <c r="G107" s="43">
        <v>138</v>
      </c>
      <c r="H107" s="25"/>
      <c r="I107" s="26"/>
    </row>
    <row r="108" spans="2:9" ht="25.5">
      <c r="B108" s="352">
        <v>93</v>
      </c>
      <c r="C108" s="38"/>
      <c r="D108" s="42" t="s">
        <v>49</v>
      </c>
      <c r="E108" s="42"/>
      <c r="F108" s="40" t="s">
        <v>44</v>
      </c>
      <c r="G108" s="43">
        <v>1</v>
      </c>
      <c r="H108" s="25"/>
      <c r="I108" s="26"/>
    </row>
    <row r="109" spans="2:9" s="6" customFormat="1">
      <c r="B109" s="10"/>
      <c r="C109" s="11"/>
      <c r="D109" s="12"/>
      <c r="E109" s="12"/>
      <c r="F109" s="13"/>
      <c r="G109" s="23"/>
      <c r="H109" s="27"/>
      <c r="I109" s="28"/>
    </row>
    <row r="110" spans="2:9" ht="15">
      <c r="B110" s="4"/>
      <c r="C110" s="4"/>
      <c r="D110" s="7"/>
      <c r="E110" s="7"/>
      <c r="F110" s="7" t="s">
        <v>5</v>
      </c>
      <c r="G110" s="24"/>
      <c r="H110" s="25"/>
      <c r="I110" s="26"/>
    </row>
    <row r="112" spans="2:9" s="8" customFormat="1" ht="12.75" customHeight="1">
      <c r="C112" s="9" t="str">
        <f>'1,1'!C22</f>
        <v>Piezīmes:</v>
      </c>
    </row>
    <row r="113" spans="2:9" s="8" customFormat="1" ht="45" customHeight="1">
      <c r="B113"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13" s="559"/>
      <c r="D113" s="559"/>
      <c r="E113" s="559"/>
      <c r="F113" s="559"/>
      <c r="G113" s="559"/>
      <c r="H113" s="559"/>
      <c r="I113" s="559"/>
    </row>
  </sheetData>
  <mergeCells count="12">
    <mergeCell ref="B1:D1"/>
    <mergeCell ref="B2:I2"/>
    <mergeCell ref="D3:I3"/>
    <mergeCell ref="D4:I4"/>
    <mergeCell ref="D5:I5"/>
    <mergeCell ref="B7:B8"/>
    <mergeCell ref="C7:C8"/>
    <mergeCell ref="F7:F8"/>
    <mergeCell ref="G7:G8"/>
    <mergeCell ref="B113:I113"/>
    <mergeCell ref="D7:E8"/>
    <mergeCell ref="D9:E9"/>
  </mergeCells>
  <printOptions horizontalCentered="1"/>
  <pageMargins left="0.27559055118110237" right="0.27559055118110237" top="0.74803149606299213" bottom="0.74803149606299213" header="0.31496062992125984" footer="0.31496062992125984"/>
  <pageSetup paperSize="9" scale="72" orientation="portrait" horizontalDpi="300" verticalDpi="300" r:id="rId1"/>
  <rowBreaks count="1" manualBreakCount="1">
    <brk id="57"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B1:K33"/>
  <sheetViews>
    <sheetView showZeros="0" view="pageBreakPreview" topLeftCell="B13" zoomScale="80" zoomScaleNormal="100" zoomScaleSheetLayoutView="80" workbookViewId="0">
      <selection activeCell="D4" sqref="D4:I4"/>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6.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560" t="s">
        <v>12</v>
      </c>
      <c r="C1" s="560"/>
      <c r="D1" s="560"/>
      <c r="E1" s="31"/>
      <c r="F1" s="16" t="str">
        <f ca="1">MID(CELL("filename",B1), FIND("]", CELL("filename",B1))+ 1, 255)</f>
        <v>2,2</v>
      </c>
      <c r="G1" s="16"/>
      <c r="H1" s="16"/>
      <c r="I1" s="16"/>
    </row>
    <row r="2" spans="2:9" s="3" customFormat="1" ht="15">
      <c r="B2" s="561" t="str">
        <f>D9</f>
        <v>Iekšējā kanalizācija</v>
      </c>
      <c r="C2" s="561"/>
      <c r="D2" s="561"/>
      <c r="E2" s="561"/>
      <c r="F2" s="561"/>
      <c r="G2" s="561"/>
      <c r="H2" s="561"/>
      <c r="I2" s="561"/>
    </row>
    <row r="3" spans="2:9" ht="15">
      <c r="B3" s="2" t="s">
        <v>1</v>
      </c>
      <c r="D3" s="568" t="str">
        <f>'1,1'!D3</f>
        <v>Ražošanas ēka</v>
      </c>
      <c r="E3" s="568"/>
      <c r="F3" s="568"/>
      <c r="G3" s="568"/>
      <c r="H3" s="568"/>
      <c r="I3" s="568"/>
    </row>
    <row r="4" spans="2:9" ht="15">
      <c r="B4" s="2" t="s">
        <v>2</v>
      </c>
      <c r="D4" s="568" t="str">
        <f>'1,1'!D4</f>
        <v>Ražošanas ēkas Nr.7 jaunbūve</v>
      </c>
      <c r="E4" s="568"/>
      <c r="F4" s="568"/>
      <c r="G4" s="568"/>
      <c r="H4" s="568"/>
      <c r="I4" s="568"/>
    </row>
    <row r="5" spans="2:9" ht="15">
      <c r="B5" s="2" t="s">
        <v>3</v>
      </c>
      <c r="D5" s="568" t="str">
        <f>'1,1'!D5:H5</f>
        <v>Ventspils, Ventspils Augsto tehnoloģiju parks</v>
      </c>
      <c r="E5" s="568"/>
      <c r="F5" s="568"/>
      <c r="G5" s="568"/>
      <c r="H5" s="568"/>
      <c r="I5" s="568"/>
    </row>
    <row r="6" spans="2:9" ht="15">
      <c r="B6" s="5"/>
      <c r="C6" s="5"/>
    </row>
    <row r="7" spans="2:9" ht="14.25" customHeight="1">
      <c r="B7" s="562" t="s">
        <v>4</v>
      </c>
      <c r="C7" s="563"/>
      <c r="D7" s="571" t="s">
        <v>6</v>
      </c>
      <c r="E7" s="572"/>
      <c r="F7" s="566" t="s">
        <v>7</v>
      </c>
      <c r="G7" s="567" t="s">
        <v>8</v>
      </c>
      <c r="H7" s="25"/>
      <c r="I7" s="26"/>
    </row>
    <row r="8" spans="2:9" ht="59.25" customHeight="1">
      <c r="B8" s="562"/>
      <c r="C8" s="564"/>
      <c r="D8" s="573"/>
      <c r="E8" s="574"/>
      <c r="F8" s="566"/>
      <c r="G8" s="567"/>
      <c r="H8" s="25"/>
      <c r="I8" s="26"/>
    </row>
    <row r="9" spans="2:9" ht="15.75">
      <c r="B9" s="33"/>
      <c r="C9" s="34">
        <v>0</v>
      </c>
      <c r="D9" s="576" t="s">
        <v>126</v>
      </c>
      <c r="E9" s="577"/>
      <c r="F9" s="35"/>
      <c r="G9" s="36"/>
      <c r="H9" s="25"/>
      <c r="I9" s="26"/>
    </row>
    <row r="10" spans="2:9">
      <c r="B10" s="37"/>
      <c r="C10" s="38"/>
      <c r="D10" s="39" t="s">
        <v>106</v>
      </c>
      <c r="E10" s="39"/>
      <c r="F10" s="40"/>
      <c r="G10" s="41"/>
      <c r="H10" s="25"/>
      <c r="I10" s="26"/>
    </row>
    <row r="11" spans="2:9">
      <c r="B11" s="37">
        <v>1</v>
      </c>
      <c r="C11" s="38"/>
      <c r="D11" s="42" t="s">
        <v>107</v>
      </c>
      <c r="E11" s="42" t="s">
        <v>108</v>
      </c>
      <c r="F11" s="40" t="s">
        <v>19</v>
      </c>
      <c r="G11" s="43">
        <v>210</v>
      </c>
      <c r="H11" s="25"/>
      <c r="I11" s="26"/>
    </row>
    <row r="12" spans="2:9">
      <c r="B12" s="37">
        <v>2</v>
      </c>
      <c r="C12" s="38"/>
      <c r="D12" s="42" t="s">
        <v>107</v>
      </c>
      <c r="E12" s="42" t="s">
        <v>109</v>
      </c>
      <c r="F12" s="40" t="s">
        <v>19</v>
      </c>
      <c r="G12" s="43">
        <v>48</v>
      </c>
      <c r="H12" s="25"/>
      <c r="I12" s="26"/>
    </row>
    <row r="13" spans="2:9" ht="25.5">
      <c r="B13" s="37">
        <v>3</v>
      </c>
      <c r="C13" s="38"/>
      <c r="D13" s="42" t="s">
        <v>110</v>
      </c>
      <c r="E13" s="42" t="s">
        <v>108</v>
      </c>
      <c r="F13" s="40" t="s">
        <v>26</v>
      </c>
      <c r="G13" s="43">
        <v>4</v>
      </c>
      <c r="H13" s="25"/>
      <c r="I13" s="26"/>
    </row>
    <row r="14" spans="2:9">
      <c r="B14" s="37">
        <v>4</v>
      </c>
      <c r="C14" s="38"/>
      <c r="D14" s="42" t="s">
        <v>111</v>
      </c>
      <c r="E14" s="42" t="s">
        <v>108</v>
      </c>
      <c r="F14" s="40" t="s">
        <v>26</v>
      </c>
      <c r="G14" s="43">
        <v>2</v>
      </c>
      <c r="H14" s="25"/>
      <c r="I14" s="26"/>
    </row>
    <row r="15" spans="2:9">
      <c r="B15" s="37">
        <v>5</v>
      </c>
      <c r="C15" s="38"/>
      <c r="D15" s="42" t="s">
        <v>112</v>
      </c>
      <c r="E15" s="42" t="s">
        <v>108</v>
      </c>
      <c r="F15" s="40" t="s">
        <v>26</v>
      </c>
      <c r="G15" s="43">
        <v>2</v>
      </c>
      <c r="H15" s="25"/>
      <c r="I15" s="26"/>
    </row>
    <row r="16" spans="2:9">
      <c r="B16" s="37">
        <v>6</v>
      </c>
      <c r="C16" s="38"/>
      <c r="D16" s="42" t="s">
        <v>113</v>
      </c>
      <c r="E16" s="42" t="s">
        <v>109</v>
      </c>
      <c r="F16" s="40" t="s">
        <v>26</v>
      </c>
      <c r="G16" s="43">
        <v>11</v>
      </c>
      <c r="H16" s="25"/>
      <c r="I16" s="26"/>
    </row>
    <row r="17" spans="2:9">
      <c r="B17" s="37">
        <v>7</v>
      </c>
      <c r="C17" s="38"/>
      <c r="D17" s="42" t="s">
        <v>114</v>
      </c>
      <c r="E17" s="42" t="s">
        <v>59</v>
      </c>
      <c r="F17" s="40" t="s">
        <v>26</v>
      </c>
      <c r="G17" s="43">
        <v>3</v>
      </c>
      <c r="H17" s="25"/>
      <c r="I17" s="26"/>
    </row>
    <row r="18" spans="2:9">
      <c r="B18" s="37">
        <v>8</v>
      </c>
      <c r="C18" s="38"/>
      <c r="D18" s="42" t="s">
        <v>114</v>
      </c>
      <c r="E18" s="42" t="s">
        <v>115</v>
      </c>
      <c r="F18" s="40" t="s">
        <v>26</v>
      </c>
      <c r="G18" s="43">
        <v>1</v>
      </c>
      <c r="H18" s="25"/>
      <c r="I18" s="26"/>
    </row>
    <row r="19" spans="2:9">
      <c r="B19" s="37">
        <v>9</v>
      </c>
      <c r="C19" s="38"/>
      <c r="D19" s="42" t="s">
        <v>116</v>
      </c>
      <c r="E19" s="42" t="s">
        <v>115</v>
      </c>
      <c r="F19" s="40" t="s">
        <v>26</v>
      </c>
      <c r="G19" s="43">
        <v>6</v>
      </c>
      <c r="H19" s="25"/>
      <c r="I19" s="26"/>
    </row>
    <row r="20" spans="2:9">
      <c r="B20" s="37">
        <v>10</v>
      </c>
      <c r="C20" s="38"/>
      <c r="D20" s="42" t="s">
        <v>117</v>
      </c>
      <c r="E20" s="42" t="s">
        <v>118</v>
      </c>
      <c r="F20" s="40" t="s">
        <v>26</v>
      </c>
      <c r="G20" s="43">
        <v>2</v>
      </c>
      <c r="H20" s="25"/>
      <c r="I20" s="26"/>
    </row>
    <row r="21" spans="2:9" ht="25.5">
      <c r="B21" s="37">
        <v>11</v>
      </c>
      <c r="C21" s="38"/>
      <c r="D21" s="42" t="s">
        <v>49</v>
      </c>
      <c r="E21" s="42"/>
      <c r="F21" s="40" t="s">
        <v>44</v>
      </c>
      <c r="G21" s="43">
        <v>1</v>
      </c>
      <c r="H21" s="25"/>
      <c r="I21" s="26"/>
    </row>
    <row r="22" spans="2:9">
      <c r="B22" s="37"/>
      <c r="C22" s="38"/>
      <c r="D22" s="39" t="s">
        <v>119</v>
      </c>
      <c r="E22" s="39"/>
      <c r="F22" s="40"/>
      <c r="G22" s="43"/>
      <c r="H22" s="25"/>
      <c r="I22" s="26"/>
    </row>
    <row r="23" spans="2:9" ht="51">
      <c r="B23" s="37">
        <v>12</v>
      </c>
      <c r="C23" s="38"/>
      <c r="D23" s="42" t="s">
        <v>120</v>
      </c>
      <c r="E23" s="42"/>
      <c r="F23" s="40" t="s">
        <v>44</v>
      </c>
      <c r="G23" s="43">
        <v>1</v>
      </c>
      <c r="H23" s="25"/>
      <c r="I23" s="26"/>
    </row>
    <row r="24" spans="2:9" ht="51">
      <c r="B24" s="37">
        <v>13</v>
      </c>
      <c r="C24" s="38"/>
      <c r="D24" s="42" t="s">
        <v>121</v>
      </c>
      <c r="E24" s="42"/>
      <c r="F24" s="40" t="s">
        <v>44</v>
      </c>
      <c r="G24" s="43">
        <v>17</v>
      </c>
      <c r="H24" s="25"/>
      <c r="I24" s="26"/>
    </row>
    <row r="25" spans="2:9" ht="38.25">
      <c r="B25" s="37">
        <v>14</v>
      </c>
      <c r="C25" s="38"/>
      <c r="D25" s="42" t="s">
        <v>122</v>
      </c>
      <c r="E25" s="42"/>
      <c r="F25" s="40" t="s">
        <v>44</v>
      </c>
      <c r="G25" s="43">
        <v>1</v>
      </c>
      <c r="H25" s="25"/>
      <c r="I25" s="26"/>
    </row>
    <row r="26" spans="2:9" ht="38.25">
      <c r="B26" s="37">
        <v>15</v>
      </c>
      <c r="C26" s="38"/>
      <c r="D26" s="42" t="s">
        <v>123</v>
      </c>
      <c r="E26" s="42"/>
      <c r="F26" s="40" t="s">
        <v>44</v>
      </c>
      <c r="G26" s="43">
        <v>12</v>
      </c>
      <c r="H26" s="25"/>
      <c r="I26" s="26"/>
    </row>
    <row r="27" spans="2:9" ht="25.5">
      <c r="B27" s="37">
        <v>16</v>
      </c>
      <c r="C27" s="38"/>
      <c r="D27" s="42" t="s">
        <v>124</v>
      </c>
      <c r="E27" s="42"/>
      <c r="F27" s="40" t="s">
        <v>44</v>
      </c>
      <c r="G27" s="43">
        <v>4</v>
      </c>
      <c r="H27" s="25"/>
      <c r="I27" s="26"/>
    </row>
    <row r="28" spans="2:9" ht="25.5">
      <c r="B28" s="37">
        <v>17</v>
      </c>
      <c r="C28" s="38"/>
      <c r="D28" s="42" t="s">
        <v>125</v>
      </c>
      <c r="E28" s="42"/>
      <c r="F28" s="40" t="s">
        <v>44</v>
      </c>
      <c r="G28" s="43">
        <v>10</v>
      </c>
      <c r="H28" s="25"/>
      <c r="I28" s="26"/>
    </row>
    <row r="29" spans="2:9" s="6" customFormat="1">
      <c r="B29" s="10"/>
      <c r="C29" s="11"/>
      <c r="D29" s="12"/>
      <c r="E29" s="12"/>
      <c r="F29" s="13"/>
      <c r="G29" s="23"/>
      <c r="H29" s="27"/>
      <c r="I29" s="28"/>
    </row>
    <row r="30" spans="2:9" ht="15">
      <c r="B30" s="4"/>
      <c r="C30" s="4"/>
      <c r="D30" s="7"/>
      <c r="E30" s="7"/>
      <c r="F30" s="7" t="s">
        <v>5</v>
      </c>
      <c r="G30" s="24"/>
      <c r="H30" s="25"/>
      <c r="I30" s="26"/>
    </row>
    <row r="32" spans="2:9" s="8" customFormat="1" ht="12.75" customHeight="1">
      <c r="C32" s="9" t="str">
        <f>'1,1'!C22</f>
        <v>Piezīmes:</v>
      </c>
    </row>
    <row r="33" spans="2:9" s="8" customFormat="1" ht="45" customHeight="1">
      <c r="B33"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3" s="559"/>
      <c r="D33" s="559"/>
      <c r="E33" s="559"/>
      <c r="F33" s="559"/>
      <c r="G33" s="559"/>
      <c r="H33" s="559"/>
      <c r="I33" s="559"/>
    </row>
  </sheetData>
  <mergeCells count="12">
    <mergeCell ref="B1:D1"/>
    <mergeCell ref="B2:I2"/>
    <mergeCell ref="D3:I3"/>
    <mergeCell ref="D4:I4"/>
    <mergeCell ref="D5:I5"/>
    <mergeCell ref="B7:B8"/>
    <mergeCell ref="C7:C8"/>
    <mergeCell ref="F7:F8"/>
    <mergeCell ref="G7:G8"/>
    <mergeCell ref="B33:I33"/>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B1:K105"/>
  <sheetViews>
    <sheetView showZeros="0" view="pageBreakPreview" topLeftCell="B79" zoomScale="80" zoomScaleNormal="100" zoomScaleSheetLayoutView="80" workbookViewId="0">
      <selection activeCell="D4" sqref="D4:I4"/>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20.140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560" t="s">
        <v>12</v>
      </c>
      <c r="C1" s="560"/>
      <c r="D1" s="560"/>
      <c r="E1" s="16" t="str">
        <f ca="1">MID(CELL("filename",B1), FIND("]", CELL("filename",B1))+ 1, 255)</f>
        <v>2,3</v>
      </c>
      <c r="G1" s="16"/>
      <c r="H1" s="16"/>
      <c r="I1" s="16"/>
    </row>
    <row r="2" spans="2:9" s="3" customFormat="1" ht="15">
      <c r="B2" s="561" t="str">
        <f>D9</f>
        <v>Apkure</v>
      </c>
      <c r="C2" s="561"/>
      <c r="D2" s="561"/>
      <c r="E2" s="561"/>
      <c r="F2" s="561"/>
      <c r="G2" s="561"/>
      <c r="H2" s="561"/>
      <c r="I2" s="561"/>
    </row>
    <row r="3" spans="2:9" ht="15">
      <c r="B3" s="2" t="s">
        <v>1</v>
      </c>
      <c r="D3" s="568" t="str">
        <f>'1,1'!D3</f>
        <v>Ražošanas ēka</v>
      </c>
      <c r="E3" s="568"/>
      <c r="F3" s="568"/>
      <c r="G3" s="568"/>
      <c r="H3" s="568"/>
      <c r="I3" s="568"/>
    </row>
    <row r="4" spans="2:9" ht="15">
      <c r="B4" s="2" t="s">
        <v>2</v>
      </c>
      <c r="D4" s="568" t="str">
        <f>'1,1'!D4</f>
        <v>Ražošanas ēkas Nr.7 jaunbūve</v>
      </c>
      <c r="E4" s="568"/>
      <c r="F4" s="568"/>
      <c r="G4" s="568"/>
      <c r="H4" s="568"/>
      <c r="I4" s="568"/>
    </row>
    <row r="5" spans="2:9" ht="15">
      <c r="B5" s="2" t="s">
        <v>3</v>
      </c>
      <c r="D5" s="568" t="str">
        <f>'1,1'!D5:H5</f>
        <v>Ventspils, Ventspils Augsto tehnoloģiju parks</v>
      </c>
      <c r="E5" s="568"/>
      <c r="F5" s="568"/>
      <c r="G5" s="568"/>
      <c r="H5" s="568"/>
      <c r="I5" s="568"/>
    </row>
    <row r="6" spans="2:9" ht="15">
      <c r="B6" s="5"/>
      <c r="C6" s="5"/>
    </row>
    <row r="7" spans="2:9" ht="14.25" customHeight="1">
      <c r="B7" s="562" t="s">
        <v>4</v>
      </c>
      <c r="C7" s="563"/>
      <c r="D7" s="571" t="s">
        <v>6</v>
      </c>
      <c r="E7" s="572"/>
      <c r="F7" s="566" t="s">
        <v>7</v>
      </c>
      <c r="G7" s="567" t="s">
        <v>8</v>
      </c>
      <c r="H7" s="25"/>
      <c r="I7" s="26"/>
    </row>
    <row r="8" spans="2:9" ht="59.25" customHeight="1">
      <c r="B8" s="562"/>
      <c r="C8" s="564"/>
      <c r="D8" s="573"/>
      <c r="E8" s="574"/>
      <c r="F8" s="566"/>
      <c r="G8" s="567"/>
      <c r="H8" s="25"/>
      <c r="I8" s="26"/>
    </row>
    <row r="9" spans="2:9" ht="15.75">
      <c r="B9" s="33"/>
      <c r="C9" s="34">
        <v>0</v>
      </c>
      <c r="D9" s="576" t="s">
        <v>219</v>
      </c>
      <c r="E9" s="577"/>
      <c r="F9" s="35"/>
      <c r="G9" s="36"/>
      <c r="H9" s="25"/>
      <c r="I9" s="26"/>
    </row>
    <row r="10" spans="2:9" ht="38.25">
      <c r="B10" s="115">
        <v>1</v>
      </c>
      <c r="C10" s="353"/>
      <c r="D10" s="71" t="s">
        <v>127</v>
      </c>
      <c r="E10" s="354" t="s">
        <v>1592</v>
      </c>
      <c r="F10" s="117" t="s">
        <v>26</v>
      </c>
      <c r="G10" s="117">
        <v>3</v>
      </c>
      <c r="H10" s="25"/>
      <c r="I10" s="26"/>
    </row>
    <row r="11" spans="2:9" ht="38.25">
      <c r="B11" s="69">
        <v>2</v>
      </c>
      <c r="C11" s="38"/>
      <c r="D11" s="42" t="s">
        <v>127</v>
      </c>
      <c r="E11" s="42" t="s">
        <v>128</v>
      </c>
      <c r="F11" s="40" t="s">
        <v>26</v>
      </c>
      <c r="G11" s="43">
        <v>2</v>
      </c>
      <c r="H11" s="25"/>
      <c r="I11" s="26"/>
    </row>
    <row r="12" spans="2:9" ht="38.25">
      <c r="B12" s="115">
        <v>3</v>
      </c>
      <c r="C12" s="38"/>
      <c r="D12" s="42" t="s">
        <v>127</v>
      </c>
      <c r="E12" s="42" t="s">
        <v>129</v>
      </c>
      <c r="F12" s="40" t="s">
        <v>26</v>
      </c>
      <c r="G12" s="43">
        <v>3</v>
      </c>
      <c r="H12" s="25"/>
      <c r="I12" s="26"/>
    </row>
    <row r="13" spans="2:9" ht="38.25">
      <c r="B13" s="69">
        <v>4</v>
      </c>
      <c r="C13" s="38"/>
      <c r="D13" s="42" t="s">
        <v>127</v>
      </c>
      <c r="E13" s="42" t="s">
        <v>130</v>
      </c>
      <c r="F13" s="40" t="s">
        <v>26</v>
      </c>
      <c r="G13" s="43">
        <v>2</v>
      </c>
      <c r="H13" s="25"/>
      <c r="I13" s="26"/>
    </row>
    <row r="14" spans="2:9" ht="38.25">
      <c r="B14" s="115">
        <v>5</v>
      </c>
      <c r="C14" s="38"/>
      <c r="D14" s="71" t="s">
        <v>127</v>
      </c>
      <c r="E14" s="354" t="s">
        <v>1593</v>
      </c>
      <c r="F14" s="72" t="s">
        <v>26</v>
      </c>
      <c r="G14" s="73">
        <v>1</v>
      </c>
      <c r="H14" s="25"/>
      <c r="I14" s="26"/>
    </row>
    <row r="15" spans="2:9">
      <c r="B15" s="69">
        <v>6</v>
      </c>
      <c r="C15" s="38"/>
      <c r="D15" s="42" t="s">
        <v>131</v>
      </c>
      <c r="E15" s="42" t="s">
        <v>132</v>
      </c>
      <c r="F15" s="40" t="s">
        <v>26</v>
      </c>
      <c r="G15" s="43">
        <v>11</v>
      </c>
      <c r="H15" s="25"/>
      <c r="I15" s="26"/>
    </row>
    <row r="16" spans="2:9">
      <c r="B16" s="115">
        <v>7</v>
      </c>
      <c r="C16" s="38"/>
      <c r="D16" s="42" t="s">
        <v>133</v>
      </c>
      <c r="E16" s="42" t="s">
        <v>132</v>
      </c>
      <c r="F16" s="40" t="s">
        <v>26</v>
      </c>
      <c r="G16" s="43">
        <v>11</v>
      </c>
      <c r="H16" s="25"/>
      <c r="I16" s="26"/>
    </row>
    <row r="17" spans="2:9">
      <c r="B17" s="69">
        <v>8</v>
      </c>
      <c r="C17" s="38"/>
      <c r="D17" s="42" t="s">
        <v>134</v>
      </c>
      <c r="E17" s="42" t="s">
        <v>132</v>
      </c>
      <c r="F17" s="40" t="s">
        <v>26</v>
      </c>
      <c r="G17" s="43">
        <v>11</v>
      </c>
      <c r="H17" s="25"/>
      <c r="I17" s="26"/>
    </row>
    <row r="18" spans="2:9">
      <c r="B18" s="115">
        <v>9</v>
      </c>
      <c r="C18" s="38"/>
      <c r="D18" s="71" t="s">
        <v>135</v>
      </c>
      <c r="E18" s="71" t="s">
        <v>1594</v>
      </c>
      <c r="F18" s="72" t="s">
        <v>44</v>
      </c>
      <c r="G18" s="73">
        <v>2</v>
      </c>
      <c r="H18" s="25"/>
      <c r="I18" s="26"/>
    </row>
    <row r="19" spans="2:9">
      <c r="B19" s="69">
        <v>10</v>
      </c>
      <c r="C19" s="38"/>
      <c r="D19" s="71" t="s">
        <v>136</v>
      </c>
      <c r="E19" s="71" t="s">
        <v>1595</v>
      </c>
      <c r="F19" s="72" t="s">
        <v>44</v>
      </c>
      <c r="G19" s="73">
        <v>6</v>
      </c>
      <c r="H19" s="25"/>
      <c r="I19" s="26"/>
    </row>
    <row r="20" spans="2:9">
      <c r="B20" s="115">
        <v>11</v>
      </c>
      <c r="C20" s="38"/>
      <c r="D20" s="42" t="s">
        <v>136</v>
      </c>
      <c r="E20" s="42" t="s">
        <v>137</v>
      </c>
      <c r="F20" s="40" t="s">
        <v>44</v>
      </c>
      <c r="G20" s="43">
        <v>4</v>
      </c>
      <c r="H20" s="25"/>
      <c r="I20" s="26"/>
    </row>
    <row r="21" spans="2:9" ht="51">
      <c r="B21" s="69">
        <v>12</v>
      </c>
      <c r="C21" s="38"/>
      <c r="D21" s="42" t="s">
        <v>138</v>
      </c>
      <c r="E21" s="42" t="s">
        <v>139</v>
      </c>
      <c r="F21" s="40" t="s">
        <v>44</v>
      </c>
      <c r="G21" s="43">
        <v>54</v>
      </c>
      <c r="H21" s="25"/>
      <c r="I21" s="26"/>
    </row>
    <row r="22" spans="2:9" ht="51">
      <c r="B22" s="115">
        <v>13</v>
      </c>
      <c r="C22" s="38"/>
      <c r="D22" s="42" t="s">
        <v>138</v>
      </c>
      <c r="E22" s="42" t="s">
        <v>140</v>
      </c>
      <c r="F22" s="40" t="s">
        <v>44</v>
      </c>
      <c r="G22" s="43">
        <v>15</v>
      </c>
      <c r="H22" s="25"/>
      <c r="I22" s="26"/>
    </row>
    <row r="23" spans="2:9" ht="51">
      <c r="B23" s="69">
        <v>14</v>
      </c>
      <c r="C23" s="38"/>
      <c r="D23" s="42" t="s">
        <v>138</v>
      </c>
      <c r="E23" s="42" t="s">
        <v>141</v>
      </c>
      <c r="F23" s="40" t="s">
        <v>44</v>
      </c>
      <c r="G23" s="43">
        <v>8</v>
      </c>
      <c r="H23" s="25"/>
      <c r="I23" s="26"/>
    </row>
    <row r="24" spans="2:9" ht="25.5">
      <c r="B24" s="115">
        <v>15</v>
      </c>
      <c r="C24" s="38"/>
      <c r="D24" s="42" t="s">
        <v>142</v>
      </c>
      <c r="E24" s="42"/>
      <c r="F24" s="40" t="s">
        <v>44</v>
      </c>
      <c r="G24" s="43">
        <v>1</v>
      </c>
      <c r="H24" s="25"/>
      <c r="I24" s="26"/>
    </row>
    <row r="25" spans="2:9" ht="25.5">
      <c r="B25" s="69">
        <v>16</v>
      </c>
      <c r="C25" s="38"/>
      <c r="D25" s="42" t="s">
        <v>143</v>
      </c>
      <c r="E25" s="42"/>
      <c r="F25" s="40" t="s">
        <v>44</v>
      </c>
      <c r="G25" s="43">
        <v>1</v>
      </c>
      <c r="H25" s="25"/>
      <c r="I25" s="26"/>
    </row>
    <row r="26" spans="2:9">
      <c r="B26" s="115">
        <v>17</v>
      </c>
      <c r="C26" s="38"/>
      <c r="D26" s="42" t="s">
        <v>144</v>
      </c>
      <c r="E26" s="42"/>
      <c r="F26" s="40" t="s">
        <v>44</v>
      </c>
      <c r="G26" s="43">
        <v>1</v>
      </c>
      <c r="H26" s="25"/>
      <c r="I26" s="26"/>
    </row>
    <row r="27" spans="2:9">
      <c r="B27" s="69">
        <v>18</v>
      </c>
      <c r="C27" s="38"/>
      <c r="D27" s="42" t="s">
        <v>145</v>
      </c>
      <c r="E27" s="42"/>
      <c r="F27" s="40" t="s">
        <v>44</v>
      </c>
      <c r="G27" s="43">
        <v>1</v>
      </c>
      <c r="H27" s="25"/>
      <c r="I27" s="26"/>
    </row>
    <row r="28" spans="2:9" ht="25.5">
      <c r="B28" s="115">
        <v>19</v>
      </c>
      <c r="C28" s="38"/>
      <c r="D28" s="42" t="s">
        <v>146</v>
      </c>
      <c r="E28" s="42" t="s">
        <v>147</v>
      </c>
      <c r="F28" s="40" t="s">
        <v>44</v>
      </c>
      <c r="G28" s="43">
        <v>20</v>
      </c>
      <c r="H28" s="25"/>
      <c r="I28" s="26"/>
    </row>
    <row r="29" spans="2:9" ht="25.5">
      <c r="B29" s="69">
        <v>20</v>
      </c>
      <c r="C29" s="38"/>
      <c r="D29" s="42" t="s">
        <v>148</v>
      </c>
      <c r="E29" s="42"/>
      <c r="F29" s="40" t="s">
        <v>44</v>
      </c>
      <c r="G29" s="43">
        <v>20</v>
      </c>
      <c r="H29" s="25"/>
      <c r="I29" s="26"/>
    </row>
    <row r="30" spans="2:9" ht="25.5">
      <c r="B30" s="115">
        <v>21</v>
      </c>
      <c r="C30" s="38"/>
      <c r="D30" s="42" t="s">
        <v>149</v>
      </c>
      <c r="E30" s="42" t="s">
        <v>150</v>
      </c>
      <c r="F30" s="40" t="s">
        <v>44</v>
      </c>
      <c r="G30" s="43">
        <v>20</v>
      </c>
      <c r="H30" s="25"/>
      <c r="I30" s="26"/>
    </row>
    <row r="31" spans="2:9" ht="25.5">
      <c r="B31" s="69">
        <v>22</v>
      </c>
      <c r="C31" s="38"/>
      <c r="D31" s="42" t="s">
        <v>151</v>
      </c>
      <c r="E31" s="42"/>
      <c r="F31" s="40" t="s">
        <v>44</v>
      </c>
      <c r="G31" s="43">
        <v>1</v>
      </c>
      <c r="H31" s="25"/>
      <c r="I31" s="26"/>
    </row>
    <row r="32" spans="2:9" ht="25.5">
      <c r="B32" s="115">
        <v>23</v>
      </c>
      <c r="C32" s="38"/>
      <c r="D32" s="435" t="s">
        <v>1596</v>
      </c>
      <c r="E32" s="436" t="s">
        <v>1597</v>
      </c>
      <c r="F32" s="437" t="s">
        <v>44</v>
      </c>
      <c r="G32" s="438">
        <v>3</v>
      </c>
      <c r="H32" s="25"/>
      <c r="I32" s="26"/>
    </row>
    <row r="33" spans="2:9" ht="38.25">
      <c r="B33" s="69">
        <v>24</v>
      </c>
      <c r="C33" s="38"/>
      <c r="D33" s="435" t="s">
        <v>1598</v>
      </c>
      <c r="E33" s="436" t="s">
        <v>1599</v>
      </c>
      <c r="F33" s="437" t="s">
        <v>44</v>
      </c>
      <c r="G33" s="438">
        <v>3</v>
      </c>
      <c r="H33" s="25"/>
      <c r="I33" s="26"/>
    </row>
    <row r="34" spans="2:9">
      <c r="B34" s="115">
        <v>25</v>
      </c>
      <c r="C34" s="38"/>
      <c r="D34" s="355" t="s">
        <v>152</v>
      </c>
      <c r="E34" s="356" t="s">
        <v>1600</v>
      </c>
      <c r="F34" s="357" t="s">
        <v>26</v>
      </c>
      <c r="G34" s="358">
        <v>1</v>
      </c>
      <c r="H34" s="25"/>
      <c r="I34" s="26"/>
    </row>
    <row r="35" spans="2:9">
      <c r="B35" s="69">
        <v>26</v>
      </c>
      <c r="C35" s="38"/>
      <c r="D35" s="42" t="s">
        <v>152</v>
      </c>
      <c r="E35" s="42" t="s">
        <v>153</v>
      </c>
      <c r="F35" s="40" t="s">
        <v>26</v>
      </c>
      <c r="G35" s="43">
        <v>1</v>
      </c>
      <c r="H35" s="25"/>
      <c r="I35" s="26"/>
    </row>
    <row r="36" spans="2:9">
      <c r="B36" s="115">
        <v>27</v>
      </c>
      <c r="C36" s="38"/>
      <c r="D36" s="42" t="s">
        <v>152</v>
      </c>
      <c r="E36" s="42" t="s">
        <v>154</v>
      </c>
      <c r="F36" s="40" t="s">
        <v>26</v>
      </c>
      <c r="G36" s="43">
        <v>2</v>
      </c>
      <c r="H36" s="25"/>
      <c r="I36" s="26"/>
    </row>
    <row r="37" spans="2:9" ht="25.5">
      <c r="B37" s="69">
        <v>28</v>
      </c>
      <c r="C37" s="38"/>
      <c r="D37" s="355" t="s">
        <v>155</v>
      </c>
      <c r="E37" s="356" t="s">
        <v>1601</v>
      </c>
      <c r="F37" s="357" t="s">
        <v>44</v>
      </c>
      <c r="G37" s="358">
        <v>1</v>
      </c>
      <c r="H37" s="25"/>
      <c r="I37" s="26"/>
    </row>
    <row r="38" spans="2:9" ht="25.5">
      <c r="B38" s="115">
        <v>29</v>
      </c>
      <c r="C38" s="38"/>
      <c r="D38" s="42" t="s">
        <v>155</v>
      </c>
      <c r="E38" s="42" t="s">
        <v>156</v>
      </c>
      <c r="F38" s="40" t="s">
        <v>44</v>
      </c>
      <c r="G38" s="43">
        <v>1</v>
      </c>
      <c r="H38" s="25"/>
      <c r="I38" s="26"/>
    </row>
    <row r="39" spans="2:9" ht="25.5">
      <c r="B39" s="69">
        <v>30</v>
      </c>
      <c r="C39" s="38"/>
      <c r="D39" s="42" t="s">
        <v>155</v>
      </c>
      <c r="E39" s="42" t="s">
        <v>157</v>
      </c>
      <c r="F39" s="40" t="s">
        <v>44</v>
      </c>
      <c r="G39" s="43">
        <v>2</v>
      </c>
      <c r="H39" s="25"/>
      <c r="I39" s="26"/>
    </row>
    <row r="40" spans="2:9" ht="25.5">
      <c r="B40" s="115">
        <v>31</v>
      </c>
      <c r="C40" s="38"/>
      <c r="D40" s="42" t="s">
        <v>158</v>
      </c>
      <c r="E40" s="42" t="s">
        <v>159</v>
      </c>
      <c r="F40" s="40" t="s">
        <v>160</v>
      </c>
      <c r="G40" s="43">
        <v>450</v>
      </c>
      <c r="H40" s="25"/>
      <c r="I40" s="26"/>
    </row>
    <row r="41" spans="2:9" ht="25.5">
      <c r="B41" s="69">
        <v>32</v>
      </c>
      <c r="C41" s="38"/>
      <c r="D41" s="42" t="s">
        <v>158</v>
      </c>
      <c r="E41" s="42" t="s">
        <v>161</v>
      </c>
      <c r="F41" s="40" t="s">
        <v>160</v>
      </c>
      <c r="G41" s="43">
        <v>370</v>
      </c>
      <c r="H41" s="25"/>
      <c r="I41" s="26"/>
    </row>
    <row r="42" spans="2:9" ht="25.5">
      <c r="B42" s="115">
        <v>33</v>
      </c>
      <c r="C42" s="38"/>
      <c r="D42" s="42" t="s">
        <v>158</v>
      </c>
      <c r="E42" s="42" t="s">
        <v>162</v>
      </c>
      <c r="F42" s="40" t="s">
        <v>160</v>
      </c>
      <c r="G42" s="43">
        <v>230</v>
      </c>
      <c r="H42" s="25"/>
      <c r="I42" s="26"/>
    </row>
    <row r="43" spans="2:9" ht="25.5">
      <c r="B43" s="69">
        <v>34</v>
      </c>
      <c r="C43" s="38"/>
      <c r="D43" s="42" t="s">
        <v>158</v>
      </c>
      <c r="E43" s="42" t="s">
        <v>163</v>
      </c>
      <c r="F43" s="40" t="s">
        <v>160</v>
      </c>
      <c r="G43" s="43">
        <v>280</v>
      </c>
      <c r="H43" s="25"/>
      <c r="I43" s="26"/>
    </row>
    <row r="44" spans="2:9" ht="25.5">
      <c r="B44" s="115">
        <v>35</v>
      </c>
      <c r="C44" s="38"/>
      <c r="D44" s="42" t="s">
        <v>158</v>
      </c>
      <c r="E44" s="42" t="s">
        <v>164</v>
      </c>
      <c r="F44" s="40" t="s">
        <v>160</v>
      </c>
      <c r="G44" s="43">
        <v>40</v>
      </c>
      <c r="H44" s="25"/>
      <c r="I44" s="26"/>
    </row>
    <row r="45" spans="2:9" ht="25.5">
      <c r="B45" s="69">
        <v>36</v>
      </c>
      <c r="C45" s="38"/>
      <c r="D45" s="42" t="s">
        <v>158</v>
      </c>
      <c r="E45" s="42" t="s">
        <v>165</v>
      </c>
      <c r="F45" s="40" t="s">
        <v>160</v>
      </c>
      <c r="G45" s="43">
        <v>40</v>
      </c>
      <c r="H45" s="25"/>
      <c r="I45" s="26"/>
    </row>
    <row r="46" spans="2:9" ht="25.5">
      <c r="B46" s="115">
        <v>37</v>
      </c>
      <c r="C46" s="38"/>
      <c r="D46" s="42" t="s">
        <v>158</v>
      </c>
      <c r="E46" s="42" t="s">
        <v>166</v>
      </c>
      <c r="F46" s="40" t="s">
        <v>160</v>
      </c>
      <c r="G46" s="43">
        <v>20</v>
      </c>
      <c r="H46" s="25"/>
      <c r="I46" s="26"/>
    </row>
    <row r="47" spans="2:9">
      <c r="B47" s="69">
        <v>38</v>
      </c>
      <c r="C47" s="38"/>
      <c r="D47" s="42" t="s">
        <v>167</v>
      </c>
      <c r="E47" s="42" t="s">
        <v>132</v>
      </c>
      <c r="F47" s="40" t="s">
        <v>160</v>
      </c>
      <c r="G47" s="43">
        <v>5</v>
      </c>
      <c r="H47" s="25"/>
      <c r="I47" s="26"/>
    </row>
    <row r="48" spans="2:9">
      <c r="B48" s="115">
        <v>39</v>
      </c>
      <c r="C48" s="38"/>
      <c r="D48" s="42" t="s">
        <v>167</v>
      </c>
      <c r="E48" s="42" t="s">
        <v>168</v>
      </c>
      <c r="F48" s="40" t="s">
        <v>160</v>
      </c>
      <c r="G48" s="43">
        <v>70</v>
      </c>
      <c r="H48" s="25"/>
      <c r="I48" s="26"/>
    </row>
    <row r="49" spans="2:9">
      <c r="B49" s="69">
        <v>40</v>
      </c>
      <c r="C49" s="38"/>
      <c r="D49" s="42" t="s">
        <v>167</v>
      </c>
      <c r="E49" s="42" t="s">
        <v>169</v>
      </c>
      <c r="F49" s="40" t="s">
        <v>160</v>
      </c>
      <c r="G49" s="43">
        <v>90</v>
      </c>
      <c r="H49" s="25"/>
      <c r="I49" s="26"/>
    </row>
    <row r="50" spans="2:9">
      <c r="B50" s="115">
        <v>41</v>
      </c>
      <c r="C50" s="38"/>
      <c r="D50" s="42" t="s">
        <v>167</v>
      </c>
      <c r="E50" s="42" t="s">
        <v>170</v>
      </c>
      <c r="F50" s="40" t="s">
        <v>160</v>
      </c>
      <c r="G50" s="43">
        <v>50</v>
      </c>
      <c r="H50" s="25"/>
      <c r="I50" s="26"/>
    </row>
    <row r="51" spans="2:9">
      <c r="B51" s="69">
        <v>42</v>
      </c>
      <c r="C51" s="38"/>
      <c r="D51" s="42" t="s">
        <v>167</v>
      </c>
      <c r="E51" s="42" t="s">
        <v>171</v>
      </c>
      <c r="F51" s="40" t="s">
        <v>160</v>
      </c>
      <c r="G51" s="43">
        <v>15</v>
      </c>
      <c r="H51" s="25"/>
      <c r="I51" s="26"/>
    </row>
    <row r="52" spans="2:9">
      <c r="B52" s="115">
        <v>43</v>
      </c>
      <c r="C52" s="38"/>
      <c r="D52" s="42" t="s">
        <v>167</v>
      </c>
      <c r="E52" s="42" t="s">
        <v>172</v>
      </c>
      <c r="F52" s="40" t="s">
        <v>160</v>
      </c>
      <c r="G52" s="43">
        <v>30</v>
      </c>
      <c r="H52" s="25"/>
      <c r="I52" s="26"/>
    </row>
    <row r="53" spans="2:9">
      <c r="B53" s="69">
        <v>44</v>
      </c>
      <c r="C53" s="38"/>
      <c r="D53" s="42" t="s">
        <v>167</v>
      </c>
      <c r="E53" s="42" t="s">
        <v>173</v>
      </c>
      <c r="F53" s="40" t="s">
        <v>160</v>
      </c>
      <c r="G53" s="43">
        <v>160</v>
      </c>
      <c r="H53" s="25"/>
      <c r="I53" s="26"/>
    </row>
    <row r="54" spans="2:9">
      <c r="B54" s="115">
        <v>45</v>
      </c>
      <c r="C54" s="38"/>
      <c r="D54" s="42" t="s">
        <v>174</v>
      </c>
      <c r="E54" s="42" t="s">
        <v>175</v>
      </c>
      <c r="F54" s="40" t="s">
        <v>160</v>
      </c>
      <c r="G54" s="43">
        <v>4</v>
      </c>
      <c r="H54" s="25"/>
      <c r="I54" s="26"/>
    </row>
    <row r="55" spans="2:9">
      <c r="B55" s="69">
        <v>46</v>
      </c>
      <c r="C55" s="38"/>
      <c r="D55" s="42" t="s">
        <v>176</v>
      </c>
      <c r="E55" s="42" t="s">
        <v>177</v>
      </c>
      <c r="F55" s="40" t="s">
        <v>44</v>
      </c>
      <c r="G55" s="43">
        <v>2</v>
      </c>
      <c r="H55" s="25"/>
      <c r="I55" s="26"/>
    </row>
    <row r="56" spans="2:9">
      <c r="B56" s="115">
        <v>47</v>
      </c>
      <c r="C56" s="38"/>
      <c r="D56" s="42" t="s">
        <v>176</v>
      </c>
      <c r="E56" s="42" t="s">
        <v>178</v>
      </c>
      <c r="F56" s="40" t="s">
        <v>44</v>
      </c>
      <c r="G56" s="43">
        <v>8</v>
      </c>
      <c r="H56" s="25"/>
      <c r="I56" s="26"/>
    </row>
    <row r="57" spans="2:9">
      <c r="B57" s="69">
        <v>48</v>
      </c>
      <c r="C57" s="38"/>
      <c r="D57" s="42" t="s">
        <v>176</v>
      </c>
      <c r="E57" s="42" t="s">
        <v>179</v>
      </c>
      <c r="F57" s="40" t="s">
        <v>44</v>
      </c>
      <c r="G57" s="43">
        <v>2</v>
      </c>
      <c r="H57" s="25"/>
      <c r="I57" s="26"/>
    </row>
    <row r="58" spans="2:9">
      <c r="B58" s="115">
        <v>49</v>
      </c>
      <c r="C58" s="38"/>
      <c r="D58" s="42" t="s">
        <v>176</v>
      </c>
      <c r="E58" s="42" t="s">
        <v>180</v>
      </c>
      <c r="F58" s="40" t="s">
        <v>44</v>
      </c>
      <c r="G58" s="43">
        <v>2</v>
      </c>
      <c r="H58" s="25"/>
      <c r="I58" s="26"/>
    </row>
    <row r="59" spans="2:9">
      <c r="B59" s="69">
        <v>50</v>
      </c>
      <c r="C59" s="38"/>
      <c r="D59" s="42" t="s">
        <v>176</v>
      </c>
      <c r="E59" s="42" t="s">
        <v>182</v>
      </c>
      <c r="F59" s="40" t="s">
        <v>44</v>
      </c>
      <c r="G59" s="43">
        <v>2</v>
      </c>
      <c r="H59" s="25"/>
      <c r="I59" s="26"/>
    </row>
    <row r="60" spans="2:9">
      <c r="B60" s="115">
        <v>51</v>
      </c>
      <c r="C60" s="38"/>
      <c r="D60" s="42" t="s">
        <v>183</v>
      </c>
      <c r="E60" s="42" t="s">
        <v>132</v>
      </c>
      <c r="F60" s="40" t="s">
        <v>26</v>
      </c>
      <c r="G60" s="43">
        <v>3</v>
      </c>
      <c r="H60" s="25"/>
      <c r="I60" s="26"/>
    </row>
    <row r="61" spans="2:9">
      <c r="B61" s="69">
        <v>52</v>
      </c>
      <c r="C61" s="38"/>
      <c r="D61" s="42" t="s">
        <v>183</v>
      </c>
      <c r="E61" s="42" t="s">
        <v>168</v>
      </c>
      <c r="F61" s="40" t="s">
        <v>26</v>
      </c>
      <c r="G61" s="43">
        <v>9</v>
      </c>
      <c r="H61" s="25"/>
      <c r="I61" s="26"/>
    </row>
    <row r="62" spans="2:9">
      <c r="B62" s="115">
        <v>53</v>
      </c>
      <c r="C62" s="38"/>
      <c r="D62" s="42" t="s">
        <v>183</v>
      </c>
      <c r="E62" s="42" t="s">
        <v>184</v>
      </c>
      <c r="F62" s="40" t="s">
        <v>26</v>
      </c>
      <c r="G62" s="43">
        <v>4</v>
      </c>
      <c r="H62" s="25"/>
      <c r="I62" s="26"/>
    </row>
    <row r="63" spans="2:9">
      <c r="B63" s="69">
        <v>54</v>
      </c>
      <c r="C63" s="38"/>
      <c r="D63" s="42" t="s">
        <v>183</v>
      </c>
      <c r="E63" s="42" t="s">
        <v>169</v>
      </c>
      <c r="F63" s="40" t="s">
        <v>26</v>
      </c>
      <c r="G63" s="43">
        <v>2</v>
      </c>
      <c r="H63" s="25"/>
      <c r="I63" s="26"/>
    </row>
    <row r="64" spans="2:9">
      <c r="B64" s="115">
        <v>55</v>
      </c>
      <c r="C64" s="38"/>
      <c r="D64" s="42" t="s">
        <v>183</v>
      </c>
      <c r="E64" s="42" t="s">
        <v>171</v>
      </c>
      <c r="F64" s="40" t="s">
        <v>26</v>
      </c>
      <c r="G64" s="43">
        <v>8</v>
      </c>
      <c r="H64" s="25"/>
      <c r="I64" s="26"/>
    </row>
    <row r="65" spans="2:9">
      <c r="B65" s="69">
        <v>56</v>
      </c>
      <c r="C65" s="38"/>
      <c r="D65" s="42" t="s">
        <v>183</v>
      </c>
      <c r="E65" s="42" t="s">
        <v>173</v>
      </c>
      <c r="F65" s="40" t="s">
        <v>26</v>
      </c>
      <c r="G65" s="43">
        <v>2</v>
      </c>
      <c r="H65" s="25"/>
      <c r="I65" s="26"/>
    </row>
    <row r="66" spans="2:9">
      <c r="B66" s="115">
        <v>57</v>
      </c>
      <c r="C66" s="38"/>
      <c r="D66" s="42" t="s">
        <v>185</v>
      </c>
      <c r="E66" s="42" t="s">
        <v>132</v>
      </c>
      <c r="F66" s="40" t="s">
        <v>26</v>
      </c>
      <c r="G66" s="43">
        <v>16</v>
      </c>
      <c r="H66" s="25"/>
      <c r="I66" s="26"/>
    </row>
    <row r="67" spans="2:9">
      <c r="B67" s="69">
        <v>58</v>
      </c>
      <c r="C67" s="38"/>
      <c r="D67" s="71" t="s">
        <v>186</v>
      </c>
      <c r="E67" s="71" t="s">
        <v>132</v>
      </c>
      <c r="F67" s="72" t="s">
        <v>26</v>
      </c>
      <c r="G67" s="73">
        <v>1</v>
      </c>
      <c r="H67" s="25"/>
      <c r="I67" s="26"/>
    </row>
    <row r="68" spans="2:9">
      <c r="B68" s="115">
        <v>59</v>
      </c>
      <c r="C68" s="38"/>
      <c r="D68" s="42" t="s">
        <v>186</v>
      </c>
      <c r="E68" s="42" t="s">
        <v>168</v>
      </c>
      <c r="F68" s="40" t="s">
        <v>26</v>
      </c>
      <c r="G68" s="43">
        <v>2</v>
      </c>
      <c r="H68" s="25"/>
      <c r="I68" s="26"/>
    </row>
    <row r="69" spans="2:9">
      <c r="B69" s="69">
        <v>60</v>
      </c>
      <c r="C69" s="38"/>
      <c r="D69" s="71" t="s">
        <v>186</v>
      </c>
      <c r="E69" s="71" t="s">
        <v>184</v>
      </c>
      <c r="F69" s="72" t="s">
        <v>26</v>
      </c>
      <c r="G69" s="73">
        <v>1</v>
      </c>
      <c r="H69" s="25"/>
      <c r="I69" s="26"/>
    </row>
    <row r="70" spans="2:9">
      <c r="B70" s="115">
        <v>61</v>
      </c>
      <c r="C70" s="38"/>
      <c r="D70" s="42" t="s">
        <v>186</v>
      </c>
      <c r="E70" s="42" t="s">
        <v>169</v>
      </c>
      <c r="F70" s="40" t="s">
        <v>26</v>
      </c>
      <c r="G70" s="43">
        <v>2</v>
      </c>
      <c r="H70" s="25"/>
      <c r="I70" s="26"/>
    </row>
    <row r="71" spans="2:9">
      <c r="B71" s="69">
        <v>62</v>
      </c>
      <c r="C71" s="38"/>
      <c r="D71" s="42" t="s">
        <v>186</v>
      </c>
      <c r="E71" s="42" t="s">
        <v>171</v>
      </c>
      <c r="F71" s="40" t="s">
        <v>26</v>
      </c>
      <c r="G71" s="43">
        <v>2</v>
      </c>
      <c r="H71" s="25"/>
      <c r="I71" s="26"/>
    </row>
    <row r="72" spans="2:9">
      <c r="B72" s="115">
        <v>63</v>
      </c>
      <c r="C72" s="38"/>
      <c r="D72" s="71" t="s">
        <v>187</v>
      </c>
      <c r="E72" s="71" t="s">
        <v>168</v>
      </c>
      <c r="F72" s="72" t="s">
        <v>26</v>
      </c>
      <c r="G72" s="73">
        <v>1</v>
      </c>
      <c r="H72" s="25"/>
      <c r="I72" s="26"/>
    </row>
    <row r="73" spans="2:9">
      <c r="B73" s="69">
        <v>64</v>
      </c>
      <c r="C73" s="38"/>
      <c r="D73" s="71" t="s">
        <v>187</v>
      </c>
      <c r="E73" s="71" t="s">
        <v>184</v>
      </c>
      <c r="F73" s="72" t="s">
        <v>26</v>
      </c>
      <c r="G73" s="73">
        <v>1</v>
      </c>
      <c r="H73" s="25"/>
      <c r="I73" s="26"/>
    </row>
    <row r="74" spans="2:9">
      <c r="B74" s="115">
        <v>65</v>
      </c>
      <c r="C74" s="38"/>
      <c r="D74" s="42" t="s">
        <v>187</v>
      </c>
      <c r="E74" s="42" t="s">
        <v>171</v>
      </c>
      <c r="F74" s="40" t="s">
        <v>26</v>
      </c>
      <c r="G74" s="43">
        <v>2</v>
      </c>
      <c r="H74" s="25"/>
      <c r="I74" s="26"/>
    </row>
    <row r="75" spans="2:9">
      <c r="B75" s="69">
        <v>66</v>
      </c>
      <c r="C75" s="38"/>
      <c r="D75" s="42" t="s">
        <v>188</v>
      </c>
      <c r="E75" s="42" t="s">
        <v>189</v>
      </c>
      <c r="F75" s="40" t="s">
        <v>26</v>
      </c>
      <c r="G75" s="43">
        <v>8</v>
      </c>
      <c r="H75" s="25"/>
      <c r="I75" s="26"/>
    </row>
    <row r="76" spans="2:9">
      <c r="B76" s="115">
        <v>67</v>
      </c>
      <c r="C76" s="38"/>
      <c r="D76" s="42" t="s">
        <v>190</v>
      </c>
      <c r="E76" s="42" t="s">
        <v>191</v>
      </c>
      <c r="F76" s="40" t="s">
        <v>26</v>
      </c>
      <c r="G76" s="43">
        <v>12</v>
      </c>
      <c r="H76" s="25"/>
      <c r="I76" s="26"/>
    </row>
    <row r="77" spans="2:9">
      <c r="B77" s="69">
        <v>68</v>
      </c>
      <c r="C77" s="38"/>
      <c r="D77" s="42" t="s">
        <v>192</v>
      </c>
      <c r="E77" s="42" t="s">
        <v>132</v>
      </c>
      <c r="F77" s="40" t="s">
        <v>26</v>
      </c>
      <c r="G77" s="43">
        <v>12</v>
      </c>
      <c r="H77" s="25"/>
      <c r="I77" s="26"/>
    </row>
    <row r="78" spans="2:9">
      <c r="B78" s="115">
        <v>69</v>
      </c>
      <c r="C78" s="38"/>
      <c r="D78" s="42" t="s">
        <v>193</v>
      </c>
      <c r="E78" s="42" t="s">
        <v>132</v>
      </c>
      <c r="F78" s="40" t="s">
        <v>26</v>
      </c>
      <c r="G78" s="43">
        <v>12</v>
      </c>
      <c r="H78" s="25"/>
      <c r="I78" s="26"/>
    </row>
    <row r="79" spans="2:9">
      <c r="B79" s="69">
        <v>70</v>
      </c>
      <c r="C79" s="38"/>
      <c r="D79" s="42" t="s">
        <v>194</v>
      </c>
      <c r="E79" s="42" t="s">
        <v>195</v>
      </c>
      <c r="F79" s="40" t="s">
        <v>160</v>
      </c>
      <c r="G79" s="43">
        <v>470</v>
      </c>
      <c r="H79" s="25"/>
      <c r="I79" s="26"/>
    </row>
    <row r="80" spans="2:9">
      <c r="B80" s="115">
        <v>71</v>
      </c>
      <c r="C80" s="38"/>
      <c r="D80" s="42" t="s">
        <v>194</v>
      </c>
      <c r="E80" s="42" t="s">
        <v>196</v>
      </c>
      <c r="F80" s="40" t="s">
        <v>160</v>
      </c>
      <c r="G80" s="43">
        <v>387</v>
      </c>
      <c r="H80" s="25"/>
      <c r="I80" s="26"/>
    </row>
    <row r="81" spans="2:9">
      <c r="B81" s="69">
        <v>72</v>
      </c>
      <c r="C81" s="38"/>
      <c r="D81" s="42" t="s">
        <v>194</v>
      </c>
      <c r="E81" s="42" t="s">
        <v>197</v>
      </c>
      <c r="F81" s="40" t="s">
        <v>160</v>
      </c>
      <c r="G81" s="43">
        <v>240</v>
      </c>
      <c r="H81" s="25"/>
      <c r="I81" s="26"/>
    </row>
    <row r="82" spans="2:9">
      <c r="B82" s="115">
        <v>73</v>
      </c>
      <c r="C82" s="38"/>
      <c r="D82" s="42" t="s">
        <v>194</v>
      </c>
      <c r="E82" s="42" t="s">
        <v>198</v>
      </c>
      <c r="F82" s="40" t="s">
        <v>160</v>
      </c>
      <c r="G82" s="43">
        <v>300</v>
      </c>
      <c r="H82" s="25"/>
      <c r="I82" s="26"/>
    </row>
    <row r="83" spans="2:9">
      <c r="B83" s="69">
        <v>74</v>
      </c>
      <c r="C83" s="38"/>
      <c r="D83" s="42" t="s">
        <v>199</v>
      </c>
      <c r="E83" s="42" t="s">
        <v>200</v>
      </c>
      <c r="F83" s="40" t="s">
        <v>160</v>
      </c>
      <c r="G83" s="43">
        <v>5</v>
      </c>
      <c r="H83" s="25"/>
      <c r="I83" s="26"/>
    </row>
    <row r="84" spans="2:9">
      <c r="B84" s="115">
        <v>75</v>
      </c>
      <c r="C84" s="38"/>
      <c r="D84" s="42" t="s">
        <v>199</v>
      </c>
      <c r="E84" s="42" t="s">
        <v>201</v>
      </c>
      <c r="F84" s="40" t="s">
        <v>160</v>
      </c>
      <c r="G84" s="43">
        <v>80</v>
      </c>
      <c r="H84" s="25"/>
      <c r="I84" s="26"/>
    </row>
    <row r="85" spans="2:9">
      <c r="B85" s="69">
        <v>76</v>
      </c>
      <c r="C85" s="38"/>
      <c r="D85" s="42" t="s">
        <v>199</v>
      </c>
      <c r="E85" s="42" t="s">
        <v>202</v>
      </c>
      <c r="F85" s="40" t="s">
        <v>160</v>
      </c>
      <c r="G85" s="43">
        <v>150</v>
      </c>
      <c r="H85" s="25"/>
      <c r="I85" s="26"/>
    </row>
    <row r="86" spans="2:9">
      <c r="B86" s="115">
        <v>77</v>
      </c>
      <c r="C86" s="38"/>
      <c r="D86" s="42" t="s">
        <v>199</v>
      </c>
      <c r="E86" s="42" t="s">
        <v>203</v>
      </c>
      <c r="F86" s="40" t="s">
        <v>160</v>
      </c>
      <c r="G86" s="43">
        <v>55</v>
      </c>
      <c r="H86" s="25"/>
      <c r="I86" s="26"/>
    </row>
    <row r="87" spans="2:9">
      <c r="B87" s="69">
        <v>78</v>
      </c>
      <c r="C87" s="38"/>
      <c r="D87" s="42" t="s">
        <v>199</v>
      </c>
      <c r="E87" s="42" t="s">
        <v>204</v>
      </c>
      <c r="F87" s="40" t="s">
        <v>160</v>
      </c>
      <c r="G87" s="43">
        <v>45</v>
      </c>
      <c r="H87" s="25"/>
      <c r="I87" s="26"/>
    </row>
    <row r="88" spans="2:9">
      <c r="B88" s="115">
        <v>79</v>
      </c>
      <c r="C88" s="38"/>
      <c r="D88" s="42" t="s">
        <v>199</v>
      </c>
      <c r="E88" s="42" t="s">
        <v>205</v>
      </c>
      <c r="F88" s="40" t="s">
        <v>160</v>
      </c>
      <c r="G88" s="43">
        <v>20</v>
      </c>
      <c r="H88" s="25"/>
      <c r="I88" s="26"/>
    </row>
    <row r="89" spans="2:9">
      <c r="B89" s="69">
        <v>80</v>
      </c>
      <c r="C89" s="38"/>
      <c r="D89" s="42" t="s">
        <v>199</v>
      </c>
      <c r="E89" s="42" t="s">
        <v>206</v>
      </c>
      <c r="F89" s="40" t="s">
        <v>160</v>
      </c>
      <c r="G89" s="43">
        <v>25</v>
      </c>
      <c r="H89" s="25"/>
      <c r="I89" s="26"/>
    </row>
    <row r="90" spans="2:9">
      <c r="B90" s="115">
        <v>81</v>
      </c>
      <c r="C90" s="38"/>
      <c r="D90" s="42" t="s">
        <v>199</v>
      </c>
      <c r="E90" s="42" t="s">
        <v>207</v>
      </c>
      <c r="F90" s="40" t="s">
        <v>160</v>
      </c>
      <c r="G90" s="43">
        <v>35</v>
      </c>
      <c r="H90" s="25"/>
      <c r="I90" s="26"/>
    </row>
    <row r="91" spans="2:9">
      <c r="B91" s="69">
        <v>82</v>
      </c>
      <c r="C91" s="38"/>
      <c r="D91" s="42" t="s">
        <v>199</v>
      </c>
      <c r="E91" s="42" t="s">
        <v>208</v>
      </c>
      <c r="F91" s="40" t="s">
        <v>160</v>
      </c>
      <c r="G91" s="43">
        <v>175</v>
      </c>
      <c r="H91" s="25"/>
      <c r="I91" s="26"/>
    </row>
    <row r="92" spans="2:9">
      <c r="B92" s="115">
        <v>83</v>
      </c>
      <c r="C92" s="38"/>
      <c r="D92" s="42" t="s">
        <v>209</v>
      </c>
      <c r="E92" s="42"/>
      <c r="F92" s="40" t="s">
        <v>44</v>
      </c>
      <c r="G92" s="43">
        <v>1</v>
      </c>
      <c r="H92" s="25"/>
      <c r="I92" s="26"/>
    </row>
    <row r="93" spans="2:9">
      <c r="B93" s="69">
        <v>84</v>
      </c>
      <c r="C93" s="38"/>
      <c r="D93" s="42" t="s">
        <v>210</v>
      </c>
      <c r="E93" s="42"/>
      <c r="F93" s="40" t="s">
        <v>44</v>
      </c>
      <c r="G93" s="43">
        <v>1</v>
      </c>
      <c r="H93" s="25"/>
      <c r="I93" s="26"/>
    </row>
    <row r="94" spans="2:9">
      <c r="B94" s="115">
        <v>85</v>
      </c>
      <c r="C94" s="38"/>
      <c r="D94" s="42" t="s">
        <v>211</v>
      </c>
      <c r="E94" s="42"/>
      <c r="F94" s="40" t="s">
        <v>44</v>
      </c>
      <c r="G94" s="43">
        <v>1</v>
      </c>
      <c r="H94" s="25"/>
      <c r="I94" s="26"/>
    </row>
    <row r="95" spans="2:9">
      <c r="B95" s="69">
        <v>86</v>
      </c>
      <c r="C95" s="38"/>
      <c r="D95" s="42" t="s">
        <v>212</v>
      </c>
      <c r="E95" s="42"/>
      <c r="F95" s="40" t="s">
        <v>44</v>
      </c>
      <c r="G95" s="43">
        <v>1</v>
      </c>
      <c r="H95" s="25"/>
      <c r="I95" s="26"/>
    </row>
    <row r="96" spans="2:9">
      <c r="B96" s="115">
        <v>87</v>
      </c>
      <c r="C96" s="38"/>
      <c r="D96" s="42" t="s">
        <v>213</v>
      </c>
      <c r="E96" s="42"/>
      <c r="F96" s="40" t="s">
        <v>44</v>
      </c>
      <c r="G96" s="43">
        <v>1</v>
      </c>
      <c r="H96" s="25"/>
      <c r="I96" s="26"/>
    </row>
    <row r="97" spans="2:9">
      <c r="B97" s="69">
        <v>88</v>
      </c>
      <c r="C97" s="38"/>
      <c r="D97" s="42" t="s">
        <v>214</v>
      </c>
      <c r="E97" s="42"/>
      <c r="F97" s="40" t="s">
        <v>44</v>
      </c>
      <c r="G97" s="43">
        <v>1</v>
      </c>
      <c r="H97" s="25"/>
      <c r="I97" s="26"/>
    </row>
    <row r="98" spans="2:9">
      <c r="B98" s="115">
        <v>89</v>
      </c>
      <c r="C98" s="38"/>
      <c r="D98" s="42" t="s">
        <v>215</v>
      </c>
      <c r="E98" s="42"/>
      <c r="F98" s="40" t="s">
        <v>44</v>
      </c>
      <c r="G98" s="43">
        <v>1</v>
      </c>
      <c r="H98" s="25"/>
      <c r="I98" s="26"/>
    </row>
    <row r="99" spans="2:9" ht="25.5">
      <c r="B99" s="69">
        <v>90</v>
      </c>
      <c r="C99" s="38"/>
      <c r="D99" s="42" t="s">
        <v>216</v>
      </c>
      <c r="E99" s="42" t="s">
        <v>217</v>
      </c>
      <c r="F99" s="40" t="s">
        <v>44</v>
      </c>
      <c r="G99" s="43">
        <v>1</v>
      </c>
      <c r="H99" s="25"/>
      <c r="I99" s="26"/>
    </row>
    <row r="100" spans="2:9" ht="25.5">
      <c r="B100" s="115">
        <v>91</v>
      </c>
      <c r="C100" s="38"/>
      <c r="D100" s="42" t="s">
        <v>218</v>
      </c>
      <c r="E100" s="42"/>
      <c r="F100" s="40" t="s">
        <v>44</v>
      </c>
      <c r="G100" s="43">
        <v>1</v>
      </c>
      <c r="H100" s="25"/>
      <c r="I100" s="26"/>
    </row>
    <row r="101" spans="2:9" s="6" customFormat="1">
      <c r="B101" s="10"/>
      <c r="C101" s="11"/>
      <c r="D101" s="12"/>
      <c r="E101" s="12"/>
      <c r="F101" s="13"/>
      <c r="G101" s="23"/>
      <c r="H101" s="27"/>
      <c r="I101" s="28"/>
    </row>
    <row r="102" spans="2:9" ht="15">
      <c r="B102" s="4"/>
      <c r="C102" s="4"/>
      <c r="D102" s="7"/>
      <c r="E102" s="7"/>
      <c r="F102" s="7" t="s">
        <v>5</v>
      </c>
      <c r="G102" s="24"/>
      <c r="H102" s="25"/>
      <c r="I102" s="26"/>
    </row>
    <row r="104" spans="2:9" s="8" customFormat="1" ht="12.75" customHeight="1">
      <c r="C104" s="9" t="str">
        <f>'1,1'!C22</f>
        <v>Piezīmes:</v>
      </c>
    </row>
    <row r="105" spans="2:9" s="8" customFormat="1" ht="45" customHeight="1">
      <c r="B105"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05" s="559"/>
      <c r="D105" s="559"/>
      <c r="E105" s="559"/>
      <c r="F105" s="559"/>
      <c r="G105" s="559"/>
      <c r="H105" s="559"/>
      <c r="I105" s="559"/>
    </row>
  </sheetData>
  <mergeCells count="12">
    <mergeCell ref="B1:D1"/>
    <mergeCell ref="B2:I2"/>
    <mergeCell ref="D3:I3"/>
    <mergeCell ref="D4:I4"/>
    <mergeCell ref="D5:I5"/>
    <mergeCell ref="B7:B8"/>
    <mergeCell ref="C7:C8"/>
    <mergeCell ref="F7:F8"/>
    <mergeCell ref="G7:G8"/>
    <mergeCell ref="B105:I105"/>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B1:K142"/>
  <sheetViews>
    <sheetView showZeros="0" view="pageBreakPreview" topLeftCell="A112" zoomScale="80" zoomScaleNormal="100" zoomScaleSheetLayoutView="80" workbookViewId="0">
      <selection activeCell="D4" sqref="D4:I4"/>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5.8554687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560" t="s">
        <v>12</v>
      </c>
      <c r="C1" s="560"/>
      <c r="D1" s="560"/>
      <c r="E1" s="16" t="str">
        <f ca="1">MID(CELL("filename",B1), FIND("]", CELL("filename",B1))+ 1, 255)</f>
        <v>2,4</v>
      </c>
      <c r="G1" s="16"/>
      <c r="H1" s="16"/>
      <c r="I1" s="16"/>
    </row>
    <row r="2" spans="2:9" s="3" customFormat="1" ht="15">
      <c r="B2" s="561" t="str">
        <f>D9</f>
        <v>Ventilācija</v>
      </c>
      <c r="C2" s="561"/>
      <c r="D2" s="561"/>
      <c r="E2" s="561"/>
      <c r="F2" s="561"/>
      <c r="G2" s="561"/>
      <c r="H2" s="561"/>
      <c r="I2" s="561"/>
    </row>
    <row r="3" spans="2:9" ht="15">
      <c r="B3" s="2" t="s">
        <v>1</v>
      </c>
      <c r="D3" s="568" t="str">
        <f>'1,1'!D3</f>
        <v>Ražošanas ēka</v>
      </c>
      <c r="E3" s="568"/>
      <c r="F3" s="568"/>
      <c r="G3" s="568"/>
      <c r="H3" s="568"/>
      <c r="I3" s="568"/>
    </row>
    <row r="4" spans="2:9" ht="15">
      <c r="B4" s="2" t="s">
        <v>2</v>
      </c>
      <c r="D4" s="568" t="str">
        <f>'1,1'!D4</f>
        <v>Ražošanas ēkas Nr.7 jaunbūve</v>
      </c>
      <c r="E4" s="568"/>
      <c r="F4" s="568"/>
      <c r="G4" s="568"/>
      <c r="H4" s="568"/>
      <c r="I4" s="568"/>
    </row>
    <row r="5" spans="2:9" ht="15">
      <c r="B5" s="2" t="s">
        <v>3</v>
      </c>
      <c r="D5" s="568" t="str">
        <f>'1,1'!D5:H5</f>
        <v>Ventspils, Ventspils Augsto tehnoloģiju parks</v>
      </c>
      <c r="E5" s="568"/>
      <c r="F5" s="568"/>
      <c r="G5" s="568"/>
      <c r="H5" s="568"/>
      <c r="I5" s="568"/>
    </row>
    <row r="6" spans="2:9" ht="15">
      <c r="B6" s="5"/>
      <c r="C6" s="5"/>
    </row>
    <row r="7" spans="2:9" ht="14.25" customHeight="1">
      <c r="B7" s="562" t="s">
        <v>4</v>
      </c>
      <c r="C7" s="563"/>
      <c r="D7" s="571" t="s">
        <v>6</v>
      </c>
      <c r="E7" s="572"/>
      <c r="F7" s="566" t="s">
        <v>7</v>
      </c>
      <c r="G7" s="567" t="s">
        <v>8</v>
      </c>
      <c r="H7" s="25"/>
      <c r="I7" s="26"/>
    </row>
    <row r="8" spans="2:9" ht="59.25" customHeight="1">
      <c r="B8" s="562"/>
      <c r="C8" s="564"/>
      <c r="D8" s="573"/>
      <c r="E8" s="574"/>
      <c r="F8" s="566"/>
      <c r="G8" s="567"/>
      <c r="H8" s="25"/>
      <c r="I8" s="26"/>
    </row>
    <row r="9" spans="2:9" ht="15.75">
      <c r="B9" s="17"/>
      <c r="C9" s="18">
        <v>0</v>
      </c>
      <c r="D9" s="19" t="s">
        <v>323</v>
      </c>
      <c r="E9" s="32"/>
      <c r="F9" s="20"/>
      <c r="G9" s="22"/>
      <c r="H9" s="25"/>
      <c r="I9" s="26"/>
    </row>
    <row r="10" spans="2:9" ht="165.6" customHeight="1">
      <c r="B10" s="37">
        <v>1</v>
      </c>
      <c r="C10" s="38"/>
      <c r="D10" s="359" t="s">
        <v>1602</v>
      </c>
      <c r="E10" s="360" t="s">
        <v>1603</v>
      </c>
      <c r="F10" s="40" t="s">
        <v>44</v>
      </c>
      <c r="G10" s="43">
        <v>1</v>
      </c>
      <c r="H10" s="25"/>
      <c r="I10" s="26"/>
    </row>
    <row r="11" spans="2:9" ht="155.1" customHeight="1">
      <c r="B11" s="37">
        <v>2</v>
      </c>
      <c r="C11" s="38"/>
      <c r="D11" s="359" t="s">
        <v>1604</v>
      </c>
      <c r="E11" s="360" t="s">
        <v>1605</v>
      </c>
      <c r="F11" s="40" t="s">
        <v>44</v>
      </c>
      <c r="G11" s="43">
        <v>1</v>
      </c>
      <c r="H11" s="25"/>
      <c r="I11" s="26"/>
    </row>
    <row r="12" spans="2:9" ht="152.65" customHeight="1">
      <c r="B12" s="37">
        <v>3</v>
      </c>
      <c r="C12" s="38"/>
      <c r="D12" s="359" t="s">
        <v>1606</v>
      </c>
      <c r="E12" s="360" t="s">
        <v>1607</v>
      </c>
      <c r="F12" s="40" t="s">
        <v>44</v>
      </c>
      <c r="G12" s="43">
        <v>1</v>
      </c>
      <c r="H12" s="25"/>
      <c r="I12" s="26"/>
    </row>
    <row r="13" spans="2:9" ht="153">
      <c r="B13" s="37">
        <v>4</v>
      </c>
      <c r="C13" s="38"/>
      <c r="D13" s="359" t="s">
        <v>1608</v>
      </c>
      <c r="E13" s="360" t="s">
        <v>1609</v>
      </c>
      <c r="F13" s="40" t="s">
        <v>44</v>
      </c>
      <c r="G13" s="43">
        <v>1</v>
      </c>
      <c r="H13" s="25"/>
      <c r="I13" s="26"/>
    </row>
    <row r="14" spans="2:9" ht="38.25">
      <c r="B14" s="37">
        <v>5</v>
      </c>
      <c r="C14" s="38"/>
      <c r="D14" s="106" t="s">
        <v>220</v>
      </c>
      <c r="E14" s="106" t="s">
        <v>221</v>
      </c>
      <c r="F14" s="40" t="s">
        <v>44</v>
      </c>
      <c r="G14" s="43">
        <v>4</v>
      </c>
      <c r="H14" s="25"/>
      <c r="I14" s="26"/>
    </row>
    <row r="15" spans="2:9" ht="25.5">
      <c r="B15" s="37">
        <v>6</v>
      </c>
      <c r="C15" s="38"/>
      <c r="D15" s="106" t="s">
        <v>222</v>
      </c>
      <c r="E15" s="106" t="s">
        <v>223</v>
      </c>
      <c r="F15" s="40" t="s">
        <v>44</v>
      </c>
      <c r="G15" s="43">
        <v>4</v>
      </c>
      <c r="H15" s="25"/>
      <c r="I15" s="26"/>
    </row>
    <row r="16" spans="2:9" ht="25.5">
      <c r="B16" s="37">
        <v>7</v>
      </c>
      <c r="C16" s="38"/>
      <c r="D16" s="106" t="s">
        <v>224</v>
      </c>
      <c r="E16" s="106" t="s">
        <v>225</v>
      </c>
      <c r="F16" s="40" t="s">
        <v>44</v>
      </c>
      <c r="G16" s="43">
        <v>1</v>
      </c>
      <c r="H16" s="25"/>
      <c r="I16" s="26"/>
    </row>
    <row r="17" spans="2:9" ht="25.5">
      <c r="B17" s="37">
        <v>8</v>
      </c>
      <c r="C17" s="38"/>
      <c r="D17" s="42" t="s">
        <v>226</v>
      </c>
      <c r="E17" s="42" t="s">
        <v>227</v>
      </c>
      <c r="F17" s="40" t="s">
        <v>44</v>
      </c>
      <c r="G17" s="43">
        <v>1</v>
      </c>
      <c r="H17" s="25"/>
      <c r="I17" s="26"/>
    </row>
    <row r="18" spans="2:9">
      <c r="B18" s="37">
        <v>9</v>
      </c>
      <c r="C18" s="38"/>
      <c r="D18" s="42" t="s">
        <v>228</v>
      </c>
      <c r="E18" s="42" t="s">
        <v>229</v>
      </c>
      <c r="F18" s="40" t="s">
        <v>44</v>
      </c>
      <c r="G18" s="43">
        <v>2</v>
      </c>
      <c r="H18" s="25"/>
      <c r="I18" s="26"/>
    </row>
    <row r="19" spans="2:9">
      <c r="B19" s="37">
        <v>10</v>
      </c>
      <c r="C19" s="38"/>
      <c r="D19" s="42" t="s">
        <v>230</v>
      </c>
      <c r="E19" s="42" t="s">
        <v>231</v>
      </c>
      <c r="F19" s="40" t="s">
        <v>44</v>
      </c>
      <c r="G19" s="43">
        <v>2</v>
      </c>
      <c r="H19" s="25"/>
      <c r="I19" s="26"/>
    </row>
    <row r="20" spans="2:9">
      <c r="B20" s="37">
        <v>11</v>
      </c>
      <c r="C20" s="38"/>
      <c r="D20" s="42" t="s">
        <v>232</v>
      </c>
      <c r="E20" s="42" t="s">
        <v>233</v>
      </c>
      <c r="F20" s="40" t="s">
        <v>160</v>
      </c>
      <c r="G20" s="43">
        <v>45</v>
      </c>
      <c r="H20" s="25"/>
      <c r="I20" s="26"/>
    </row>
    <row r="21" spans="2:9">
      <c r="B21" s="37">
        <v>12</v>
      </c>
      <c r="C21" s="38"/>
      <c r="D21" s="42" t="s">
        <v>232</v>
      </c>
      <c r="E21" s="42" t="s">
        <v>234</v>
      </c>
      <c r="F21" s="40" t="s">
        <v>160</v>
      </c>
      <c r="G21" s="43">
        <v>60</v>
      </c>
      <c r="H21" s="25"/>
      <c r="I21" s="26"/>
    </row>
    <row r="22" spans="2:9">
      <c r="B22" s="37">
        <v>13</v>
      </c>
      <c r="C22" s="38"/>
      <c r="D22" s="42" t="s">
        <v>232</v>
      </c>
      <c r="E22" s="42" t="s">
        <v>235</v>
      </c>
      <c r="F22" s="40" t="s">
        <v>160</v>
      </c>
      <c r="G22" s="43">
        <v>90</v>
      </c>
      <c r="H22" s="25"/>
      <c r="I22" s="26"/>
    </row>
    <row r="23" spans="2:9">
      <c r="B23" s="37">
        <v>14</v>
      </c>
      <c r="C23" s="38"/>
      <c r="D23" s="42" t="s">
        <v>232</v>
      </c>
      <c r="E23" s="42" t="s">
        <v>236</v>
      </c>
      <c r="F23" s="40" t="s">
        <v>160</v>
      </c>
      <c r="G23" s="43">
        <v>180</v>
      </c>
      <c r="H23" s="25"/>
      <c r="I23" s="26"/>
    </row>
    <row r="24" spans="2:9">
      <c r="B24" s="37">
        <v>15</v>
      </c>
      <c r="C24" s="38"/>
      <c r="D24" s="42" t="s">
        <v>232</v>
      </c>
      <c r="E24" s="42" t="s">
        <v>237</v>
      </c>
      <c r="F24" s="40" t="s">
        <v>160</v>
      </c>
      <c r="G24" s="43">
        <v>150</v>
      </c>
      <c r="H24" s="25"/>
      <c r="I24" s="26"/>
    </row>
    <row r="25" spans="2:9">
      <c r="B25" s="37">
        <v>16</v>
      </c>
      <c r="C25" s="38"/>
      <c r="D25" s="42" t="s">
        <v>232</v>
      </c>
      <c r="E25" s="42" t="s">
        <v>238</v>
      </c>
      <c r="F25" s="40" t="s">
        <v>160</v>
      </c>
      <c r="G25" s="43">
        <v>100</v>
      </c>
      <c r="H25" s="25"/>
      <c r="I25" s="26"/>
    </row>
    <row r="26" spans="2:9">
      <c r="B26" s="37">
        <v>17</v>
      </c>
      <c r="C26" s="38"/>
      <c r="D26" s="42" t="s">
        <v>232</v>
      </c>
      <c r="E26" s="42" t="s">
        <v>239</v>
      </c>
      <c r="F26" s="40" t="s">
        <v>160</v>
      </c>
      <c r="G26" s="43">
        <v>140</v>
      </c>
      <c r="H26" s="25"/>
      <c r="I26" s="26"/>
    </row>
    <row r="27" spans="2:9">
      <c r="B27" s="37">
        <v>18</v>
      </c>
      <c r="C27" s="38"/>
      <c r="D27" s="42" t="s">
        <v>232</v>
      </c>
      <c r="E27" s="42" t="s">
        <v>240</v>
      </c>
      <c r="F27" s="40" t="s">
        <v>160</v>
      </c>
      <c r="G27" s="43">
        <v>150</v>
      </c>
      <c r="H27" s="25"/>
      <c r="I27" s="26"/>
    </row>
    <row r="28" spans="2:9">
      <c r="B28" s="37">
        <v>19</v>
      </c>
      <c r="C28" s="38"/>
      <c r="D28" s="42" t="s">
        <v>232</v>
      </c>
      <c r="E28" s="42" t="s">
        <v>241</v>
      </c>
      <c r="F28" s="40" t="s">
        <v>160</v>
      </c>
      <c r="G28" s="43">
        <v>150</v>
      </c>
      <c r="H28" s="25"/>
      <c r="I28" s="26"/>
    </row>
    <row r="29" spans="2:9">
      <c r="B29" s="37">
        <v>20</v>
      </c>
      <c r="C29" s="38"/>
      <c r="D29" s="42" t="s">
        <v>232</v>
      </c>
      <c r="E29" s="42" t="s">
        <v>242</v>
      </c>
      <c r="F29" s="40" t="s">
        <v>160</v>
      </c>
      <c r="G29" s="43">
        <v>160</v>
      </c>
      <c r="H29" s="25"/>
      <c r="I29" s="26"/>
    </row>
    <row r="30" spans="2:9">
      <c r="B30" s="37">
        <v>21</v>
      </c>
      <c r="C30" s="38"/>
      <c r="D30" s="42" t="s">
        <v>232</v>
      </c>
      <c r="E30" s="42" t="s">
        <v>243</v>
      </c>
      <c r="F30" s="40" t="s">
        <v>160</v>
      </c>
      <c r="G30" s="43">
        <v>2</v>
      </c>
      <c r="H30" s="25"/>
      <c r="I30" s="26"/>
    </row>
    <row r="31" spans="2:9">
      <c r="B31" s="37">
        <v>22</v>
      </c>
      <c r="C31" s="38"/>
      <c r="D31" s="355" t="s">
        <v>232</v>
      </c>
      <c r="E31" s="361" t="s">
        <v>1610</v>
      </c>
      <c r="F31" s="357" t="s">
        <v>160</v>
      </c>
      <c r="G31" s="358">
        <v>1</v>
      </c>
      <c r="H31" s="25"/>
      <c r="I31" s="26"/>
    </row>
    <row r="32" spans="2:9">
      <c r="B32" s="37">
        <v>23</v>
      </c>
      <c r="C32" s="38"/>
      <c r="D32" s="42" t="s">
        <v>232</v>
      </c>
      <c r="E32" s="42" t="s">
        <v>244</v>
      </c>
      <c r="F32" s="40" t="s">
        <v>160</v>
      </c>
      <c r="G32" s="43">
        <v>15</v>
      </c>
      <c r="H32" s="25"/>
      <c r="I32" s="26"/>
    </row>
    <row r="33" spans="2:9">
      <c r="B33" s="37">
        <v>24</v>
      </c>
      <c r="C33" s="38"/>
      <c r="D33" s="42" t="s">
        <v>232</v>
      </c>
      <c r="E33" s="42" t="s">
        <v>245</v>
      </c>
      <c r="F33" s="40" t="s">
        <v>160</v>
      </c>
      <c r="G33" s="43">
        <v>30</v>
      </c>
      <c r="H33" s="25"/>
      <c r="I33" s="26"/>
    </row>
    <row r="34" spans="2:9">
      <c r="B34" s="37">
        <v>25</v>
      </c>
      <c r="C34" s="38"/>
      <c r="D34" s="42" t="s">
        <v>232</v>
      </c>
      <c r="E34" s="42" t="s">
        <v>246</v>
      </c>
      <c r="F34" s="40" t="s">
        <v>160</v>
      </c>
      <c r="G34" s="43">
        <v>10</v>
      </c>
      <c r="H34" s="25"/>
      <c r="I34" s="26"/>
    </row>
    <row r="35" spans="2:9">
      <c r="B35" s="37">
        <v>26</v>
      </c>
      <c r="C35" s="38"/>
      <c r="D35" s="42" t="s">
        <v>232</v>
      </c>
      <c r="E35" s="42" t="s">
        <v>247</v>
      </c>
      <c r="F35" s="40" t="s">
        <v>160</v>
      </c>
      <c r="G35" s="43">
        <v>60</v>
      </c>
      <c r="H35" s="25"/>
      <c r="I35" s="26"/>
    </row>
    <row r="36" spans="2:9">
      <c r="B36" s="37">
        <v>27</v>
      </c>
      <c r="C36" s="38"/>
      <c r="D36" s="355" t="s">
        <v>232</v>
      </c>
      <c r="E36" s="361" t="s">
        <v>1611</v>
      </c>
      <c r="F36" s="357" t="s">
        <v>160</v>
      </c>
      <c r="G36" s="362">
        <v>1</v>
      </c>
      <c r="H36" s="25"/>
      <c r="I36" s="26"/>
    </row>
    <row r="37" spans="2:9">
      <c r="B37" s="37">
        <v>28</v>
      </c>
      <c r="C37" s="38"/>
      <c r="D37" s="355" t="s">
        <v>232</v>
      </c>
      <c r="E37" s="361" t="s">
        <v>1612</v>
      </c>
      <c r="F37" s="357" t="s">
        <v>160</v>
      </c>
      <c r="G37" s="362">
        <v>1</v>
      </c>
      <c r="H37" s="25"/>
      <c r="I37" s="26"/>
    </row>
    <row r="38" spans="2:9">
      <c r="B38" s="37">
        <v>29</v>
      </c>
      <c r="C38" s="38"/>
      <c r="D38" s="355" t="s">
        <v>232</v>
      </c>
      <c r="E38" s="361" t="s">
        <v>1613</v>
      </c>
      <c r="F38" s="357" t="s">
        <v>160</v>
      </c>
      <c r="G38" s="362">
        <v>25</v>
      </c>
      <c r="H38" s="25"/>
      <c r="I38" s="26"/>
    </row>
    <row r="39" spans="2:9">
      <c r="B39" s="37">
        <v>30</v>
      </c>
      <c r="C39" s="38"/>
      <c r="D39" s="355" t="s">
        <v>232</v>
      </c>
      <c r="E39" s="361" t="s">
        <v>1614</v>
      </c>
      <c r="F39" s="357" t="s">
        <v>160</v>
      </c>
      <c r="G39" s="362">
        <v>10</v>
      </c>
      <c r="H39" s="25"/>
      <c r="I39" s="26"/>
    </row>
    <row r="40" spans="2:9">
      <c r="B40" s="37">
        <v>31</v>
      </c>
      <c r="C40" s="38"/>
      <c r="D40" s="42" t="s">
        <v>232</v>
      </c>
      <c r="E40" s="42" t="s">
        <v>248</v>
      </c>
      <c r="F40" s="40" t="s">
        <v>160</v>
      </c>
      <c r="G40" s="43">
        <v>1</v>
      </c>
      <c r="H40" s="25"/>
      <c r="I40" s="26"/>
    </row>
    <row r="41" spans="2:9">
      <c r="B41" s="37">
        <v>32</v>
      </c>
      <c r="C41" s="38"/>
      <c r="D41" s="71" t="s">
        <v>232</v>
      </c>
      <c r="E41" s="71" t="s">
        <v>1615</v>
      </c>
      <c r="F41" s="72" t="s">
        <v>160</v>
      </c>
      <c r="G41" s="73">
        <v>10</v>
      </c>
      <c r="H41" s="25"/>
      <c r="I41" s="26"/>
    </row>
    <row r="42" spans="2:9">
      <c r="B42" s="37">
        <v>33</v>
      </c>
      <c r="C42" s="38"/>
      <c r="D42" s="71" t="s">
        <v>232</v>
      </c>
      <c r="E42" s="71" t="s">
        <v>1616</v>
      </c>
      <c r="F42" s="72" t="s">
        <v>160</v>
      </c>
      <c r="G42" s="73">
        <v>11</v>
      </c>
      <c r="H42" s="25"/>
      <c r="I42" s="26"/>
    </row>
    <row r="43" spans="2:9">
      <c r="B43" s="37">
        <v>34</v>
      </c>
      <c r="C43" s="38"/>
      <c r="D43" s="42" t="s">
        <v>232</v>
      </c>
      <c r="E43" s="42" t="s">
        <v>249</v>
      </c>
      <c r="F43" s="40" t="s">
        <v>160</v>
      </c>
      <c r="G43" s="43">
        <v>6</v>
      </c>
      <c r="H43" s="25"/>
      <c r="I43" s="26"/>
    </row>
    <row r="44" spans="2:9">
      <c r="B44" s="37">
        <v>35</v>
      </c>
      <c r="C44" s="38"/>
      <c r="D44" s="42" t="s">
        <v>232</v>
      </c>
      <c r="E44" s="42" t="s">
        <v>250</v>
      </c>
      <c r="F44" s="40" t="s">
        <v>160</v>
      </c>
      <c r="G44" s="43">
        <v>10</v>
      </c>
      <c r="H44" s="25"/>
      <c r="I44" s="26"/>
    </row>
    <row r="45" spans="2:9">
      <c r="B45" s="37">
        <v>36</v>
      </c>
      <c r="C45" s="38"/>
      <c r="D45" s="42" t="s">
        <v>232</v>
      </c>
      <c r="E45" s="42" t="s">
        <v>251</v>
      </c>
      <c r="F45" s="40" t="s">
        <v>160</v>
      </c>
      <c r="G45" s="43">
        <v>1</v>
      </c>
      <c r="H45" s="25"/>
      <c r="I45" s="26"/>
    </row>
    <row r="46" spans="2:9">
      <c r="B46" s="37">
        <v>37</v>
      </c>
      <c r="C46" s="38"/>
      <c r="D46" s="355" t="s">
        <v>232</v>
      </c>
      <c r="E46" s="361" t="s">
        <v>1617</v>
      </c>
      <c r="F46" s="357" t="s">
        <v>160</v>
      </c>
      <c r="G46" s="358">
        <v>1</v>
      </c>
      <c r="H46" s="25"/>
      <c r="I46" s="26"/>
    </row>
    <row r="47" spans="2:9">
      <c r="B47" s="37">
        <v>38</v>
      </c>
      <c r="C47" s="38"/>
      <c r="D47" s="355" t="s">
        <v>232</v>
      </c>
      <c r="E47" s="361" t="s">
        <v>1618</v>
      </c>
      <c r="F47" s="357" t="s">
        <v>160</v>
      </c>
      <c r="G47" s="358">
        <v>2</v>
      </c>
      <c r="H47" s="25"/>
      <c r="I47" s="26"/>
    </row>
    <row r="48" spans="2:9">
      <c r="B48" s="37">
        <v>39</v>
      </c>
      <c r="C48" s="38"/>
      <c r="D48" s="42" t="s">
        <v>232</v>
      </c>
      <c r="E48" s="42" t="s">
        <v>252</v>
      </c>
      <c r="F48" s="40" t="s">
        <v>160</v>
      </c>
      <c r="G48" s="43">
        <v>5</v>
      </c>
      <c r="H48" s="25"/>
      <c r="I48" s="26"/>
    </row>
    <row r="49" spans="2:9">
      <c r="B49" s="37">
        <v>40</v>
      </c>
      <c r="C49" s="38"/>
      <c r="D49" s="42" t="s">
        <v>232</v>
      </c>
      <c r="E49" s="42" t="s">
        <v>253</v>
      </c>
      <c r="F49" s="40" t="s">
        <v>160</v>
      </c>
      <c r="G49" s="43">
        <v>1</v>
      </c>
      <c r="H49" s="25"/>
      <c r="I49" s="26"/>
    </row>
    <row r="50" spans="2:9">
      <c r="B50" s="37">
        <v>41</v>
      </c>
      <c r="C50" s="38"/>
      <c r="D50" s="42" t="s">
        <v>232</v>
      </c>
      <c r="E50" s="42" t="s">
        <v>254</v>
      </c>
      <c r="F50" s="40" t="s">
        <v>160</v>
      </c>
      <c r="G50" s="43">
        <v>16</v>
      </c>
      <c r="H50" s="25"/>
      <c r="I50" s="26"/>
    </row>
    <row r="51" spans="2:9">
      <c r="B51" s="37">
        <v>42</v>
      </c>
      <c r="C51" s="38"/>
      <c r="D51" s="42" t="s">
        <v>232</v>
      </c>
      <c r="E51" s="42" t="s">
        <v>255</v>
      </c>
      <c r="F51" s="40" t="s">
        <v>160</v>
      </c>
      <c r="G51" s="43">
        <v>1</v>
      </c>
      <c r="H51" s="25"/>
      <c r="I51" s="26"/>
    </row>
    <row r="52" spans="2:9">
      <c r="B52" s="37">
        <v>43</v>
      </c>
      <c r="C52" s="38"/>
      <c r="D52" s="42" t="s">
        <v>232</v>
      </c>
      <c r="E52" s="42" t="s">
        <v>256</v>
      </c>
      <c r="F52" s="40" t="s">
        <v>160</v>
      </c>
      <c r="G52" s="43">
        <v>1</v>
      </c>
      <c r="H52" s="25"/>
      <c r="I52" s="26"/>
    </row>
    <row r="53" spans="2:9">
      <c r="B53" s="37">
        <v>44</v>
      </c>
      <c r="C53" s="38"/>
      <c r="D53" s="42" t="s">
        <v>232</v>
      </c>
      <c r="E53" s="42" t="s">
        <v>257</v>
      </c>
      <c r="F53" s="40" t="s">
        <v>160</v>
      </c>
      <c r="G53" s="43">
        <v>15</v>
      </c>
      <c r="H53" s="25"/>
      <c r="I53" s="26"/>
    </row>
    <row r="54" spans="2:9">
      <c r="B54" s="37">
        <v>45</v>
      </c>
      <c r="C54" s="38"/>
      <c r="D54" s="355" t="s">
        <v>232</v>
      </c>
      <c r="E54" s="361" t="s">
        <v>1619</v>
      </c>
      <c r="F54" s="357" t="s">
        <v>160</v>
      </c>
      <c r="G54" s="358">
        <v>1</v>
      </c>
      <c r="H54" s="25"/>
      <c r="I54" s="26"/>
    </row>
    <row r="55" spans="2:9">
      <c r="B55" s="37">
        <v>46</v>
      </c>
      <c r="C55" s="38"/>
      <c r="D55" s="355" t="s">
        <v>232</v>
      </c>
      <c r="E55" s="361" t="s">
        <v>1620</v>
      </c>
      <c r="F55" s="357" t="s">
        <v>160</v>
      </c>
      <c r="G55" s="358">
        <v>1</v>
      </c>
      <c r="H55" s="25"/>
      <c r="I55" s="26"/>
    </row>
    <row r="56" spans="2:9">
      <c r="B56" s="37">
        <v>47</v>
      </c>
      <c r="C56" s="38"/>
      <c r="D56" s="355" t="s">
        <v>232</v>
      </c>
      <c r="E56" s="361" t="s">
        <v>1621</v>
      </c>
      <c r="F56" s="357" t="s">
        <v>160</v>
      </c>
      <c r="G56" s="358">
        <v>10</v>
      </c>
      <c r="H56" s="25"/>
      <c r="I56" s="26"/>
    </row>
    <row r="57" spans="2:9">
      <c r="B57" s="37">
        <v>48</v>
      </c>
      <c r="C57" s="38"/>
      <c r="D57" s="42" t="s">
        <v>232</v>
      </c>
      <c r="E57" s="42" t="s">
        <v>258</v>
      </c>
      <c r="F57" s="40" t="s">
        <v>160</v>
      </c>
      <c r="G57" s="43">
        <v>10</v>
      </c>
      <c r="H57" s="25"/>
      <c r="I57" s="26"/>
    </row>
    <row r="58" spans="2:9">
      <c r="B58" s="37">
        <v>49</v>
      </c>
      <c r="C58" s="38"/>
      <c r="D58" s="42" t="s">
        <v>232</v>
      </c>
      <c r="E58" s="42" t="s">
        <v>259</v>
      </c>
      <c r="F58" s="40" t="s">
        <v>160</v>
      </c>
      <c r="G58" s="43">
        <v>1</v>
      </c>
      <c r="H58" s="25"/>
      <c r="I58" s="26"/>
    </row>
    <row r="59" spans="2:9">
      <c r="B59" s="37">
        <v>50</v>
      </c>
      <c r="C59" s="38"/>
      <c r="D59" s="355" t="s">
        <v>260</v>
      </c>
      <c r="E59" s="361" t="s">
        <v>1622</v>
      </c>
      <c r="F59" s="357" t="s">
        <v>26</v>
      </c>
      <c r="G59" s="358">
        <v>3</v>
      </c>
      <c r="H59" s="25"/>
      <c r="I59" s="26"/>
    </row>
    <row r="60" spans="2:9">
      <c r="B60" s="37">
        <v>51</v>
      </c>
      <c r="C60" s="38"/>
      <c r="D60" s="355" t="s">
        <v>260</v>
      </c>
      <c r="E60" s="361" t="s">
        <v>1623</v>
      </c>
      <c r="F60" s="357" t="s">
        <v>26</v>
      </c>
      <c r="G60" s="358">
        <v>5</v>
      </c>
      <c r="H60" s="25"/>
      <c r="I60" s="26"/>
    </row>
    <row r="61" spans="2:9">
      <c r="B61" s="37">
        <v>52</v>
      </c>
      <c r="C61" s="38"/>
      <c r="D61" s="42" t="s">
        <v>260</v>
      </c>
      <c r="E61" s="42" t="s">
        <v>261</v>
      </c>
      <c r="F61" s="40" t="s">
        <v>26</v>
      </c>
      <c r="G61" s="43">
        <v>6</v>
      </c>
      <c r="H61" s="25"/>
      <c r="I61" s="26"/>
    </row>
    <row r="62" spans="2:9">
      <c r="B62" s="37">
        <v>53</v>
      </c>
      <c r="C62" s="38"/>
      <c r="D62" s="42" t="s">
        <v>260</v>
      </c>
      <c r="E62" s="42" t="s">
        <v>262</v>
      </c>
      <c r="F62" s="40" t="s">
        <v>26</v>
      </c>
      <c r="G62" s="43">
        <v>3</v>
      </c>
      <c r="H62" s="25"/>
      <c r="I62" s="26"/>
    </row>
    <row r="63" spans="2:9" ht="38.25">
      <c r="B63" s="37">
        <v>54</v>
      </c>
      <c r="C63" s="38"/>
      <c r="D63" s="42" t="s">
        <v>260</v>
      </c>
      <c r="E63" s="42" t="s">
        <v>263</v>
      </c>
      <c r="F63" s="40" t="s">
        <v>26</v>
      </c>
      <c r="G63" s="43">
        <v>6</v>
      </c>
      <c r="H63" s="25"/>
      <c r="I63" s="26"/>
    </row>
    <row r="64" spans="2:9" ht="38.25">
      <c r="B64" s="37">
        <v>55</v>
      </c>
      <c r="C64" s="38"/>
      <c r="D64" s="42" t="s">
        <v>260</v>
      </c>
      <c r="E64" s="42" t="s">
        <v>264</v>
      </c>
      <c r="F64" s="40" t="s">
        <v>26</v>
      </c>
      <c r="G64" s="43">
        <v>16</v>
      </c>
      <c r="H64" s="25"/>
      <c r="I64" s="26"/>
    </row>
    <row r="65" spans="2:9" ht="38.25">
      <c r="B65" s="37">
        <v>56</v>
      </c>
      <c r="C65" s="38"/>
      <c r="D65" s="42" t="s">
        <v>260</v>
      </c>
      <c r="E65" s="42" t="s">
        <v>265</v>
      </c>
      <c r="F65" s="40" t="s">
        <v>26</v>
      </c>
      <c r="G65" s="43">
        <v>1</v>
      </c>
      <c r="H65" s="25"/>
      <c r="I65" s="26"/>
    </row>
    <row r="66" spans="2:9" ht="38.25">
      <c r="B66" s="37">
        <v>57</v>
      </c>
      <c r="C66" s="38"/>
      <c r="D66" s="71" t="s">
        <v>260</v>
      </c>
      <c r="E66" s="363" t="s">
        <v>1624</v>
      </c>
      <c r="F66" s="72" t="s">
        <v>26</v>
      </c>
      <c r="G66" s="73">
        <v>5</v>
      </c>
      <c r="H66" s="25"/>
      <c r="I66" s="26"/>
    </row>
    <row r="67" spans="2:9" ht="38.25">
      <c r="B67" s="37">
        <v>58</v>
      </c>
      <c r="C67" s="38"/>
      <c r="D67" s="71" t="s">
        <v>260</v>
      </c>
      <c r="E67" s="363" t="s">
        <v>1625</v>
      </c>
      <c r="F67" s="72" t="s">
        <v>26</v>
      </c>
      <c r="G67" s="73">
        <v>1</v>
      </c>
      <c r="H67" s="25"/>
      <c r="I67" s="26"/>
    </row>
    <row r="68" spans="2:9">
      <c r="B68" s="37">
        <v>59</v>
      </c>
      <c r="C68" s="38"/>
      <c r="D68" s="42" t="s">
        <v>260</v>
      </c>
      <c r="E68" s="42" t="s">
        <v>266</v>
      </c>
      <c r="F68" s="40" t="s">
        <v>26</v>
      </c>
      <c r="G68" s="43">
        <v>2</v>
      </c>
      <c r="H68" s="25"/>
      <c r="I68" s="26"/>
    </row>
    <row r="69" spans="2:9">
      <c r="B69" s="37">
        <v>60</v>
      </c>
      <c r="C69" s="38"/>
      <c r="D69" s="355" t="s">
        <v>260</v>
      </c>
      <c r="E69" s="361" t="s">
        <v>1626</v>
      </c>
      <c r="F69" s="357" t="s">
        <v>26</v>
      </c>
      <c r="G69" s="358">
        <v>4</v>
      </c>
      <c r="H69" s="25"/>
      <c r="I69" s="26"/>
    </row>
    <row r="70" spans="2:9">
      <c r="B70" s="37">
        <v>61</v>
      </c>
      <c r="C70" s="38"/>
      <c r="D70" s="364" t="s">
        <v>267</v>
      </c>
      <c r="E70" s="364" t="s">
        <v>266</v>
      </c>
      <c r="F70" s="357" t="s">
        <v>26</v>
      </c>
      <c r="G70" s="358">
        <v>2</v>
      </c>
      <c r="H70" s="25"/>
      <c r="I70" s="26"/>
    </row>
    <row r="71" spans="2:9">
      <c r="B71" s="37">
        <v>62</v>
      </c>
      <c r="C71" s="38"/>
      <c r="D71" s="355" t="s">
        <v>267</v>
      </c>
      <c r="E71" s="361" t="s">
        <v>1626</v>
      </c>
      <c r="F71" s="357" t="s">
        <v>26</v>
      </c>
      <c r="G71" s="358">
        <v>2</v>
      </c>
      <c r="H71" s="25"/>
      <c r="I71" s="26"/>
    </row>
    <row r="72" spans="2:9">
      <c r="B72" s="37">
        <v>63</v>
      </c>
      <c r="C72" s="38"/>
      <c r="D72" s="355" t="s">
        <v>267</v>
      </c>
      <c r="E72" s="361" t="s">
        <v>1627</v>
      </c>
      <c r="F72" s="357" t="s">
        <v>26</v>
      </c>
      <c r="G72" s="358">
        <v>2</v>
      </c>
      <c r="H72" s="25"/>
      <c r="I72" s="26"/>
    </row>
    <row r="73" spans="2:9">
      <c r="B73" s="37">
        <v>64</v>
      </c>
      <c r="C73" s="38"/>
      <c r="D73" s="355" t="s">
        <v>267</v>
      </c>
      <c r="E73" s="361" t="s">
        <v>1628</v>
      </c>
      <c r="F73" s="357" t="s">
        <v>26</v>
      </c>
      <c r="G73" s="358">
        <v>1</v>
      </c>
      <c r="H73" s="25"/>
      <c r="I73" s="26"/>
    </row>
    <row r="74" spans="2:9">
      <c r="B74" s="37">
        <v>65</v>
      </c>
      <c r="C74" s="38"/>
      <c r="D74" s="42" t="s">
        <v>267</v>
      </c>
      <c r="E74" s="42" t="s">
        <v>268</v>
      </c>
      <c r="F74" s="40" t="s">
        <v>26</v>
      </c>
      <c r="G74" s="43">
        <v>6</v>
      </c>
      <c r="H74" s="25"/>
      <c r="I74" s="26"/>
    </row>
    <row r="75" spans="2:9">
      <c r="B75" s="37">
        <v>66</v>
      </c>
      <c r="C75" s="38"/>
      <c r="D75" s="42" t="s">
        <v>267</v>
      </c>
      <c r="E75" s="42" t="s">
        <v>269</v>
      </c>
      <c r="F75" s="40" t="s">
        <v>26</v>
      </c>
      <c r="G75" s="43">
        <v>1</v>
      </c>
      <c r="H75" s="25"/>
      <c r="I75" s="26"/>
    </row>
    <row r="76" spans="2:9" ht="38.25">
      <c r="B76" s="37">
        <v>67</v>
      </c>
      <c r="C76" s="38"/>
      <c r="D76" s="42" t="s">
        <v>267</v>
      </c>
      <c r="E76" s="42" t="s">
        <v>270</v>
      </c>
      <c r="F76" s="40" t="s">
        <v>26</v>
      </c>
      <c r="G76" s="43">
        <v>1</v>
      </c>
      <c r="H76" s="25"/>
      <c r="I76" s="26"/>
    </row>
    <row r="77" spans="2:9">
      <c r="B77" s="37">
        <v>68</v>
      </c>
      <c r="C77" s="38"/>
      <c r="D77" s="42" t="s">
        <v>267</v>
      </c>
      <c r="E77" s="42" t="s">
        <v>261</v>
      </c>
      <c r="F77" s="40" t="s">
        <v>26</v>
      </c>
      <c r="G77" s="43">
        <v>6</v>
      </c>
      <c r="H77" s="25"/>
      <c r="I77" s="26"/>
    </row>
    <row r="78" spans="2:9">
      <c r="B78" s="37">
        <v>69</v>
      </c>
      <c r="C78" s="38"/>
      <c r="D78" s="42" t="s">
        <v>267</v>
      </c>
      <c r="E78" s="42" t="s">
        <v>262</v>
      </c>
      <c r="F78" s="40" t="s">
        <v>26</v>
      </c>
      <c r="G78" s="43">
        <v>3</v>
      </c>
      <c r="H78" s="25"/>
      <c r="I78" s="26"/>
    </row>
    <row r="79" spans="2:9" ht="38.25">
      <c r="B79" s="37">
        <v>70</v>
      </c>
      <c r="C79" s="38"/>
      <c r="D79" s="42" t="s">
        <v>267</v>
      </c>
      <c r="E79" s="42" t="s">
        <v>271</v>
      </c>
      <c r="F79" s="40" t="s">
        <v>26</v>
      </c>
      <c r="G79" s="43">
        <v>13</v>
      </c>
      <c r="H79" s="25"/>
      <c r="I79" s="26"/>
    </row>
    <row r="80" spans="2:9" ht="38.25">
      <c r="B80" s="37">
        <v>71</v>
      </c>
      <c r="C80" s="38"/>
      <c r="D80" s="42" t="s">
        <v>267</v>
      </c>
      <c r="E80" s="42" t="s">
        <v>272</v>
      </c>
      <c r="F80" s="40" t="s">
        <v>26</v>
      </c>
      <c r="G80" s="43">
        <v>8</v>
      </c>
      <c r="H80" s="25"/>
      <c r="I80" s="26"/>
    </row>
    <row r="81" spans="2:9">
      <c r="B81" s="37">
        <v>72</v>
      </c>
      <c r="C81" s="38"/>
      <c r="D81" s="42" t="s">
        <v>267</v>
      </c>
      <c r="E81" s="42" t="s">
        <v>273</v>
      </c>
      <c r="F81" s="40" t="s">
        <v>26</v>
      </c>
      <c r="G81" s="43">
        <v>7</v>
      </c>
      <c r="H81" s="25"/>
      <c r="I81" s="26"/>
    </row>
    <row r="82" spans="2:9">
      <c r="B82" s="37">
        <v>73</v>
      </c>
      <c r="C82" s="38"/>
      <c r="D82" s="42" t="s">
        <v>267</v>
      </c>
      <c r="E82" s="42" t="s">
        <v>274</v>
      </c>
      <c r="F82" s="40" t="s">
        <v>26</v>
      </c>
      <c r="G82" s="43">
        <v>18</v>
      </c>
      <c r="H82" s="25"/>
      <c r="I82" s="26"/>
    </row>
    <row r="83" spans="2:9">
      <c r="B83" s="37">
        <v>74</v>
      </c>
      <c r="C83" s="38"/>
      <c r="D83" s="42" t="s">
        <v>275</v>
      </c>
      <c r="E83" s="42" t="s">
        <v>276</v>
      </c>
      <c r="F83" s="40" t="s">
        <v>26</v>
      </c>
      <c r="G83" s="43">
        <v>4</v>
      </c>
      <c r="H83" s="25"/>
      <c r="I83" s="26"/>
    </row>
    <row r="84" spans="2:9">
      <c r="B84" s="37">
        <v>75</v>
      </c>
      <c r="C84" s="38"/>
      <c r="D84" s="355" t="s">
        <v>277</v>
      </c>
      <c r="E84" s="361" t="s">
        <v>1629</v>
      </c>
      <c r="F84" s="357" t="s">
        <v>26</v>
      </c>
      <c r="G84" s="358">
        <v>1</v>
      </c>
      <c r="H84" s="25"/>
      <c r="I84" s="26"/>
    </row>
    <row r="85" spans="2:9">
      <c r="B85" s="37">
        <v>76</v>
      </c>
      <c r="C85" s="38"/>
      <c r="D85" s="42" t="s">
        <v>277</v>
      </c>
      <c r="E85" s="42" t="s">
        <v>278</v>
      </c>
      <c r="F85" s="40" t="s">
        <v>26</v>
      </c>
      <c r="G85" s="43">
        <v>1</v>
      </c>
      <c r="H85" s="25"/>
      <c r="I85" s="26"/>
    </row>
    <row r="86" spans="2:9">
      <c r="B86" s="37">
        <v>77</v>
      </c>
      <c r="C86" s="38"/>
      <c r="D86" s="42" t="s">
        <v>277</v>
      </c>
      <c r="E86" s="42" t="s">
        <v>279</v>
      </c>
      <c r="F86" s="40" t="s">
        <v>26</v>
      </c>
      <c r="G86" s="43">
        <v>1</v>
      </c>
      <c r="H86" s="25"/>
      <c r="I86" s="26"/>
    </row>
    <row r="87" spans="2:9">
      <c r="B87" s="37">
        <v>78</v>
      </c>
      <c r="C87" s="38"/>
      <c r="D87" s="42" t="s">
        <v>277</v>
      </c>
      <c r="E87" s="42" t="s">
        <v>280</v>
      </c>
      <c r="F87" s="40" t="s">
        <v>26</v>
      </c>
      <c r="G87" s="43">
        <v>2</v>
      </c>
      <c r="H87" s="25"/>
      <c r="I87" s="26"/>
    </row>
    <row r="88" spans="2:9">
      <c r="B88" s="37">
        <v>79</v>
      </c>
      <c r="C88" s="38"/>
      <c r="D88" s="42" t="s">
        <v>281</v>
      </c>
      <c r="E88" s="42" t="s">
        <v>282</v>
      </c>
      <c r="F88" s="40" t="s">
        <v>26</v>
      </c>
      <c r="G88" s="43">
        <v>1</v>
      </c>
      <c r="H88" s="25"/>
      <c r="I88" s="26"/>
    </row>
    <row r="89" spans="2:9">
      <c r="B89" s="37">
        <v>80</v>
      </c>
      <c r="C89" s="38"/>
      <c r="D89" s="42" t="s">
        <v>281</v>
      </c>
      <c r="E89" s="42" t="s">
        <v>283</v>
      </c>
      <c r="F89" s="40" t="s">
        <v>26</v>
      </c>
      <c r="G89" s="43">
        <v>1</v>
      </c>
      <c r="H89" s="25"/>
      <c r="I89" s="26"/>
    </row>
    <row r="90" spans="2:9">
      <c r="B90" s="37">
        <v>81</v>
      </c>
      <c r="C90" s="38"/>
      <c r="D90" s="355" t="s">
        <v>281</v>
      </c>
      <c r="E90" s="361" t="s">
        <v>1630</v>
      </c>
      <c r="F90" s="357" t="s">
        <v>26</v>
      </c>
      <c r="G90" s="358">
        <v>1</v>
      </c>
      <c r="H90" s="25"/>
      <c r="I90" s="26"/>
    </row>
    <row r="91" spans="2:9">
      <c r="B91" s="37">
        <v>82</v>
      </c>
      <c r="C91" s="38"/>
      <c r="D91" s="355" t="s">
        <v>281</v>
      </c>
      <c r="E91" s="361" t="s">
        <v>1631</v>
      </c>
      <c r="F91" s="357" t="s">
        <v>26</v>
      </c>
      <c r="G91" s="358">
        <v>1</v>
      </c>
      <c r="H91" s="25"/>
      <c r="I91" s="26"/>
    </row>
    <row r="92" spans="2:9">
      <c r="B92" s="37">
        <v>83</v>
      </c>
      <c r="C92" s="38"/>
      <c r="D92" s="42" t="s">
        <v>281</v>
      </c>
      <c r="E92" s="42" t="s">
        <v>284</v>
      </c>
      <c r="F92" s="40" t="s">
        <v>26</v>
      </c>
      <c r="G92" s="43">
        <v>2</v>
      </c>
      <c r="H92" s="25"/>
      <c r="I92" s="26"/>
    </row>
    <row r="93" spans="2:9" ht="25.5">
      <c r="B93" s="37">
        <v>84</v>
      </c>
      <c r="C93" s="38"/>
      <c r="D93" s="42" t="s">
        <v>285</v>
      </c>
      <c r="E93" s="42" t="s">
        <v>286</v>
      </c>
      <c r="F93" s="40" t="s">
        <v>26</v>
      </c>
      <c r="G93" s="43">
        <v>4</v>
      </c>
      <c r="H93" s="25"/>
      <c r="I93" s="26"/>
    </row>
    <row r="94" spans="2:9">
      <c r="B94" s="37">
        <v>85</v>
      </c>
      <c r="C94" s="38"/>
      <c r="D94" s="42" t="s">
        <v>287</v>
      </c>
      <c r="E94" s="42" t="s">
        <v>288</v>
      </c>
      <c r="F94" s="40" t="s">
        <v>26</v>
      </c>
      <c r="G94" s="43">
        <v>7</v>
      </c>
      <c r="H94" s="25"/>
      <c r="I94" s="26"/>
    </row>
    <row r="95" spans="2:9">
      <c r="B95" s="37">
        <v>86</v>
      </c>
      <c r="C95" s="38"/>
      <c r="D95" s="42" t="s">
        <v>287</v>
      </c>
      <c r="E95" s="42" t="s">
        <v>289</v>
      </c>
      <c r="F95" s="40" t="s">
        <v>26</v>
      </c>
      <c r="G95" s="43">
        <v>26</v>
      </c>
      <c r="H95" s="25"/>
      <c r="I95" s="26"/>
    </row>
    <row r="96" spans="2:9">
      <c r="B96" s="37">
        <v>87</v>
      </c>
      <c r="C96" s="38"/>
      <c r="D96" s="42" t="s">
        <v>287</v>
      </c>
      <c r="E96" s="42" t="s">
        <v>290</v>
      </c>
      <c r="F96" s="40" t="s">
        <v>26</v>
      </c>
      <c r="G96" s="43">
        <v>1</v>
      </c>
      <c r="H96" s="25"/>
      <c r="I96" s="26"/>
    </row>
    <row r="97" spans="2:9">
      <c r="B97" s="37">
        <v>88</v>
      </c>
      <c r="C97" s="38"/>
      <c r="D97" s="42" t="s">
        <v>287</v>
      </c>
      <c r="E97" s="42" t="s">
        <v>291</v>
      </c>
      <c r="F97" s="40" t="s">
        <v>26</v>
      </c>
      <c r="G97" s="43">
        <v>14</v>
      </c>
      <c r="H97" s="25"/>
      <c r="I97" s="26"/>
    </row>
    <row r="98" spans="2:9">
      <c r="B98" s="37">
        <v>89</v>
      </c>
      <c r="C98" s="38"/>
      <c r="D98" s="42" t="s">
        <v>287</v>
      </c>
      <c r="E98" s="42" t="s">
        <v>292</v>
      </c>
      <c r="F98" s="40" t="s">
        <v>26</v>
      </c>
      <c r="G98" s="43">
        <v>14</v>
      </c>
      <c r="H98" s="25"/>
      <c r="I98" s="26"/>
    </row>
    <row r="99" spans="2:9">
      <c r="B99" s="37">
        <v>90</v>
      </c>
      <c r="C99" s="38"/>
      <c r="D99" s="42" t="s">
        <v>287</v>
      </c>
      <c r="E99" s="42" t="s">
        <v>293</v>
      </c>
      <c r="F99" s="40" t="s">
        <v>26</v>
      </c>
      <c r="G99" s="43">
        <v>12</v>
      </c>
      <c r="H99" s="25"/>
      <c r="I99" s="26"/>
    </row>
    <row r="100" spans="2:9">
      <c r="B100" s="37">
        <v>91</v>
      </c>
      <c r="C100" s="38"/>
      <c r="D100" s="355" t="s">
        <v>287</v>
      </c>
      <c r="E100" s="361" t="s">
        <v>1632</v>
      </c>
      <c r="F100" s="357" t="s">
        <v>26</v>
      </c>
      <c r="G100" s="358">
        <v>4</v>
      </c>
      <c r="H100" s="25"/>
      <c r="I100" s="26"/>
    </row>
    <row r="101" spans="2:9">
      <c r="B101" s="37">
        <v>92</v>
      </c>
      <c r="C101" s="38"/>
      <c r="D101" s="355" t="s">
        <v>287</v>
      </c>
      <c r="E101" s="361" t="s">
        <v>1633</v>
      </c>
      <c r="F101" s="357" t="s">
        <v>26</v>
      </c>
      <c r="G101" s="358">
        <v>1</v>
      </c>
      <c r="H101" s="25"/>
      <c r="I101" s="26"/>
    </row>
    <row r="102" spans="2:9" ht="25.5">
      <c r="B102" s="37">
        <v>93</v>
      </c>
      <c r="C102" s="38"/>
      <c r="D102" s="355" t="s">
        <v>287</v>
      </c>
      <c r="E102" s="361" t="s">
        <v>1634</v>
      </c>
      <c r="F102" s="357" t="s">
        <v>26</v>
      </c>
      <c r="G102" s="358">
        <v>4</v>
      </c>
      <c r="H102" s="25"/>
      <c r="I102" s="26"/>
    </row>
    <row r="103" spans="2:9" ht="25.5">
      <c r="B103" s="37">
        <v>94</v>
      </c>
      <c r="C103" s="38"/>
      <c r="D103" s="355" t="s">
        <v>287</v>
      </c>
      <c r="E103" s="361" t="s">
        <v>1635</v>
      </c>
      <c r="F103" s="357" t="s">
        <v>26</v>
      </c>
      <c r="G103" s="358">
        <v>2</v>
      </c>
      <c r="H103" s="25"/>
      <c r="I103" s="26"/>
    </row>
    <row r="104" spans="2:9" ht="25.5">
      <c r="B104" s="37">
        <v>95</v>
      </c>
      <c r="C104" s="38"/>
      <c r="D104" s="42" t="s">
        <v>287</v>
      </c>
      <c r="E104" s="42" t="s">
        <v>294</v>
      </c>
      <c r="F104" s="40" t="s">
        <v>26</v>
      </c>
      <c r="G104" s="43">
        <v>5</v>
      </c>
      <c r="H104" s="25"/>
      <c r="I104" s="26"/>
    </row>
    <row r="105" spans="2:9">
      <c r="B105" s="37">
        <v>96</v>
      </c>
      <c r="C105" s="38"/>
      <c r="D105" s="71" t="s">
        <v>287</v>
      </c>
      <c r="E105" s="363" t="s">
        <v>1636</v>
      </c>
      <c r="F105" s="72" t="s">
        <v>26</v>
      </c>
      <c r="G105" s="73">
        <v>2</v>
      </c>
      <c r="H105" s="25"/>
      <c r="I105" s="26"/>
    </row>
    <row r="106" spans="2:9">
      <c r="B106" s="37">
        <v>97</v>
      </c>
      <c r="C106" s="38"/>
      <c r="D106" s="42" t="s">
        <v>287</v>
      </c>
      <c r="E106" s="42" t="s">
        <v>295</v>
      </c>
      <c r="F106" s="40" t="s">
        <v>26</v>
      </c>
      <c r="G106" s="43">
        <v>6</v>
      </c>
      <c r="H106" s="25"/>
      <c r="I106" s="26"/>
    </row>
    <row r="107" spans="2:9">
      <c r="B107" s="37">
        <v>98</v>
      </c>
      <c r="C107" s="38"/>
      <c r="D107" s="42" t="s">
        <v>296</v>
      </c>
      <c r="E107" s="42" t="s">
        <v>297</v>
      </c>
      <c r="F107" s="40" t="s">
        <v>26</v>
      </c>
      <c r="G107" s="43">
        <v>2</v>
      </c>
      <c r="H107" s="25"/>
      <c r="I107" s="26"/>
    </row>
    <row r="108" spans="2:9">
      <c r="B108" s="37">
        <v>99</v>
      </c>
      <c r="C108" s="38"/>
      <c r="D108" s="42" t="s">
        <v>296</v>
      </c>
      <c r="E108" s="42" t="s">
        <v>298</v>
      </c>
      <c r="F108" s="40" t="s">
        <v>26</v>
      </c>
      <c r="G108" s="43">
        <v>3</v>
      </c>
      <c r="H108" s="25"/>
      <c r="I108" s="26"/>
    </row>
    <row r="109" spans="2:9">
      <c r="B109" s="37">
        <v>100</v>
      </c>
      <c r="C109" s="38"/>
      <c r="D109" s="42" t="s">
        <v>296</v>
      </c>
      <c r="E109" s="42" t="s">
        <v>299</v>
      </c>
      <c r="F109" s="40" t="s">
        <v>26</v>
      </c>
      <c r="G109" s="43">
        <v>1</v>
      </c>
      <c r="H109" s="25"/>
      <c r="I109" s="26"/>
    </row>
    <row r="110" spans="2:9">
      <c r="B110" s="37">
        <v>101</v>
      </c>
      <c r="C110" s="38"/>
      <c r="D110" s="42" t="s">
        <v>296</v>
      </c>
      <c r="E110" s="42" t="s">
        <v>300</v>
      </c>
      <c r="F110" s="40" t="s">
        <v>26</v>
      </c>
      <c r="G110" s="43">
        <v>2</v>
      </c>
      <c r="H110" s="25"/>
      <c r="I110" s="26"/>
    </row>
    <row r="111" spans="2:9">
      <c r="B111" s="37">
        <v>102</v>
      </c>
      <c r="C111" s="38"/>
      <c r="D111" s="42" t="s">
        <v>296</v>
      </c>
      <c r="E111" s="42" t="s">
        <v>301</v>
      </c>
      <c r="F111" s="40" t="s">
        <v>26</v>
      </c>
      <c r="G111" s="43">
        <v>6</v>
      </c>
      <c r="H111" s="25"/>
      <c r="I111" s="26"/>
    </row>
    <row r="112" spans="2:9">
      <c r="B112" s="37">
        <v>103</v>
      </c>
      <c r="C112" s="38"/>
      <c r="D112" s="42" t="s">
        <v>296</v>
      </c>
      <c r="E112" s="42" t="s">
        <v>302</v>
      </c>
      <c r="F112" s="40" t="s">
        <v>26</v>
      </c>
      <c r="G112" s="43">
        <v>2</v>
      </c>
      <c r="H112" s="25"/>
      <c r="I112" s="26"/>
    </row>
    <row r="113" spans="2:9">
      <c r="B113" s="37">
        <v>104</v>
      </c>
      <c r="C113" s="38"/>
      <c r="D113" s="355" t="s">
        <v>296</v>
      </c>
      <c r="E113" s="361" t="s">
        <v>1637</v>
      </c>
      <c r="F113" s="357" t="s">
        <v>26</v>
      </c>
      <c r="G113" s="358">
        <v>2</v>
      </c>
      <c r="H113" s="25"/>
      <c r="I113" s="26"/>
    </row>
    <row r="114" spans="2:9">
      <c r="B114" s="37">
        <v>105</v>
      </c>
      <c r="C114" s="38"/>
      <c r="D114" s="355" t="s">
        <v>296</v>
      </c>
      <c r="E114" s="361" t="s">
        <v>1638</v>
      </c>
      <c r="F114" s="357" t="s">
        <v>26</v>
      </c>
      <c r="G114" s="358">
        <v>1</v>
      </c>
      <c r="H114" s="25"/>
      <c r="I114" s="26"/>
    </row>
    <row r="115" spans="2:9">
      <c r="B115" s="37">
        <v>106</v>
      </c>
      <c r="C115" s="38"/>
      <c r="D115" s="355" t="s">
        <v>296</v>
      </c>
      <c r="E115" s="361" t="s">
        <v>1639</v>
      </c>
      <c r="F115" s="357" t="s">
        <v>26</v>
      </c>
      <c r="G115" s="358">
        <v>1</v>
      </c>
      <c r="H115" s="25"/>
      <c r="I115" s="26"/>
    </row>
    <row r="116" spans="2:9">
      <c r="B116" s="37">
        <v>107</v>
      </c>
      <c r="C116" s="38"/>
      <c r="D116" s="42" t="s">
        <v>296</v>
      </c>
      <c r="E116" s="42" t="s">
        <v>303</v>
      </c>
      <c r="F116" s="40" t="s">
        <v>26</v>
      </c>
      <c r="G116" s="43">
        <v>2</v>
      </c>
      <c r="H116" s="25"/>
      <c r="I116" s="26"/>
    </row>
    <row r="117" spans="2:9">
      <c r="B117" s="37">
        <v>108</v>
      </c>
      <c r="C117" s="38"/>
      <c r="D117" s="355" t="s">
        <v>296</v>
      </c>
      <c r="E117" s="361" t="s">
        <v>1640</v>
      </c>
      <c r="F117" s="357" t="s">
        <v>26</v>
      </c>
      <c r="G117" s="358">
        <v>3</v>
      </c>
      <c r="H117" s="25"/>
      <c r="I117" s="26"/>
    </row>
    <row r="118" spans="2:9">
      <c r="B118" s="37">
        <v>109</v>
      </c>
      <c r="C118" s="38"/>
      <c r="D118" s="355" t="s">
        <v>296</v>
      </c>
      <c r="E118" s="361" t="s">
        <v>1641</v>
      </c>
      <c r="F118" s="357" t="s">
        <v>26</v>
      </c>
      <c r="G118" s="358">
        <v>9</v>
      </c>
      <c r="H118" s="25"/>
      <c r="I118" s="26"/>
    </row>
    <row r="119" spans="2:9">
      <c r="B119" s="37">
        <v>110</v>
      </c>
      <c r="C119" s="38"/>
      <c r="D119" s="355" t="s">
        <v>296</v>
      </c>
      <c r="E119" s="361" t="s">
        <v>1642</v>
      </c>
      <c r="F119" s="357" t="s">
        <v>26</v>
      </c>
      <c r="G119" s="358">
        <v>1</v>
      </c>
      <c r="H119" s="25"/>
      <c r="I119" s="26"/>
    </row>
    <row r="120" spans="2:9">
      <c r="B120" s="37">
        <v>111</v>
      </c>
      <c r="C120" s="38"/>
      <c r="D120" s="42" t="s">
        <v>296</v>
      </c>
      <c r="E120" s="42" t="s">
        <v>304</v>
      </c>
      <c r="F120" s="40" t="s">
        <v>26</v>
      </c>
      <c r="G120" s="43">
        <v>1</v>
      </c>
      <c r="H120" s="25"/>
      <c r="I120" s="26"/>
    </row>
    <row r="121" spans="2:9">
      <c r="B121" s="37">
        <v>112</v>
      </c>
      <c r="C121" s="38"/>
      <c r="D121" s="42" t="s">
        <v>296</v>
      </c>
      <c r="E121" s="42" t="s">
        <v>305</v>
      </c>
      <c r="F121" s="40" t="s">
        <v>26</v>
      </c>
      <c r="G121" s="43">
        <v>1</v>
      </c>
      <c r="H121" s="25"/>
      <c r="I121" s="26"/>
    </row>
    <row r="122" spans="2:9" ht="25.5">
      <c r="B122" s="37">
        <v>113</v>
      </c>
      <c r="C122" s="38"/>
      <c r="D122" s="42" t="s">
        <v>306</v>
      </c>
      <c r="E122" s="42" t="s">
        <v>307</v>
      </c>
      <c r="F122" s="40" t="s">
        <v>26</v>
      </c>
      <c r="G122" s="43">
        <v>1</v>
      </c>
      <c r="H122" s="25"/>
      <c r="I122" s="26"/>
    </row>
    <row r="123" spans="2:9" ht="25.5">
      <c r="B123" s="37">
        <v>114</v>
      </c>
      <c r="C123" s="38"/>
      <c r="D123" s="42" t="s">
        <v>306</v>
      </c>
      <c r="E123" s="42" t="s">
        <v>308</v>
      </c>
      <c r="F123" s="40" t="s">
        <v>26</v>
      </c>
      <c r="G123" s="43">
        <v>1</v>
      </c>
      <c r="H123" s="25"/>
      <c r="I123" s="26"/>
    </row>
    <row r="124" spans="2:9" ht="25.5">
      <c r="B124" s="37">
        <v>115</v>
      </c>
      <c r="C124" s="38"/>
      <c r="D124" s="355" t="s">
        <v>306</v>
      </c>
      <c r="E124" s="361" t="s">
        <v>1643</v>
      </c>
      <c r="F124" s="357" t="s">
        <v>26</v>
      </c>
      <c r="G124" s="358">
        <v>3</v>
      </c>
      <c r="H124" s="25"/>
      <c r="I124" s="26"/>
    </row>
    <row r="125" spans="2:9" ht="25.5">
      <c r="B125" s="37">
        <v>116</v>
      </c>
      <c r="C125" s="38"/>
      <c r="D125" s="355" t="s">
        <v>306</v>
      </c>
      <c r="E125" s="361" t="s">
        <v>1644</v>
      </c>
      <c r="F125" s="357" t="s">
        <v>26</v>
      </c>
      <c r="G125" s="358">
        <v>1</v>
      </c>
      <c r="H125" s="25"/>
      <c r="I125" s="26"/>
    </row>
    <row r="126" spans="2:9" ht="25.5">
      <c r="B126" s="37">
        <v>117</v>
      </c>
      <c r="C126" s="38"/>
      <c r="D126" s="71" t="s">
        <v>306</v>
      </c>
      <c r="E126" s="71" t="s">
        <v>1645</v>
      </c>
      <c r="F126" s="72" t="s">
        <v>26</v>
      </c>
      <c r="G126" s="73">
        <v>1</v>
      </c>
      <c r="H126" s="25"/>
      <c r="I126" s="26"/>
    </row>
    <row r="127" spans="2:9" ht="25.5">
      <c r="B127" s="37">
        <v>118</v>
      </c>
      <c r="C127" s="38"/>
      <c r="D127" s="42" t="s">
        <v>306</v>
      </c>
      <c r="E127" s="42" t="s">
        <v>309</v>
      </c>
      <c r="F127" s="40" t="s">
        <v>26</v>
      </c>
      <c r="G127" s="43">
        <v>4</v>
      </c>
      <c r="H127" s="25"/>
      <c r="I127" s="26"/>
    </row>
    <row r="128" spans="2:9" ht="25.5">
      <c r="B128" s="37">
        <v>119</v>
      </c>
      <c r="C128" s="38"/>
      <c r="D128" s="42" t="s">
        <v>306</v>
      </c>
      <c r="E128" s="42" t="s">
        <v>310</v>
      </c>
      <c r="F128" s="40" t="s">
        <v>26</v>
      </c>
      <c r="G128" s="43">
        <v>4</v>
      </c>
      <c r="H128" s="25"/>
      <c r="I128" s="26"/>
    </row>
    <row r="129" spans="2:9" ht="25.5">
      <c r="B129" s="37">
        <v>120</v>
      </c>
      <c r="C129" s="38"/>
      <c r="D129" s="42" t="s">
        <v>306</v>
      </c>
      <c r="E129" s="42" t="s">
        <v>311</v>
      </c>
      <c r="F129" s="40" t="s">
        <v>26</v>
      </c>
      <c r="G129" s="43">
        <v>5</v>
      </c>
      <c r="H129" s="25"/>
      <c r="I129" s="26"/>
    </row>
    <row r="130" spans="2:9">
      <c r="B130" s="37">
        <v>121</v>
      </c>
      <c r="C130" s="38"/>
      <c r="D130" s="42" t="s">
        <v>312</v>
      </c>
      <c r="E130" s="42"/>
      <c r="F130" s="40" t="s">
        <v>26</v>
      </c>
      <c r="G130" s="43">
        <v>156</v>
      </c>
      <c r="H130" s="25"/>
      <c r="I130" s="26"/>
    </row>
    <row r="131" spans="2:9" ht="25.5">
      <c r="B131" s="37">
        <v>122</v>
      </c>
      <c r="C131" s="38"/>
      <c r="D131" s="42" t="s">
        <v>313</v>
      </c>
      <c r="E131" s="42" t="s">
        <v>314</v>
      </c>
      <c r="F131" s="40" t="s">
        <v>315</v>
      </c>
      <c r="G131" s="43">
        <v>100</v>
      </c>
      <c r="H131" s="25"/>
      <c r="I131" s="26"/>
    </row>
    <row r="132" spans="2:9" ht="25.5">
      <c r="B132" s="37">
        <v>123</v>
      </c>
      <c r="C132" s="38"/>
      <c r="D132" s="42" t="s">
        <v>313</v>
      </c>
      <c r="E132" s="42" t="s">
        <v>316</v>
      </c>
      <c r="F132" s="40" t="s">
        <v>315</v>
      </c>
      <c r="G132" s="43">
        <v>1200</v>
      </c>
      <c r="H132" s="25"/>
      <c r="I132" s="26"/>
    </row>
    <row r="133" spans="2:9" ht="25.5">
      <c r="B133" s="37">
        <v>124</v>
      </c>
      <c r="C133" s="38"/>
      <c r="D133" s="42" t="s">
        <v>317</v>
      </c>
      <c r="E133" s="42" t="s">
        <v>318</v>
      </c>
      <c r="F133" s="40" t="s">
        <v>315</v>
      </c>
      <c r="G133" s="43">
        <v>450</v>
      </c>
      <c r="H133" s="25"/>
      <c r="I133" s="26"/>
    </row>
    <row r="134" spans="2:9">
      <c r="B134" s="37">
        <v>125</v>
      </c>
      <c r="C134" s="38"/>
      <c r="D134" s="42" t="s">
        <v>319</v>
      </c>
      <c r="E134" s="42"/>
      <c r="F134" s="40" t="s">
        <v>44</v>
      </c>
      <c r="G134" s="43">
        <v>1</v>
      </c>
      <c r="H134" s="25"/>
      <c r="I134" s="26"/>
    </row>
    <row r="135" spans="2:9">
      <c r="B135" s="37">
        <v>126</v>
      </c>
      <c r="C135" s="38"/>
      <c r="D135" s="42" t="s">
        <v>320</v>
      </c>
      <c r="E135" s="42"/>
      <c r="F135" s="40" t="s">
        <v>44</v>
      </c>
      <c r="G135" s="43">
        <v>1</v>
      </c>
      <c r="H135" s="25"/>
      <c r="I135" s="26"/>
    </row>
    <row r="136" spans="2:9">
      <c r="B136" s="37">
        <v>127</v>
      </c>
      <c r="C136" s="38"/>
      <c r="D136" s="42" t="s">
        <v>321</v>
      </c>
      <c r="E136" s="42"/>
      <c r="F136" s="40" t="s">
        <v>44</v>
      </c>
      <c r="G136" s="43">
        <v>1</v>
      </c>
      <c r="H136" s="25"/>
      <c r="I136" s="26"/>
    </row>
    <row r="137" spans="2:9" ht="25.5">
      <c r="B137" s="37">
        <v>128</v>
      </c>
      <c r="C137" s="38"/>
      <c r="D137" s="42" t="s">
        <v>322</v>
      </c>
      <c r="E137" s="42"/>
      <c r="F137" s="40" t="s">
        <v>44</v>
      </c>
      <c r="G137" s="43">
        <v>1</v>
      </c>
      <c r="H137" s="25"/>
      <c r="I137" s="26"/>
    </row>
    <row r="138" spans="2:9" s="6" customFormat="1">
      <c r="B138" s="10"/>
      <c r="C138" s="11"/>
      <c r="D138" s="12"/>
      <c r="E138" s="12"/>
      <c r="F138" s="13"/>
      <c r="G138" s="23"/>
      <c r="H138" s="27"/>
      <c r="I138" s="28"/>
    </row>
    <row r="139" spans="2:9" ht="15">
      <c r="B139" s="4"/>
      <c r="C139" s="4"/>
      <c r="D139" s="7"/>
      <c r="E139" s="7"/>
      <c r="F139" s="7" t="s">
        <v>5</v>
      </c>
      <c r="G139" s="24"/>
      <c r="H139" s="25"/>
      <c r="I139" s="26"/>
    </row>
    <row r="141" spans="2:9" s="8" customFormat="1" ht="12.75" customHeight="1">
      <c r="C141" s="9" t="str">
        <f>'1,1'!C22</f>
        <v>Piezīmes:</v>
      </c>
    </row>
    <row r="142" spans="2:9" s="8" customFormat="1" ht="45" customHeight="1">
      <c r="B142"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42" s="559"/>
      <c r="D142" s="559"/>
      <c r="E142" s="559"/>
      <c r="F142" s="559"/>
      <c r="G142" s="559"/>
      <c r="H142" s="559"/>
      <c r="I142" s="559"/>
    </row>
  </sheetData>
  <mergeCells count="11">
    <mergeCell ref="B1:D1"/>
    <mergeCell ref="B2:I2"/>
    <mergeCell ref="D3:I3"/>
    <mergeCell ref="D4:I4"/>
    <mergeCell ref="D5:I5"/>
    <mergeCell ref="B7:B8"/>
    <mergeCell ref="C7:C8"/>
    <mergeCell ref="F7:F8"/>
    <mergeCell ref="G7:G8"/>
    <mergeCell ref="B142:I142"/>
    <mergeCell ref="D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B1:K78"/>
  <sheetViews>
    <sheetView showZeros="0" view="pageBreakPreview" topLeftCell="B52" zoomScale="80" zoomScaleNormal="100" zoomScaleSheetLayoutView="80" workbookViewId="0">
      <selection activeCell="B79" sqref="A79:XFD8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9.425781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560" t="s">
        <v>12</v>
      </c>
      <c r="C1" s="560"/>
      <c r="D1" s="560"/>
      <c r="E1" s="31"/>
      <c r="F1" s="16" t="str">
        <f ca="1">MID(CELL("filename",B1), FIND("]", CELL("filename",B1))+ 1, 255)</f>
        <v>2,5</v>
      </c>
      <c r="G1" s="16"/>
      <c r="H1" s="16"/>
      <c r="I1" s="16"/>
    </row>
    <row r="2" spans="2:9" s="3" customFormat="1" ht="15">
      <c r="B2" s="561" t="str">
        <f>D9</f>
        <v>Gaisa kondicionēšana</v>
      </c>
      <c r="C2" s="561"/>
      <c r="D2" s="561"/>
      <c r="E2" s="561"/>
      <c r="F2" s="561"/>
      <c r="G2" s="561"/>
      <c r="H2" s="561"/>
      <c r="I2" s="561"/>
    </row>
    <row r="3" spans="2:9" ht="15">
      <c r="B3" s="2" t="s">
        <v>1</v>
      </c>
      <c r="D3" s="568" t="str">
        <f>'1,1'!D3</f>
        <v>Ražošanas ēka</v>
      </c>
      <c r="E3" s="568"/>
      <c r="F3" s="568"/>
      <c r="G3" s="568"/>
      <c r="H3" s="568"/>
      <c r="I3" s="568"/>
    </row>
    <row r="4" spans="2:9" ht="15">
      <c r="B4" s="2" t="s">
        <v>2</v>
      </c>
      <c r="D4" s="568" t="str">
        <f>'1,1'!D4</f>
        <v>Ražošanas ēkas Nr.7 jaunbūve</v>
      </c>
      <c r="E4" s="568"/>
      <c r="F4" s="568"/>
      <c r="G4" s="568"/>
      <c r="H4" s="568"/>
      <c r="I4" s="568"/>
    </row>
    <row r="5" spans="2:9" ht="15">
      <c r="B5" s="2" t="s">
        <v>3</v>
      </c>
      <c r="D5" s="568" t="str">
        <f>'1,1'!D5:H5</f>
        <v>Ventspils, Ventspils Augsto tehnoloģiju parks</v>
      </c>
      <c r="E5" s="568"/>
      <c r="F5" s="568"/>
      <c r="G5" s="568"/>
      <c r="H5" s="568"/>
      <c r="I5" s="568"/>
    </row>
    <row r="6" spans="2:9" ht="15">
      <c r="B6" s="5"/>
      <c r="C6" s="5"/>
    </row>
    <row r="7" spans="2:9" ht="14.25" customHeight="1">
      <c r="B7" s="562" t="s">
        <v>4</v>
      </c>
      <c r="C7" s="563"/>
      <c r="D7" s="571" t="s">
        <v>6</v>
      </c>
      <c r="E7" s="572"/>
      <c r="F7" s="566" t="s">
        <v>7</v>
      </c>
      <c r="G7" s="567" t="s">
        <v>8</v>
      </c>
      <c r="H7" s="25"/>
      <c r="I7" s="26"/>
    </row>
    <row r="8" spans="2:9" ht="59.25" customHeight="1">
      <c r="B8" s="562"/>
      <c r="C8" s="564"/>
      <c r="D8" s="573"/>
      <c r="E8" s="574"/>
      <c r="F8" s="566"/>
      <c r="G8" s="567"/>
      <c r="H8" s="25"/>
      <c r="I8" s="26"/>
    </row>
    <row r="9" spans="2:9" ht="15.75">
      <c r="B9" s="33"/>
      <c r="C9" s="34">
        <v>0</v>
      </c>
      <c r="D9" s="576" t="s">
        <v>369</v>
      </c>
      <c r="E9" s="577"/>
      <c r="F9" s="35"/>
      <c r="G9" s="36"/>
      <c r="H9" s="25"/>
      <c r="I9" s="26"/>
    </row>
    <row r="10" spans="2:9" ht="51">
      <c r="B10" s="37">
        <v>1</v>
      </c>
      <c r="C10" s="38"/>
      <c r="D10" s="439" t="s">
        <v>1646</v>
      </c>
      <c r="E10" s="440" t="s">
        <v>1647</v>
      </c>
      <c r="F10" s="437" t="s">
        <v>44</v>
      </c>
      <c r="G10" s="438">
        <v>1</v>
      </c>
      <c r="H10" s="25"/>
      <c r="I10" s="26"/>
    </row>
    <row r="11" spans="2:9" ht="38.25">
      <c r="B11" s="37">
        <v>2</v>
      </c>
      <c r="C11" s="38"/>
      <c r="D11" s="439" t="s">
        <v>1648</v>
      </c>
      <c r="E11" s="441" t="s">
        <v>324</v>
      </c>
      <c r="F11" s="437" t="s">
        <v>44</v>
      </c>
      <c r="G11" s="438">
        <v>2</v>
      </c>
      <c r="H11" s="25"/>
      <c r="I11" s="26"/>
    </row>
    <row r="12" spans="2:9">
      <c r="B12" s="37">
        <v>3</v>
      </c>
      <c r="C12" s="38"/>
      <c r="D12" s="42" t="s">
        <v>325</v>
      </c>
      <c r="E12" s="42"/>
      <c r="F12" s="40" t="s">
        <v>44</v>
      </c>
      <c r="G12" s="43">
        <v>2</v>
      </c>
      <c r="H12" s="25"/>
      <c r="I12" s="26"/>
    </row>
    <row r="13" spans="2:9" ht="25.5">
      <c r="B13" s="37">
        <v>4</v>
      </c>
      <c r="C13" s="38"/>
      <c r="D13" s="355" t="s">
        <v>155</v>
      </c>
      <c r="E13" s="365" t="s">
        <v>184</v>
      </c>
      <c r="F13" s="357" t="s">
        <v>26</v>
      </c>
      <c r="G13" s="358">
        <v>1</v>
      </c>
      <c r="H13" s="25"/>
      <c r="I13" s="26"/>
    </row>
    <row r="14" spans="2:9" ht="25.5">
      <c r="B14" s="37">
        <v>5</v>
      </c>
      <c r="C14" s="38"/>
      <c r="D14" s="42" t="s">
        <v>155</v>
      </c>
      <c r="E14" s="42" t="s">
        <v>170</v>
      </c>
      <c r="F14" s="40" t="s">
        <v>26</v>
      </c>
      <c r="G14" s="43">
        <v>1</v>
      </c>
      <c r="H14" s="25"/>
      <c r="I14" s="26"/>
    </row>
    <row r="15" spans="2:9" ht="25.5">
      <c r="B15" s="37">
        <v>6</v>
      </c>
      <c r="C15" s="38"/>
      <c r="D15" s="42" t="s">
        <v>155</v>
      </c>
      <c r="E15" s="42" t="s">
        <v>173</v>
      </c>
      <c r="F15" s="40" t="s">
        <v>26</v>
      </c>
      <c r="G15" s="43">
        <v>1</v>
      </c>
      <c r="H15" s="25"/>
      <c r="I15" s="26"/>
    </row>
    <row r="16" spans="2:9" ht="25.5">
      <c r="B16" s="37">
        <v>7</v>
      </c>
      <c r="C16" s="38"/>
      <c r="D16" s="42" t="s">
        <v>155</v>
      </c>
      <c r="E16" s="42" t="s">
        <v>326</v>
      </c>
      <c r="F16" s="40" t="s">
        <v>26</v>
      </c>
      <c r="G16" s="43">
        <v>1</v>
      </c>
      <c r="H16" s="25"/>
      <c r="I16" s="26"/>
    </row>
    <row r="17" spans="2:9">
      <c r="B17" s="37">
        <v>8</v>
      </c>
      <c r="C17" s="38"/>
      <c r="D17" s="355" t="s">
        <v>176</v>
      </c>
      <c r="E17" s="366" t="s">
        <v>1649</v>
      </c>
      <c r="F17" s="357" t="s">
        <v>44</v>
      </c>
      <c r="G17" s="358">
        <v>2</v>
      </c>
      <c r="H17" s="25"/>
      <c r="I17" s="26"/>
    </row>
    <row r="18" spans="2:9">
      <c r="B18" s="37">
        <v>9</v>
      </c>
      <c r="C18" s="38"/>
      <c r="D18" s="355" t="s">
        <v>176</v>
      </c>
      <c r="E18" s="366" t="s">
        <v>181</v>
      </c>
      <c r="F18" s="357" t="s">
        <v>44</v>
      </c>
      <c r="G18" s="358">
        <v>2</v>
      </c>
      <c r="H18" s="25"/>
      <c r="I18" s="26"/>
    </row>
    <row r="19" spans="2:9">
      <c r="B19" s="37">
        <v>10</v>
      </c>
      <c r="C19" s="38"/>
      <c r="D19" s="355" t="s">
        <v>176</v>
      </c>
      <c r="E19" s="366" t="s">
        <v>1650</v>
      </c>
      <c r="F19" s="357" t="s">
        <v>44</v>
      </c>
      <c r="G19" s="358">
        <v>2</v>
      </c>
      <c r="H19" s="25"/>
      <c r="I19" s="26"/>
    </row>
    <row r="20" spans="2:9" ht="25.5">
      <c r="B20" s="37">
        <v>11</v>
      </c>
      <c r="C20" s="38"/>
      <c r="D20" s="42" t="s">
        <v>176</v>
      </c>
      <c r="E20" s="42" t="s">
        <v>327</v>
      </c>
      <c r="F20" s="40" t="s">
        <v>44</v>
      </c>
      <c r="G20" s="43">
        <v>1</v>
      </c>
      <c r="H20" s="25"/>
      <c r="I20" s="26"/>
    </row>
    <row r="21" spans="2:9" ht="25.5">
      <c r="B21" s="37">
        <v>12</v>
      </c>
      <c r="C21" s="38"/>
      <c r="D21" s="42" t="s">
        <v>176</v>
      </c>
      <c r="E21" s="42" t="s">
        <v>328</v>
      </c>
      <c r="F21" s="40" t="s">
        <v>44</v>
      </c>
      <c r="G21" s="43">
        <v>1</v>
      </c>
      <c r="H21" s="25"/>
      <c r="I21" s="26"/>
    </row>
    <row r="22" spans="2:9">
      <c r="B22" s="37">
        <v>13</v>
      </c>
      <c r="C22" s="38"/>
      <c r="D22" s="367" t="s">
        <v>329</v>
      </c>
      <c r="E22" s="366" t="s">
        <v>433</v>
      </c>
      <c r="F22" s="357" t="s">
        <v>26</v>
      </c>
      <c r="G22" s="358">
        <v>2</v>
      </c>
      <c r="H22" s="25"/>
      <c r="I22" s="26"/>
    </row>
    <row r="23" spans="2:9">
      <c r="B23" s="37">
        <v>14</v>
      </c>
      <c r="C23" s="38"/>
      <c r="D23" s="42" t="s">
        <v>329</v>
      </c>
      <c r="E23" s="42" t="s">
        <v>330</v>
      </c>
      <c r="F23" s="40" t="s">
        <v>26</v>
      </c>
      <c r="G23" s="43">
        <v>2</v>
      </c>
      <c r="H23" s="25"/>
      <c r="I23" s="26"/>
    </row>
    <row r="24" spans="2:9">
      <c r="B24" s="37">
        <v>15</v>
      </c>
      <c r="C24" s="38"/>
      <c r="D24" s="42" t="s">
        <v>329</v>
      </c>
      <c r="E24" s="42" t="s">
        <v>332</v>
      </c>
      <c r="F24" s="40" t="s">
        <v>26</v>
      </c>
      <c r="G24" s="43">
        <v>2</v>
      </c>
      <c r="H24" s="25"/>
      <c r="I24" s="26"/>
    </row>
    <row r="25" spans="2:9">
      <c r="B25" s="37">
        <v>16</v>
      </c>
      <c r="C25" s="38"/>
      <c r="D25" s="42" t="s">
        <v>329</v>
      </c>
      <c r="E25" s="42" t="s">
        <v>333</v>
      </c>
      <c r="F25" s="40" t="s">
        <v>26</v>
      </c>
      <c r="G25" s="43">
        <v>2</v>
      </c>
      <c r="H25" s="25"/>
      <c r="I25" s="26"/>
    </row>
    <row r="26" spans="2:9">
      <c r="B26" s="37">
        <v>17</v>
      </c>
      <c r="C26" s="38"/>
      <c r="D26" s="42" t="s">
        <v>329</v>
      </c>
      <c r="E26" s="42" t="s">
        <v>334</v>
      </c>
      <c r="F26" s="40" t="s">
        <v>26</v>
      </c>
      <c r="G26" s="43">
        <v>2</v>
      </c>
      <c r="H26" s="25"/>
      <c r="I26" s="26"/>
    </row>
    <row r="27" spans="2:9">
      <c r="B27" s="37">
        <v>18</v>
      </c>
      <c r="C27" s="38"/>
      <c r="D27" s="355" t="s">
        <v>187</v>
      </c>
      <c r="E27" s="366" t="s">
        <v>433</v>
      </c>
      <c r="F27" s="357" t="s">
        <v>26</v>
      </c>
      <c r="G27" s="358">
        <v>1</v>
      </c>
      <c r="H27" s="25"/>
      <c r="I27" s="26"/>
    </row>
    <row r="28" spans="2:9">
      <c r="B28" s="37">
        <v>19</v>
      </c>
      <c r="C28" s="38"/>
      <c r="D28" s="42" t="s">
        <v>187</v>
      </c>
      <c r="E28" s="42" t="s">
        <v>330</v>
      </c>
      <c r="F28" s="40" t="s">
        <v>26</v>
      </c>
      <c r="G28" s="43">
        <v>1</v>
      </c>
      <c r="H28" s="25"/>
      <c r="I28" s="26"/>
    </row>
    <row r="29" spans="2:9">
      <c r="B29" s="37">
        <v>20</v>
      </c>
      <c r="C29" s="38"/>
      <c r="D29" s="42" t="s">
        <v>187</v>
      </c>
      <c r="E29" s="42" t="s">
        <v>332</v>
      </c>
      <c r="F29" s="40" t="s">
        <v>26</v>
      </c>
      <c r="G29" s="43">
        <v>1</v>
      </c>
      <c r="H29" s="25"/>
      <c r="I29" s="26"/>
    </row>
    <row r="30" spans="2:9">
      <c r="B30" s="37">
        <v>21</v>
      </c>
      <c r="C30" s="38"/>
      <c r="D30" s="42" t="s">
        <v>187</v>
      </c>
      <c r="E30" s="42" t="s">
        <v>333</v>
      </c>
      <c r="F30" s="40" t="s">
        <v>26</v>
      </c>
      <c r="G30" s="43">
        <v>1</v>
      </c>
      <c r="H30" s="25"/>
      <c r="I30" s="26"/>
    </row>
    <row r="31" spans="2:9">
      <c r="B31" s="37">
        <v>22</v>
      </c>
      <c r="C31" s="38"/>
      <c r="D31" s="42" t="s">
        <v>185</v>
      </c>
      <c r="E31" s="42" t="s">
        <v>335</v>
      </c>
      <c r="F31" s="40" t="s">
        <v>26</v>
      </c>
      <c r="G31" s="43">
        <v>8</v>
      </c>
      <c r="H31" s="25"/>
      <c r="I31" s="26"/>
    </row>
    <row r="32" spans="2:9">
      <c r="B32" s="37">
        <v>23</v>
      </c>
      <c r="C32" s="38"/>
      <c r="D32" s="42" t="s">
        <v>336</v>
      </c>
      <c r="E32" s="42" t="s">
        <v>337</v>
      </c>
      <c r="F32" s="40" t="s">
        <v>26</v>
      </c>
      <c r="G32" s="43">
        <v>12</v>
      </c>
      <c r="H32" s="25"/>
      <c r="I32" s="26"/>
    </row>
    <row r="33" spans="2:9">
      <c r="B33" s="37">
        <v>24</v>
      </c>
      <c r="C33" s="38"/>
      <c r="D33" s="42" t="s">
        <v>338</v>
      </c>
      <c r="E33" s="42" t="s">
        <v>191</v>
      </c>
      <c r="F33" s="40" t="s">
        <v>26</v>
      </c>
      <c r="G33" s="43">
        <v>12</v>
      </c>
      <c r="H33" s="25"/>
      <c r="I33" s="26"/>
    </row>
    <row r="34" spans="2:9">
      <c r="B34" s="37">
        <v>25</v>
      </c>
      <c r="C34" s="38"/>
      <c r="D34" s="42" t="s">
        <v>193</v>
      </c>
      <c r="E34" s="42" t="s">
        <v>335</v>
      </c>
      <c r="F34" s="40" t="s">
        <v>26</v>
      </c>
      <c r="G34" s="43">
        <v>10</v>
      </c>
      <c r="H34" s="25"/>
      <c r="I34" s="26"/>
    </row>
    <row r="35" spans="2:9">
      <c r="B35" s="37">
        <v>26</v>
      </c>
      <c r="C35" s="38"/>
      <c r="D35" s="42" t="s">
        <v>192</v>
      </c>
      <c r="E35" s="42" t="s">
        <v>335</v>
      </c>
      <c r="F35" s="40" t="s">
        <v>26</v>
      </c>
      <c r="G35" s="43">
        <v>8</v>
      </c>
      <c r="H35" s="25"/>
      <c r="I35" s="26"/>
    </row>
    <row r="36" spans="2:9">
      <c r="B36" s="37">
        <v>27</v>
      </c>
      <c r="C36" s="38"/>
      <c r="D36" s="368" t="s">
        <v>167</v>
      </c>
      <c r="E36" s="366" t="s">
        <v>433</v>
      </c>
      <c r="F36" s="40" t="s">
        <v>160</v>
      </c>
      <c r="G36" s="43">
        <v>30</v>
      </c>
      <c r="H36" s="25"/>
      <c r="I36" s="26"/>
    </row>
    <row r="37" spans="2:9">
      <c r="B37" s="37">
        <v>28</v>
      </c>
      <c r="C37" s="38"/>
      <c r="D37" s="42" t="s">
        <v>167</v>
      </c>
      <c r="E37" s="42" t="s">
        <v>330</v>
      </c>
      <c r="F37" s="40" t="s">
        <v>160</v>
      </c>
      <c r="G37" s="43">
        <v>30</v>
      </c>
      <c r="H37" s="25"/>
      <c r="I37" s="26"/>
    </row>
    <row r="38" spans="2:9">
      <c r="B38" s="37">
        <v>29</v>
      </c>
      <c r="C38" s="38"/>
      <c r="D38" s="42" t="s">
        <v>167</v>
      </c>
      <c r="E38" s="42" t="s">
        <v>339</v>
      </c>
      <c r="F38" s="40" t="s">
        <v>160</v>
      </c>
      <c r="G38" s="43">
        <v>5</v>
      </c>
      <c r="H38" s="25"/>
      <c r="I38" s="26"/>
    </row>
    <row r="39" spans="2:9">
      <c r="B39" s="37">
        <v>30</v>
      </c>
      <c r="C39" s="38"/>
      <c r="D39" s="42" t="s">
        <v>167</v>
      </c>
      <c r="E39" s="42" t="s">
        <v>332</v>
      </c>
      <c r="F39" s="40" t="s">
        <v>160</v>
      </c>
      <c r="G39" s="43">
        <v>10</v>
      </c>
      <c r="H39" s="25"/>
      <c r="I39" s="26"/>
    </row>
    <row r="40" spans="2:9">
      <c r="B40" s="37">
        <v>31</v>
      </c>
      <c r="C40" s="38"/>
      <c r="D40" s="42" t="s">
        <v>167</v>
      </c>
      <c r="E40" s="42" t="s">
        <v>333</v>
      </c>
      <c r="F40" s="40" t="s">
        <v>160</v>
      </c>
      <c r="G40" s="43">
        <v>10</v>
      </c>
      <c r="H40" s="25"/>
      <c r="I40" s="26"/>
    </row>
    <row r="41" spans="2:9">
      <c r="B41" s="37">
        <v>32</v>
      </c>
      <c r="C41" s="38"/>
      <c r="D41" s="42" t="s">
        <v>167</v>
      </c>
      <c r="E41" s="42" t="s">
        <v>334</v>
      </c>
      <c r="F41" s="40" t="s">
        <v>160</v>
      </c>
      <c r="G41" s="43">
        <v>40</v>
      </c>
      <c r="H41" s="25"/>
      <c r="I41" s="26"/>
    </row>
    <row r="42" spans="2:9">
      <c r="B42" s="37">
        <v>33</v>
      </c>
      <c r="C42" s="38"/>
      <c r="D42" s="42" t="s">
        <v>174</v>
      </c>
      <c r="E42" s="42" t="s">
        <v>175</v>
      </c>
      <c r="F42" s="40" t="s">
        <v>160</v>
      </c>
      <c r="G42" s="43">
        <v>4</v>
      </c>
      <c r="H42" s="25"/>
      <c r="I42" s="26"/>
    </row>
    <row r="43" spans="2:9">
      <c r="B43" s="37">
        <v>34</v>
      </c>
      <c r="C43" s="38"/>
      <c r="D43" s="42" t="s">
        <v>340</v>
      </c>
      <c r="E43" s="42" t="s">
        <v>341</v>
      </c>
      <c r="F43" s="40" t="s">
        <v>160</v>
      </c>
      <c r="G43" s="43">
        <v>20</v>
      </c>
      <c r="H43" s="25"/>
      <c r="I43" s="26"/>
    </row>
    <row r="44" spans="2:9">
      <c r="B44" s="37">
        <v>35</v>
      </c>
      <c r="C44" s="38"/>
      <c r="D44" s="42" t="s">
        <v>340</v>
      </c>
      <c r="E44" s="42" t="s">
        <v>342</v>
      </c>
      <c r="F44" s="40" t="s">
        <v>160</v>
      </c>
      <c r="G44" s="43">
        <v>20</v>
      </c>
      <c r="H44" s="25"/>
      <c r="I44" s="26"/>
    </row>
    <row r="45" spans="2:9">
      <c r="B45" s="37">
        <v>36</v>
      </c>
      <c r="C45" s="38"/>
      <c r="D45" s="42" t="s">
        <v>343</v>
      </c>
      <c r="E45" s="369">
        <v>0.35</v>
      </c>
      <c r="F45" s="40" t="s">
        <v>344</v>
      </c>
      <c r="G45" s="43">
        <v>1500</v>
      </c>
      <c r="H45" s="25"/>
      <c r="I45" s="26"/>
    </row>
    <row r="46" spans="2:9">
      <c r="B46" s="37">
        <v>37</v>
      </c>
      <c r="C46" s="38"/>
      <c r="D46" s="42" t="s">
        <v>345</v>
      </c>
      <c r="E46" s="42" t="s">
        <v>346</v>
      </c>
      <c r="F46" s="40" t="s">
        <v>344</v>
      </c>
      <c r="G46" s="43">
        <v>8</v>
      </c>
      <c r="H46" s="25"/>
      <c r="I46" s="26"/>
    </row>
    <row r="47" spans="2:9">
      <c r="B47" s="37">
        <v>38</v>
      </c>
      <c r="C47" s="38"/>
      <c r="D47" s="355" t="s">
        <v>347</v>
      </c>
      <c r="E47" s="366" t="s">
        <v>1651</v>
      </c>
      <c r="F47" s="40" t="s">
        <v>160</v>
      </c>
      <c r="G47" s="43">
        <v>35</v>
      </c>
      <c r="H47" s="25"/>
      <c r="I47" s="26"/>
    </row>
    <row r="48" spans="2:9">
      <c r="B48" s="37">
        <v>39</v>
      </c>
      <c r="C48" s="38"/>
      <c r="D48" s="42" t="s">
        <v>347</v>
      </c>
      <c r="E48" s="42" t="s">
        <v>348</v>
      </c>
      <c r="F48" s="40" t="s">
        <v>160</v>
      </c>
      <c r="G48" s="43">
        <v>35</v>
      </c>
      <c r="H48" s="25"/>
      <c r="I48" s="26"/>
    </row>
    <row r="49" spans="2:9">
      <c r="B49" s="37">
        <v>40</v>
      </c>
      <c r="C49" s="38"/>
      <c r="D49" s="42" t="s">
        <v>347</v>
      </c>
      <c r="E49" s="42" t="s">
        <v>349</v>
      </c>
      <c r="F49" s="40" t="s">
        <v>160</v>
      </c>
      <c r="G49" s="43">
        <v>6</v>
      </c>
      <c r="H49" s="25"/>
      <c r="I49" s="26"/>
    </row>
    <row r="50" spans="2:9">
      <c r="B50" s="37">
        <v>41</v>
      </c>
      <c r="C50" s="38"/>
      <c r="D50" s="42" t="s">
        <v>347</v>
      </c>
      <c r="E50" s="42" t="s">
        <v>350</v>
      </c>
      <c r="F50" s="40" t="s">
        <v>160</v>
      </c>
      <c r="G50" s="43">
        <v>11</v>
      </c>
      <c r="H50" s="25"/>
      <c r="I50" s="26"/>
    </row>
    <row r="51" spans="2:9">
      <c r="B51" s="37">
        <v>42</v>
      </c>
      <c r="C51" s="38"/>
      <c r="D51" s="42" t="s">
        <v>347</v>
      </c>
      <c r="E51" s="42" t="s">
        <v>351</v>
      </c>
      <c r="F51" s="40" t="s">
        <v>160</v>
      </c>
      <c r="G51" s="43">
        <v>11</v>
      </c>
      <c r="H51" s="25"/>
      <c r="I51" s="26"/>
    </row>
    <row r="52" spans="2:9">
      <c r="B52" s="37">
        <v>43</v>
      </c>
      <c r="C52" s="38"/>
      <c r="D52" s="42" t="s">
        <v>352</v>
      </c>
      <c r="E52" s="42" t="s">
        <v>353</v>
      </c>
      <c r="F52" s="40" t="s">
        <v>354</v>
      </c>
      <c r="G52" s="43">
        <v>30</v>
      </c>
      <c r="H52" s="25"/>
      <c r="I52" s="26"/>
    </row>
    <row r="53" spans="2:9" ht="25.5">
      <c r="B53" s="37">
        <v>44</v>
      </c>
      <c r="C53" s="38"/>
      <c r="D53" s="42" t="s">
        <v>355</v>
      </c>
      <c r="E53" s="42" t="s">
        <v>356</v>
      </c>
      <c r="F53" s="40" t="s">
        <v>354</v>
      </c>
      <c r="G53" s="43">
        <v>25</v>
      </c>
      <c r="H53" s="25"/>
      <c r="I53" s="26"/>
    </row>
    <row r="54" spans="2:9">
      <c r="B54" s="37">
        <v>45</v>
      </c>
      <c r="C54" s="38"/>
      <c r="D54" s="42" t="s">
        <v>357</v>
      </c>
      <c r="E54" s="42"/>
      <c r="F54" s="40" t="s">
        <v>44</v>
      </c>
      <c r="G54" s="43">
        <v>1</v>
      </c>
      <c r="H54" s="25"/>
      <c r="I54" s="26"/>
    </row>
    <row r="55" spans="2:9">
      <c r="B55" s="37">
        <v>46</v>
      </c>
      <c r="C55" s="38"/>
      <c r="D55" s="42" t="s">
        <v>358</v>
      </c>
      <c r="E55" s="42"/>
      <c r="F55" s="40" t="s">
        <v>44</v>
      </c>
      <c r="G55" s="43">
        <v>1</v>
      </c>
      <c r="H55" s="25"/>
      <c r="I55" s="26"/>
    </row>
    <row r="56" spans="2:9">
      <c r="B56" s="37">
        <v>47</v>
      </c>
      <c r="C56" s="38"/>
      <c r="D56" s="42" t="s">
        <v>213</v>
      </c>
      <c r="E56" s="42"/>
      <c r="F56" s="40" t="s">
        <v>44</v>
      </c>
      <c r="G56" s="43">
        <v>1</v>
      </c>
      <c r="H56" s="25"/>
      <c r="I56" s="26"/>
    </row>
    <row r="57" spans="2:9">
      <c r="B57" s="37">
        <v>48</v>
      </c>
      <c r="C57" s="38"/>
      <c r="D57" s="42" t="s">
        <v>214</v>
      </c>
      <c r="E57" s="42"/>
      <c r="F57" s="40" t="s">
        <v>44</v>
      </c>
      <c r="G57" s="43">
        <v>1</v>
      </c>
      <c r="H57" s="25"/>
      <c r="I57" s="26"/>
    </row>
    <row r="58" spans="2:9">
      <c r="B58" s="37">
        <v>49</v>
      </c>
      <c r="C58" s="38"/>
      <c r="D58" s="42" t="s">
        <v>215</v>
      </c>
      <c r="E58" s="42"/>
      <c r="F58" s="40" t="s">
        <v>44</v>
      </c>
      <c r="G58" s="43">
        <v>1</v>
      </c>
      <c r="H58" s="25"/>
      <c r="I58" s="26"/>
    </row>
    <row r="59" spans="2:9" ht="25.5">
      <c r="B59" s="37">
        <v>50</v>
      </c>
      <c r="C59" s="38"/>
      <c r="D59" s="42" t="s">
        <v>216</v>
      </c>
      <c r="E59" s="42" t="s">
        <v>217</v>
      </c>
      <c r="F59" s="40" t="s">
        <v>44</v>
      </c>
      <c r="G59" s="43">
        <v>1</v>
      </c>
      <c r="H59" s="25"/>
      <c r="I59" s="26"/>
    </row>
    <row r="60" spans="2:9" ht="25.5">
      <c r="B60" s="37">
        <v>51</v>
      </c>
      <c r="C60" s="38"/>
      <c r="D60" s="42" t="s">
        <v>218</v>
      </c>
      <c r="E60" s="42"/>
      <c r="F60" s="40" t="s">
        <v>44</v>
      </c>
      <c r="G60" s="43">
        <v>1</v>
      </c>
      <c r="H60" s="25"/>
      <c r="I60" s="26"/>
    </row>
    <row r="61" spans="2:9">
      <c r="B61" s="37"/>
      <c r="C61" s="38"/>
      <c r="D61" s="39" t="s">
        <v>359</v>
      </c>
      <c r="E61" s="42"/>
      <c r="F61" s="40"/>
      <c r="G61" s="43"/>
      <c r="H61" s="25"/>
      <c r="I61" s="26"/>
    </row>
    <row r="62" spans="2:9" ht="102">
      <c r="B62" s="37">
        <v>52</v>
      </c>
      <c r="C62" s="38"/>
      <c r="D62" s="42" t="s">
        <v>360</v>
      </c>
      <c r="E62" s="42" t="s">
        <v>361</v>
      </c>
      <c r="F62" s="40" t="s">
        <v>44</v>
      </c>
      <c r="G62" s="43">
        <v>1</v>
      </c>
      <c r="H62" s="25"/>
      <c r="I62" s="26"/>
    </row>
    <row r="63" spans="2:9" ht="38.25">
      <c r="B63" s="37">
        <v>53</v>
      </c>
      <c r="C63" s="38"/>
      <c r="D63" s="42" t="s">
        <v>362</v>
      </c>
      <c r="E63" s="42"/>
      <c r="F63" s="40" t="s">
        <v>44</v>
      </c>
      <c r="G63" s="43">
        <v>1</v>
      </c>
      <c r="H63" s="25"/>
      <c r="I63" s="26"/>
    </row>
    <row r="64" spans="2:9" ht="25.5">
      <c r="B64" s="37">
        <v>54</v>
      </c>
      <c r="C64" s="38"/>
      <c r="D64" s="42" t="s">
        <v>363</v>
      </c>
      <c r="E64" s="42"/>
      <c r="F64" s="40" t="s">
        <v>44</v>
      </c>
      <c r="G64" s="43">
        <v>1</v>
      </c>
      <c r="H64" s="25"/>
      <c r="I64" s="26"/>
    </row>
    <row r="65" spans="2:9" ht="25.5">
      <c r="B65" s="37">
        <v>55</v>
      </c>
      <c r="C65" s="38"/>
      <c r="D65" s="42" t="s">
        <v>364</v>
      </c>
      <c r="E65" s="42"/>
      <c r="F65" s="40" t="s">
        <v>19</v>
      </c>
      <c r="G65" s="43">
        <v>700</v>
      </c>
      <c r="H65" s="25"/>
      <c r="I65" s="26"/>
    </row>
    <row r="66" spans="2:9" ht="25.5">
      <c r="B66" s="37">
        <v>56</v>
      </c>
      <c r="C66" s="38"/>
      <c r="D66" s="42" t="s">
        <v>365</v>
      </c>
      <c r="E66" s="42"/>
      <c r="F66" s="40" t="s">
        <v>44</v>
      </c>
      <c r="G66" s="43">
        <v>24</v>
      </c>
      <c r="H66" s="25"/>
      <c r="I66" s="26"/>
    </row>
    <row r="67" spans="2:9">
      <c r="B67" s="37">
        <v>57</v>
      </c>
      <c r="C67" s="38"/>
      <c r="D67" s="42" t="s">
        <v>366</v>
      </c>
      <c r="E67" s="42"/>
      <c r="F67" s="40" t="s">
        <v>44</v>
      </c>
      <c r="G67" s="43">
        <v>1</v>
      </c>
      <c r="H67" s="25"/>
      <c r="I67" s="26"/>
    </row>
    <row r="68" spans="2:9">
      <c r="B68" s="37">
        <v>58</v>
      </c>
      <c r="C68" s="38"/>
      <c r="D68" s="42" t="s">
        <v>367</v>
      </c>
      <c r="E68" s="42"/>
      <c r="F68" s="40" t="s">
        <v>44</v>
      </c>
      <c r="G68" s="43">
        <v>1</v>
      </c>
      <c r="H68" s="25"/>
      <c r="I68" s="26"/>
    </row>
    <row r="69" spans="2:9">
      <c r="B69" s="37">
        <v>59</v>
      </c>
      <c r="C69" s="38"/>
      <c r="D69" s="42" t="s">
        <v>213</v>
      </c>
      <c r="E69" s="42"/>
      <c r="F69" s="40" t="s">
        <v>44</v>
      </c>
      <c r="G69" s="43">
        <v>1</v>
      </c>
      <c r="H69" s="25"/>
      <c r="I69" s="26"/>
    </row>
    <row r="70" spans="2:9" ht="25.5">
      <c r="B70" s="37">
        <v>60</v>
      </c>
      <c r="C70" s="38"/>
      <c r="D70" s="368" t="s">
        <v>1652</v>
      </c>
      <c r="E70" s="364"/>
      <c r="F70" s="357" t="s">
        <v>160</v>
      </c>
      <c r="G70" s="358">
        <v>700</v>
      </c>
      <c r="H70" s="25"/>
      <c r="I70" s="26"/>
    </row>
    <row r="71" spans="2:9">
      <c r="B71" s="37">
        <v>61</v>
      </c>
      <c r="C71" s="38"/>
      <c r="D71" s="42" t="s">
        <v>215</v>
      </c>
      <c r="E71" s="42"/>
      <c r="F71" s="40" t="s">
        <v>44</v>
      </c>
      <c r="G71" s="43">
        <v>1</v>
      </c>
      <c r="H71" s="25"/>
      <c r="I71" s="26"/>
    </row>
    <row r="72" spans="2:9" ht="25.5">
      <c r="B72" s="37">
        <v>62</v>
      </c>
      <c r="C72" s="38"/>
      <c r="D72" s="42" t="s">
        <v>216</v>
      </c>
      <c r="E72" s="42" t="s">
        <v>217</v>
      </c>
      <c r="F72" s="40" t="s">
        <v>44</v>
      </c>
      <c r="G72" s="43">
        <v>1</v>
      </c>
      <c r="H72" s="25"/>
      <c r="I72" s="26"/>
    </row>
    <row r="73" spans="2:9">
      <c r="B73" s="37">
        <v>63</v>
      </c>
      <c r="C73" s="38"/>
      <c r="D73" s="42" t="s">
        <v>368</v>
      </c>
      <c r="E73" s="42"/>
      <c r="F73" s="40" t="s">
        <v>44</v>
      </c>
      <c r="G73" s="43">
        <v>1</v>
      </c>
      <c r="H73" s="25"/>
      <c r="I73" s="26"/>
    </row>
    <row r="74" spans="2:9" s="6" customFormat="1">
      <c r="B74" s="10"/>
      <c r="C74" s="11"/>
      <c r="D74" s="12"/>
      <c r="E74" s="12"/>
      <c r="F74" s="13"/>
      <c r="G74" s="23"/>
      <c r="H74" s="27"/>
      <c r="I74" s="28"/>
    </row>
    <row r="75" spans="2:9" ht="15">
      <c r="B75" s="4"/>
      <c r="C75" s="4"/>
      <c r="D75" s="7"/>
      <c r="E75" s="7"/>
      <c r="F75" s="7" t="s">
        <v>5</v>
      </c>
      <c r="G75" s="24"/>
      <c r="H75" s="25"/>
      <c r="I75" s="26"/>
    </row>
    <row r="77" spans="2:9" s="8" customFormat="1" ht="12.75" customHeight="1">
      <c r="C77" s="9" t="str">
        <f>'1,1'!C22</f>
        <v>Piezīmes:</v>
      </c>
    </row>
    <row r="78" spans="2:9" s="8" customFormat="1" ht="45" customHeight="1">
      <c r="B78"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78" s="559"/>
      <c r="D78" s="559"/>
      <c r="E78" s="559"/>
      <c r="F78" s="559"/>
      <c r="G78" s="559"/>
      <c r="H78" s="559"/>
      <c r="I78" s="559"/>
    </row>
  </sheetData>
  <mergeCells count="12">
    <mergeCell ref="B1:D1"/>
    <mergeCell ref="B2:I2"/>
    <mergeCell ref="D3:I3"/>
    <mergeCell ref="D4:I4"/>
    <mergeCell ref="D5:I5"/>
    <mergeCell ref="B7:B8"/>
    <mergeCell ref="C7:C8"/>
    <mergeCell ref="F7:F8"/>
    <mergeCell ref="G7:G8"/>
    <mergeCell ref="B78:I78"/>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362F3-9B41-4073-8469-91964B53D6D6}">
  <sheetPr>
    <tabColor theme="8" tint="0.39997558519241921"/>
  </sheetPr>
  <dimension ref="A1:I48"/>
  <sheetViews>
    <sheetView showZeros="0" view="pageBreakPreview" topLeftCell="A4" zoomScale="90" zoomScaleNormal="100" zoomScaleSheetLayoutView="90" workbookViewId="0">
      <selection activeCell="C37" sqref="C37"/>
    </sheetView>
  </sheetViews>
  <sheetFormatPr defaultColWidth="9.140625" defaultRowHeight="12.75"/>
  <cols>
    <col min="1" max="1" width="10.28515625" style="476" customWidth="1"/>
    <col min="2" max="2" width="12.7109375" style="476" customWidth="1"/>
    <col min="3" max="3" width="32.7109375" style="476" customWidth="1"/>
    <col min="4" max="4" width="10" style="476" customWidth="1"/>
    <col min="5" max="5" width="13.28515625" style="476" customWidth="1"/>
    <col min="6" max="6" width="13.7109375" style="476" customWidth="1"/>
    <col min="7" max="7" width="17.7109375" style="476" customWidth="1"/>
    <col min="8" max="8" width="12.85546875" style="476" customWidth="1"/>
    <col min="9" max="9" width="16" style="476" customWidth="1"/>
    <col min="10" max="16384" width="9.140625" style="476"/>
  </cols>
  <sheetData>
    <row r="1" spans="1:9" ht="18">
      <c r="A1" s="475"/>
    </row>
    <row r="2" spans="1:9" ht="18" customHeight="1">
      <c r="A2" s="554" t="s">
        <v>1745</v>
      </c>
      <c r="B2" s="554"/>
      <c r="C2" s="554"/>
      <c r="D2" s="554"/>
      <c r="E2" s="554"/>
      <c r="F2" s="554"/>
      <c r="G2" s="554"/>
      <c r="H2" s="554"/>
      <c r="I2" s="554"/>
    </row>
    <row r="3" spans="1:9" ht="18">
      <c r="C3" s="477"/>
      <c r="D3" s="478"/>
      <c r="F3" s="479"/>
      <c r="G3" s="479"/>
      <c r="H3" s="479"/>
      <c r="I3" s="479"/>
    </row>
    <row r="4" spans="1:9" ht="18">
      <c r="C4" s="477"/>
      <c r="D4" s="478"/>
      <c r="F4" s="479"/>
      <c r="G4" s="479"/>
      <c r="H4" s="479"/>
      <c r="I4" s="479"/>
    </row>
    <row r="5" spans="1:9">
      <c r="A5" s="480"/>
    </row>
    <row r="6" spans="1:9" ht="18">
      <c r="A6" s="555" t="str">
        <f>[3]Koptame!C21</f>
        <v>Vispārējie būvdarbi</v>
      </c>
      <c r="B6" s="556"/>
      <c r="C6" s="556"/>
      <c r="D6" s="556"/>
      <c r="E6" s="556"/>
      <c r="F6" s="556"/>
      <c r="G6" s="556"/>
      <c r="H6" s="556"/>
      <c r="I6" s="557"/>
    </row>
    <row r="7" spans="1:9">
      <c r="A7" s="480"/>
    </row>
    <row r="8" spans="1:9" ht="15">
      <c r="A8" s="558" t="s">
        <v>1734</v>
      </c>
      <c r="B8" s="558"/>
      <c r="C8" s="547" t="str">
        <f>[3]Koptame!C11</f>
        <v>Ražošanas ēka</v>
      </c>
      <c r="D8" s="547"/>
      <c r="E8" s="547"/>
      <c r="F8" s="547"/>
      <c r="G8" s="547"/>
      <c r="H8" s="547"/>
      <c r="I8" s="547"/>
    </row>
    <row r="9" spans="1:9" ht="15.75" customHeight="1">
      <c r="A9" s="546" t="s">
        <v>1735</v>
      </c>
      <c r="B9" s="546"/>
      <c r="C9" s="547" t="str">
        <f>[3]Koptame!C12</f>
        <v>Ražošanas ēkas Nr.7 jaunbūve</v>
      </c>
      <c r="D9" s="547"/>
      <c r="E9" s="547"/>
      <c r="F9" s="547"/>
      <c r="G9" s="547"/>
      <c r="H9" s="547"/>
      <c r="I9" s="547"/>
    </row>
    <row r="10" spans="1:9" ht="15">
      <c r="A10" s="546" t="s">
        <v>1736</v>
      </c>
      <c r="B10" s="546"/>
      <c r="C10" s="547" t="str">
        <f>[3]Koptame!C13</f>
        <v>Ventspils, Ventspils Augsto tehnoloģiju parks</v>
      </c>
      <c r="D10" s="547"/>
      <c r="E10" s="547"/>
      <c r="F10" s="547"/>
      <c r="G10" s="547"/>
      <c r="H10" s="547"/>
      <c r="I10" s="547"/>
    </row>
    <row r="11" spans="1:9" ht="15">
      <c r="A11" s="546"/>
      <c r="B11" s="546"/>
      <c r="C11" s="481">
        <f>[3]Koptame!C14</f>
        <v>0</v>
      </c>
      <c r="D11" s="479"/>
      <c r="F11" s="482"/>
      <c r="G11" s="482"/>
      <c r="H11" s="482"/>
      <c r="I11" s="482"/>
    </row>
    <row r="12" spans="1:9" ht="15" customHeight="1">
      <c r="A12" s="483"/>
      <c r="B12" s="483"/>
      <c r="C12" s="479"/>
      <c r="D12" s="479"/>
      <c r="F12" s="482"/>
      <c r="G12" s="482"/>
      <c r="H12" s="482"/>
      <c r="I12" s="482"/>
    </row>
    <row r="13" spans="1:9" ht="18" customHeight="1">
      <c r="A13" s="484"/>
      <c r="F13" s="548" t="s">
        <v>1746</v>
      </c>
      <c r="G13" s="549"/>
      <c r="H13" s="485">
        <f>E37</f>
        <v>0</v>
      </c>
      <c r="I13" s="486"/>
    </row>
    <row r="14" spans="1:9" ht="18">
      <c r="A14" s="484"/>
      <c r="F14" s="548" t="s">
        <v>1747</v>
      </c>
      <c r="G14" s="549"/>
      <c r="H14" s="485">
        <f>I33</f>
        <v>0</v>
      </c>
      <c r="I14" s="486"/>
    </row>
    <row r="15" spans="1:9" ht="14.25">
      <c r="G15" s="487" t="str">
        <f>[3]Koptame!D16</f>
        <v xml:space="preserve">Tāme sastādīta:  </v>
      </c>
      <c r="H15" s="488">
        <f>H14+[3]kops2!H14+[3]kops3!H14+[3]kops4!H14</f>
        <v>0</v>
      </c>
    </row>
    <row r="16" spans="1:9" ht="14.25">
      <c r="G16" s="487"/>
    </row>
    <row r="17" spans="1:9" ht="15">
      <c r="A17" s="489"/>
    </row>
    <row r="18" spans="1:9" ht="51" customHeight="1">
      <c r="A18" s="543" t="s">
        <v>4</v>
      </c>
      <c r="B18" s="543" t="s">
        <v>1748</v>
      </c>
      <c r="C18" s="550" t="s">
        <v>1749</v>
      </c>
      <c r="D18" s="551"/>
      <c r="E18" s="543" t="s">
        <v>1750</v>
      </c>
      <c r="F18" s="543" t="s">
        <v>1751</v>
      </c>
      <c r="G18" s="543"/>
      <c r="H18" s="543"/>
      <c r="I18" s="543" t="s">
        <v>1752</v>
      </c>
    </row>
    <row r="19" spans="1:9" ht="40.9" customHeight="1">
      <c r="A19" s="543"/>
      <c r="B19" s="543"/>
      <c r="C19" s="552"/>
      <c r="D19" s="553"/>
      <c r="E19" s="543"/>
      <c r="F19" s="490" t="s">
        <v>1753</v>
      </c>
      <c r="G19" s="490" t="s">
        <v>1754</v>
      </c>
      <c r="H19" s="490" t="s">
        <v>1755</v>
      </c>
      <c r="I19" s="543"/>
    </row>
    <row r="20" spans="1:9" ht="18">
      <c r="A20" s="491"/>
      <c r="B20" s="492"/>
      <c r="C20" s="544"/>
      <c r="D20" s="545"/>
      <c r="E20" s="492"/>
      <c r="F20" s="492"/>
      <c r="G20" s="492"/>
      <c r="H20" s="492"/>
      <c r="I20" s="493"/>
    </row>
    <row r="21" spans="1:9">
      <c r="A21" s="494">
        <v>1</v>
      </c>
      <c r="B21" s="495" t="s">
        <v>1756</v>
      </c>
      <c r="C21" s="537" t="s">
        <v>1078</v>
      </c>
      <c r="D21" s="538"/>
      <c r="E21" s="496"/>
      <c r="F21" s="496"/>
      <c r="G21" s="496"/>
      <c r="H21" s="496"/>
      <c r="I21" s="497"/>
    </row>
    <row r="22" spans="1:9">
      <c r="A22" s="494">
        <v>2</v>
      </c>
      <c r="B22" s="495" t="s">
        <v>1757</v>
      </c>
      <c r="C22" s="537" t="s">
        <v>1107</v>
      </c>
      <c r="D22" s="538"/>
      <c r="E22" s="496"/>
      <c r="F22" s="496"/>
      <c r="G22" s="496"/>
      <c r="H22" s="496"/>
      <c r="I22" s="497"/>
    </row>
    <row r="23" spans="1:9">
      <c r="A23" s="494">
        <v>3</v>
      </c>
      <c r="B23" s="495" t="s">
        <v>1758</v>
      </c>
      <c r="C23" s="537" t="s">
        <v>1199</v>
      </c>
      <c r="D23" s="538"/>
      <c r="E23" s="496"/>
      <c r="F23" s="496"/>
      <c r="G23" s="496"/>
      <c r="H23" s="496"/>
      <c r="I23" s="497"/>
    </row>
    <row r="24" spans="1:9" ht="30" customHeight="1">
      <c r="A24" s="494">
        <v>4</v>
      </c>
      <c r="B24" s="495" t="s">
        <v>1759</v>
      </c>
      <c r="C24" s="537" t="s">
        <v>1206</v>
      </c>
      <c r="D24" s="538"/>
      <c r="E24" s="496"/>
      <c r="F24" s="496"/>
      <c r="G24" s="496"/>
      <c r="H24" s="496"/>
      <c r="I24" s="497"/>
    </row>
    <row r="25" spans="1:9" ht="12.75" customHeight="1">
      <c r="A25" s="494">
        <v>5</v>
      </c>
      <c r="B25" s="495" t="s">
        <v>48</v>
      </c>
      <c r="C25" s="537" t="s">
        <v>1239</v>
      </c>
      <c r="D25" s="538"/>
      <c r="E25" s="496"/>
      <c r="F25" s="496"/>
      <c r="G25" s="496"/>
      <c r="H25" s="496"/>
      <c r="I25" s="497"/>
    </row>
    <row r="26" spans="1:9" ht="12.75" customHeight="1">
      <c r="A26" s="494">
        <v>6</v>
      </c>
      <c r="B26" s="495" t="s">
        <v>1760</v>
      </c>
      <c r="C26" s="537" t="s">
        <v>1247</v>
      </c>
      <c r="D26" s="538"/>
      <c r="E26" s="496"/>
      <c r="F26" s="496"/>
      <c r="G26" s="496"/>
      <c r="H26" s="496"/>
      <c r="I26" s="497"/>
    </row>
    <row r="27" spans="1:9">
      <c r="A27" s="494">
        <v>7</v>
      </c>
      <c r="B27" s="495" t="s">
        <v>1761</v>
      </c>
      <c r="C27" s="537" t="s">
        <v>1285</v>
      </c>
      <c r="D27" s="538"/>
      <c r="E27" s="496"/>
      <c r="F27" s="496"/>
      <c r="G27" s="496"/>
      <c r="H27" s="496"/>
      <c r="I27" s="497"/>
    </row>
    <row r="28" spans="1:9">
      <c r="A28" s="494">
        <v>8</v>
      </c>
      <c r="B28" s="495" t="s">
        <v>1762</v>
      </c>
      <c r="C28" s="537" t="s">
        <v>1355</v>
      </c>
      <c r="D28" s="538"/>
      <c r="E28" s="496"/>
      <c r="F28" s="496"/>
      <c r="G28" s="496"/>
      <c r="H28" s="496"/>
      <c r="I28" s="497"/>
    </row>
    <row r="29" spans="1:9">
      <c r="A29" s="494">
        <v>9</v>
      </c>
      <c r="B29" s="495" t="s">
        <v>1763</v>
      </c>
      <c r="C29" s="537" t="s">
        <v>1393</v>
      </c>
      <c r="D29" s="538"/>
      <c r="E29" s="496"/>
      <c r="F29" s="496"/>
      <c r="G29" s="496"/>
      <c r="H29" s="496"/>
      <c r="I29" s="497"/>
    </row>
    <row r="30" spans="1:9" ht="12.75" customHeight="1">
      <c r="A30" s="494">
        <v>10</v>
      </c>
      <c r="B30" s="495" t="s">
        <v>1764</v>
      </c>
      <c r="C30" s="537" t="s">
        <v>1413</v>
      </c>
      <c r="D30" s="538"/>
      <c r="E30" s="496"/>
      <c r="F30" s="496"/>
      <c r="G30" s="496"/>
      <c r="H30" s="496"/>
      <c r="I30" s="497"/>
    </row>
    <row r="31" spans="1:9">
      <c r="A31" s="494">
        <v>11</v>
      </c>
      <c r="B31" s="495" t="s">
        <v>1765</v>
      </c>
      <c r="C31" s="537" t="s">
        <v>1415</v>
      </c>
      <c r="D31" s="538"/>
      <c r="E31" s="496"/>
      <c r="F31" s="496"/>
      <c r="G31" s="496"/>
      <c r="H31" s="496"/>
      <c r="I31" s="497"/>
    </row>
    <row r="32" spans="1:9">
      <c r="A32" s="498"/>
      <c r="B32" s="499"/>
      <c r="C32" s="539"/>
      <c r="D32" s="540"/>
      <c r="E32" s="500"/>
      <c r="F32" s="500"/>
      <c r="G32" s="500"/>
      <c r="H32" s="500"/>
      <c r="I32" s="501"/>
    </row>
    <row r="33" spans="1:9" ht="16.5" customHeight="1">
      <c r="A33" s="502"/>
      <c r="B33" s="502"/>
      <c r="C33" s="503" t="s">
        <v>5</v>
      </c>
      <c r="D33" s="503"/>
      <c r="E33" s="504"/>
      <c r="F33" s="504"/>
      <c r="G33" s="504"/>
      <c r="H33" s="504"/>
      <c r="I33" s="504"/>
    </row>
    <row r="34" spans="1:9" ht="15.75">
      <c r="A34" s="541" t="s">
        <v>1766</v>
      </c>
      <c r="B34" s="541"/>
      <c r="C34" s="541"/>
      <c r="D34" s="505"/>
      <c r="E34" s="506"/>
      <c r="F34" s="506"/>
      <c r="G34" s="506"/>
      <c r="H34" s="506"/>
      <c r="I34" s="506"/>
    </row>
    <row r="35" spans="1:9" ht="15.75">
      <c r="A35" s="507"/>
      <c r="B35" s="507"/>
      <c r="C35" s="508" t="s">
        <v>1767</v>
      </c>
      <c r="D35" s="505"/>
      <c r="E35" s="506"/>
      <c r="F35" s="506"/>
      <c r="G35" s="506"/>
      <c r="H35" s="506"/>
      <c r="I35" s="506"/>
    </row>
    <row r="36" spans="1:9" ht="15.75">
      <c r="A36" s="541" t="s">
        <v>1768</v>
      </c>
      <c r="B36" s="541"/>
      <c r="C36" s="541"/>
      <c r="D36" s="505"/>
      <c r="E36" s="506"/>
      <c r="F36" s="506"/>
      <c r="G36" s="506"/>
      <c r="H36" s="506"/>
      <c r="I36" s="506"/>
    </row>
    <row r="37" spans="1:9" ht="18" customHeight="1">
      <c r="A37" s="542"/>
      <c r="B37" s="542"/>
      <c r="C37" s="503" t="s">
        <v>1769</v>
      </c>
      <c r="D37" s="503"/>
      <c r="E37" s="509"/>
      <c r="F37" s="509"/>
      <c r="G37" s="509"/>
      <c r="H37" s="509"/>
      <c r="I37" s="506"/>
    </row>
    <row r="38" spans="1:9" ht="18">
      <c r="A38" s="510"/>
    </row>
    <row r="39" spans="1:9" ht="18">
      <c r="A39" s="510"/>
    </row>
    <row r="40" spans="1:9" ht="14.25">
      <c r="A40" s="511"/>
      <c r="B40" s="30" t="s">
        <v>0</v>
      </c>
      <c r="C40" s="29"/>
      <c r="F40" s="482"/>
    </row>
    <row r="41" spans="1:9" ht="14.25">
      <c r="A41" s="482"/>
      <c r="B41" s="29"/>
      <c r="C41" s="14"/>
      <c r="D41" s="512"/>
      <c r="E41" s="512"/>
      <c r="F41" s="482"/>
    </row>
    <row r="42" spans="1:9" ht="14.25">
      <c r="A42" s="513"/>
      <c r="B42" s="30"/>
      <c r="C42" s="15"/>
      <c r="D42" s="482"/>
      <c r="E42" s="482"/>
      <c r="F42" s="482"/>
    </row>
    <row r="43" spans="1:9" ht="14.25">
      <c r="B43" s="30"/>
      <c r="C43" s="15"/>
    </row>
    <row r="44" spans="1:9" ht="14.25">
      <c r="B44" s="30"/>
      <c r="C44" s="15"/>
    </row>
    <row r="45" spans="1:9" ht="14.25">
      <c r="B45" s="470"/>
      <c r="C45" s="462"/>
    </row>
    <row r="46" spans="1:9" ht="14.25">
      <c r="B46" s="30" t="str">
        <f>[3]Koptame!B39</f>
        <v>Pārbaudīja:</v>
      </c>
      <c r="C46" s="442"/>
    </row>
    <row r="47" spans="1:9" ht="14.25">
      <c r="B47" s="29"/>
      <c r="C47" s="14"/>
    </row>
    <row r="48" spans="1:9" ht="14.25">
      <c r="B48" s="30"/>
      <c r="C48" s="15"/>
    </row>
  </sheetData>
  <mergeCells count="33">
    <mergeCell ref="A2:I2"/>
    <mergeCell ref="A6:I6"/>
    <mergeCell ref="A8:B8"/>
    <mergeCell ref="C8:I8"/>
    <mergeCell ref="A9:B9"/>
    <mergeCell ref="C9:I9"/>
    <mergeCell ref="A18:A19"/>
    <mergeCell ref="B18:B19"/>
    <mergeCell ref="C18:D19"/>
    <mergeCell ref="E18:E19"/>
    <mergeCell ref="F18:H18"/>
    <mergeCell ref="A10:B10"/>
    <mergeCell ref="C10:I10"/>
    <mergeCell ref="A11:B11"/>
    <mergeCell ref="F13:G13"/>
    <mergeCell ref="F14:G14"/>
    <mergeCell ref="C30:D30"/>
    <mergeCell ref="I18:I19"/>
    <mergeCell ref="C20:D20"/>
    <mergeCell ref="C21:D21"/>
    <mergeCell ref="C22:D22"/>
    <mergeCell ref="C23:D23"/>
    <mergeCell ref="C24:D24"/>
    <mergeCell ref="C25:D25"/>
    <mergeCell ref="C26:D26"/>
    <mergeCell ref="C27:D27"/>
    <mergeCell ref="C28:D28"/>
    <mergeCell ref="C29:D29"/>
    <mergeCell ref="C31:D31"/>
    <mergeCell ref="C32:D32"/>
    <mergeCell ref="A34:C34"/>
    <mergeCell ref="A36:C36"/>
    <mergeCell ref="A37:B37"/>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B1:K105"/>
  <sheetViews>
    <sheetView showZeros="0" view="pageBreakPreview" topLeftCell="B73" zoomScale="80" zoomScaleNormal="100" zoomScaleSheetLayoutView="80" workbookViewId="0">
      <selection activeCell="B6" sqref="A6:XFD9"/>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6.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560" t="s">
        <v>12</v>
      </c>
      <c r="C1" s="560"/>
      <c r="D1" s="560"/>
      <c r="E1" s="31"/>
      <c r="F1" s="16" t="str">
        <f ca="1">MID(CELL("filename",B1), FIND("]", CELL("filename",B1))+ 1, 255)</f>
        <v>2,6</v>
      </c>
      <c r="G1" s="16"/>
      <c r="H1" s="16"/>
      <c r="I1" s="16"/>
    </row>
    <row r="2" spans="2:9" s="3" customFormat="1" ht="15">
      <c r="B2" s="561" t="str">
        <f>D9</f>
        <v>Siltuma mezgls</v>
      </c>
      <c r="C2" s="561"/>
      <c r="D2" s="561"/>
      <c r="E2" s="561"/>
      <c r="F2" s="561"/>
      <c r="G2" s="561"/>
      <c r="H2" s="561"/>
      <c r="I2" s="561"/>
    </row>
    <row r="3" spans="2:9" ht="15">
      <c r="B3" s="2" t="s">
        <v>1</v>
      </c>
      <c r="D3" s="568" t="str">
        <f>'1,1'!D3</f>
        <v>Ražošanas ēka</v>
      </c>
      <c r="E3" s="568"/>
      <c r="F3" s="568"/>
      <c r="G3" s="568"/>
      <c r="H3" s="568"/>
      <c r="I3" s="568"/>
    </row>
    <row r="4" spans="2:9" ht="15">
      <c r="B4" s="2" t="s">
        <v>2</v>
      </c>
      <c r="D4" s="568" t="str">
        <f>'1,1'!D4</f>
        <v>Ražošanas ēkas Nr.7 jaunbūve</v>
      </c>
      <c r="E4" s="568"/>
      <c r="F4" s="568"/>
      <c r="G4" s="568"/>
      <c r="H4" s="568"/>
      <c r="I4" s="568"/>
    </row>
    <row r="5" spans="2:9" ht="15">
      <c r="B5" s="2" t="s">
        <v>3</v>
      </c>
      <c r="D5" s="568" t="str">
        <f>'1,1'!D5:H5</f>
        <v>Ventspils, Ventspils Augsto tehnoloģiju parks</v>
      </c>
      <c r="E5" s="568"/>
      <c r="F5" s="568"/>
      <c r="G5" s="568"/>
      <c r="H5" s="568"/>
      <c r="I5" s="568"/>
    </row>
    <row r="6" spans="2:9" ht="15">
      <c r="B6" s="5"/>
      <c r="C6" s="5"/>
    </row>
    <row r="7" spans="2:9" ht="14.25" customHeight="1">
      <c r="B7" s="562" t="s">
        <v>4</v>
      </c>
      <c r="C7" s="563"/>
      <c r="D7" s="571" t="s">
        <v>6</v>
      </c>
      <c r="E7" s="572"/>
      <c r="F7" s="566" t="s">
        <v>7</v>
      </c>
      <c r="G7" s="567" t="s">
        <v>8</v>
      </c>
      <c r="H7" s="25"/>
      <c r="I7" s="26"/>
    </row>
    <row r="8" spans="2:9" ht="59.25" customHeight="1">
      <c r="B8" s="562"/>
      <c r="C8" s="564"/>
      <c r="D8" s="573"/>
      <c r="E8" s="574"/>
      <c r="F8" s="566"/>
      <c r="G8" s="567"/>
      <c r="H8" s="25"/>
      <c r="I8" s="26"/>
    </row>
    <row r="9" spans="2:9" ht="15.75">
      <c r="B9" s="33"/>
      <c r="C9" s="34">
        <v>0</v>
      </c>
      <c r="D9" s="576" t="s">
        <v>464</v>
      </c>
      <c r="E9" s="577"/>
      <c r="F9" s="35"/>
      <c r="G9" s="36"/>
      <c r="H9" s="25"/>
      <c r="I9" s="26"/>
    </row>
    <row r="10" spans="2:9">
      <c r="B10" s="37">
        <v>1</v>
      </c>
      <c r="C10" s="38"/>
      <c r="D10" s="42" t="s">
        <v>370</v>
      </c>
      <c r="E10" s="370" t="s">
        <v>1653</v>
      </c>
      <c r="F10" s="40" t="s">
        <v>44</v>
      </c>
      <c r="G10" s="43">
        <v>1</v>
      </c>
      <c r="H10" s="25"/>
      <c r="I10" s="26"/>
    </row>
    <row r="11" spans="2:9" ht="25.5">
      <c r="B11" s="37">
        <v>2</v>
      </c>
      <c r="C11" s="38"/>
      <c r="D11" s="42" t="s">
        <v>371</v>
      </c>
      <c r="E11" s="42" t="s">
        <v>372</v>
      </c>
      <c r="F11" s="40" t="s">
        <v>26</v>
      </c>
      <c r="G11" s="43">
        <v>1</v>
      </c>
      <c r="H11" s="25"/>
      <c r="I11" s="26"/>
    </row>
    <row r="12" spans="2:9" ht="63.75">
      <c r="B12" s="37">
        <v>3</v>
      </c>
      <c r="C12" s="38"/>
      <c r="D12" s="42" t="s">
        <v>373</v>
      </c>
      <c r="E12" s="42" t="s">
        <v>374</v>
      </c>
      <c r="F12" s="40" t="s">
        <v>44</v>
      </c>
      <c r="G12" s="43">
        <v>1</v>
      </c>
      <c r="H12" s="25"/>
      <c r="I12" s="26"/>
    </row>
    <row r="13" spans="2:9" ht="25.5">
      <c r="B13" s="37">
        <v>4</v>
      </c>
      <c r="C13" s="38"/>
      <c r="D13" s="42" t="s">
        <v>375</v>
      </c>
      <c r="E13" s="42" t="s">
        <v>376</v>
      </c>
      <c r="F13" s="40" t="s">
        <v>26</v>
      </c>
      <c r="G13" s="43">
        <v>1</v>
      </c>
      <c r="H13" s="25"/>
      <c r="I13" s="26"/>
    </row>
    <row r="14" spans="2:9" ht="25.5">
      <c r="B14" s="37">
        <v>5</v>
      </c>
      <c r="C14" s="38"/>
      <c r="D14" s="42" t="s">
        <v>377</v>
      </c>
      <c r="E14" s="42" t="s">
        <v>378</v>
      </c>
      <c r="F14" s="40" t="s">
        <v>26</v>
      </c>
      <c r="G14" s="43">
        <v>1</v>
      </c>
      <c r="H14" s="25"/>
      <c r="I14" s="26"/>
    </row>
    <row r="15" spans="2:9" ht="25.5">
      <c r="B15" s="37">
        <v>6</v>
      </c>
      <c r="C15" s="38"/>
      <c r="D15" s="42" t="s">
        <v>379</v>
      </c>
      <c r="E15" s="42" t="s">
        <v>380</v>
      </c>
      <c r="F15" s="40" t="s">
        <v>26</v>
      </c>
      <c r="G15" s="43">
        <v>1</v>
      </c>
      <c r="H15" s="25"/>
      <c r="I15" s="26"/>
    </row>
    <row r="16" spans="2:9">
      <c r="B16" s="37">
        <v>7</v>
      </c>
      <c r="C16" s="38"/>
      <c r="D16" s="42" t="s">
        <v>381</v>
      </c>
      <c r="E16" s="42" t="s">
        <v>382</v>
      </c>
      <c r="F16" s="40" t="s">
        <v>26</v>
      </c>
      <c r="G16" s="43">
        <v>1</v>
      </c>
      <c r="H16" s="25"/>
      <c r="I16" s="26"/>
    </row>
    <row r="17" spans="2:9" ht="25.5">
      <c r="B17" s="37">
        <v>8</v>
      </c>
      <c r="C17" s="38"/>
      <c r="D17" s="42" t="s">
        <v>383</v>
      </c>
      <c r="E17" s="42" t="s">
        <v>384</v>
      </c>
      <c r="F17" s="40" t="s">
        <v>26</v>
      </c>
      <c r="G17" s="43">
        <v>1</v>
      </c>
      <c r="H17" s="25"/>
      <c r="I17" s="26"/>
    </row>
    <row r="18" spans="2:9">
      <c r="B18" s="37">
        <v>9</v>
      </c>
      <c r="C18" s="38"/>
      <c r="D18" s="42" t="s">
        <v>385</v>
      </c>
      <c r="E18" s="42" t="s">
        <v>386</v>
      </c>
      <c r="F18" s="40" t="s">
        <v>26</v>
      </c>
      <c r="G18" s="43">
        <v>1</v>
      </c>
      <c r="H18" s="25"/>
      <c r="I18" s="26"/>
    </row>
    <row r="19" spans="2:9">
      <c r="B19" s="37">
        <v>10</v>
      </c>
      <c r="C19" s="38"/>
      <c r="D19" s="42" t="s">
        <v>387</v>
      </c>
      <c r="E19" s="42" t="s">
        <v>388</v>
      </c>
      <c r="F19" s="40" t="s">
        <v>26</v>
      </c>
      <c r="G19" s="43">
        <v>1</v>
      </c>
      <c r="H19" s="25"/>
      <c r="I19" s="26"/>
    </row>
    <row r="20" spans="2:9">
      <c r="B20" s="37">
        <v>11</v>
      </c>
      <c r="C20" s="38"/>
      <c r="D20" s="42" t="s">
        <v>389</v>
      </c>
      <c r="E20" s="42" t="s">
        <v>390</v>
      </c>
      <c r="F20" s="40" t="s">
        <v>26</v>
      </c>
      <c r="G20" s="43">
        <v>1</v>
      </c>
      <c r="H20" s="25"/>
      <c r="I20" s="26"/>
    </row>
    <row r="21" spans="2:9">
      <c r="B21" s="37">
        <v>12</v>
      </c>
      <c r="C21" s="38"/>
      <c r="D21" s="42" t="s">
        <v>391</v>
      </c>
      <c r="E21" s="42" t="s">
        <v>392</v>
      </c>
      <c r="F21" s="40" t="s">
        <v>26</v>
      </c>
      <c r="G21" s="43">
        <v>1</v>
      </c>
      <c r="H21" s="25"/>
      <c r="I21" s="26"/>
    </row>
    <row r="22" spans="2:9">
      <c r="B22" s="37">
        <v>13</v>
      </c>
      <c r="C22" s="38"/>
      <c r="D22" s="42" t="s">
        <v>393</v>
      </c>
      <c r="E22" s="42" t="s">
        <v>394</v>
      </c>
      <c r="F22" s="40" t="s">
        <v>26</v>
      </c>
      <c r="G22" s="43">
        <v>1</v>
      </c>
      <c r="H22" s="25"/>
      <c r="I22" s="26"/>
    </row>
    <row r="23" spans="2:9">
      <c r="B23" s="37">
        <v>14</v>
      </c>
      <c r="C23" s="38"/>
      <c r="D23" s="42" t="s">
        <v>395</v>
      </c>
      <c r="E23" s="42" t="s">
        <v>396</v>
      </c>
      <c r="F23" s="40" t="s">
        <v>26</v>
      </c>
      <c r="G23" s="43">
        <v>1</v>
      </c>
      <c r="H23" s="25"/>
      <c r="I23" s="26"/>
    </row>
    <row r="24" spans="2:9">
      <c r="B24" s="37">
        <v>15</v>
      </c>
      <c r="C24" s="38"/>
      <c r="D24" s="42" t="s">
        <v>397</v>
      </c>
      <c r="E24" s="42" t="s">
        <v>394</v>
      </c>
      <c r="F24" s="40" t="s">
        <v>26</v>
      </c>
      <c r="G24" s="43">
        <v>1</v>
      </c>
      <c r="H24" s="25"/>
      <c r="I24" s="26"/>
    </row>
    <row r="25" spans="2:9">
      <c r="B25" s="37">
        <v>16</v>
      </c>
      <c r="C25" s="38"/>
      <c r="D25" s="42" t="s">
        <v>398</v>
      </c>
      <c r="E25" s="42" t="s">
        <v>399</v>
      </c>
      <c r="F25" s="40" t="s">
        <v>26</v>
      </c>
      <c r="G25" s="43">
        <v>3</v>
      </c>
      <c r="H25" s="25"/>
      <c r="I25" s="26"/>
    </row>
    <row r="26" spans="2:9">
      <c r="B26" s="37">
        <v>17</v>
      </c>
      <c r="C26" s="38"/>
      <c r="D26" s="42" t="s">
        <v>400</v>
      </c>
      <c r="E26" s="42" t="s">
        <v>401</v>
      </c>
      <c r="F26" s="40" t="s">
        <v>26</v>
      </c>
      <c r="G26" s="43">
        <v>2</v>
      </c>
      <c r="H26" s="25"/>
      <c r="I26" s="26"/>
    </row>
    <row r="27" spans="2:9">
      <c r="B27" s="37">
        <v>18</v>
      </c>
      <c r="C27" s="38"/>
      <c r="D27" s="42" t="s">
        <v>402</v>
      </c>
      <c r="E27" s="42" t="s">
        <v>403</v>
      </c>
      <c r="F27" s="40" t="s">
        <v>26</v>
      </c>
      <c r="G27" s="43">
        <v>1</v>
      </c>
      <c r="H27" s="25"/>
      <c r="I27" s="26"/>
    </row>
    <row r="28" spans="2:9">
      <c r="B28" s="37">
        <v>19</v>
      </c>
      <c r="C28" s="38"/>
      <c r="D28" s="42" t="s">
        <v>404</v>
      </c>
      <c r="E28" s="42"/>
      <c r="F28" s="40" t="s">
        <v>26</v>
      </c>
      <c r="G28" s="43">
        <v>1</v>
      </c>
      <c r="H28" s="25"/>
      <c r="I28" s="26"/>
    </row>
    <row r="29" spans="2:9">
      <c r="B29" s="37">
        <v>20</v>
      </c>
      <c r="C29" s="38"/>
      <c r="D29" s="42" t="s">
        <v>405</v>
      </c>
      <c r="E29" s="42" t="s">
        <v>406</v>
      </c>
      <c r="F29" s="40" t="s">
        <v>26</v>
      </c>
      <c r="G29" s="43">
        <v>1</v>
      </c>
      <c r="H29" s="25"/>
      <c r="I29" s="26"/>
    </row>
    <row r="30" spans="2:9">
      <c r="B30" s="37">
        <v>21</v>
      </c>
      <c r="C30" s="38"/>
      <c r="D30" s="42" t="s">
        <v>405</v>
      </c>
      <c r="E30" s="42" t="s">
        <v>407</v>
      </c>
      <c r="F30" s="40" t="s">
        <v>26</v>
      </c>
      <c r="G30" s="43">
        <v>1</v>
      </c>
      <c r="H30" s="25"/>
      <c r="I30" s="26"/>
    </row>
    <row r="31" spans="2:9" ht="25.5">
      <c r="B31" s="37">
        <v>22</v>
      </c>
      <c r="C31" s="38"/>
      <c r="D31" s="42" t="s">
        <v>405</v>
      </c>
      <c r="E31" s="42" t="s">
        <v>408</v>
      </c>
      <c r="F31" s="40" t="s">
        <v>26</v>
      </c>
      <c r="G31" s="43">
        <v>1</v>
      </c>
      <c r="H31" s="25"/>
      <c r="I31" s="26"/>
    </row>
    <row r="32" spans="2:9" ht="25.5">
      <c r="B32" s="37">
        <v>23</v>
      </c>
      <c r="C32" s="38"/>
      <c r="D32" s="42" t="s">
        <v>409</v>
      </c>
      <c r="E32" s="42" t="s">
        <v>410</v>
      </c>
      <c r="F32" s="40" t="s">
        <v>26</v>
      </c>
      <c r="G32" s="43">
        <v>1</v>
      </c>
      <c r="H32" s="25"/>
      <c r="I32" s="26"/>
    </row>
    <row r="33" spans="2:9">
      <c r="B33" s="37">
        <v>24</v>
      </c>
      <c r="C33" s="38"/>
      <c r="D33" s="42" t="s">
        <v>411</v>
      </c>
      <c r="E33" s="42" t="s">
        <v>168</v>
      </c>
      <c r="F33" s="40" t="s">
        <v>26</v>
      </c>
      <c r="G33" s="43">
        <v>1</v>
      </c>
      <c r="H33" s="25"/>
      <c r="I33" s="26"/>
    </row>
    <row r="34" spans="2:9">
      <c r="B34" s="37">
        <v>25</v>
      </c>
      <c r="C34" s="38"/>
      <c r="D34" s="42" t="s">
        <v>411</v>
      </c>
      <c r="E34" s="42" t="s">
        <v>170</v>
      </c>
      <c r="F34" s="40" t="s">
        <v>26</v>
      </c>
      <c r="G34" s="43">
        <v>1</v>
      </c>
      <c r="H34" s="25"/>
      <c r="I34" s="26"/>
    </row>
    <row r="35" spans="2:9" ht="25.5">
      <c r="B35" s="37">
        <v>26</v>
      </c>
      <c r="C35" s="38"/>
      <c r="D35" s="42" t="s">
        <v>412</v>
      </c>
      <c r="E35" s="42" t="s">
        <v>413</v>
      </c>
      <c r="F35" s="40" t="s">
        <v>26</v>
      </c>
      <c r="G35" s="43">
        <v>1</v>
      </c>
      <c r="H35" s="25"/>
      <c r="I35" s="26"/>
    </row>
    <row r="36" spans="2:9" ht="25.5">
      <c r="B36" s="37">
        <v>27</v>
      </c>
      <c r="C36" s="38"/>
      <c r="D36" s="42" t="s">
        <v>412</v>
      </c>
      <c r="E36" s="42" t="s">
        <v>414</v>
      </c>
      <c r="F36" s="40" t="s">
        <v>26</v>
      </c>
      <c r="G36" s="43">
        <v>1</v>
      </c>
      <c r="H36" s="25"/>
      <c r="I36" s="26"/>
    </row>
    <row r="37" spans="2:9">
      <c r="B37" s="37">
        <v>28</v>
      </c>
      <c r="C37" s="38"/>
      <c r="D37" s="42" t="s">
        <v>415</v>
      </c>
      <c r="E37" s="42" t="s">
        <v>416</v>
      </c>
      <c r="F37" s="40" t="s">
        <v>26</v>
      </c>
      <c r="G37" s="43">
        <v>2</v>
      </c>
      <c r="H37" s="25"/>
      <c r="I37" s="26"/>
    </row>
    <row r="38" spans="2:9">
      <c r="B38" s="37">
        <v>29</v>
      </c>
      <c r="C38" s="38"/>
      <c r="D38" s="42" t="s">
        <v>415</v>
      </c>
      <c r="E38" s="42" t="s">
        <v>417</v>
      </c>
      <c r="F38" s="40" t="s">
        <v>26</v>
      </c>
      <c r="G38" s="43">
        <v>1</v>
      </c>
      <c r="H38" s="25"/>
      <c r="I38" s="26"/>
    </row>
    <row r="39" spans="2:9">
      <c r="B39" s="37">
        <v>30</v>
      </c>
      <c r="C39" s="38"/>
      <c r="D39" s="42" t="s">
        <v>418</v>
      </c>
      <c r="E39" s="42" t="s">
        <v>419</v>
      </c>
      <c r="F39" s="40" t="s">
        <v>26</v>
      </c>
      <c r="G39" s="43">
        <v>1</v>
      </c>
      <c r="H39" s="25"/>
      <c r="I39" s="26"/>
    </row>
    <row r="40" spans="2:9">
      <c r="B40" s="37">
        <v>31</v>
      </c>
      <c r="C40" s="38"/>
      <c r="D40" s="42" t="s">
        <v>420</v>
      </c>
      <c r="E40" s="42" t="s">
        <v>421</v>
      </c>
      <c r="F40" s="40" t="s">
        <v>26</v>
      </c>
      <c r="G40" s="43">
        <v>1</v>
      </c>
      <c r="H40" s="25"/>
      <c r="I40" s="26"/>
    </row>
    <row r="41" spans="2:9">
      <c r="B41" s="37">
        <v>32</v>
      </c>
      <c r="C41" s="38"/>
      <c r="D41" s="42" t="s">
        <v>422</v>
      </c>
      <c r="E41" s="42" t="s">
        <v>423</v>
      </c>
      <c r="F41" s="40" t="s">
        <v>26</v>
      </c>
      <c r="G41" s="43">
        <v>1</v>
      </c>
      <c r="H41" s="25"/>
      <c r="I41" s="26"/>
    </row>
    <row r="42" spans="2:9" ht="25.5">
      <c r="B42" s="37">
        <v>33</v>
      </c>
      <c r="C42" s="38"/>
      <c r="D42" s="42" t="s">
        <v>424</v>
      </c>
      <c r="E42" s="42" t="s">
        <v>421</v>
      </c>
      <c r="F42" s="40" t="s">
        <v>26</v>
      </c>
      <c r="G42" s="43">
        <v>1</v>
      </c>
      <c r="H42" s="25"/>
      <c r="I42" s="26"/>
    </row>
    <row r="43" spans="2:9">
      <c r="B43" s="37">
        <v>34</v>
      </c>
      <c r="C43" s="38"/>
      <c r="D43" s="42" t="s">
        <v>425</v>
      </c>
      <c r="E43" s="42" t="s">
        <v>426</v>
      </c>
      <c r="F43" s="40" t="s">
        <v>26</v>
      </c>
      <c r="G43" s="43">
        <v>2</v>
      </c>
      <c r="H43" s="25"/>
      <c r="I43" s="26"/>
    </row>
    <row r="44" spans="2:9">
      <c r="B44" s="37">
        <v>35</v>
      </c>
      <c r="C44" s="38"/>
      <c r="D44" s="42" t="s">
        <v>425</v>
      </c>
      <c r="E44" s="42" t="s">
        <v>427</v>
      </c>
      <c r="F44" s="40" t="s">
        <v>26</v>
      </c>
      <c r="G44" s="43">
        <v>2</v>
      </c>
      <c r="H44" s="25"/>
      <c r="I44" s="26"/>
    </row>
    <row r="45" spans="2:9">
      <c r="B45" s="37">
        <v>36</v>
      </c>
      <c r="C45" s="38"/>
      <c r="D45" s="42" t="s">
        <v>425</v>
      </c>
      <c r="E45" s="42" t="s">
        <v>428</v>
      </c>
      <c r="F45" s="40" t="s">
        <v>26</v>
      </c>
      <c r="G45" s="43">
        <v>2</v>
      </c>
      <c r="H45" s="25"/>
      <c r="I45" s="26"/>
    </row>
    <row r="46" spans="2:9">
      <c r="B46" s="37">
        <v>37</v>
      </c>
      <c r="C46" s="38"/>
      <c r="D46" s="42" t="s">
        <v>425</v>
      </c>
      <c r="E46" s="42" t="s">
        <v>429</v>
      </c>
      <c r="F46" s="40" t="s">
        <v>26</v>
      </c>
      <c r="G46" s="43">
        <v>2</v>
      </c>
      <c r="H46" s="25"/>
      <c r="I46" s="26"/>
    </row>
    <row r="47" spans="2:9">
      <c r="B47" s="37">
        <v>38</v>
      </c>
      <c r="C47" s="38"/>
      <c r="D47" s="42" t="s">
        <v>430</v>
      </c>
      <c r="E47" s="42" t="s">
        <v>335</v>
      </c>
      <c r="F47" s="40" t="s">
        <v>26</v>
      </c>
      <c r="G47" s="43">
        <v>5</v>
      </c>
      <c r="H47" s="25"/>
      <c r="I47" s="26"/>
    </row>
    <row r="48" spans="2:9">
      <c r="B48" s="37">
        <v>39</v>
      </c>
      <c r="C48" s="38"/>
      <c r="D48" s="42" t="s">
        <v>430</v>
      </c>
      <c r="E48" s="42" t="s">
        <v>431</v>
      </c>
      <c r="F48" s="40" t="s">
        <v>26</v>
      </c>
      <c r="G48" s="43">
        <v>3</v>
      </c>
      <c r="H48" s="25"/>
      <c r="I48" s="26"/>
    </row>
    <row r="49" spans="2:9">
      <c r="B49" s="37">
        <v>40</v>
      </c>
      <c r="C49" s="38"/>
      <c r="D49" s="42" t="s">
        <v>329</v>
      </c>
      <c r="E49" s="42" t="s">
        <v>432</v>
      </c>
      <c r="F49" s="40" t="s">
        <v>26</v>
      </c>
      <c r="G49" s="43">
        <v>3</v>
      </c>
      <c r="H49" s="25"/>
      <c r="I49" s="26"/>
    </row>
    <row r="50" spans="2:9">
      <c r="B50" s="37">
        <v>41</v>
      </c>
      <c r="C50" s="38"/>
      <c r="D50" s="42" t="s">
        <v>329</v>
      </c>
      <c r="E50" s="42" t="s">
        <v>433</v>
      </c>
      <c r="F50" s="40" t="s">
        <v>26</v>
      </c>
      <c r="G50" s="43">
        <v>8</v>
      </c>
      <c r="H50" s="25"/>
      <c r="I50" s="26"/>
    </row>
    <row r="51" spans="2:9">
      <c r="B51" s="37">
        <v>42</v>
      </c>
      <c r="C51" s="38"/>
      <c r="D51" s="42" t="s">
        <v>329</v>
      </c>
      <c r="E51" s="42" t="s">
        <v>330</v>
      </c>
      <c r="F51" s="40" t="s">
        <v>26</v>
      </c>
      <c r="G51" s="43">
        <v>5</v>
      </c>
      <c r="H51" s="25"/>
      <c r="I51" s="26"/>
    </row>
    <row r="52" spans="2:9">
      <c r="B52" s="37">
        <v>43</v>
      </c>
      <c r="C52" s="38"/>
      <c r="D52" s="42" t="s">
        <v>329</v>
      </c>
      <c r="E52" s="42" t="s">
        <v>339</v>
      </c>
      <c r="F52" s="40" t="s">
        <v>26</v>
      </c>
      <c r="G52" s="43">
        <v>2</v>
      </c>
      <c r="H52" s="25"/>
      <c r="I52" s="26"/>
    </row>
    <row r="53" spans="2:9">
      <c r="B53" s="37">
        <v>44</v>
      </c>
      <c r="C53" s="38"/>
      <c r="D53" s="42" t="s">
        <v>185</v>
      </c>
      <c r="E53" s="42" t="s">
        <v>335</v>
      </c>
      <c r="F53" s="40" t="s">
        <v>26</v>
      </c>
      <c r="G53" s="43">
        <v>14</v>
      </c>
      <c r="H53" s="25"/>
      <c r="I53" s="26"/>
    </row>
    <row r="54" spans="2:9">
      <c r="B54" s="37">
        <v>45</v>
      </c>
      <c r="C54" s="38"/>
      <c r="D54" s="42" t="s">
        <v>434</v>
      </c>
      <c r="E54" s="42" t="s">
        <v>335</v>
      </c>
      <c r="F54" s="40" t="s">
        <v>26</v>
      </c>
      <c r="G54" s="43">
        <v>2</v>
      </c>
      <c r="H54" s="25"/>
      <c r="I54" s="26"/>
    </row>
    <row r="55" spans="2:9">
      <c r="B55" s="37">
        <v>46</v>
      </c>
      <c r="C55" s="38"/>
      <c r="D55" s="42" t="s">
        <v>434</v>
      </c>
      <c r="E55" s="42" t="s">
        <v>431</v>
      </c>
      <c r="F55" s="40" t="s">
        <v>26</v>
      </c>
      <c r="G55" s="43">
        <v>1</v>
      </c>
      <c r="H55" s="25"/>
      <c r="I55" s="26"/>
    </row>
    <row r="56" spans="2:9">
      <c r="B56" s="37">
        <v>47</v>
      </c>
      <c r="C56" s="38"/>
      <c r="D56" s="42" t="s">
        <v>434</v>
      </c>
      <c r="E56" s="42" t="s">
        <v>432</v>
      </c>
      <c r="F56" s="40" t="s">
        <v>26</v>
      </c>
      <c r="G56" s="43">
        <v>1</v>
      </c>
      <c r="H56" s="25"/>
      <c r="I56" s="26"/>
    </row>
    <row r="57" spans="2:9">
      <c r="B57" s="37">
        <v>48</v>
      </c>
      <c r="C57" s="38"/>
      <c r="D57" s="42" t="s">
        <v>434</v>
      </c>
      <c r="E57" s="42" t="s">
        <v>433</v>
      </c>
      <c r="F57" s="40" t="s">
        <v>26</v>
      </c>
      <c r="G57" s="43">
        <v>1</v>
      </c>
      <c r="H57" s="25"/>
      <c r="I57" s="26"/>
    </row>
    <row r="58" spans="2:9">
      <c r="B58" s="37">
        <v>49</v>
      </c>
      <c r="C58" s="38"/>
      <c r="D58" s="42" t="s">
        <v>434</v>
      </c>
      <c r="E58" s="42" t="s">
        <v>435</v>
      </c>
      <c r="F58" s="40" t="s">
        <v>26</v>
      </c>
      <c r="G58" s="43">
        <v>1</v>
      </c>
      <c r="H58" s="25"/>
      <c r="I58" s="26"/>
    </row>
    <row r="59" spans="2:9">
      <c r="B59" s="37">
        <v>50</v>
      </c>
      <c r="C59" s="38"/>
      <c r="D59" s="42" t="s">
        <v>434</v>
      </c>
      <c r="E59" s="42" t="s">
        <v>330</v>
      </c>
      <c r="F59" s="40" t="s">
        <v>26</v>
      </c>
      <c r="G59" s="43">
        <v>1</v>
      </c>
      <c r="H59" s="25"/>
      <c r="I59" s="26"/>
    </row>
    <row r="60" spans="2:9">
      <c r="B60" s="37">
        <v>51</v>
      </c>
      <c r="C60" s="38"/>
      <c r="D60" s="42" t="s">
        <v>436</v>
      </c>
      <c r="E60" s="42" t="s">
        <v>335</v>
      </c>
      <c r="F60" s="40" t="s">
        <v>26</v>
      </c>
      <c r="G60" s="43">
        <v>2</v>
      </c>
      <c r="H60" s="25"/>
      <c r="I60" s="26"/>
    </row>
    <row r="61" spans="2:9">
      <c r="B61" s="37">
        <v>52</v>
      </c>
      <c r="C61" s="38"/>
      <c r="D61" s="42" t="s">
        <v>437</v>
      </c>
      <c r="E61" s="42" t="s">
        <v>432</v>
      </c>
      <c r="F61" s="40" t="s">
        <v>26</v>
      </c>
      <c r="G61" s="43">
        <v>1</v>
      </c>
      <c r="H61" s="25"/>
      <c r="I61" s="26"/>
    </row>
    <row r="62" spans="2:9">
      <c r="B62" s="37">
        <v>53</v>
      </c>
      <c r="C62" s="38"/>
      <c r="D62" s="42" t="s">
        <v>437</v>
      </c>
      <c r="E62" s="42" t="s">
        <v>330</v>
      </c>
      <c r="F62" s="40" t="s">
        <v>26</v>
      </c>
      <c r="G62" s="43">
        <v>2</v>
      </c>
      <c r="H62" s="25"/>
      <c r="I62" s="26"/>
    </row>
    <row r="63" spans="2:9">
      <c r="B63" s="37">
        <v>54</v>
      </c>
      <c r="C63" s="38"/>
      <c r="D63" s="42" t="s">
        <v>438</v>
      </c>
      <c r="E63" s="42" t="s">
        <v>339</v>
      </c>
      <c r="F63" s="40" t="s">
        <v>26</v>
      </c>
      <c r="G63" s="43">
        <v>1</v>
      </c>
      <c r="H63" s="25"/>
      <c r="I63" s="26"/>
    </row>
    <row r="64" spans="2:9">
      <c r="B64" s="37">
        <v>55</v>
      </c>
      <c r="C64" s="38"/>
      <c r="D64" s="42" t="s">
        <v>438</v>
      </c>
      <c r="E64" s="42" t="s">
        <v>429</v>
      </c>
      <c r="F64" s="40" t="s">
        <v>26</v>
      </c>
      <c r="G64" s="43">
        <v>1</v>
      </c>
      <c r="H64" s="25"/>
      <c r="I64" s="26"/>
    </row>
    <row r="65" spans="2:9">
      <c r="B65" s="37">
        <v>56</v>
      </c>
      <c r="C65" s="38"/>
      <c r="D65" s="42" t="s">
        <v>188</v>
      </c>
      <c r="E65" s="42" t="s">
        <v>337</v>
      </c>
      <c r="F65" s="40" t="s">
        <v>26</v>
      </c>
      <c r="G65" s="43">
        <v>11</v>
      </c>
      <c r="H65" s="25"/>
      <c r="I65" s="26"/>
    </row>
    <row r="66" spans="2:9">
      <c r="B66" s="37">
        <v>57</v>
      </c>
      <c r="C66" s="38"/>
      <c r="D66" s="42" t="s">
        <v>188</v>
      </c>
      <c r="E66" s="42" t="s">
        <v>439</v>
      </c>
      <c r="F66" s="40" t="s">
        <v>26</v>
      </c>
      <c r="G66" s="43">
        <v>3</v>
      </c>
      <c r="H66" s="25"/>
      <c r="I66" s="26"/>
    </row>
    <row r="67" spans="2:9">
      <c r="B67" s="37">
        <v>58</v>
      </c>
      <c r="C67" s="38"/>
      <c r="D67" s="42" t="s">
        <v>338</v>
      </c>
      <c r="E67" s="42" t="s">
        <v>191</v>
      </c>
      <c r="F67" s="40" t="s">
        <v>26</v>
      </c>
      <c r="G67" s="43">
        <v>11</v>
      </c>
      <c r="H67" s="25"/>
      <c r="I67" s="26"/>
    </row>
    <row r="68" spans="2:9">
      <c r="B68" s="37">
        <v>59</v>
      </c>
      <c r="C68" s="38"/>
      <c r="D68" s="42" t="s">
        <v>338</v>
      </c>
      <c r="E68" s="42" t="s">
        <v>440</v>
      </c>
      <c r="F68" s="40" t="s">
        <v>26</v>
      </c>
      <c r="G68" s="43">
        <v>2</v>
      </c>
      <c r="H68" s="25"/>
      <c r="I68" s="26"/>
    </row>
    <row r="69" spans="2:9">
      <c r="B69" s="37">
        <v>60</v>
      </c>
      <c r="C69" s="38"/>
      <c r="D69" s="42" t="s">
        <v>441</v>
      </c>
      <c r="E69" s="42" t="s">
        <v>442</v>
      </c>
      <c r="F69" s="40" t="s">
        <v>26</v>
      </c>
      <c r="G69" s="43" t="s">
        <v>443</v>
      </c>
      <c r="H69" s="25"/>
      <c r="I69" s="26"/>
    </row>
    <row r="70" spans="2:9">
      <c r="B70" s="37">
        <v>61</v>
      </c>
      <c r="C70" s="38"/>
      <c r="D70" s="42" t="s">
        <v>193</v>
      </c>
      <c r="E70" s="42" t="s">
        <v>444</v>
      </c>
      <c r="F70" s="40" t="s">
        <v>26</v>
      </c>
      <c r="G70" s="43">
        <v>6</v>
      </c>
      <c r="H70" s="25"/>
      <c r="I70" s="26"/>
    </row>
    <row r="71" spans="2:9">
      <c r="B71" s="37">
        <v>62</v>
      </c>
      <c r="C71" s="38"/>
      <c r="D71" s="42" t="s">
        <v>193</v>
      </c>
      <c r="E71" s="42" t="s">
        <v>445</v>
      </c>
      <c r="F71" s="40" t="s">
        <v>26</v>
      </c>
      <c r="G71" s="43">
        <v>15</v>
      </c>
      <c r="H71" s="25"/>
      <c r="I71" s="26"/>
    </row>
    <row r="72" spans="2:9">
      <c r="B72" s="37">
        <v>63</v>
      </c>
      <c r="C72" s="38"/>
      <c r="D72" s="42" t="s">
        <v>192</v>
      </c>
      <c r="E72" s="42" t="s">
        <v>446</v>
      </c>
      <c r="F72" s="40" t="s">
        <v>26</v>
      </c>
      <c r="G72" s="43">
        <v>4</v>
      </c>
      <c r="H72" s="25"/>
      <c r="I72" s="26"/>
    </row>
    <row r="73" spans="2:9">
      <c r="B73" s="37">
        <v>64</v>
      </c>
      <c r="C73" s="38"/>
      <c r="D73" s="42" t="s">
        <v>447</v>
      </c>
      <c r="E73" s="42" t="s">
        <v>335</v>
      </c>
      <c r="F73" s="40" t="s">
        <v>160</v>
      </c>
      <c r="G73" s="43">
        <v>15</v>
      </c>
      <c r="H73" s="25"/>
      <c r="I73" s="26"/>
    </row>
    <row r="74" spans="2:9">
      <c r="B74" s="37">
        <v>65</v>
      </c>
      <c r="C74" s="38"/>
      <c r="D74" s="42" t="s">
        <v>447</v>
      </c>
      <c r="E74" s="42" t="s">
        <v>431</v>
      </c>
      <c r="F74" s="40" t="s">
        <v>160</v>
      </c>
      <c r="G74" s="43">
        <v>10</v>
      </c>
      <c r="H74" s="25"/>
      <c r="I74" s="26"/>
    </row>
    <row r="75" spans="2:9">
      <c r="B75" s="37">
        <v>66</v>
      </c>
      <c r="C75" s="38"/>
      <c r="D75" s="42" t="s">
        <v>447</v>
      </c>
      <c r="E75" s="42" t="s">
        <v>432</v>
      </c>
      <c r="F75" s="40" t="s">
        <v>160</v>
      </c>
      <c r="G75" s="43">
        <v>10</v>
      </c>
      <c r="H75" s="25"/>
      <c r="I75" s="26"/>
    </row>
    <row r="76" spans="2:9">
      <c r="B76" s="37">
        <v>67</v>
      </c>
      <c r="C76" s="38"/>
      <c r="D76" s="42" t="s">
        <v>447</v>
      </c>
      <c r="E76" s="42" t="s">
        <v>433</v>
      </c>
      <c r="F76" s="40" t="s">
        <v>160</v>
      </c>
      <c r="G76" s="43">
        <v>6</v>
      </c>
      <c r="H76" s="25"/>
      <c r="I76" s="26"/>
    </row>
    <row r="77" spans="2:9">
      <c r="B77" s="37">
        <v>68</v>
      </c>
      <c r="C77" s="38"/>
      <c r="D77" s="42" t="s">
        <v>447</v>
      </c>
      <c r="E77" s="42" t="s">
        <v>435</v>
      </c>
      <c r="F77" s="40" t="s">
        <v>160</v>
      </c>
      <c r="G77" s="43">
        <v>1</v>
      </c>
      <c r="H77" s="25"/>
      <c r="I77" s="26"/>
    </row>
    <row r="78" spans="2:9">
      <c r="B78" s="37">
        <v>69</v>
      </c>
      <c r="C78" s="38"/>
      <c r="D78" s="42" t="s">
        <v>447</v>
      </c>
      <c r="E78" s="42" t="s">
        <v>330</v>
      </c>
      <c r="F78" s="40" t="s">
        <v>160</v>
      </c>
      <c r="G78" s="43">
        <v>25</v>
      </c>
      <c r="H78" s="25"/>
      <c r="I78" s="26"/>
    </row>
    <row r="79" spans="2:9">
      <c r="B79" s="37">
        <v>70</v>
      </c>
      <c r="C79" s="38"/>
      <c r="D79" s="42" t="s">
        <v>448</v>
      </c>
      <c r="E79" s="42" t="s">
        <v>331</v>
      </c>
      <c r="F79" s="40" t="s">
        <v>160</v>
      </c>
      <c r="G79" s="43">
        <v>12</v>
      </c>
      <c r="H79" s="25"/>
      <c r="I79" s="26"/>
    </row>
    <row r="80" spans="2:9">
      <c r="B80" s="37">
        <v>71</v>
      </c>
      <c r="C80" s="38"/>
      <c r="D80" s="42" t="s">
        <v>447</v>
      </c>
      <c r="E80" s="42" t="s">
        <v>339</v>
      </c>
      <c r="F80" s="40" t="s">
        <v>160</v>
      </c>
      <c r="G80" s="43">
        <v>20</v>
      </c>
      <c r="H80" s="25"/>
      <c r="I80" s="26"/>
    </row>
    <row r="81" spans="2:9">
      <c r="B81" s="37">
        <v>72</v>
      </c>
      <c r="C81" s="38"/>
      <c r="D81" s="42" t="s">
        <v>449</v>
      </c>
      <c r="E81" s="42" t="s">
        <v>450</v>
      </c>
      <c r="F81" s="40" t="s">
        <v>160</v>
      </c>
      <c r="G81" s="43">
        <v>5</v>
      </c>
      <c r="H81" s="25"/>
      <c r="I81" s="26"/>
    </row>
    <row r="82" spans="2:9">
      <c r="B82" s="37">
        <v>73</v>
      </c>
      <c r="C82" s="38"/>
      <c r="D82" s="42" t="s">
        <v>449</v>
      </c>
      <c r="E82" s="42" t="s">
        <v>451</v>
      </c>
      <c r="F82" s="40" t="s">
        <v>160</v>
      </c>
      <c r="G82" s="43">
        <v>15</v>
      </c>
      <c r="H82" s="25"/>
      <c r="I82" s="26"/>
    </row>
    <row r="83" spans="2:9">
      <c r="B83" s="37">
        <v>74</v>
      </c>
      <c r="C83" s="38"/>
      <c r="D83" s="42" t="s">
        <v>452</v>
      </c>
      <c r="E83" s="42" t="s">
        <v>200</v>
      </c>
      <c r="F83" s="40" t="s">
        <v>160</v>
      </c>
      <c r="G83" s="43">
        <v>16</v>
      </c>
      <c r="H83" s="25"/>
      <c r="I83" s="26"/>
    </row>
    <row r="84" spans="2:9">
      <c r="B84" s="37">
        <v>75</v>
      </c>
      <c r="C84" s="38"/>
      <c r="D84" s="42" t="s">
        <v>452</v>
      </c>
      <c r="E84" s="42" t="s">
        <v>453</v>
      </c>
      <c r="F84" s="40" t="s">
        <v>160</v>
      </c>
      <c r="G84" s="43">
        <v>11</v>
      </c>
      <c r="H84" s="25"/>
      <c r="I84" s="26"/>
    </row>
    <row r="85" spans="2:9">
      <c r="B85" s="37">
        <v>76</v>
      </c>
      <c r="C85" s="38"/>
      <c r="D85" s="42" t="s">
        <v>452</v>
      </c>
      <c r="E85" s="42" t="s">
        <v>454</v>
      </c>
      <c r="F85" s="40" t="s">
        <v>160</v>
      </c>
      <c r="G85" s="43">
        <v>11</v>
      </c>
      <c r="H85" s="25"/>
      <c r="I85" s="26"/>
    </row>
    <row r="86" spans="2:9">
      <c r="B86" s="37">
        <v>77</v>
      </c>
      <c r="C86" s="38"/>
      <c r="D86" s="42" t="s">
        <v>452</v>
      </c>
      <c r="E86" s="42" t="s">
        <v>202</v>
      </c>
      <c r="F86" s="40" t="s">
        <v>160</v>
      </c>
      <c r="G86" s="43">
        <v>7</v>
      </c>
      <c r="H86" s="25"/>
      <c r="I86" s="26"/>
    </row>
    <row r="87" spans="2:9">
      <c r="B87" s="37">
        <v>78</v>
      </c>
      <c r="C87" s="38"/>
      <c r="D87" s="42" t="s">
        <v>452</v>
      </c>
      <c r="E87" s="42" t="s">
        <v>455</v>
      </c>
      <c r="F87" s="40" t="s">
        <v>160</v>
      </c>
      <c r="G87" s="43">
        <v>1</v>
      </c>
      <c r="H87" s="25"/>
      <c r="I87" s="26"/>
    </row>
    <row r="88" spans="2:9">
      <c r="B88" s="37">
        <v>79</v>
      </c>
      <c r="C88" s="38"/>
      <c r="D88" s="42" t="s">
        <v>452</v>
      </c>
      <c r="E88" s="42" t="s">
        <v>456</v>
      </c>
      <c r="F88" s="40" t="s">
        <v>160</v>
      </c>
      <c r="G88" s="43">
        <v>26</v>
      </c>
      <c r="H88" s="25"/>
      <c r="I88" s="26"/>
    </row>
    <row r="89" spans="2:9">
      <c r="B89" s="37">
        <v>80</v>
      </c>
      <c r="C89" s="38"/>
      <c r="D89" s="42" t="s">
        <v>452</v>
      </c>
      <c r="E89" s="42" t="s">
        <v>207</v>
      </c>
      <c r="F89" s="40" t="s">
        <v>160</v>
      </c>
      <c r="G89" s="43">
        <v>13</v>
      </c>
      <c r="H89" s="25"/>
      <c r="I89" s="26"/>
    </row>
    <row r="90" spans="2:9">
      <c r="B90" s="37">
        <v>81</v>
      </c>
      <c r="C90" s="38"/>
      <c r="D90" s="42" t="s">
        <v>452</v>
      </c>
      <c r="E90" s="42" t="s">
        <v>457</v>
      </c>
      <c r="F90" s="40" t="s">
        <v>160</v>
      </c>
      <c r="G90" s="43">
        <v>21</v>
      </c>
      <c r="H90" s="25"/>
      <c r="I90" s="26"/>
    </row>
    <row r="91" spans="2:9">
      <c r="B91" s="37">
        <v>82</v>
      </c>
      <c r="C91" s="38"/>
      <c r="D91" s="42" t="s">
        <v>458</v>
      </c>
      <c r="E91" s="42"/>
      <c r="F91" s="40" t="s">
        <v>344</v>
      </c>
      <c r="G91" s="43">
        <v>6</v>
      </c>
      <c r="H91" s="25"/>
      <c r="I91" s="26"/>
    </row>
    <row r="92" spans="2:9">
      <c r="B92" s="37">
        <v>83</v>
      </c>
      <c r="C92" s="38"/>
      <c r="D92" s="42" t="s">
        <v>459</v>
      </c>
      <c r="E92" s="42"/>
      <c r="F92" s="40" t="s">
        <v>344</v>
      </c>
      <c r="G92" s="43">
        <v>3</v>
      </c>
      <c r="H92" s="25"/>
      <c r="I92" s="26"/>
    </row>
    <row r="93" spans="2:9">
      <c r="B93" s="37">
        <v>84</v>
      </c>
      <c r="C93" s="38"/>
      <c r="D93" s="42" t="s">
        <v>460</v>
      </c>
      <c r="E93" s="42"/>
      <c r="F93" s="40" t="s">
        <v>44</v>
      </c>
      <c r="G93" s="43">
        <v>1</v>
      </c>
      <c r="H93" s="25"/>
      <c r="I93" s="26"/>
    </row>
    <row r="94" spans="2:9">
      <c r="B94" s="37">
        <v>85</v>
      </c>
      <c r="C94" s="38"/>
      <c r="D94" s="42" t="s">
        <v>461</v>
      </c>
      <c r="E94" s="42"/>
      <c r="F94" s="40" t="s">
        <v>44</v>
      </c>
      <c r="G94" s="43">
        <v>1</v>
      </c>
      <c r="H94" s="25"/>
      <c r="I94" s="26"/>
    </row>
    <row r="95" spans="2:9">
      <c r="B95" s="37">
        <v>86</v>
      </c>
      <c r="C95" s="38"/>
      <c r="D95" s="42" t="s">
        <v>462</v>
      </c>
      <c r="E95" s="42"/>
      <c r="F95" s="40" t="s">
        <v>44</v>
      </c>
      <c r="G95" s="43">
        <v>1</v>
      </c>
      <c r="H95" s="25"/>
      <c r="I95" s="26"/>
    </row>
    <row r="96" spans="2:9">
      <c r="B96" s="37">
        <v>87</v>
      </c>
      <c r="C96" s="38"/>
      <c r="D96" s="42" t="s">
        <v>463</v>
      </c>
      <c r="E96" s="42"/>
      <c r="F96" s="40" t="s">
        <v>44</v>
      </c>
      <c r="G96" s="43">
        <v>1</v>
      </c>
      <c r="H96" s="25"/>
      <c r="I96" s="26"/>
    </row>
    <row r="97" spans="2:9">
      <c r="B97" s="37">
        <v>88</v>
      </c>
      <c r="C97" s="38"/>
      <c r="D97" s="42" t="s">
        <v>214</v>
      </c>
      <c r="E97" s="42"/>
      <c r="F97" s="40" t="s">
        <v>44</v>
      </c>
      <c r="G97" s="43">
        <v>1</v>
      </c>
      <c r="H97" s="25"/>
      <c r="I97" s="26"/>
    </row>
    <row r="98" spans="2:9">
      <c r="B98" s="37">
        <v>89</v>
      </c>
      <c r="C98" s="38"/>
      <c r="D98" s="42" t="s">
        <v>215</v>
      </c>
      <c r="E98" s="42"/>
      <c r="F98" s="40" t="s">
        <v>44</v>
      </c>
      <c r="G98" s="43">
        <v>1</v>
      </c>
      <c r="H98" s="25"/>
      <c r="I98" s="26"/>
    </row>
    <row r="99" spans="2:9">
      <c r="B99" s="37">
        <v>90</v>
      </c>
      <c r="C99" s="38"/>
      <c r="D99" s="42" t="s">
        <v>213</v>
      </c>
      <c r="E99" s="42"/>
      <c r="F99" s="40" t="s">
        <v>44</v>
      </c>
      <c r="G99" s="43">
        <v>1</v>
      </c>
      <c r="H99" s="25"/>
      <c r="I99" s="26"/>
    </row>
    <row r="100" spans="2:9" ht="25.5">
      <c r="B100" s="37">
        <v>91</v>
      </c>
      <c r="C100" s="38"/>
      <c r="D100" s="42" t="s">
        <v>218</v>
      </c>
      <c r="E100" s="42"/>
      <c r="F100" s="40" t="s">
        <v>44</v>
      </c>
      <c r="G100" s="43">
        <v>1</v>
      </c>
      <c r="H100" s="25"/>
      <c r="I100" s="26"/>
    </row>
    <row r="101" spans="2:9" s="6" customFormat="1">
      <c r="B101" s="10"/>
      <c r="C101" s="11"/>
      <c r="D101" s="12"/>
      <c r="E101" s="12"/>
      <c r="F101" s="13"/>
      <c r="G101" s="23"/>
      <c r="H101" s="27"/>
      <c r="I101" s="28"/>
    </row>
    <row r="102" spans="2:9" ht="15">
      <c r="B102" s="4"/>
      <c r="C102" s="4"/>
      <c r="D102" s="7"/>
      <c r="E102" s="7"/>
      <c r="F102" s="7" t="s">
        <v>5</v>
      </c>
      <c r="G102" s="24"/>
      <c r="H102" s="25"/>
      <c r="I102" s="26"/>
    </row>
    <row r="104" spans="2:9" s="8" customFormat="1" ht="12.75" customHeight="1">
      <c r="C104" s="9" t="str">
        <f>'1,1'!C22</f>
        <v>Piezīmes:</v>
      </c>
    </row>
    <row r="105" spans="2:9" s="8" customFormat="1" ht="45" customHeight="1">
      <c r="B105"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05" s="559"/>
      <c r="D105" s="559"/>
      <c r="E105" s="559"/>
      <c r="F105" s="559"/>
      <c r="G105" s="559"/>
      <c r="H105" s="559"/>
      <c r="I105" s="559"/>
    </row>
  </sheetData>
  <mergeCells count="12">
    <mergeCell ref="B1:D1"/>
    <mergeCell ref="B2:I2"/>
    <mergeCell ref="D3:I3"/>
    <mergeCell ref="D4:I4"/>
    <mergeCell ref="D5:I5"/>
    <mergeCell ref="B7:B8"/>
    <mergeCell ref="C7:C8"/>
    <mergeCell ref="F7:F8"/>
    <mergeCell ref="G7:G8"/>
    <mergeCell ref="B105:I105"/>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B1:K213"/>
  <sheetViews>
    <sheetView showZeros="0" view="pageBreakPreview" topLeftCell="A160" zoomScale="80" zoomScaleNormal="100" zoomScaleSheetLayoutView="80" workbookViewId="0">
      <selection activeCell="I9" sqref="I9"/>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8.140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560" t="s">
        <v>12</v>
      </c>
      <c r="C1" s="560"/>
      <c r="D1" s="560"/>
      <c r="E1" s="31"/>
      <c r="F1" s="16" t="str">
        <f ca="1">MID(CELL("filename",B1), FIND("]", CELL("filename",B1))+ 1, 255)</f>
        <v>2,7</v>
      </c>
      <c r="G1" s="16"/>
      <c r="H1" s="16"/>
      <c r="I1" s="16"/>
    </row>
    <row r="2" spans="2:9" s="3" customFormat="1" ht="15">
      <c r="B2" s="561" t="str">
        <f>D9</f>
        <v>Elektroinstalācija</v>
      </c>
      <c r="C2" s="561"/>
      <c r="D2" s="561"/>
      <c r="E2" s="561"/>
      <c r="F2" s="561"/>
      <c r="G2" s="561"/>
      <c r="H2" s="561"/>
      <c r="I2" s="561"/>
    </row>
    <row r="3" spans="2:9" ht="15">
      <c r="B3" s="2" t="s">
        <v>1</v>
      </c>
      <c r="D3" s="568" t="str">
        <f>'1,1'!D3</f>
        <v>Ražošanas ēka</v>
      </c>
      <c r="E3" s="568"/>
      <c r="F3" s="568"/>
      <c r="G3" s="568"/>
      <c r="H3" s="568"/>
      <c r="I3" s="568"/>
    </row>
    <row r="4" spans="2:9" ht="15">
      <c r="B4" s="2" t="s">
        <v>2</v>
      </c>
      <c r="D4" s="568" t="str">
        <f>'1,1'!D4</f>
        <v>Ražošanas ēkas Nr.7 jaunbūve</v>
      </c>
      <c r="E4" s="568"/>
      <c r="F4" s="568"/>
      <c r="G4" s="568"/>
      <c r="H4" s="568"/>
      <c r="I4" s="568"/>
    </row>
    <row r="5" spans="2:9" ht="15">
      <c r="B5" s="2" t="s">
        <v>3</v>
      </c>
      <c r="D5" s="568" t="str">
        <f>'1,1'!D5:H5</f>
        <v>Ventspils, Ventspils Augsto tehnoloģiju parks</v>
      </c>
      <c r="E5" s="568"/>
      <c r="F5" s="568"/>
      <c r="G5" s="568"/>
      <c r="H5" s="568"/>
      <c r="I5" s="568"/>
    </row>
    <row r="6" spans="2:9" ht="15">
      <c r="B6" s="5"/>
      <c r="C6" s="5"/>
    </row>
    <row r="7" spans="2:9" ht="14.25" customHeight="1">
      <c r="B7" s="562" t="s">
        <v>4</v>
      </c>
      <c r="C7" s="563"/>
      <c r="D7" s="571" t="s">
        <v>6</v>
      </c>
      <c r="E7" s="572"/>
      <c r="F7" s="566" t="s">
        <v>7</v>
      </c>
      <c r="G7" s="567" t="s">
        <v>8</v>
      </c>
      <c r="H7" s="25"/>
      <c r="I7" s="26"/>
    </row>
    <row r="8" spans="2:9" ht="59.25" customHeight="1">
      <c r="B8" s="562"/>
      <c r="C8" s="564"/>
      <c r="D8" s="573"/>
      <c r="E8" s="574"/>
      <c r="F8" s="566"/>
      <c r="G8" s="567"/>
      <c r="H8" s="25"/>
      <c r="I8" s="26"/>
    </row>
    <row r="9" spans="2:9" ht="15.75">
      <c r="B9" s="33">
        <v>0</v>
      </c>
      <c r="C9" s="44"/>
      <c r="D9" s="576" t="s">
        <v>675</v>
      </c>
      <c r="E9" s="577"/>
      <c r="F9" s="36"/>
      <c r="G9" s="45"/>
      <c r="H9" s="25"/>
      <c r="I9" s="26"/>
    </row>
    <row r="10" spans="2:9">
      <c r="B10" s="371"/>
      <c r="C10" s="53"/>
      <c r="D10" s="84" t="s">
        <v>465</v>
      </c>
      <c r="E10" s="60"/>
      <c r="F10" s="117"/>
      <c r="G10" s="294"/>
      <c r="H10" s="25"/>
      <c r="I10" s="26"/>
    </row>
    <row r="11" spans="2:9" ht="76.5">
      <c r="B11" s="69">
        <v>1</v>
      </c>
      <c r="C11" s="70"/>
      <c r="D11" s="295" t="s">
        <v>466</v>
      </c>
      <c r="E11" s="60" t="s">
        <v>467</v>
      </c>
      <c r="F11" s="296" t="s">
        <v>44</v>
      </c>
      <c r="G11" s="296">
        <v>1</v>
      </c>
      <c r="H11" s="25"/>
      <c r="I11" s="26"/>
    </row>
    <row r="12" spans="2:9" ht="63.75">
      <c r="B12" s="69">
        <f>B11+1</f>
        <v>2</v>
      </c>
      <c r="C12" s="70"/>
      <c r="D12" s="59" t="s">
        <v>1437</v>
      </c>
      <c r="E12" s="60" t="s">
        <v>468</v>
      </c>
      <c r="F12" s="296" t="s">
        <v>44</v>
      </c>
      <c r="G12" s="296">
        <v>4</v>
      </c>
      <c r="H12" s="25"/>
      <c r="I12" s="26"/>
    </row>
    <row r="13" spans="2:9" ht="76.5">
      <c r="B13" s="69">
        <v>3</v>
      </c>
      <c r="C13" s="70"/>
      <c r="D13" s="295" t="s">
        <v>466</v>
      </c>
      <c r="E13" s="60" t="s">
        <v>467</v>
      </c>
      <c r="F13" s="296" t="s">
        <v>44</v>
      </c>
      <c r="G13" s="296">
        <v>1</v>
      </c>
      <c r="H13" s="25"/>
      <c r="I13" s="26"/>
    </row>
    <row r="14" spans="2:9" ht="76.5">
      <c r="B14" s="69">
        <f t="shared" ref="B14" si="0">B13+1</f>
        <v>4</v>
      </c>
      <c r="C14" s="70"/>
      <c r="D14" s="295" t="s">
        <v>466</v>
      </c>
      <c r="E14" s="60" t="s">
        <v>467</v>
      </c>
      <c r="F14" s="296" t="s">
        <v>44</v>
      </c>
      <c r="G14" s="296">
        <v>1</v>
      </c>
      <c r="H14" s="25"/>
      <c r="I14" s="26"/>
    </row>
    <row r="15" spans="2:9" ht="63.75">
      <c r="B15" s="69">
        <v>5</v>
      </c>
      <c r="C15" s="70"/>
      <c r="D15" s="295" t="s">
        <v>466</v>
      </c>
      <c r="E15" s="60" t="s">
        <v>467</v>
      </c>
      <c r="F15" s="296" t="s">
        <v>44</v>
      </c>
      <c r="G15" s="296">
        <v>1</v>
      </c>
      <c r="H15" s="25"/>
      <c r="I15" s="26"/>
    </row>
    <row r="16" spans="2:9" ht="63.75">
      <c r="B16" s="69">
        <f t="shared" ref="B16" si="1">B15+1</f>
        <v>6</v>
      </c>
      <c r="C16" s="70"/>
      <c r="D16" s="295" t="s">
        <v>1654</v>
      </c>
      <c r="E16" s="60" t="s">
        <v>469</v>
      </c>
      <c r="F16" s="296" t="s">
        <v>44</v>
      </c>
      <c r="G16" s="296">
        <v>10</v>
      </c>
      <c r="H16" s="25"/>
      <c r="I16" s="26"/>
    </row>
    <row r="17" spans="2:9" ht="63.75">
      <c r="B17" s="69">
        <v>7</v>
      </c>
      <c r="C17" s="70"/>
      <c r="D17" s="295" t="s">
        <v>470</v>
      </c>
      <c r="E17" s="60" t="s">
        <v>471</v>
      </c>
      <c r="F17" s="296" t="s">
        <v>44</v>
      </c>
      <c r="G17" s="296">
        <v>50</v>
      </c>
      <c r="H17" s="25"/>
      <c r="I17" s="26"/>
    </row>
    <row r="18" spans="2:9" ht="191.25">
      <c r="B18" s="69">
        <f t="shared" ref="B18" si="2">B17+1</f>
        <v>8</v>
      </c>
      <c r="C18" s="70"/>
      <c r="D18" s="59" t="s">
        <v>472</v>
      </c>
      <c r="E18" s="60" t="s">
        <v>1416</v>
      </c>
      <c r="F18" s="296" t="s">
        <v>44</v>
      </c>
      <c r="G18" s="296">
        <v>1</v>
      </c>
      <c r="H18" s="25"/>
      <c r="I18" s="26"/>
    </row>
    <row r="19" spans="2:9" ht="165.75">
      <c r="B19" s="69">
        <v>9</v>
      </c>
      <c r="C19" s="70"/>
      <c r="D19" s="59" t="s">
        <v>473</v>
      </c>
      <c r="E19" s="60" t="s">
        <v>1416</v>
      </c>
      <c r="F19" s="296" t="s">
        <v>44</v>
      </c>
      <c r="G19" s="296">
        <v>1</v>
      </c>
      <c r="H19" s="25"/>
      <c r="I19" s="26"/>
    </row>
    <row r="20" spans="2:9" ht="127.5">
      <c r="B20" s="69">
        <f t="shared" ref="B20" si="3">B19+1</f>
        <v>10</v>
      </c>
      <c r="C20" s="70"/>
      <c r="D20" s="59" t="s">
        <v>474</v>
      </c>
      <c r="E20" s="60" t="s">
        <v>1417</v>
      </c>
      <c r="F20" s="296" t="s">
        <v>44</v>
      </c>
      <c r="G20" s="296">
        <v>1</v>
      </c>
      <c r="H20" s="25"/>
      <c r="I20" s="26"/>
    </row>
    <row r="21" spans="2:9" ht="191.25">
      <c r="B21" s="69">
        <v>11</v>
      </c>
      <c r="C21" s="70"/>
      <c r="D21" s="59" t="s">
        <v>472</v>
      </c>
      <c r="E21" s="60" t="s">
        <v>1416</v>
      </c>
      <c r="F21" s="296" t="s">
        <v>44</v>
      </c>
      <c r="G21" s="296">
        <v>1</v>
      </c>
      <c r="H21" s="25"/>
      <c r="I21" s="26"/>
    </row>
    <row r="22" spans="2:9" ht="140.25">
      <c r="B22" s="69">
        <f t="shared" ref="B22" si="4">B21+1</f>
        <v>12</v>
      </c>
      <c r="C22" s="70"/>
      <c r="D22" s="59" t="s">
        <v>475</v>
      </c>
      <c r="E22" s="60" t="s">
        <v>1418</v>
      </c>
      <c r="F22" s="296" t="s">
        <v>44</v>
      </c>
      <c r="G22" s="296">
        <v>1</v>
      </c>
      <c r="H22" s="25"/>
      <c r="I22" s="26"/>
    </row>
    <row r="23" spans="2:9" ht="127.5">
      <c r="B23" s="69">
        <v>13</v>
      </c>
      <c r="C23" s="70"/>
      <c r="D23" s="59" t="s">
        <v>476</v>
      </c>
      <c r="E23" s="60" t="s">
        <v>1417</v>
      </c>
      <c r="F23" s="296" t="s">
        <v>44</v>
      </c>
      <c r="G23" s="296">
        <v>2</v>
      </c>
      <c r="H23" s="25"/>
      <c r="I23" s="26"/>
    </row>
    <row r="24" spans="2:9" ht="191.25">
      <c r="B24" s="69">
        <f t="shared" ref="B24" si="5">B23+1</f>
        <v>14</v>
      </c>
      <c r="C24" s="70"/>
      <c r="D24" s="59" t="s">
        <v>472</v>
      </c>
      <c r="E24" s="60" t="s">
        <v>1416</v>
      </c>
      <c r="F24" s="296" t="s">
        <v>44</v>
      </c>
      <c r="G24" s="296">
        <v>1</v>
      </c>
      <c r="H24" s="25"/>
      <c r="I24" s="26"/>
    </row>
    <row r="25" spans="2:9" ht="191.25">
      <c r="B25" s="69">
        <v>15</v>
      </c>
      <c r="C25" s="70"/>
      <c r="D25" s="59" t="s">
        <v>472</v>
      </c>
      <c r="E25" s="60" t="s">
        <v>1416</v>
      </c>
      <c r="F25" s="296" t="s">
        <v>44</v>
      </c>
      <c r="G25" s="296">
        <v>2</v>
      </c>
      <c r="H25" s="25"/>
      <c r="I25" s="26"/>
    </row>
    <row r="26" spans="2:9" ht="127.5">
      <c r="B26" s="69">
        <f t="shared" ref="B26" si="6">B25+1</f>
        <v>16</v>
      </c>
      <c r="C26" s="70"/>
      <c r="D26" s="59" t="s">
        <v>476</v>
      </c>
      <c r="E26" s="60" t="s">
        <v>1417</v>
      </c>
      <c r="F26" s="296" t="s">
        <v>44</v>
      </c>
      <c r="G26" s="296">
        <v>1</v>
      </c>
      <c r="H26" s="25"/>
      <c r="I26" s="26"/>
    </row>
    <row r="27" spans="2:9" ht="153">
      <c r="B27" s="69">
        <v>17</v>
      </c>
      <c r="C27" s="70"/>
      <c r="D27" s="59" t="s">
        <v>477</v>
      </c>
      <c r="E27" s="60" t="s">
        <v>471</v>
      </c>
      <c r="F27" s="296" t="s">
        <v>44</v>
      </c>
      <c r="G27" s="296">
        <v>1</v>
      </c>
      <c r="H27" s="25"/>
      <c r="I27" s="26"/>
    </row>
    <row r="28" spans="2:9" ht="165.75">
      <c r="B28" s="69">
        <f t="shared" ref="B28" si="7">B27+1</f>
        <v>18</v>
      </c>
      <c r="C28" s="70"/>
      <c r="D28" s="59" t="s">
        <v>473</v>
      </c>
      <c r="E28" s="48" t="s">
        <v>1655</v>
      </c>
      <c r="F28" s="296" t="s">
        <v>44</v>
      </c>
      <c r="G28" s="296">
        <v>1</v>
      </c>
      <c r="H28" s="25"/>
      <c r="I28" s="26"/>
    </row>
    <row r="29" spans="2:9" ht="165.75">
      <c r="B29" s="69">
        <v>19</v>
      </c>
      <c r="C29" s="70"/>
      <c r="D29" s="59" t="s">
        <v>473</v>
      </c>
      <c r="E29" s="48" t="s">
        <v>1655</v>
      </c>
      <c r="F29" s="296" t="s">
        <v>44</v>
      </c>
      <c r="G29" s="296">
        <v>1</v>
      </c>
      <c r="H29" s="25"/>
      <c r="I29" s="26"/>
    </row>
    <row r="30" spans="2:9" ht="165.75">
      <c r="B30" s="69">
        <f t="shared" ref="B30" si="8">B29+1</f>
        <v>20</v>
      </c>
      <c r="C30" s="70"/>
      <c r="D30" s="59" t="s">
        <v>473</v>
      </c>
      <c r="E30" s="48" t="s">
        <v>1655</v>
      </c>
      <c r="F30" s="296" t="s">
        <v>44</v>
      </c>
      <c r="G30" s="296">
        <v>1</v>
      </c>
      <c r="H30" s="25"/>
      <c r="I30" s="26"/>
    </row>
    <row r="31" spans="2:9" ht="153">
      <c r="B31" s="69">
        <v>21</v>
      </c>
      <c r="C31" s="70"/>
      <c r="D31" s="59" t="s">
        <v>1656</v>
      </c>
      <c r="E31" s="60"/>
      <c r="F31" s="296" t="s">
        <v>44</v>
      </c>
      <c r="G31" s="296">
        <v>1</v>
      </c>
      <c r="H31" s="25"/>
      <c r="I31" s="26"/>
    </row>
    <row r="32" spans="2:9" ht="165.75">
      <c r="B32" s="69">
        <f t="shared" ref="B32" si="9">B31+1</f>
        <v>22</v>
      </c>
      <c r="C32" s="70"/>
      <c r="D32" s="59" t="s">
        <v>1657</v>
      </c>
      <c r="E32" s="60"/>
      <c r="F32" s="296" t="s">
        <v>44</v>
      </c>
      <c r="G32" s="296">
        <v>1</v>
      </c>
      <c r="H32" s="25"/>
      <c r="I32" s="26"/>
    </row>
    <row r="33" spans="2:9">
      <c r="B33" s="69">
        <v>23</v>
      </c>
      <c r="C33" s="70"/>
      <c r="D33" s="297" t="s">
        <v>478</v>
      </c>
      <c r="E33" s="296"/>
      <c r="F33" s="296" t="s">
        <v>26</v>
      </c>
      <c r="G33" s="296">
        <f>SUM(G11:G29)</f>
        <v>82</v>
      </c>
      <c r="H33" s="25"/>
      <c r="I33" s="26"/>
    </row>
    <row r="34" spans="2:9">
      <c r="B34" s="69"/>
      <c r="C34" s="70"/>
      <c r="D34" s="298" t="s">
        <v>479</v>
      </c>
      <c r="E34" s="296"/>
      <c r="F34" s="296"/>
      <c r="G34" s="296"/>
      <c r="H34" s="25"/>
      <c r="I34" s="26"/>
    </row>
    <row r="35" spans="2:9" ht="76.5">
      <c r="B35" s="69">
        <v>24</v>
      </c>
      <c r="C35" s="70"/>
      <c r="D35" s="297" t="s">
        <v>480</v>
      </c>
      <c r="E35" s="296" t="s">
        <v>481</v>
      </c>
      <c r="F35" s="296" t="s">
        <v>44</v>
      </c>
      <c r="G35" s="296">
        <v>41</v>
      </c>
      <c r="H35" s="25"/>
      <c r="I35" s="26"/>
    </row>
    <row r="36" spans="2:9" ht="63.75">
      <c r="B36" s="69">
        <f>B35+1</f>
        <v>25</v>
      </c>
      <c r="C36" s="70"/>
      <c r="D36" s="297" t="s">
        <v>482</v>
      </c>
      <c r="E36" s="60" t="s">
        <v>483</v>
      </c>
      <c r="F36" s="296" t="s">
        <v>44</v>
      </c>
      <c r="G36" s="296">
        <v>8</v>
      </c>
      <c r="H36" s="25"/>
      <c r="I36" s="26"/>
    </row>
    <row r="37" spans="2:9" ht="76.5">
      <c r="B37" s="69">
        <f t="shared" ref="B37:B62" si="10">B36+1</f>
        <v>26</v>
      </c>
      <c r="C37" s="70"/>
      <c r="D37" s="297" t="s">
        <v>484</v>
      </c>
      <c r="E37" s="60" t="s">
        <v>485</v>
      </c>
      <c r="F37" s="296" t="s">
        <v>44</v>
      </c>
      <c r="G37" s="296">
        <v>24</v>
      </c>
      <c r="H37" s="25"/>
      <c r="I37" s="26"/>
    </row>
    <row r="38" spans="2:9" ht="76.5">
      <c r="B38" s="69">
        <f t="shared" si="10"/>
        <v>27</v>
      </c>
      <c r="C38" s="70"/>
      <c r="D38" s="59" t="s">
        <v>486</v>
      </c>
      <c r="E38" s="60" t="s">
        <v>487</v>
      </c>
      <c r="F38" s="296" t="s">
        <v>44</v>
      </c>
      <c r="G38" s="296">
        <v>78</v>
      </c>
      <c r="H38" s="25"/>
      <c r="I38" s="26"/>
    </row>
    <row r="39" spans="2:9" ht="63.75">
      <c r="B39" s="69">
        <f t="shared" si="10"/>
        <v>28</v>
      </c>
      <c r="C39" s="70"/>
      <c r="D39" s="59" t="s">
        <v>488</v>
      </c>
      <c r="E39" s="60" t="s">
        <v>489</v>
      </c>
      <c r="F39" s="296" t="s">
        <v>44</v>
      </c>
      <c r="G39" s="296">
        <v>106</v>
      </c>
      <c r="H39" s="25"/>
      <c r="I39" s="26"/>
    </row>
    <row r="40" spans="2:9" ht="63.75">
      <c r="B40" s="69">
        <f t="shared" si="10"/>
        <v>29</v>
      </c>
      <c r="C40" s="70"/>
      <c r="D40" s="59" t="s">
        <v>490</v>
      </c>
      <c r="E40" s="60" t="s">
        <v>491</v>
      </c>
      <c r="F40" s="296" t="s">
        <v>44</v>
      </c>
      <c r="G40" s="296">
        <v>24</v>
      </c>
      <c r="H40" s="25"/>
      <c r="I40" s="26"/>
    </row>
    <row r="41" spans="2:9" ht="63.75">
      <c r="B41" s="69">
        <f t="shared" si="10"/>
        <v>30</v>
      </c>
      <c r="C41" s="70"/>
      <c r="D41" s="59" t="s">
        <v>492</v>
      </c>
      <c r="E41" s="60" t="s">
        <v>493</v>
      </c>
      <c r="F41" s="296" t="s">
        <v>44</v>
      </c>
      <c r="G41" s="296">
        <v>1</v>
      </c>
      <c r="H41" s="25"/>
      <c r="I41" s="26"/>
    </row>
    <row r="42" spans="2:9" ht="76.5">
      <c r="B42" s="69">
        <f t="shared" si="10"/>
        <v>31</v>
      </c>
      <c r="C42" s="70"/>
      <c r="D42" s="59" t="s">
        <v>494</v>
      </c>
      <c r="E42" s="60" t="s">
        <v>495</v>
      </c>
      <c r="F42" s="296" t="s">
        <v>44</v>
      </c>
      <c r="G42" s="296">
        <v>4</v>
      </c>
      <c r="H42" s="25"/>
      <c r="I42" s="26"/>
    </row>
    <row r="43" spans="2:9" ht="76.5">
      <c r="B43" s="69">
        <f t="shared" si="10"/>
        <v>32</v>
      </c>
      <c r="C43" s="70"/>
      <c r="D43" s="59" t="s">
        <v>496</v>
      </c>
      <c r="E43" s="60" t="s">
        <v>497</v>
      </c>
      <c r="F43" s="296" t="s">
        <v>44</v>
      </c>
      <c r="G43" s="296">
        <v>8</v>
      </c>
      <c r="H43" s="25"/>
      <c r="I43" s="26"/>
    </row>
    <row r="44" spans="2:9" ht="63.75">
      <c r="B44" s="69">
        <f t="shared" si="10"/>
        <v>33</v>
      </c>
      <c r="C44" s="70"/>
      <c r="D44" s="59" t="s">
        <v>498</v>
      </c>
      <c r="E44" s="60" t="s">
        <v>499</v>
      </c>
      <c r="F44" s="296" t="s">
        <v>44</v>
      </c>
      <c r="G44" s="296">
        <v>17</v>
      </c>
      <c r="H44" s="25"/>
      <c r="I44" s="26"/>
    </row>
    <row r="45" spans="2:9" ht="63.75">
      <c r="B45" s="69">
        <f t="shared" si="10"/>
        <v>34</v>
      </c>
      <c r="C45" s="70"/>
      <c r="D45" s="59" t="s">
        <v>500</v>
      </c>
      <c r="E45" s="60" t="s">
        <v>501</v>
      </c>
      <c r="F45" s="296" t="s">
        <v>44</v>
      </c>
      <c r="G45" s="296">
        <v>46</v>
      </c>
      <c r="H45" s="25"/>
      <c r="I45" s="26"/>
    </row>
    <row r="46" spans="2:9" ht="63.75">
      <c r="B46" s="69">
        <f t="shared" si="10"/>
        <v>35</v>
      </c>
      <c r="C46" s="70"/>
      <c r="D46" s="59" t="s">
        <v>502</v>
      </c>
      <c r="E46" s="60" t="s">
        <v>503</v>
      </c>
      <c r="F46" s="296" t="s">
        <v>44</v>
      </c>
      <c r="G46" s="296">
        <v>29</v>
      </c>
      <c r="H46" s="25"/>
      <c r="I46" s="26"/>
    </row>
    <row r="47" spans="2:9" ht="63.75">
      <c r="B47" s="69">
        <v>36</v>
      </c>
      <c r="C47" s="70"/>
      <c r="D47" s="59" t="s">
        <v>1658</v>
      </c>
      <c r="E47" s="60" t="s">
        <v>1659</v>
      </c>
      <c r="F47" s="296" t="s">
        <v>44</v>
      </c>
      <c r="G47" s="296">
        <v>4</v>
      </c>
      <c r="H47" s="25"/>
      <c r="I47" s="26"/>
    </row>
    <row r="48" spans="2:9" ht="76.5">
      <c r="B48" s="69">
        <v>37</v>
      </c>
      <c r="C48" s="70"/>
      <c r="D48" s="59" t="s">
        <v>504</v>
      </c>
      <c r="E48" s="60" t="s">
        <v>505</v>
      </c>
      <c r="F48" s="296" t="s">
        <v>44</v>
      </c>
      <c r="G48" s="296">
        <v>10</v>
      </c>
      <c r="H48" s="25"/>
      <c r="I48" s="26"/>
    </row>
    <row r="49" spans="2:9" ht="63.75">
      <c r="B49" s="69">
        <f t="shared" si="10"/>
        <v>38</v>
      </c>
      <c r="C49" s="70"/>
      <c r="D49" s="59" t="s">
        <v>506</v>
      </c>
      <c r="E49" s="60" t="s">
        <v>507</v>
      </c>
      <c r="F49" s="296" t="s">
        <v>44</v>
      </c>
      <c r="G49" s="296">
        <v>25</v>
      </c>
      <c r="H49" s="25"/>
      <c r="I49" s="26"/>
    </row>
    <row r="50" spans="2:9" ht="63.75">
      <c r="B50" s="69">
        <f t="shared" si="10"/>
        <v>39</v>
      </c>
      <c r="C50" s="70"/>
      <c r="D50" s="59" t="s">
        <v>508</v>
      </c>
      <c r="E50" s="60" t="s">
        <v>509</v>
      </c>
      <c r="F50" s="296" t="s">
        <v>44</v>
      </c>
      <c r="G50" s="296">
        <v>13</v>
      </c>
      <c r="H50" s="25"/>
      <c r="I50" s="26"/>
    </row>
    <row r="51" spans="2:9" ht="63.75">
      <c r="B51" s="69">
        <f t="shared" si="10"/>
        <v>40</v>
      </c>
      <c r="C51" s="70"/>
      <c r="D51" s="59" t="s">
        <v>510</v>
      </c>
      <c r="E51" s="60" t="s">
        <v>511</v>
      </c>
      <c r="F51" s="296" t="s">
        <v>44</v>
      </c>
      <c r="G51" s="296">
        <v>34</v>
      </c>
      <c r="H51" s="25"/>
      <c r="I51" s="26"/>
    </row>
    <row r="52" spans="2:9" ht="63.75">
      <c r="B52" s="69">
        <f t="shared" si="10"/>
        <v>41</v>
      </c>
      <c r="C52" s="70"/>
      <c r="D52" s="59" t="s">
        <v>512</v>
      </c>
      <c r="E52" s="296" t="s">
        <v>513</v>
      </c>
      <c r="F52" s="296" t="s">
        <v>44</v>
      </c>
      <c r="G52" s="296">
        <v>9</v>
      </c>
      <c r="H52" s="25"/>
      <c r="I52" s="26"/>
    </row>
    <row r="53" spans="2:9" ht="63.75">
      <c r="B53" s="69">
        <f t="shared" si="10"/>
        <v>42</v>
      </c>
      <c r="C53" s="70"/>
      <c r="D53" s="297" t="s">
        <v>514</v>
      </c>
      <c r="E53" s="296" t="s">
        <v>515</v>
      </c>
      <c r="F53" s="296" t="s">
        <v>44</v>
      </c>
      <c r="G53" s="296">
        <v>17</v>
      </c>
      <c r="H53" s="25"/>
      <c r="I53" s="26"/>
    </row>
    <row r="54" spans="2:9">
      <c r="B54" s="69"/>
      <c r="C54" s="70"/>
      <c r="D54" s="298" t="s">
        <v>1419</v>
      </c>
      <c r="E54" s="296"/>
      <c r="F54" s="296"/>
      <c r="G54" s="296"/>
      <c r="H54" s="25"/>
      <c r="I54" s="26"/>
    </row>
    <row r="55" spans="2:9" ht="38.25">
      <c r="B55" s="69">
        <v>43</v>
      </c>
      <c r="C55" s="70"/>
      <c r="D55" s="297" t="s">
        <v>1420</v>
      </c>
      <c r="E55" s="296" t="s">
        <v>1421</v>
      </c>
      <c r="F55" s="296" t="s">
        <v>44</v>
      </c>
      <c r="G55" s="296">
        <v>2</v>
      </c>
      <c r="H55" s="25"/>
      <c r="I55" s="26"/>
    </row>
    <row r="56" spans="2:9" ht="51">
      <c r="B56" s="69">
        <f t="shared" si="10"/>
        <v>44</v>
      </c>
      <c r="C56" s="70"/>
      <c r="D56" s="297" t="s">
        <v>516</v>
      </c>
      <c r="E56" s="296" t="s">
        <v>1422</v>
      </c>
      <c r="F56" s="296" t="s">
        <v>44</v>
      </c>
      <c r="G56" s="296">
        <v>3</v>
      </c>
      <c r="H56" s="25"/>
      <c r="I56" s="26"/>
    </row>
    <row r="57" spans="2:9" ht="63.75">
      <c r="B57" s="69">
        <f t="shared" si="10"/>
        <v>45</v>
      </c>
      <c r="C57" s="70"/>
      <c r="D57" s="297" t="s">
        <v>517</v>
      </c>
      <c r="E57" s="296" t="s">
        <v>1423</v>
      </c>
      <c r="F57" s="296" t="s">
        <v>44</v>
      </c>
      <c r="G57" s="296">
        <v>20</v>
      </c>
      <c r="H57" s="25"/>
      <c r="I57" s="26"/>
    </row>
    <row r="58" spans="2:9" ht="51">
      <c r="B58" s="69">
        <f t="shared" si="10"/>
        <v>46</v>
      </c>
      <c r="C58" s="70"/>
      <c r="D58" s="297" t="s">
        <v>518</v>
      </c>
      <c r="E58" s="296" t="s">
        <v>1424</v>
      </c>
      <c r="F58" s="296" t="s">
        <v>44</v>
      </c>
      <c r="G58" s="296">
        <v>3</v>
      </c>
      <c r="H58" s="25"/>
      <c r="I58" s="26"/>
    </row>
    <row r="59" spans="2:9" ht="51">
      <c r="B59" s="69">
        <f t="shared" si="10"/>
        <v>47</v>
      </c>
      <c r="C59" s="70"/>
      <c r="D59" s="297" t="s">
        <v>519</v>
      </c>
      <c r="E59" s="296" t="s">
        <v>1425</v>
      </c>
      <c r="F59" s="296" t="s">
        <v>44</v>
      </c>
      <c r="G59" s="296">
        <v>28</v>
      </c>
      <c r="H59" s="25"/>
      <c r="I59" s="26"/>
    </row>
    <row r="60" spans="2:9" ht="51">
      <c r="B60" s="69">
        <f t="shared" si="10"/>
        <v>48</v>
      </c>
      <c r="C60" s="70"/>
      <c r="D60" s="297" t="s">
        <v>520</v>
      </c>
      <c r="E60" s="296" t="s">
        <v>1426</v>
      </c>
      <c r="F60" s="296" t="s">
        <v>44</v>
      </c>
      <c r="G60" s="296">
        <v>1</v>
      </c>
      <c r="H60" s="25"/>
      <c r="I60" s="26"/>
    </row>
    <row r="61" spans="2:9" ht="63.75">
      <c r="B61" s="69">
        <f t="shared" si="10"/>
        <v>49</v>
      </c>
      <c r="C61" s="70"/>
      <c r="D61" s="297" t="s">
        <v>521</v>
      </c>
      <c r="E61" s="296" t="s">
        <v>1427</v>
      </c>
      <c r="F61" s="296" t="s">
        <v>44</v>
      </c>
      <c r="G61" s="296">
        <v>8</v>
      </c>
      <c r="H61" s="25"/>
      <c r="I61" s="26"/>
    </row>
    <row r="62" spans="2:9" ht="51">
      <c r="B62" s="69">
        <f t="shared" si="10"/>
        <v>50</v>
      </c>
      <c r="C62" s="70"/>
      <c r="D62" s="297" t="s">
        <v>522</v>
      </c>
      <c r="E62" s="296" t="s">
        <v>1428</v>
      </c>
      <c r="F62" s="296" t="s">
        <v>44</v>
      </c>
      <c r="G62" s="296">
        <v>2</v>
      </c>
      <c r="H62" s="25"/>
      <c r="I62" s="26"/>
    </row>
    <row r="63" spans="2:9" ht="51">
      <c r="B63" s="69">
        <v>51</v>
      </c>
      <c r="C63" s="70"/>
      <c r="D63" s="297" t="s">
        <v>523</v>
      </c>
      <c r="E63" s="296" t="s">
        <v>1429</v>
      </c>
      <c r="F63" s="296" t="s">
        <v>44</v>
      </c>
      <c r="G63" s="296">
        <v>37</v>
      </c>
      <c r="H63" s="25"/>
      <c r="I63" s="26"/>
    </row>
    <row r="64" spans="2:9" ht="63.75">
      <c r="B64" s="69">
        <v>52</v>
      </c>
      <c r="C64" s="70"/>
      <c r="D64" s="299" t="s">
        <v>1430</v>
      </c>
      <c r="E64" s="300" t="s">
        <v>1431</v>
      </c>
      <c r="F64" s="296" t="s">
        <v>44</v>
      </c>
      <c r="G64" s="300">
        <v>1</v>
      </c>
      <c r="H64" s="25"/>
      <c r="I64" s="26"/>
    </row>
    <row r="65" spans="2:9">
      <c r="B65" s="69"/>
      <c r="C65" s="70"/>
      <c r="D65" s="298" t="s">
        <v>524</v>
      </c>
      <c r="E65" s="296"/>
      <c r="F65" s="296"/>
      <c r="G65" s="296"/>
      <c r="H65" s="25"/>
      <c r="I65" s="26"/>
    </row>
    <row r="66" spans="2:9" ht="63.75">
      <c r="B66" s="301">
        <v>53</v>
      </c>
      <c r="C66" s="70"/>
      <c r="D66" s="372" t="s">
        <v>1660</v>
      </c>
      <c r="E66" s="302" t="s">
        <v>1432</v>
      </c>
      <c r="F66" s="296" t="s">
        <v>44</v>
      </c>
      <c r="G66" s="302">
        <v>5</v>
      </c>
      <c r="H66" s="25"/>
      <c r="I66" s="26"/>
    </row>
    <row r="67" spans="2:9" ht="76.5">
      <c r="B67" s="301">
        <v>54</v>
      </c>
      <c r="C67" s="70"/>
      <c r="D67" s="372" t="s">
        <v>1661</v>
      </c>
      <c r="E67" s="302">
        <v>6959840</v>
      </c>
      <c r="F67" s="296" t="s">
        <v>44</v>
      </c>
      <c r="G67" s="302">
        <v>5</v>
      </c>
      <c r="H67" s="25"/>
      <c r="I67" s="26"/>
    </row>
    <row r="68" spans="2:9" ht="63.75">
      <c r="B68" s="301">
        <v>55</v>
      </c>
      <c r="C68" s="70"/>
      <c r="D68" s="372" t="s">
        <v>1662</v>
      </c>
      <c r="E68" s="302" t="s">
        <v>1433</v>
      </c>
      <c r="F68" s="60" t="s">
        <v>44</v>
      </c>
      <c r="G68" s="302">
        <v>10</v>
      </c>
      <c r="H68" s="25"/>
      <c r="I68" s="26"/>
    </row>
    <row r="69" spans="2:9" ht="63.75">
      <c r="B69" s="301">
        <v>56</v>
      </c>
      <c r="C69" s="70"/>
      <c r="D69" s="373" t="s">
        <v>1663</v>
      </c>
      <c r="E69" s="302" t="s">
        <v>1434</v>
      </c>
      <c r="F69" s="296" t="s">
        <v>44</v>
      </c>
      <c r="G69" s="302">
        <v>4</v>
      </c>
      <c r="H69" s="25"/>
      <c r="I69" s="26"/>
    </row>
    <row r="70" spans="2:9" ht="63.75">
      <c r="B70" s="301">
        <f>B69+1</f>
        <v>57</v>
      </c>
      <c r="C70" s="70"/>
      <c r="D70" s="372" t="s">
        <v>1664</v>
      </c>
      <c r="E70" s="302" t="s">
        <v>1435</v>
      </c>
      <c r="F70" s="296" t="s">
        <v>44</v>
      </c>
      <c r="G70" s="302">
        <v>3</v>
      </c>
      <c r="H70" s="25"/>
      <c r="I70" s="26"/>
    </row>
    <row r="71" spans="2:9" ht="63.75">
      <c r="B71" s="301">
        <f t="shared" ref="B71:B82" si="11">B70+1</f>
        <v>58</v>
      </c>
      <c r="C71" s="70"/>
      <c r="D71" s="373" t="s">
        <v>1665</v>
      </c>
      <c r="E71" s="302" t="s">
        <v>1436</v>
      </c>
      <c r="F71" s="296" t="s">
        <v>44</v>
      </c>
      <c r="G71" s="302">
        <v>3</v>
      </c>
      <c r="H71" s="25"/>
      <c r="I71" s="26"/>
    </row>
    <row r="72" spans="2:9">
      <c r="B72" s="69"/>
      <c r="C72" s="70"/>
      <c r="D72" s="303" t="s">
        <v>525</v>
      </c>
      <c r="E72" s="304"/>
      <c r="F72" s="296"/>
      <c r="G72" s="305"/>
      <c r="H72" s="25"/>
      <c r="I72" s="26"/>
    </row>
    <row r="73" spans="2:9">
      <c r="B73" s="69">
        <v>59</v>
      </c>
      <c r="C73" s="70"/>
      <c r="D73" s="59" t="s">
        <v>526</v>
      </c>
      <c r="E73" s="60" t="s">
        <v>527</v>
      </c>
      <c r="F73" s="296" t="s">
        <v>44</v>
      </c>
      <c r="G73" s="60">
        <v>8</v>
      </c>
      <c r="H73" s="25"/>
      <c r="I73" s="26"/>
    </row>
    <row r="74" spans="2:9" ht="25.5">
      <c r="B74" s="69">
        <f t="shared" si="11"/>
        <v>60</v>
      </c>
      <c r="C74" s="70"/>
      <c r="D74" s="59" t="s">
        <v>528</v>
      </c>
      <c r="E74" s="60" t="s">
        <v>529</v>
      </c>
      <c r="F74" s="296" t="s">
        <v>44</v>
      </c>
      <c r="G74" s="60">
        <v>14</v>
      </c>
      <c r="H74" s="25"/>
      <c r="I74" s="26"/>
    </row>
    <row r="75" spans="2:9" ht="25.5">
      <c r="B75" s="69">
        <f t="shared" si="11"/>
        <v>61</v>
      </c>
      <c r="C75" s="70"/>
      <c r="D75" s="59" t="s">
        <v>530</v>
      </c>
      <c r="E75" s="60" t="s">
        <v>527</v>
      </c>
      <c r="F75" s="296" t="s">
        <v>44</v>
      </c>
      <c r="G75" s="60">
        <v>1</v>
      </c>
      <c r="H75" s="25"/>
      <c r="I75" s="26"/>
    </row>
    <row r="76" spans="2:9">
      <c r="B76" s="69">
        <f t="shared" si="11"/>
        <v>62</v>
      </c>
      <c r="C76" s="70"/>
      <c r="D76" s="59" t="s">
        <v>531</v>
      </c>
      <c r="E76" s="60" t="s">
        <v>529</v>
      </c>
      <c r="F76" s="296" t="s">
        <v>44</v>
      </c>
      <c r="G76" s="60">
        <v>3</v>
      </c>
      <c r="H76" s="25"/>
      <c r="I76" s="26"/>
    </row>
    <row r="77" spans="2:9">
      <c r="B77" s="69">
        <f t="shared" si="11"/>
        <v>63</v>
      </c>
      <c r="C77" s="70"/>
      <c r="D77" s="59" t="s">
        <v>532</v>
      </c>
      <c r="E77" s="60" t="s">
        <v>529</v>
      </c>
      <c r="F77" s="296" t="s">
        <v>44</v>
      </c>
      <c r="G77" s="60">
        <v>5</v>
      </c>
      <c r="H77" s="25"/>
      <c r="I77" s="26"/>
    </row>
    <row r="78" spans="2:9">
      <c r="B78" s="69">
        <f t="shared" si="11"/>
        <v>64</v>
      </c>
      <c r="C78" s="70"/>
      <c r="D78" s="59" t="s">
        <v>533</v>
      </c>
      <c r="E78" s="60" t="s">
        <v>529</v>
      </c>
      <c r="F78" s="296" t="s">
        <v>44</v>
      </c>
      <c r="G78" s="60">
        <v>6</v>
      </c>
      <c r="H78" s="25"/>
      <c r="I78" s="26"/>
    </row>
    <row r="79" spans="2:9">
      <c r="B79" s="69">
        <f t="shared" si="11"/>
        <v>65</v>
      </c>
      <c r="C79" s="70"/>
      <c r="D79" s="59" t="s">
        <v>534</v>
      </c>
      <c r="E79" s="60" t="s">
        <v>529</v>
      </c>
      <c r="F79" s="296" t="s">
        <v>44</v>
      </c>
      <c r="G79" s="60">
        <v>1</v>
      </c>
      <c r="H79" s="25"/>
      <c r="I79" s="26"/>
    </row>
    <row r="80" spans="2:9">
      <c r="B80" s="69">
        <v>66</v>
      </c>
      <c r="C80" s="70"/>
      <c r="D80" s="59" t="s">
        <v>1666</v>
      </c>
      <c r="E80" s="60" t="s">
        <v>529</v>
      </c>
      <c r="F80" s="296" t="s">
        <v>44</v>
      </c>
      <c r="G80" s="60">
        <v>7</v>
      </c>
      <c r="H80" s="25"/>
      <c r="I80" s="26"/>
    </row>
    <row r="81" spans="2:9" ht="25.5">
      <c r="B81" s="69">
        <v>67</v>
      </c>
      <c r="C81" s="70"/>
      <c r="D81" s="59" t="s">
        <v>535</v>
      </c>
      <c r="E81" s="60" t="s">
        <v>536</v>
      </c>
      <c r="F81" s="296" t="s">
        <v>44</v>
      </c>
      <c r="G81" s="296">
        <v>7</v>
      </c>
      <c r="H81" s="25"/>
      <c r="I81" s="26"/>
    </row>
    <row r="82" spans="2:9" ht="25.5">
      <c r="B82" s="69">
        <f t="shared" si="11"/>
        <v>68</v>
      </c>
      <c r="C82" s="70"/>
      <c r="D82" s="59" t="s">
        <v>537</v>
      </c>
      <c r="E82" s="60" t="s">
        <v>538</v>
      </c>
      <c r="F82" s="296" t="s">
        <v>44</v>
      </c>
      <c r="G82" s="296">
        <v>9</v>
      </c>
      <c r="H82" s="25"/>
      <c r="I82" s="26"/>
    </row>
    <row r="83" spans="2:9" ht="25.5">
      <c r="B83" s="69">
        <v>69</v>
      </c>
      <c r="C83" s="70"/>
      <c r="D83" s="59" t="s">
        <v>539</v>
      </c>
      <c r="E83" s="60" t="s">
        <v>540</v>
      </c>
      <c r="F83" s="62" t="s">
        <v>44</v>
      </c>
      <c r="G83" s="296">
        <v>5</v>
      </c>
      <c r="H83" s="25"/>
      <c r="I83" s="26"/>
    </row>
    <row r="84" spans="2:9" ht="25.5">
      <c r="B84" s="301">
        <v>70</v>
      </c>
      <c r="C84" s="70"/>
      <c r="D84" s="59" t="s">
        <v>541</v>
      </c>
      <c r="E84" s="60" t="s">
        <v>542</v>
      </c>
      <c r="F84" s="62" t="s">
        <v>44</v>
      </c>
      <c r="G84" s="296">
        <v>3</v>
      </c>
      <c r="H84" s="25"/>
      <c r="I84" s="26"/>
    </row>
    <row r="85" spans="2:9" ht="25.5">
      <c r="B85" s="69">
        <f>B84+1</f>
        <v>71</v>
      </c>
      <c r="C85" s="70"/>
      <c r="D85" s="59" t="s">
        <v>543</v>
      </c>
      <c r="E85" s="60" t="s">
        <v>544</v>
      </c>
      <c r="F85" s="62" t="s">
        <v>44</v>
      </c>
      <c r="G85" s="296">
        <v>16</v>
      </c>
      <c r="H85" s="25"/>
      <c r="I85" s="26"/>
    </row>
    <row r="86" spans="2:9">
      <c r="B86" s="69">
        <f t="shared" ref="B86:B106" si="12">B85+1</f>
        <v>72</v>
      </c>
      <c r="C86" s="70"/>
      <c r="D86" s="59" t="s">
        <v>545</v>
      </c>
      <c r="E86" s="60" t="s">
        <v>546</v>
      </c>
      <c r="F86" s="62" t="s">
        <v>44</v>
      </c>
      <c r="G86" s="62">
        <v>1</v>
      </c>
      <c r="H86" s="25"/>
      <c r="I86" s="26"/>
    </row>
    <row r="87" spans="2:9">
      <c r="B87" s="69">
        <f t="shared" si="12"/>
        <v>73</v>
      </c>
      <c r="C87" s="70"/>
      <c r="D87" s="59" t="s">
        <v>547</v>
      </c>
      <c r="E87" s="60"/>
      <c r="F87" s="62" t="s">
        <v>26</v>
      </c>
      <c r="G87" s="62">
        <v>82</v>
      </c>
      <c r="H87" s="25"/>
      <c r="I87" s="26"/>
    </row>
    <row r="88" spans="2:9">
      <c r="B88" s="301"/>
      <c r="C88" s="70"/>
      <c r="D88" s="84" t="s">
        <v>548</v>
      </c>
      <c r="E88" s="60"/>
      <c r="F88" s="62"/>
      <c r="G88" s="62"/>
      <c r="H88" s="25"/>
      <c r="I88" s="26"/>
    </row>
    <row r="89" spans="2:9">
      <c r="B89" s="69">
        <v>74</v>
      </c>
      <c r="C89" s="70"/>
      <c r="D89" s="59" t="s">
        <v>549</v>
      </c>
      <c r="E89" s="60" t="s">
        <v>550</v>
      </c>
      <c r="F89" s="62" t="s">
        <v>19</v>
      </c>
      <c r="G89" s="62">
        <v>500</v>
      </c>
      <c r="H89" s="25"/>
      <c r="I89" s="26"/>
    </row>
    <row r="90" spans="2:9">
      <c r="B90" s="69">
        <v>75</v>
      </c>
      <c r="C90" s="70"/>
      <c r="D90" s="59" t="s">
        <v>551</v>
      </c>
      <c r="E90" s="60" t="s">
        <v>550</v>
      </c>
      <c r="F90" s="62" t="s">
        <v>19</v>
      </c>
      <c r="G90" s="62">
        <v>80</v>
      </c>
      <c r="H90" s="25"/>
      <c r="I90" s="26"/>
    </row>
    <row r="91" spans="2:9">
      <c r="B91" s="69">
        <f t="shared" si="12"/>
        <v>76</v>
      </c>
      <c r="C91" s="70"/>
      <c r="D91" s="59" t="s">
        <v>1667</v>
      </c>
      <c r="E91" s="60" t="s">
        <v>550</v>
      </c>
      <c r="F91" s="62" t="s">
        <v>19</v>
      </c>
      <c r="G91" s="62">
        <v>90</v>
      </c>
      <c r="H91" s="25"/>
      <c r="I91" s="26"/>
    </row>
    <row r="92" spans="2:9">
      <c r="B92" s="69">
        <v>77</v>
      </c>
      <c r="C92" s="70"/>
      <c r="D92" s="59" t="s">
        <v>552</v>
      </c>
      <c r="E92" s="60" t="s">
        <v>550</v>
      </c>
      <c r="F92" s="62" t="s">
        <v>19</v>
      </c>
      <c r="G92" s="62">
        <v>95</v>
      </c>
      <c r="H92" s="25"/>
      <c r="I92" s="26"/>
    </row>
    <row r="93" spans="2:9">
      <c r="B93" s="69">
        <v>78</v>
      </c>
      <c r="C93" s="70"/>
      <c r="D93" s="59" t="s">
        <v>553</v>
      </c>
      <c r="E93" s="60" t="s">
        <v>550</v>
      </c>
      <c r="F93" s="62" t="s">
        <v>19</v>
      </c>
      <c r="G93" s="62">
        <v>200</v>
      </c>
      <c r="H93" s="25"/>
      <c r="I93" s="26"/>
    </row>
    <row r="94" spans="2:9">
      <c r="B94" s="69">
        <f t="shared" si="12"/>
        <v>79</v>
      </c>
      <c r="C94" s="70"/>
      <c r="D94" s="59" t="s">
        <v>554</v>
      </c>
      <c r="E94" s="60" t="s">
        <v>550</v>
      </c>
      <c r="F94" s="62" t="s">
        <v>19</v>
      </c>
      <c r="G94" s="62">
        <v>200</v>
      </c>
      <c r="H94" s="25"/>
      <c r="I94" s="26"/>
    </row>
    <row r="95" spans="2:9">
      <c r="B95" s="69">
        <f t="shared" si="12"/>
        <v>80</v>
      </c>
      <c r="C95" s="70"/>
      <c r="D95" s="59" t="s">
        <v>555</v>
      </c>
      <c r="E95" s="60" t="s">
        <v>550</v>
      </c>
      <c r="F95" s="62" t="s">
        <v>19</v>
      </c>
      <c r="G95" s="62">
        <v>600</v>
      </c>
      <c r="H95" s="25"/>
      <c r="I95" s="26"/>
    </row>
    <row r="96" spans="2:9">
      <c r="B96" s="69">
        <f t="shared" si="12"/>
        <v>81</v>
      </c>
      <c r="C96" s="70"/>
      <c r="D96" s="59" t="s">
        <v>556</v>
      </c>
      <c r="E96" s="60" t="s">
        <v>550</v>
      </c>
      <c r="F96" s="62" t="s">
        <v>19</v>
      </c>
      <c r="G96" s="62">
        <v>100</v>
      </c>
      <c r="H96" s="25"/>
      <c r="I96" s="26"/>
    </row>
    <row r="97" spans="2:9">
      <c r="B97" s="69">
        <v>82</v>
      </c>
      <c r="C97" s="70"/>
      <c r="D97" s="59" t="s">
        <v>557</v>
      </c>
      <c r="E97" s="60" t="s">
        <v>558</v>
      </c>
      <c r="F97" s="62" t="s">
        <v>19</v>
      </c>
      <c r="G97" s="62">
        <v>600</v>
      </c>
      <c r="H97" s="25"/>
      <c r="I97" s="26"/>
    </row>
    <row r="98" spans="2:9">
      <c r="B98" s="69">
        <f t="shared" si="12"/>
        <v>83</v>
      </c>
      <c r="C98" s="70"/>
      <c r="D98" s="59" t="s">
        <v>559</v>
      </c>
      <c r="E98" s="60" t="s">
        <v>558</v>
      </c>
      <c r="F98" s="62" t="s">
        <v>19</v>
      </c>
      <c r="G98" s="62">
        <v>1000</v>
      </c>
      <c r="H98" s="25"/>
      <c r="I98" s="26"/>
    </row>
    <row r="99" spans="2:9">
      <c r="B99" s="69">
        <f t="shared" si="12"/>
        <v>84</v>
      </c>
      <c r="C99" s="70"/>
      <c r="D99" s="59" t="s">
        <v>560</v>
      </c>
      <c r="E99" s="60" t="s">
        <v>558</v>
      </c>
      <c r="F99" s="62" t="s">
        <v>19</v>
      </c>
      <c r="G99" s="62">
        <v>800</v>
      </c>
      <c r="H99" s="25"/>
      <c r="I99" s="26"/>
    </row>
    <row r="100" spans="2:9">
      <c r="B100" s="69">
        <f t="shared" si="12"/>
        <v>85</v>
      </c>
      <c r="C100" s="70"/>
      <c r="D100" s="59" t="s">
        <v>561</v>
      </c>
      <c r="E100" s="60" t="s">
        <v>558</v>
      </c>
      <c r="F100" s="62" t="s">
        <v>19</v>
      </c>
      <c r="G100" s="62">
        <v>4500</v>
      </c>
      <c r="H100" s="25"/>
      <c r="I100" s="26"/>
    </row>
    <row r="101" spans="2:9">
      <c r="B101" s="69">
        <f t="shared" si="12"/>
        <v>86</v>
      </c>
      <c r="C101" s="70"/>
      <c r="D101" s="59" t="s">
        <v>562</v>
      </c>
      <c r="E101" s="60" t="s">
        <v>558</v>
      </c>
      <c r="F101" s="62" t="s">
        <v>19</v>
      </c>
      <c r="G101" s="62">
        <v>1800</v>
      </c>
      <c r="H101" s="25"/>
      <c r="I101" s="26"/>
    </row>
    <row r="102" spans="2:9">
      <c r="B102" s="69">
        <f t="shared" si="12"/>
        <v>87</v>
      </c>
      <c r="C102" s="70"/>
      <c r="D102" s="59" t="s">
        <v>563</v>
      </c>
      <c r="E102" s="60" t="s">
        <v>558</v>
      </c>
      <c r="F102" s="62" t="s">
        <v>19</v>
      </c>
      <c r="G102" s="62">
        <v>1800</v>
      </c>
      <c r="H102" s="25"/>
      <c r="I102" s="26"/>
    </row>
    <row r="103" spans="2:9">
      <c r="B103" s="69">
        <f t="shared" si="12"/>
        <v>88</v>
      </c>
      <c r="C103" s="70"/>
      <c r="D103" s="59" t="s">
        <v>564</v>
      </c>
      <c r="E103" s="60" t="s">
        <v>558</v>
      </c>
      <c r="F103" s="62" t="s">
        <v>19</v>
      </c>
      <c r="G103" s="62">
        <v>6500</v>
      </c>
      <c r="H103" s="25"/>
      <c r="I103" s="26"/>
    </row>
    <row r="104" spans="2:9">
      <c r="B104" s="69">
        <f t="shared" si="12"/>
        <v>89</v>
      </c>
      <c r="C104" s="70"/>
      <c r="D104" s="59" t="s">
        <v>565</v>
      </c>
      <c r="E104" s="60" t="s">
        <v>550</v>
      </c>
      <c r="F104" s="62" t="s">
        <v>19</v>
      </c>
      <c r="G104" s="62">
        <v>15</v>
      </c>
      <c r="H104" s="25"/>
      <c r="I104" s="26"/>
    </row>
    <row r="105" spans="2:9">
      <c r="B105" s="69">
        <v>90</v>
      </c>
      <c r="C105" s="70"/>
      <c r="D105" s="59" t="s">
        <v>566</v>
      </c>
      <c r="E105" s="60" t="s">
        <v>550</v>
      </c>
      <c r="F105" s="62" t="s">
        <v>19</v>
      </c>
      <c r="G105" s="62">
        <v>100</v>
      </c>
      <c r="H105" s="25"/>
      <c r="I105" s="26"/>
    </row>
    <row r="106" spans="2:9">
      <c r="B106" s="69">
        <f t="shared" si="12"/>
        <v>91</v>
      </c>
      <c r="C106" s="70"/>
      <c r="D106" s="59" t="s">
        <v>567</v>
      </c>
      <c r="E106" s="60" t="s">
        <v>550</v>
      </c>
      <c r="F106" s="62" t="s">
        <v>19</v>
      </c>
      <c r="G106" s="62">
        <v>200</v>
      </c>
      <c r="H106" s="25"/>
      <c r="I106" s="26"/>
    </row>
    <row r="107" spans="2:9">
      <c r="B107" s="69">
        <v>92</v>
      </c>
      <c r="C107" s="70"/>
      <c r="D107" s="59" t="s">
        <v>1668</v>
      </c>
      <c r="E107" s="60" t="s">
        <v>550</v>
      </c>
      <c r="F107" s="62" t="s">
        <v>19</v>
      </c>
      <c r="G107" s="62">
        <v>1600</v>
      </c>
      <c r="H107" s="25"/>
      <c r="I107" s="26"/>
    </row>
    <row r="108" spans="2:9">
      <c r="B108" s="69">
        <v>93</v>
      </c>
      <c r="C108" s="70"/>
      <c r="D108" s="59" t="s">
        <v>568</v>
      </c>
      <c r="E108" s="60" t="s">
        <v>569</v>
      </c>
      <c r="F108" s="296" t="s">
        <v>19</v>
      </c>
      <c r="G108" s="62">
        <v>60</v>
      </c>
      <c r="H108" s="25"/>
      <c r="I108" s="26"/>
    </row>
    <row r="109" spans="2:9">
      <c r="B109" s="69">
        <v>94</v>
      </c>
      <c r="C109" s="70"/>
      <c r="D109" s="59" t="s">
        <v>570</v>
      </c>
      <c r="E109" s="60" t="s">
        <v>569</v>
      </c>
      <c r="F109" s="62" t="s">
        <v>19</v>
      </c>
      <c r="G109" s="62">
        <v>60</v>
      </c>
      <c r="H109" s="25"/>
      <c r="I109" s="26"/>
    </row>
    <row r="110" spans="2:9">
      <c r="B110" s="69">
        <v>95</v>
      </c>
      <c r="C110" s="70"/>
      <c r="D110" s="59" t="s">
        <v>571</v>
      </c>
      <c r="E110" s="60" t="s">
        <v>569</v>
      </c>
      <c r="F110" s="296" t="s">
        <v>19</v>
      </c>
      <c r="G110" s="62">
        <v>400</v>
      </c>
      <c r="H110" s="25"/>
      <c r="I110" s="26"/>
    </row>
    <row r="111" spans="2:9">
      <c r="B111" s="69">
        <f>B110+1</f>
        <v>96</v>
      </c>
      <c r="C111" s="70"/>
      <c r="D111" s="59" t="s">
        <v>572</v>
      </c>
      <c r="E111" s="60" t="s">
        <v>569</v>
      </c>
      <c r="F111" s="296" t="s">
        <v>19</v>
      </c>
      <c r="G111" s="62">
        <v>500</v>
      </c>
      <c r="H111" s="25"/>
      <c r="I111" s="26"/>
    </row>
    <row r="112" spans="2:9">
      <c r="B112" s="69">
        <f t="shared" ref="B112:B127" si="13">B111+1</f>
        <v>97</v>
      </c>
      <c r="C112" s="70"/>
      <c r="D112" s="59" t="s">
        <v>573</v>
      </c>
      <c r="E112" s="60" t="s">
        <v>569</v>
      </c>
      <c r="F112" s="296" t="s">
        <v>19</v>
      </c>
      <c r="G112" s="62">
        <v>200</v>
      </c>
      <c r="H112" s="25"/>
      <c r="I112" s="26"/>
    </row>
    <row r="113" spans="2:9">
      <c r="B113" s="69">
        <f t="shared" si="13"/>
        <v>98</v>
      </c>
      <c r="C113" s="70"/>
      <c r="D113" s="59" t="s">
        <v>574</v>
      </c>
      <c r="E113" s="60" t="s">
        <v>575</v>
      </c>
      <c r="F113" s="296" t="s">
        <v>44</v>
      </c>
      <c r="G113" s="52">
        <v>1</v>
      </c>
      <c r="H113" s="25"/>
      <c r="I113" s="26"/>
    </row>
    <row r="114" spans="2:9">
      <c r="B114" s="69"/>
      <c r="C114" s="70"/>
      <c r="D114" s="84" t="s">
        <v>576</v>
      </c>
      <c r="E114" s="60"/>
      <c r="F114" s="296"/>
      <c r="G114" s="62"/>
      <c r="H114" s="25"/>
      <c r="I114" s="26"/>
    </row>
    <row r="115" spans="2:9" ht="25.5">
      <c r="B115" s="69">
        <v>99</v>
      </c>
      <c r="C115" s="70"/>
      <c r="D115" s="59" t="s">
        <v>577</v>
      </c>
      <c r="E115" s="60" t="s">
        <v>529</v>
      </c>
      <c r="F115" s="296" t="s">
        <v>44</v>
      </c>
      <c r="G115" s="62">
        <v>30</v>
      </c>
      <c r="H115" s="25"/>
      <c r="I115" s="26"/>
    </row>
    <row r="116" spans="2:9" ht="25.5">
      <c r="B116" s="69">
        <f t="shared" si="13"/>
        <v>100</v>
      </c>
      <c r="C116" s="70"/>
      <c r="D116" s="59" t="s">
        <v>578</v>
      </c>
      <c r="E116" s="60" t="s">
        <v>529</v>
      </c>
      <c r="F116" s="296" t="s">
        <v>44</v>
      </c>
      <c r="G116" s="62">
        <v>9</v>
      </c>
      <c r="H116" s="25"/>
      <c r="I116" s="26"/>
    </row>
    <row r="117" spans="2:9" ht="25.5">
      <c r="B117" s="69">
        <f t="shared" si="13"/>
        <v>101</v>
      </c>
      <c r="C117" s="70"/>
      <c r="D117" s="59" t="s">
        <v>579</v>
      </c>
      <c r="E117" s="60" t="s">
        <v>529</v>
      </c>
      <c r="F117" s="296" t="s">
        <v>44</v>
      </c>
      <c r="G117" s="62">
        <v>11</v>
      </c>
      <c r="H117" s="25"/>
      <c r="I117" s="26"/>
    </row>
    <row r="118" spans="2:9" ht="25.5">
      <c r="B118" s="69">
        <f t="shared" si="13"/>
        <v>102</v>
      </c>
      <c r="C118" s="70"/>
      <c r="D118" s="59" t="s">
        <v>580</v>
      </c>
      <c r="E118" s="60" t="s">
        <v>529</v>
      </c>
      <c r="F118" s="296" t="s">
        <v>44</v>
      </c>
      <c r="G118" s="62">
        <v>31</v>
      </c>
      <c r="H118" s="25"/>
      <c r="I118" s="26"/>
    </row>
    <row r="119" spans="2:9" ht="25.5">
      <c r="B119" s="69">
        <f t="shared" si="13"/>
        <v>103</v>
      </c>
      <c r="C119" s="70"/>
      <c r="D119" s="59" t="s">
        <v>581</v>
      </c>
      <c r="E119" s="60" t="s">
        <v>529</v>
      </c>
      <c r="F119" s="296" t="s">
        <v>44</v>
      </c>
      <c r="G119" s="62">
        <v>3</v>
      </c>
      <c r="H119" s="25"/>
      <c r="I119" s="26"/>
    </row>
    <row r="120" spans="2:9" ht="25.5">
      <c r="B120" s="69">
        <f t="shared" si="13"/>
        <v>104</v>
      </c>
      <c r="C120" s="70"/>
      <c r="D120" s="59" t="s">
        <v>582</v>
      </c>
      <c r="E120" s="60" t="s">
        <v>529</v>
      </c>
      <c r="F120" s="296" t="s">
        <v>44</v>
      </c>
      <c r="G120" s="62">
        <v>2</v>
      </c>
      <c r="H120" s="25"/>
      <c r="I120" s="26"/>
    </row>
    <row r="121" spans="2:9" ht="25.5">
      <c r="B121" s="69">
        <v>105</v>
      </c>
      <c r="C121" s="70"/>
      <c r="D121" s="59" t="s">
        <v>1669</v>
      </c>
      <c r="E121" s="60" t="s">
        <v>527</v>
      </c>
      <c r="F121" s="296" t="s">
        <v>44</v>
      </c>
      <c r="G121" s="62">
        <v>2</v>
      </c>
      <c r="H121" s="25"/>
      <c r="I121" s="26"/>
    </row>
    <row r="122" spans="2:9" ht="25.5">
      <c r="B122" s="69">
        <v>106</v>
      </c>
      <c r="C122" s="70"/>
      <c r="D122" s="59" t="s">
        <v>583</v>
      </c>
      <c r="E122" s="60" t="s">
        <v>527</v>
      </c>
      <c r="F122" s="296" t="s">
        <v>44</v>
      </c>
      <c r="G122" s="62">
        <v>33</v>
      </c>
      <c r="H122" s="25"/>
      <c r="I122" s="26"/>
    </row>
    <row r="123" spans="2:9" ht="25.5">
      <c r="B123" s="69">
        <f t="shared" si="13"/>
        <v>107</v>
      </c>
      <c r="C123" s="70"/>
      <c r="D123" s="59" t="s">
        <v>584</v>
      </c>
      <c r="E123" s="60" t="s">
        <v>585</v>
      </c>
      <c r="F123" s="296" t="s">
        <v>44</v>
      </c>
      <c r="G123" s="62">
        <v>10</v>
      </c>
      <c r="H123" s="25"/>
      <c r="I123" s="26"/>
    </row>
    <row r="124" spans="2:9" ht="25.5">
      <c r="B124" s="69">
        <f t="shared" si="13"/>
        <v>108</v>
      </c>
      <c r="C124" s="70"/>
      <c r="D124" s="59" t="s">
        <v>586</v>
      </c>
      <c r="E124" s="60" t="s">
        <v>587</v>
      </c>
      <c r="F124" s="296" t="s">
        <v>44</v>
      </c>
      <c r="G124" s="62">
        <v>3</v>
      </c>
      <c r="H124" s="25"/>
      <c r="I124" s="26"/>
    </row>
    <row r="125" spans="2:9" ht="25.5">
      <c r="B125" s="69">
        <f t="shared" si="13"/>
        <v>109</v>
      </c>
      <c r="C125" s="70"/>
      <c r="D125" s="59" t="s">
        <v>588</v>
      </c>
      <c r="E125" s="60" t="s">
        <v>589</v>
      </c>
      <c r="F125" s="296" t="s">
        <v>44</v>
      </c>
      <c r="G125" s="62">
        <v>2</v>
      </c>
      <c r="H125" s="25"/>
      <c r="I125" s="26"/>
    </row>
    <row r="126" spans="2:9" ht="38.25">
      <c r="B126" s="69">
        <f t="shared" si="13"/>
        <v>110</v>
      </c>
      <c r="C126" s="70"/>
      <c r="D126" s="59" t="s">
        <v>590</v>
      </c>
      <c r="E126" s="60" t="s">
        <v>591</v>
      </c>
      <c r="F126" s="296" t="s">
        <v>44</v>
      </c>
      <c r="G126" s="62">
        <v>9</v>
      </c>
      <c r="H126" s="25"/>
      <c r="I126" s="26"/>
    </row>
    <row r="127" spans="2:9">
      <c r="B127" s="69">
        <f t="shared" si="13"/>
        <v>111</v>
      </c>
      <c r="C127" s="70"/>
      <c r="D127" s="59" t="s">
        <v>592</v>
      </c>
      <c r="E127" s="60"/>
      <c r="F127" s="296" t="s">
        <v>26</v>
      </c>
      <c r="G127" s="62">
        <v>7</v>
      </c>
      <c r="H127" s="25"/>
      <c r="I127" s="26"/>
    </row>
    <row r="128" spans="2:9">
      <c r="B128" s="69">
        <v>112</v>
      </c>
      <c r="C128" s="70"/>
      <c r="D128" s="59" t="s">
        <v>593</v>
      </c>
      <c r="E128" s="60"/>
      <c r="F128" s="62" t="s">
        <v>26</v>
      </c>
      <c r="G128" s="62">
        <v>58</v>
      </c>
      <c r="H128" s="25"/>
      <c r="I128" s="26"/>
    </row>
    <row r="129" spans="2:9">
      <c r="B129" s="69">
        <v>113</v>
      </c>
      <c r="C129" s="70"/>
      <c r="D129" s="59" t="s">
        <v>594</v>
      </c>
      <c r="E129" s="60"/>
      <c r="F129" s="62" t="s">
        <v>44</v>
      </c>
      <c r="G129" s="62">
        <v>11</v>
      </c>
      <c r="H129" s="25"/>
      <c r="I129" s="26"/>
    </row>
    <row r="130" spans="2:9">
      <c r="B130" s="69">
        <v>114</v>
      </c>
      <c r="C130" s="70"/>
      <c r="D130" s="59" t="s">
        <v>1670</v>
      </c>
      <c r="E130" s="60"/>
      <c r="F130" s="62" t="s">
        <v>26</v>
      </c>
      <c r="G130" s="62">
        <v>17</v>
      </c>
      <c r="H130" s="25"/>
      <c r="I130" s="26"/>
    </row>
    <row r="131" spans="2:9">
      <c r="B131" s="69">
        <v>115</v>
      </c>
      <c r="C131" s="70"/>
      <c r="D131" s="59" t="s">
        <v>1671</v>
      </c>
      <c r="E131" s="60"/>
      <c r="F131" s="62" t="s">
        <v>26</v>
      </c>
      <c r="G131" s="62">
        <v>4</v>
      </c>
      <c r="H131" s="25"/>
      <c r="I131" s="26"/>
    </row>
    <row r="132" spans="2:9">
      <c r="B132" s="69">
        <v>116</v>
      </c>
      <c r="C132" s="70"/>
      <c r="D132" s="59" t="s">
        <v>595</v>
      </c>
      <c r="E132" s="60"/>
      <c r="F132" s="62" t="s">
        <v>26</v>
      </c>
      <c r="G132" s="62">
        <v>25</v>
      </c>
      <c r="H132" s="25"/>
      <c r="I132" s="26"/>
    </row>
    <row r="133" spans="2:9" ht="25.5">
      <c r="B133" s="69">
        <f t="shared" ref="B133:B180" si="14">B132+1</f>
        <v>117</v>
      </c>
      <c r="C133" s="70"/>
      <c r="D133" s="59" t="s">
        <v>596</v>
      </c>
      <c r="E133" s="60"/>
      <c r="F133" s="62" t="s">
        <v>44</v>
      </c>
      <c r="G133" s="62">
        <v>1</v>
      </c>
      <c r="H133" s="25"/>
      <c r="I133" s="26"/>
    </row>
    <row r="134" spans="2:9">
      <c r="B134" s="69">
        <f t="shared" si="14"/>
        <v>118</v>
      </c>
      <c r="C134" s="70"/>
      <c r="D134" s="59" t="s">
        <v>597</v>
      </c>
      <c r="E134" s="60" t="s">
        <v>529</v>
      </c>
      <c r="F134" s="62" t="s">
        <v>44</v>
      </c>
      <c r="G134" s="62">
        <v>1</v>
      </c>
      <c r="H134" s="25"/>
      <c r="I134" s="26"/>
    </row>
    <row r="135" spans="2:9">
      <c r="B135" s="69"/>
      <c r="C135" s="70"/>
      <c r="D135" s="84" t="s">
        <v>598</v>
      </c>
      <c r="E135" s="60"/>
      <c r="F135" s="62"/>
      <c r="G135" s="62"/>
      <c r="H135" s="25"/>
      <c r="I135" s="26"/>
    </row>
    <row r="136" spans="2:9">
      <c r="B136" s="69">
        <v>119</v>
      </c>
      <c r="C136" s="70"/>
      <c r="D136" s="306" t="s">
        <v>599</v>
      </c>
      <c r="E136" s="60" t="s">
        <v>600</v>
      </c>
      <c r="F136" s="62" t="s">
        <v>19</v>
      </c>
      <c r="G136" s="62">
        <v>90</v>
      </c>
      <c r="H136" s="25"/>
      <c r="I136" s="26"/>
    </row>
    <row r="137" spans="2:9">
      <c r="B137" s="69">
        <f t="shared" si="14"/>
        <v>120</v>
      </c>
      <c r="C137" s="70"/>
      <c r="D137" s="306" t="s">
        <v>601</v>
      </c>
      <c r="E137" s="60" t="s">
        <v>600</v>
      </c>
      <c r="F137" s="62" t="s">
        <v>19</v>
      </c>
      <c r="G137" s="62">
        <v>810</v>
      </c>
      <c r="H137" s="25"/>
      <c r="I137" s="26"/>
    </row>
    <row r="138" spans="2:9">
      <c r="B138" s="69">
        <f t="shared" si="14"/>
        <v>121</v>
      </c>
      <c r="C138" s="70"/>
      <c r="D138" s="306" t="s">
        <v>602</v>
      </c>
      <c r="E138" s="60" t="s">
        <v>600</v>
      </c>
      <c r="F138" s="62" t="s">
        <v>19</v>
      </c>
      <c r="G138" s="62">
        <v>140</v>
      </c>
      <c r="H138" s="25"/>
      <c r="I138" s="26"/>
    </row>
    <row r="139" spans="2:9">
      <c r="B139" s="69">
        <f t="shared" si="14"/>
        <v>122</v>
      </c>
      <c r="C139" s="70"/>
      <c r="D139" s="306" t="s">
        <v>603</v>
      </c>
      <c r="E139" s="60" t="s">
        <v>600</v>
      </c>
      <c r="F139" s="296" t="s">
        <v>19</v>
      </c>
      <c r="G139" s="62">
        <v>110</v>
      </c>
      <c r="H139" s="25"/>
      <c r="I139" s="26"/>
    </row>
    <row r="140" spans="2:9">
      <c r="B140" s="69">
        <f t="shared" si="14"/>
        <v>123</v>
      </c>
      <c r="C140" s="70"/>
      <c r="D140" s="306" t="s">
        <v>604</v>
      </c>
      <c r="E140" s="60"/>
      <c r="F140" s="296" t="s">
        <v>19</v>
      </c>
      <c r="G140" s="62">
        <v>80</v>
      </c>
      <c r="H140" s="25"/>
      <c r="I140" s="26"/>
    </row>
    <row r="141" spans="2:9">
      <c r="B141" s="69">
        <f t="shared" si="14"/>
        <v>124</v>
      </c>
      <c r="C141" s="70"/>
      <c r="D141" s="306" t="s">
        <v>1672</v>
      </c>
      <c r="E141" s="60"/>
      <c r="F141" s="296" t="s">
        <v>19</v>
      </c>
      <c r="G141" s="62">
        <v>780</v>
      </c>
      <c r="H141" s="25"/>
      <c r="I141" s="26"/>
    </row>
    <row r="142" spans="2:9">
      <c r="B142" s="69">
        <f t="shared" si="14"/>
        <v>125</v>
      </c>
      <c r="C142" s="70"/>
      <c r="D142" s="306" t="s">
        <v>605</v>
      </c>
      <c r="E142" s="60" t="s">
        <v>600</v>
      </c>
      <c r="F142" s="296" t="s">
        <v>19</v>
      </c>
      <c r="G142" s="62">
        <v>410</v>
      </c>
      <c r="H142" s="25"/>
      <c r="I142" s="26"/>
    </row>
    <row r="143" spans="2:9">
      <c r="B143" s="69">
        <f t="shared" si="14"/>
        <v>126</v>
      </c>
      <c r="C143" s="70"/>
      <c r="D143" s="306" t="s">
        <v>606</v>
      </c>
      <c r="E143" s="60" t="s">
        <v>600</v>
      </c>
      <c r="F143" s="296" t="s">
        <v>19</v>
      </c>
      <c r="G143" s="62">
        <v>95</v>
      </c>
      <c r="H143" s="25"/>
      <c r="I143" s="26"/>
    </row>
    <row r="144" spans="2:9">
      <c r="B144" s="69">
        <v>127</v>
      </c>
      <c r="C144" s="70"/>
      <c r="D144" s="306" t="s">
        <v>1673</v>
      </c>
      <c r="E144" s="60" t="s">
        <v>600</v>
      </c>
      <c r="F144" s="296" t="s">
        <v>26</v>
      </c>
      <c r="G144" s="62">
        <v>4</v>
      </c>
      <c r="H144" s="25"/>
      <c r="I144" s="26"/>
    </row>
    <row r="145" spans="2:9">
      <c r="B145" s="69">
        <v>128</v>
      </c>
      <c r="C145" s="70"/>
      <c r="D145" s="306" t="s">
        <v>607</v>
      </c>
      <c r="E145" s="60" t="s">
        <v>600</v>
      </c>
      <c r="F145" s="296" t="s">
        <v>26</v>
      </c>
      <c r="G145" s="62">
        <v>8</v>
      </c>
      <c r="H145" s="25"/>
      <c r="I145" s="26"/>
    </row>
    <row r="146" spans="2:9">
      <c r="B146" s="69">
        <f t="shared" si="14"/>
        <v>129</v>
      </c>
      <c r="C146" s="70"/>
      <c r="D146" s="306" t="s">
        <v>608</v>
      </c>
      <c r="E146" s="60" t="s">
        <v>600</v>
      </c>
      <c r="F146" s="296" t="s">
        <v>26</v>
      </c>
      <c r="G146" s="62">
        <v>1</v>
      </c>
      <c r="H146" s="25"/>
      <c r="I146" s="26"/>
    </row>
    <row r="147" spans="2:9">
      <c r="B147" s="69">
        <v>130</v>
      </c>
      <c r="C147" s="70"/>
      <c r="D147" s="306" t="s">
        <v>1674</v>
      </c>
      <c r="E147" s="60" t="s">
        <v>600</v>
      </c>
      <c r="F147" s="296" t="s">
        <v>26</v>
      </c>
      <c r="G147" s="62">
        <v>4</v>
      </c>
      <c r="H147" s="25"/>
      <c r="I147" s="26"/>
    </row>
    <row r="148" spans="2:9">
      <c r="B148" s="69">
        <v>131</v>
      </c>
      <c r="C148" s="70"/>
      <c r="D148" s="306" t="s">
        <v>1675</v>
      </c>
      <c r="E148" s="60" t="s">
        <v>600</v>
      </c>
      <c r="F148" s="296" t="s">
        <v>26</v>
      </c>
      <c r="G148" s="62">
        <v>1</v>
      </c>
      <c r="H148" s="25"/>
      <c r="I148" s="26"/>
    </row>
    <row r="149" spans="2:9">
      <c r="B149" s="69">
        <v>132</v>
      </c>
      <c r="C149" s="70"/>
      <c r="D149" s="306" t="s">
        <v>609</v>
      </c>
      <c r="E149" s="60" t="s">
        <v>600</v>
      </c>
      <c r="F149" s="296" t="s">
        <v>26</v>
      </c>
      <c r="G149" s="62">
        <v>3</v>
      </c>
      <c r="H149" s="25"/>
      <c r="I149" s="26"/>
    </row>
    <row r="150" spans="2:9">
      <c r="B150" s="69">
        <f t="shared" si="14"/>
        <v>133</v>
      </c>
      <c r="C150" s="70"/>
      <c r="D150" s="306" t="s">
        <v>610</v>
      </c>
      <c r="E150" s="60" t="s">
        <v>600</v>
      </c>
      <c r="F150" s="296" t="s">
        <v>26</v>
      </c>
      <c r="G150" s="62">
        <v>2</v>
      </c>
      <c r="H150" s="25"/>
      <c r="I150" s="26"/>
    </row>
    <row r="151" spans="2:9">
      <c r="B151" s="69">
        <f t="shared" si="14"/>
        <v>134</v>
      </c>
      <c r="C151" s="70"/>
      <c r="D151" s="306" t="s">
        <v>611</v>
      </c>
      <c r="E151" s="60" t="s">
        <v>600</v>
      </c>
      <c r="F151" s="296" t="s">
        <v>26</v>
      </c>
      <c r="G151" s="62">
        <v>3</v>
      </c>
      <c r="H151" s="25"/>
      <c r="I151" s="26"/>
    </row>
    <row r="152" spans="2:9">
      <c r="B152" s="69">
        <f t="shared" si="14"/>
        <v>135</v>
      </c>
      <c r="C152" s="70"/>
      <c r="D152" s="306" t="s">
        <v>612</v>
      </c>
      <c r="E152" s="60" t="s">
        <v>600</v>
      </c>
      <c r="F152" s="296" t="s">
        <v>26</v>
      </c>
      <c r="G152" s="62">
        <v>5</v>
      </c>
      <c r="H152" s="25"/>
      <c r="I152" s="26"/>
    </row>
    <row r="153" spans="2:9" ht="25.5">
      <c r="B153" s="69">
        <f t="shared" si="14"/>
        <v>136</v>
      </c>
      <c r="C153" s="70"/>
      <c r="D153" s="307" t="s">
        <v>613</v>
      </c>
      <c r="E153" s="60"/>
      <c r="F153" s="296" t="s">
        <v>26</v>
      </c>
      <c r="G153" s="62">
        <v>11</v>
      </c>
      <c r="H153" s="25"/>
      <c r="I153" s="26"/>
    </row>
    <row r="154" spans="2:9" ht="25.5">
      <c r="B154" s="69">
        <f t="shared" si="14"/>
        <v>137</v>
      </c>
      <c r="C154" s="70"/>
      <c r="D154" s="307" t="s">
        <v>614</v>
      </c>
      <c r="E154" s="60"/>
      <c r="F154" s="296" t="s">
        <v>26</v>
      </c>
      <c r="G154" s="62">
        <v>5</v>
      </c>
      <c r="H154" s="25"/>
      <c r="I154" s="26"/>
    </row>
    <row r="155" spans="2:9">
      <c r="B155" s="69">
        <v>138</v>
      </c>
      <c r="C155" s="70"/>
      <c r="D155" s="306" t="s">
        <v>1676</v>
      </c>
      <c r="E155" s="60"/>
      <c r="F155" s="296" t="s">
        <v>26</v>
      </c>
      <c r="G155" s="62">
        <v>1</v>
      </c>
      <c r="H155" s="25"/>
      <c r="I155" s="26"/>
    </row>
    <row r="156" spans="2:9">
      <c r="B156" s="69">
        <v>139</v>
      </c>
      <c r="C156" s="70"/>
      <c r="D156" s="306" t="s">
        <v>615</v>
      </c>
      <c r="E156" s="60" t="s">
        <v>600</v>
      </c>
      <c r="F156" s="296" t="s">
        <v>26</v>
      </c>
      <c r="G156" s="62">
        <v>1</v>
      </c>
      <c r="H156" s="25"/>
      <c r="I156" s="26"/>
    </row>
    <row r="157" spans="2:9">
      <c r="B157" s="69">
        <f t="shared" si="14"/>
        <v>140</v>
      </c>
      <c r="C157" s="70"/>
      <c r="D157" s="306" t="s">
        <v>616</v>
      </c>
      <c r="E157" s="60" t="s">
        <v>600</v>
      </c>
      <c r="F157" s="296" t="s">
        <v>26</v>
      </c>
      <c r="G157" s="62">
        <v>2</v>
      </c>
      <c r="H157" s="25"/>
      <c r="I157" s="26"/>
    </row>
    <row r="158" spans="2:9">
      <c r="B158" s="69">
        <f t="shared" si="14"/>
        <v>141</v>
      </c>
      <c r="C158" s="70"/>
      <c r="D158" s="306" t="s">
        <v>617</v>
      </c>
      <c r="E158" s="60" t="s">
        <v>600</v>
      </c>
      <c r="F158" s="296" t="s">
        <v>26</v>
      </c>
      <c r="G158" s="62">
        <v>1</v>
      </c>
      <c r="H158" s="25"/>
      <c r="I158" s="26"/>
    </row>
    <row r="159" spans="2:9">
      <c r="B159" s="69">
        <f t="shared" si="14"/>
        <v>142</v>
      </c>
      <c r="C159" s="70"/>
      <c r="D159" s="306" t="s">
        <v>618</v>
      </c>
      <c r="E159" s="60" t="s">
        <v>600</v>
      </c>
      <c r="F159" s="296" t="s">
        <v>26</v>
      </c>
      <c r="G159" s="62">
        <v>12</v>
      </c>
      <c r="H159" s="25"/>
      <c r="I159" s="26"/>
    </row>
    <row r="160" spans="2:9">
      <c r="B160" s="69">
        <f t="shared" si="14"/>
        <v>143</v>
      </c>
      <c r="C160" s="70"/>
      <c r="D160" s="306" t="s">
        <v>619</v>
      </c>
      <c r="E160" s="60" t="s">
        <v>600</v>
      </c>
      <c r="F160" s="296" t="s">
        <v>26</v>
      </c>
      <c r="G160" s="62">
        <v>1</v>
      </c>
      <c r="H160" s="25"/>
      <c r="I160" s="26"/>
    </row>
    <row r="161" spans="2:9">
      <c r="B161" s="69">
        <f t="shared" si="14"/>
        <v>144</v>
      </c>
      <c r="C161" s="70"/>
      <c r="D161" s="306" t="s">
        <v>620</v>
      </c>
      <c r="E161" s="60" t="s">
        <v>600</v>
      </c>
      <c r="F161" s="296" t="s">
        <v>26</v>
      </c>
      <c r="G161" s="62">
        <v>2</v>
      </c>
      <c r="H161" s="25"/>
      <c r="I161" s="26"/>
    </row>
    <row r="162" spans="2:9">
      <c r="B162" s="69">
        <f t="shared" si="14"/>
        <v>145</v>
      </c>
      <c r="C162" s="70"/>
      <c r="D162" s="306" t="s">
        <v>621</v>
      </c>
      <c r="E162" s="60" t="s">
        <v>600</v>
      </c>
      <c r="F162" s="296" t="s">
        <v>26</v>
      </c>
      <c r="G162" s="62">
        <v>5</v>
      </c>
      <c r="H162" s="25"/>
      <c r="I162" s="26"/>
    </row>
    <row r="163" spans="2:9">
      <c r="B163" s="69">
        <f t="shared" si="14"/>
        <v>146</v>
      </c>
      <c r="C163" s="70"/>
      <c r="D163" s="306" t="s">
        <v>622</v>
      </c>
      <c r="E163" s="60" t="s">
        <v>600</v>
      </c>
      <c r="F163" s="296" t="s">
        <v>26</v>
      </c>
      <c r="G163" s="62">
        <v>1</v>
      </c>
      <c r="H163" s="25"/>
      <c r="I163" s="26"/>
    </row>
    <row r="164" spans="2:9">
      <c r="B164" s="69">
        <f t="shared" si="14"/>
        <v>147</v>
      </c>
      <c r="C164" s="70"/>
      <c r="D164" s="306" t="s">
        <v>623</v>
      </c>
      <c r="E164" s="60" t="s">
        <v>600</v>
      </c>
      <c r="F164" s="296" t="s">
        <v>26</v>
      </c>
      <c r="G164" s="62">
        <v>2</v>
      </c>
      <c r="H164" s="25"/>
      <c r="I164" s="26"/>
    </row>
    <row r="165" spans="2:9">
      <c r="B165" s="69">
        <f t="shared" si="14"/>
        <v>148</v>
      </c>
      <c r="C165" s="70"/>
      <c r="D165" s="306" t="s">
        <v>624</v>
      </c>
      <c r="E165" s="60" t="s">
        <v>600</v>
      </c>
      <c r="F165" s="296" t="s">
        <v>26</v>
      </c>
      <c r="G165" s="62">
        <v>42</v>
      </c>
      <c r="H165" s="25"/>
      <c r="I165" s="26"/>
    </row>
    <row r="166" spans="2:9">
      <c r="B166" s="69">
        <f t="shared" si="14"/>
        <v>149</v>
      </c>
      <c r="C166" s="70"/>
      <c r="D166" s="306" t="s">
        <v>625</v>
      </c>
      <c r="E166" s="60" t="s">
        <v>600</v>
      </c>
      <c r="F166" s="62" t="s">
        <v>26</v>
      </c>
      <c r="G166" s="62">
        <v>2</v>
      </c>
      <c r="H166" s="25"/>
      <c r="I166" s="26"/>
    </row>
    <row r="167" spans="2:9">
      <c r="B167" s="69">
        <f t="shared" si="14"/>
        <v>150</v>
      </c>
      <c r="C167" s="70"/>
      <c r="D167" s="306" t="s">
        <v>626</v>
      </c>
      <c r="E167" s="60" t="s">
        <v>600</v>
      </c>
      <c r="F167" s="62" t="s">
        <v>26</v>
      </c>
      <c r="G167" s="62">
        <v>105</v>
      </c>
      <c r="H167" s="25"/>
      <c r="I167" s="26"/>
    </row>
    <row r="168" spans="2:9">
      <c r="B168" s="69">
        <f t="shared" si="14"/>
        <v>151</v>
      </c>
      <c r="C168" s="70"/>
      <c r="D168" s="306" t="s">
        <v>627</v>
      </c>
      <c r="E168" s="60" t="s">
        <v>600</v>
      </c>
      <c r="F168" s="62" t="s">
        <v>26</v>
      </c>
      <c r="G168" s="62">
        <v>1</v>
      </c>
      <c r="H168" s="25"/>
      <c r="I168" s="26"/>
    </row>
    <row r="169" spans="2:9">
      <c r="B169" s="69">
        <f t="shared" si="14"/>
        <v>152</v>
      </c>
      <c r="C169" s="70"/>
      <c r="D169" s="306" t="s">
        <v>628</v>
      </c>
      <c r="E169" s="60" t="s">
        <v>600</v>
      </c>
      <c r="F169" s="62" t="s">
        <v>26</v>
      </c>
      <c r="G169" s="62">
        <v>2</v>
      </c>
      <c r="H169" s="25"/>
      <c r="I169" s="26"/>
    </row>
    <row r="170" spans="2:9" ht="25.5">
      <c r="B170" s="69">
        <f t="shared" si="14"/>
        <v>153</v>
      </c>
      <c r="C170" s="70"/>
      <c r="D170" s="307" t="s">
        <v>629</v>
      </c>
      <c r="E170" s="60" t="s">
        <v>600</v>
      </c>
      <c r="F170" s="62" t="s">
        <v>44</v>
      </c>
      <c r="G170" s="62">
        <v>20</v>
      </c>
      <c r="H170" s="25"/>
      <c r="I170" s="26"/>
    </row>
    <row r="171" spans="2:9">
      <c r="B171" s="69">
        <f t="shared" si="14"/>
        <v>154</v>
      </c>
      <c r="C171" s="70"/>
      <c r="D171" s="306" t="s">
        <v>630</v>
      </c>
      <c r="E171" s="60" t="s">
        <v>631</v>
      </c>
      <c r="F171" s="62" t="s">
        <v>19</v>
      </c>
      <c r="G171" s="62">
        <v>23</v>
      </c>
      <c r="H171" s="25"/>
      <c r="I171" s="26"/>
    </row>
    <row r="172" spans="2:9">
      <c r="B172" s="69">
        <f t="shared" si="14"/>
        <v>155</v>
      </c>
      <c r="C172" s="70"/>
      <c r="D172" s="306" t="s">
        <v>632</v>
      </c>
      <c r="E172" s="60" t="s">
        <v>569</v>
      </c>
      <c r="F172" s="62" t="s">
        <v>19</v>
      </c>
      <c r="G172" s="62">
        <v>20</v>
      </c>
      <c r="H172" s="25"/>
      <c r="I172" s="26"/>
    </row>
    <row r="173" spans="2:9">
      <c r="B173" s="69">
        <f t="shared" si="14"/>
        <v>156</v>
      </c>
      <c r="C173" s="70"/>
      <c r="D173" s="306" t="s">
        <v>633</v>
      </c>
      <c r="E173" s="60" t="s">
        <v>569</v>
      </c>
      <c r="F173" s="296" t="s">
        <v>19</v>
      </c>
      <c r="G173" s="62">
        <v>30</v>
      </c>
      <c r="H173" s="25"/>
      <c r="I173" s="26"/>
    </row>
    <row r="174" spans="2:9">
      <c r="B174" s="69">
        <f t="shared" si="14"/>
        <v>157</v>
      </c>
      <c r="C174" s="70"/>
      <c r="D174" s="306" t="s">
        <v>634</v>
      </c>
      <c r="E174" s="60" t="s">
        <v>569</v>
      </c>
      <c r="F174" s="296" t="s">
        <v>19</v>
      </c>
      <c r="G174" s="62">
        <v>100</v>
      </c>
      <c r="H174" s="25"/>
      <c r="I174" s="26"/>
    </row>
    <row r="175" spans="2:9">
      <c r="B175" s="69">
        <f t="shared" si="14"/>
        <v>158</v>
      </c>
      <c r="C175" s="70"/>
      <c r="D175" s="306" t="s">
        <v>635</v>
      </c>
      <c r="E175" s="60" t="s">
        <v>569</v>
      </c>
      <c r="F175" s="308" t="s">
        <v>19</v>
      </c>
      <c r="G175" s="62">
        <v>200</v>
      </c>
      <c r="H175" s="25"/>
      <c r="I175" s="26"/>
    </row>
    <row r="176" spans="2:9">
      <c r="B176" s="69">
        <f t="shared" si="14"/>
        <v>159</v>
      </c>
      <c r="C176" s="70"/>
      <c r="D176" s="306" t="s">
        <v>636</v>
      </c>
      <c r="E176" s="60" t="s">
        <v>569</v>
      </c>
      <c r="F176" s="296" t="s">
        <v>19</v>
      </c>
      <c r="G176" s="62">
        <v>300</v>
      </c>
      <c r="H176" s="25"/>
      <c r="I176" s="26"/>
    </row>
    <row r="177" spans="2:9">
      <c r="B177" s="69">
        <f t="shared" si="14"/>
        <v>160</v>
      </c>
      <c r="C177" s="70"/>
      <c r="D177" s="306" t="s">
        <v>637</v>
      </c>
      <c r="E177" s="60" t="s">
        <v>569</v>
      </c>
      <c r="F177" s="296" t="s">
        <v>19</v>
      </c>
      <c r="G177" s="62">
        <v>400</v>
      </c>
      <c r="H177" s="25"/>
      <c r="I177" s="26"/>
    </row>
    <row r="178" spans="2:9">
      <c r="B178" s="69">
        <f t="shared" si="14"/>
        <v>161</v>
      </c>
      <c r="C178" s="70"/>
      <c r="D178" s="59" t="s">
        <v>638</v>
      </c>
      <c r="E178" s="60" t="s">
        <v>600</v>
      </c>
      <c r="F178" s="296" t="s">
        <v>44</v>
      </c>
      <c r="G178" s="62">
        <v>1</v>
      </c>
      <c r="H178" s="25"/>
      <c r="I178" s="26"/>
    </row>
    <row r="179" spans="2:9">
      <c r="B179" s="69">
        <f t="shared" si="14"/>
        <v>162</v>
      </c>
      <c r="C179" s="70"/>
      <c r="D179" s="59" t="s">
        <v>639</v>
      </c>
      <c r="E179" s="60" t="s">
        <v>600</v>
      </c>
      <c r="F179" s="296" t="s">
        <v>44</v>
      </c>
      <c r="G179" s="62">
        <v>1</v>
      </c>
      <c r="H179" s="25"/>
      <c r="I179" s="26"/>
    </row>
    <row r="180" spans="2:9">
      <c r="B180" s="69">
        <f t="shared" si="14"/>
        <v>163</v>
      </c>
      <c r="C180" s="70"/>
      <c r="D180" s="59" t="s">
        <v>640</v>
      </c>
      <c r="E180" s="60" t="s">
        <v>641</v>
      </c>
      <c r="F180" s="296" t="s">
        <v>642</v>
      </c>
      <c r="G180" s="308">
        <v>20</v>
      </c>
      <c r="H180" s="25"/>
      <c r="I180" s="26"/>
    </row>
    <row r="181" spans="2:9" ht="25.5">
      <c r="B181" s="69">
        <v>164</v>
      </c>
      <c r="C181" s="70"/>
      <c r="D181" s="59" t="s">
        <v>1677</v>
      </c>
      <c r="E181" s="60" t="s">
        <v>643</v>
      </c>
      <c r="F181" s="296" t="s">
        <v>26</v>
      </c>
      <c r="G181" s="308">
        <v>4</v>
      </c>
      <c r="H181" s="25"/>
      <c r="I181" s="26"/>
    </row>
    <row r="182" spans="2:9" ht="25.5">
      <c r="B182" s="69">
        <v>165</v>
      </c>
      <c r="C182" s="70"/>
      <c r="D182" s="59" t="s">
        <v>1678</v>
      </c>
      <c r="E182" s="60" t="s">
        <v>643</v>
      </c>
      <c r="F182" s="296" t="s">
        <v>26</v>
      </c>
      <c r="G182" s="308">
        <v>8</v>
      </c>
      <c r="H182" s="25"/>
      <c r="I182" s="26"/>
    </row>
    <row r="183" spans="2:9">
      <c r="B183" s="69">
        <v>166</v>
      </c>
      <c r="C183" s="70"/>
      <c r="D183" s="59" t="s">
        <v>644</v>
      </c>
      <c r="E183" s="309"/>
      <c r="F183" s="296" t="s">
        <v>26</v>
      </c>
      <c r="G183" s="308">
        <v>24</v>
      </c>
      <c r="H183" s="25"/>
      <c r="I183" s="26"/>
    </row>
    <row r="184" spans="2:9">
      <c r="B184" s="69">
        <f t="shared" ref="B184:B203" si="15">B183+1</f>
        <v>167</v>
      </c>
      <c r="C184" s="70"/>
      <c r="D184" s="59" t="s">
        <v>645</v>
      </c>
      <c r="E184" s="309"/>
      <c r="F184" s="296" t="s">
        <v>26</v>
      </c>
      <c r="G184" s="308">
        <v>7</v>
      </c>
      <c r="H184" s="25"/>
      <c r="I184" s="26"/>
    </row>
    <row r="185" spans="2:9">
      <c r="B185" s="69">
        <f t="shared" si="15"/>
        <v>168</v>
      </c>
      <c r="C185" s="70"/>
      <c r="D185" s="59" t="s">
        <v>646</v>
      </c>
      <c r="E185" s="309"/>
      <c r="F185" s="308" t="s">
        <v>44</v>
      </c>
      <c r="G185" s="308">
        <v>1</v>
      </c>
      <c r="H185" s="25"/>
      <c r="I185" s="26"/>
    </row>
    <row r="186" spans="2:9">
      <c r="B186" s="69"/>
      <c r="C186" s="70"/>
      <c r="D186" s="310" t="s">
        <v>647</v>
      </c>
      <c r="E186" s="60"/>
      <c r="F186" s="308"/>
      <c r="G186" s="62"/>
      <c r="H186" s="25"/>
      <c r="I186" s="26"/>
    </row>
    <row r="187" spans="2:9" ht="25.5">
      <c r="B187" s="69">
        <v>169</v>
      </c>
      <c r="C187" s="70"/>
      <c r="D187" s="59" t="s">
        <v>1679</v>
      </c>
      <c r="E187" s="62" t="s">
        <v>631</v>
      </c>
      <c r="F187" s="296" t="s">
        <v>26</v>
      </c>
      <c r="G187" s="62">
        <v>7</v>
      </c>
      <c r="H187" s="25"/>
      <c r="I187" s="26"/>
    </row>
    <row r="188" spans="2:9" ht="25.5">
      <c r="B188" s="69">
        <v>170</v>
      </c>
      <c r="C188" s="70"/>
      <c r="D188" s="59" t="s">
        <v>650</v>
      </c>
      <c r="E188" s="62" t="s">
        <v>631</v>
      </c>
      <c r="F188" s="296" t="s">
        <v>19</v>
      </c>
      <c r="G188" s="62">
        <v>1600</v>
      </c>
      <c r="H188" s="25"/>
      <c r="I188" s="26"/>
    </row>
    <row r="189" spans="2:9" ht="38.25">
      <c r="B189" s="69">
        <f t="shared" si="15"/>
        <v>171</v>
      </c>
      <c r="C189" s="70"/>
      <c r="D189" s="59" t="s">
        <v>651</v>
      </c>
      <c r="E189" s="62" t="s">
        <v>631</v>
      </c>
      <c r="F189" s="296" t="s">
        <v>19</v>
      </c>
      <c r="G189" s="62">
        <v>500</v>
      </c>
      <c r="H189" s="25"/>
      <c r="I189" s="26"/>
    </row>
    <row r="190" spans="2:9">
      <c r="B190" s="69">
        <f t="shared" si="15"/>
        <v>172</v>
      </c>
      <c r="C190" s="70"/>
      <c r="D190" s="59" t="s">
        <v>652</v>
      </c>
      <c r="E190" s="62" t="s">
        <v>631</v>
      </c>
      <c r="F190" s="296" t="s">
        <v>26</v>
      </c>
      <c r="G190" s="62">
        <v>21</v>
      </c>
      <c r="H190" s="25"/>
      <c r="I190" s="26"/>
    </row>
    <row r="191" spans="2:9" ht="25.5">
      <c r="B191" s="69">
        <f t="shared" si="15"/>
        <v>173</v>
      </c>
      <c r="C191" s="70"/>
      <c r="D191" s="59" t="s">
        <v>653</v>
      </c>
      <c r="E191" s="62" t="s">
        <v>631</v>
      </c>
      <c r="F191" s="296" t="s">
        <v>26</v>
      </c>
      <c r="G191" s="62">
        <v>6</v>
      </c>
      <c r="H191" s="25"/>
      <c r="I191" s="26"/>
    </row>
    <row r="192" spans="2:9">
      <c r="B192" s="69">
        <v>174</v>
      </c>
      <c r="C192" s="70"/>
      <c r="D192" s="59" t="s">
        <v>656</v>
      </c>
      <c r="E192" s="62" t="s">
        <v>631</v>
      </c>
      <c r="F192" s="296" t="s">
        <v>26</v>
      </c>
      <c r="G192" s="62">
        <v>51</v>
      </c>
      <c r="H192" s="25"/>
      <c r="I192" s="26"/>
    </row>
    <row r="193" spans="2:9">
      <c r="B193" s="69">
        <f t="shared" si="15"/>
        <v>175</v>
      </c>
      <c r="C193" s="70"/>
      <c r="D193" s="59" t="s">
        <v>657</v>
      </c>
      <c r="E193" s="124" t="s">
        <v>631</v>
      </c>
      <c r="F193" s="296" t="s">
        <v>26</v>
      </c>
      <c r="G193" s="62">
        <v>10</v>
      </c>
      <c r="H193" s="25"/>
      <c r="I193" s="26"/>
    </row>
    <row r="194" spans="2:9">
      <c r="B194" s="69">
        <f t="shared" si="15"/>
        <v>176</v>
      </c>
      <c r="C194" s="70"/>
      <c r="D194" s="59" t="s">
        <v>658</v>
      </c>
      <c r="E194" s="124" t="s">
        <v>631</v>
      </c>
      <c r="F194" s="296" t="s">
        <v>26</v>
      </c>
      <c r="G194" s="62">
        <v>21</v>
      </c>
      <c r="H194" s="25"/>
      <c r="I194" s="26"/>
    </row>
    <row r="195" spans="2:9">
      <c r="B195" s="69">
        <f t="shared" si="15"/>
        <v>177</v>
      </c>
      <c r="C195" s="70"/>
      <c r="D195" s="59" t="s">
        <v>659</v>
      </c>
      <c r="E195" s="124" t="s">
        <v>631</v>
      </c>
      <c r="F195" s="296" t="s">
        <v>26</v>
      </c>
      <c r="G195" s="62">
        <v>6</v>
      </c>
      <c r="H195" s="25"/>
      <c r="I195" s="26"/>
    </row>
    <row r="196" spans="2:9">
      <c r="B196" s="69">
        <f t="shared" si="15"/>
        <v>178</v>
      </c>
      <c r="C196" s="70"/>
      <c r="D196" s="59" t="s">
        <v>660</v>
      </c>
      <c r="E196" s="124" t="s">
        <v>631</v>
      </c>
      <c r="F196" s="308" t="s">
        <v>26</v>
      </c>
      <c r="G196" s="62">
        <v>8</v>
      </c>
      <c r="H196" s="25"/>
      <c r="I196" s="26"/>
    </row>
    <row r="197" spans="2:9">
      <c r="B197" s="69">
        <f t="shared" si="15"/>
        <v>179</v>
      </c>
      <c r="C197" s="70"/>
      <c r="D197" s="59" t="s">
        <v>661</v>
      </c>
      <c r="E197" s="124" t="s">
        <v>631</v>
      </c>
      <c r="F197" s="308" t="s">
        <v>26</v>
      </c>
      <c r="G197" s="62">
        <v>4</v>
      </c>
      <c r="H197" s="25"/>
      <c r="I197" s="26"/>
    </row>
    <row r="198" spans="2:9" ht="25.5">
      <c r="B198" s="69">
        <f t="shared" si="15"/>
        <v>180</v>
      </c>
      <c r="C198" s="70"/>
      <c r="D198" s="59" t="s">
        <v>662</v>
      </c>
      <c r="E198" s="124" t="s">
        <v>631</v>
      </c>
      <c r="F198" s="308" t="s">
        <v>26</v>
      </c>
      <c r="G198" s="62">
        <v>2</v>
      </c>
      <c r="H198" s="25"/>
      <c r="I198" s="26"/>
    </row>
    <row r="199" spans="2:9">
      <c r="B199" s="69">
        <f t="shared" si="15"/>
        <v>181</v>
      </c>
      <c r="C199" s="70"/>
      <c r="D199" s="59" t="s">
        <v>663</v>
      </c>
      <c r="E199" s="124" t="s">
        <v>664</v>
      </c>
      <c r="F199" s="308" t="s">
        <v>44</v>
      </c>
      <c r="G199" s="62">
        <v>2</v>
      </c>
      <c r="H199" s="25"/>
      <c r="I199" s="26"/>
    </row>
    <row r="200" spans="2:9">
      <c r="B200" s="69">
        <f t="shared" si="15"/>
        <v>182</v>
      </c>
      <c r="C200" s="70"/>
      <c r="D200" s="59" t="s">
        <v>665</v>
      </c>
      <c r="E200" s="124" t="s">
        <v>666</v>
      </c>
      <c r="F200" s="308" t="s">
        <v>44</v>
      </c>
      <c r="G200" s="62">
        <v>21</v>
      </c>
      <c r="H200" s="25"/>
      <c r="I200" s="26"/>
    </row>
    <row r="201" spans="2:9">
      <c r="B201" s="69">
        <f t="shared" si="15"/>
        <v>183</v>
      </c>
      <c r="C201" s="70"/>
      <c r="D201" s="59" t="s">
        <v>667</v>
      </c>
      <c r="E201" s="60" t="s">
        <v>550</v>
      </c>
      <c r="F201" s="296" t="s">
        <v>19</v>
      </c>
      <c r="G201" s="62">
        <v>20</v>
      </c>
      <c r="H201" s="25"/>
      <c r="I201" s="26"/>
    </row>
    <row r="202" spans="2:9">
      <c r="B202" s="69">
        <f t="shared" si="15"/>
        <v>184</v>
      </c>
      <c r="C202" s="70"/>
      <c r="D202" s="59" t="s">
        <v>668</v>
      </c>
      <c r="E202" s="60" t="s">
        <v>550</v>
      </c>
      <c r="F202" s="308" t="s">
        <v>19</v>
      </c>
      <c r="G202" s="62">
        <v>50</v>
      </c>
      <c r="H202" s="25"/>
      <c r="I202" s="26"/>
    </row>
    <row r="203" spans="2:9">
      <c r="B203" s="69">
        <f t="shared" si="15"/>
        <v>185</v>
      </c>
      <c r="C203" s="70"/>
      <c r="D203" s="59" t="s">
        <v>669</v>
      </c>
      <c r="E203" s="60" t="s">
        <v>550</v>
      </c>
      <c r="F203" s="296" t="s">
        <v>19</v>
      </c>
      <c r="G203" s="62">
        <v>500</v>
      </c>
      <c r="H203" s="25"/>
      <c r="I203" s="26"/>
    </row>
    <row r="204" spans="2:9">
      <c r="B204" s="69">
        <v>186</v>
      </c>
      <c r="C204" s="70"/>
      <c r="D204" s="59" t="s">
        <v>670</v>
      </c>
      <c r="E204" s="60" t="s">
        <v>550</v>
      </c>
      <c r="F204" s="308" t="s">
        <v>19</v>
      </c>
      <c r="G204" s="62">
        <v>800</v>
      </c>
      <c r="H204" s="25"/>
      <c r="I204" s="26"/>
    </row>
    <row r="205" spans="2:9">
      <c r="B205" s="69">
        <v>187</v>
      </c>
      <c r="C205" s="70"/>
      <c r="D205" s="59" t="s">
        <v>671</v>
      </c>
      <c r="E205" s="60" t="s">
        <v>550</v>
      </c>
      <c r="F205" s="308" t="s">
        <v>19</v>
      </c>
      <c r="G205" s="62">
        <v>2300</v>
      </c>
      <c r="H205" s="25"/>
      <c r="I205" s="26"/>
    </row>
    <row r="206" spans="2:9">
      <c r="B206" s="69">
        <f>B205+1</f>
        <v>188</v>
      </c>
      <c r="C206" s="70"/>
      <c r="D206" s="59" t="s">
        <v>672</v>
      </c>
      <c r="E206" s="124" t="s">
        <v>631</v>
      </c>
      <c r="F206" s="296" t="s">
        <v>26</v>
      </c>
      <c r="G206" s="62">
        <v>2</v>
      </c>
      <c r="H206" s="25"/>
      <c r="I206" s="26"/>
    </row>
    <row r="207" spans="2:9">
      <c r="B207" s="69">
        <f t="shared" ref="B207:B208" si="16">B206+1</f>
        <v>189</v>
      </c>
      <c r="C207" s="70"/>
      <c r="D207" s="59" t="s">
        <v>673</v>
      </c>
      <c r="E207" s="60"/>
      <c r="F207" s="296" t="s">
        <v>19</v>
      </c>
      <c r="G207" s="62">
        <v>80</v>
      </c>
      <c r="H207" s="25"/>
      <c r="I207" s="26"/>
    </row>
    <row r="208" spans="2:9">
      <c r="B208" s="69">
        <f t="shared" si="16"/>
        <v>190</v>
      </c>
      <c r="C208" s="70"/>
      <c r="D208" s="59" t="s">
        <v>674</v>
      </c>
      <c r="E208" s="307"/>
      <c r="F208" s="296" t="s">
        <v>44</v>
      </c>
      <c r="G208" s="308">
        <v>1</v>
      </c>
      <c r="H208" s="25"/>
      <c r="I208" s="26"/>
    </row>
    <row r="209" spans="2:9" s="6" customFormat="1">
      <c r="B209" s="10"/>
      <c r="C209" s="11"/>
      <c r="D209" s="12"/>
      <c r="E209" s="12"/>
      <c r="F209" s="13"/>
      <c r="G209" s="23"/>
      <c r="H209" s="27"/>
      <c r="I209" s="28"/>
    </row>
    <row r="210" spans="2:9" ht="15">
      <c r="B210" s="4"/>
      <c r="C210" s="4"/>
      <c r="D210" s="7"/>
      <c r="E210" s="7"/>
      <c r="F210" s="7" t="s">
        <v>5</v>
      </c>
      <c r="G210" s="24"/>
      <c r="H210" s="25"/>
      <c r="I210" s="26"/>
    </row>
    <row r="212" spans="2:9" s="8" customFormat="1" ht="12.75" customHeight="1">
      <c r="C212" s="9" t="str">
        <f>'1,1'!C22</f>
        <v>Piezīmes:</v>
      </c>
    </row>
    <row r="213" spans="2:9" s="8" customFormat="1" ht="45" customHeight="1">
      <c r="B213"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13" s="559"/>
      <c r="D213" s="559"/>
      <c r="E213" s="559"/>
      <c r="F213" s="559"/>
      <c r="G213" s="559"/>
      <c r="H213" s="559"/>
      <c r="I213" s="559"/>
    </row>
  </sheetData>
  <mergeCells count="12">
    <mergeCell ref="B1:D1"/>
    <mergeCell ref="B2:I2"/>
    <mergeCell ref="D3:I3"/>
    <mergeCell ref="D4:I4"/>
    <mergeCell ref="D5:I5"/>
    <mergeCell ref="B7:B8"/>
    <mergeCell ref="C7:C8"/>
    <mergeCell ref="F7:F8"/>
    <mergeCell ref="G7:G8"/>
    <mergeCell ref="B213:I213"/>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B1:K49"/>
  <sheetViews>
    <sheetView showZeros="0" view="pageBreakPreview" topLeftCell="A19" zoomScale="80" zoomScaleNormal="100" zoomScaleSheetLayoutView="80" workbookViewId="0">
      <selection activeCell="N51" sqref="N51"/>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9.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560" t="s">
        <v>12</v>
      </c>
      <c r="C1" s="560"/>
      <c r="D1" s="560"/>
      <c r="E1" s="31"/>
      <c r="F1" s="16" t="str">
        <f ca="1">MID(CELL("filename",B1), FIND("]", CELL("filename",B1))+ 1, 255)</f>
        <v>2,8</v>
      </c>
      <c r="G1" s="16"/>
      <c r="H1" s="16"/>
      <c r="I1" s="16"/>
    </row>
    <row r="2" spans="2:9" s="3" customFormat="1" ht="15">
      <c r="B2" s="561" t="str">
        <f>D9</f>
        <v>Apsardzes un piekļuves sistēmas iekārtas un ierīces</v>
      </c>
      <c r="C2" s="561"/>
      <c r="D2" s="561"/>
      <c r="E2" s="561"/>
      <c r="F2" s="561"/>
      <c r="G2" s="561"/>
      <c r="H2" s="561"/>
      <c r="I2" s="561"/>
    </row>
    <row r="3" spans="2:9" ht="15">
      <c r="B3" s="2" t="s">
        <v>1</v>
      </c>
      <c r="D3" s="568" t="str">
        <f>'1,1'!D3</f>
        <v>Ražošanas ēka</v>
      </c>
      <c r="E3" s="568"/>
      <c r="F3" s="568"/>
      <c r="G3" s="568"/>
      <c r="H3" s="568"/>
      <c r="I3" s="568"/>
    </row>
    <row r="4" spans="2:9" ht="15">
      <c r="B4" s="2" t="s">
        <v>2</v>
      </c>
      <c r="D4" s="568" t="str">
        <f>'1,1'!D4</f>
        <v>Ražošanas ēkas Nr.7 jaunbūve</v>
      </c>
      <c r="E4" s="568"/>
      <c r="F4" s="568"/>
      <c r="G4" s="568"/>
      <c r="H4" s="568"/>
      <c r="I4" s="568"/>
    </row>
    <row r="5" spans="2:9" ht="15">
      <c r="B5" s="2" t="s">
        <v>3</v>
      </c>
      <c r="D5" s="568" t="str">
        <f>'1,1'!D5:H5</f>
        <v>Ventspils, Ventspils Augsto tehnoloģiju parks</v>
      </c>
      <c r="E5" s="568"/>
      <c r="F5" s="568"/>
      <c r="G5" s="568"/>
      <c r="H5" s="568"/>
      <c r="I5" s="568"/>
    </row>
    <row r="6" spans="2:9" ht="15">
      <c r="B6" s="5"/>
      <c r="C6" s="5"/>
    </row>
    <row r="7" spans="2:9" ht="14.25" customHeight="1">
      <c r="B7" s="562" t="s">
        <v>4</v>
      </c>
      <c r="C7" s="563"/>
      <c r="D7" s="571" t="s">
        <v>6</v>
      </c>
      <c r="E7" s="572"/>
      <c r="F7" s="566" t="s">
        <v>7</v>
      </c>
      <c r="G7" s="567" t="s">
        <v>8</v>
      </c>
      <c r="H7" s="25"/>
      <c r="I7" s="26"/>
    </row>
    <row r="8" spans="2:9" ht="59.25" customHeight="1">
      <c r="B8" s="562"/>
      <c r="C8" s="564"/>
      <c r="D8" s="573"/>
      <c r="E8" s="574"/>
      <c r="F8" s="566"/>
      <c r="G8" s="567"/>
      <c r="H8" s="25"/>
      <c r="I8" s="26"/>
    </row>
    <row r="9" spans="2:9" ht="15.6" customHeight="1">
      <c r="B9" s="33"/>
      <c r="C9" s="34"/>
      <c r="D9" s="576" t="s">
        <v>723</v>
      </c>
      <c r="E9" s="577"/>
      <c r="F9" s="35"/>
      <c r="G9" s="36"/>
      <c r="H9" s="25"/>
      <c r="I9" s="26"/>
    </row>
    <row r="10" spans="2:9" ht="63.75">
      <c r="B10" s="49">
        <v>1</v>
      </c>
      <c r="C10" s="374"/>
      <c r="D10" s="51" t="s">
        <v>676</v>
      </c>
      <c r="E10" s="52" t="s">
        <v>677</v>
      </c>
      <c r="F10" s="52" t="s">
        <v>678</v>
      </c>
      <c r="G10" s="52">
        <v>1</v>
      </c>
      <c r="H10" s="25"/>
      <c r="I10" s="26"/>
    </row>
    <row r="11" spans="2:9">
      <c r="B11" s="49">
        <v>2</v>
      </c>
      <c r="C11" s="374"/>
      <c r="D11" s="51" t="s">
        <v>679</v>
      </c>
      <c r="E11" s="52" t="s">
        <v>677</v>
      </c>
      <c r="F11" s="52" t="s">
        <v>11</v>
      </c>
      <c r="G11" s="52">
        <v>1</v>
      </c>
      <c r="H11" s="25"/>
      <c r="I11" s="26"/>
    </row>
    <row r="12" spans="2:9" ht="25.5">
      <c r="B12" s="49">
        <v>3</v>
      </c>
      <c r="C12" s="374"/>
      <c r="D12" s="51" t="s">
        <v>680</v>
      </c>
      <c r="E12" s="53" t="s">
        <v>677</v>
      </c>
      <c r="F12" s="52" t="s">
        <v>11</v>
      </c>
      <c r="G12" s="52">
        <v>1</v>
      </c>
      <c r="H12" s="25"/>
      <c r="I12" s="26"/>
    </row>
    <row r="13" spans="2:9">
      <c r="B13" s="49">
        <v>4</v>
      </c>
      <c r="C13" s="374"/>
      <c r="D13" s="51" t="s">
        <v>681</v>
      </c>
      <c r="E13" s="53" t="s">
        <v>677</v>
      </c>
      <c r="F13" s="52" t="s">
        <v>11</v>
      </c>
      <c r="G13" s="52">
        <v>1</v>
      </c>
      <c r="H13" s="25"/>
      <c r="I13" s="26"/>
    </row>
    <row r="14" spans="2:9" ht="140.25">
      <c r="B14" s="49">
        <v>5</v>
      </c>
      <c r="C14" s="374"/>
      <c r="D14" s="51" t="s">
        <v>682</v>
      </c>
      <c r="E14" s="53" t="s">
        <v>677</v>
      </c>
      <c r="F14" s="52" t="s">
        <v>678</v>
      </c>
      <c r="G14" s="52">
        <v>1</v>
      </c>
      <c r="H14" s="25"/>
      <c r="I14" s="26"/>
    </row>
    <row r="15" spans="2:9" ht="25.5">
      <c r="B15" s="49">
        <v>6</v>
      </c>
      <c r="C15" s="374"/>
      <c r="D15" s="51" t="s">
        <v>683</v>
      </c>
      <c r="E15" s="52" t="s">
        <v>677</v>
      </c>
      <c r="F15" s="52" t="s">
        <v>11</v>
      </c>
      <c r="G15" s="52">
        <v>1</v>
      </c>
      <c r="H15" s="25"/>
      <c r="I15" s="26"/>
    </row>
    <row r="16" spans="2:9">
      <c r="B16" s="49">
        <v>7</v>
      </c>
      <c r="C16" s="374"/>
      <c r="D16" s="51" t="s">
        <v>684</v>
      </c>
      <c r="E16" s="52" t="s">
        <v>677</v>
      </c>
      <c r="F16" s="52" t="s">
        <v>11</v>
      </c>
      <c r="G16" s="52">
        <v>1</v>
      </c>
      <c r="H16" s="25"/>
      <c r="I16" s="26"/>
    </row>
    <row r="17" spans="2:9" ht="25.5">
      <c r="B17" s="49">
        <v>8</v>
      </c>
      <c r="C17" s="374"/>
      <c r="D17" s="51" t="s">
        <v>685</v>
      </c>
      <c r="E17" s="52" t="s">
        <v>677</v>
      </c>
      <c r="F17" s="52" t="s">
        <v>678</v>
      </c>
      <c r="G17" s="52">
        <v>1</v>
      </c>
      <c r="H17" s="25"/>
      <c r="I17" s="26"/>
    </row>
    <row r="18" spans="2:9">
      <c r="B18" s="49">
        <v>9</v>
      </c>
      <c r="C18" s="374"/>
      <c r="D18" s="51" t="s">
        <v>686</v>
      </c>
      <c r="E18" s="52" t="s">
        <v>677</v>
      </c>
      <c r="F18" s="52" t="s">
        <v>678</v>
      </c>
      <c r="G18" s="52">
        <v>1</v>
      </c>
      <c r="H18" s="25"/>
      <c r="I18" s="26"/>
    </row>
    <row r="19" spans="2:9" ht="25.5">
      <c r="B19" s="49">
        <v>10</v>
      </c>
      <c r="C19" s="374"/>
      <c r="D19" s="51" t="s">
        <v>687</v>
      </c>
      <c r="E19" s="52" t="s">
        <v>677</v>
      </c>
      <c r="F19" s="52" t="s">
        <v>678</v>
      </c>
      <c r="G19" s="52">
        <v>40</v>
      </c>
      <c r="H19" s="25"/>
      <c r="I19" s="26"/>
    </row>
    <row r="20" spans="2:9">
      <c r="B20" s="49">
        <v>11</v>
      </c>
      <c r="C20" s="374"/>
      <c r="D20" s="51" t="s">
        <v>688</v>
      </c>
      <c r="E20" s="52" t="s">
        <v>677</v>
      </c>
      <c r="F20" s="52" t="s">
        <v>11</v>
      </c>
      <c r="G20" s="52">
        <v>1</v>
      </c>
      <c r="H20" s="25"/>
      <c r="I20" s="26"/>
    </row>
    <row r="21" spans="2:9" ht="51">
      <c r="B21" s="49">
        <v>12</v>
      </c>
      <c r="C21" s="374"/>
      <c r="D21" s="51" t="s">
        <v>689</v>
      </c>
      <c r="E21" s="52"/>
      <c r="F21" s="52" t="s">
        <v>678</v>
      </c>
      <c r="G21" s="52">
        <v>1</v>
      </c>
      <c r="H21" s="25"/>
      <c r="I21" s="26"/>
    </row>
    <row r="22" spans="2:9">
      <c r="B22" s="49">
        <v>13</v>
      </c>
      <c r="C22" s="374"/>
      <c r="D22" s="51" t="s">
        <v>690</v>
      </c>
      <c r="E22" s="52" t="s">
        <v>677</v>
      </c>
      <c r="F22" s="52" t="s">
        <v>11</v>
      </c>
      <c r="G22" s="52">
        <v>44</v>
      </c>
      <c r="H22" s="25"/>
      <c r="I22" s="26"/>
    </row>
    <row r="23" spans="2:9" ht="25.5">
      <c r="B23" s="49">
        <v>14</v>
      </c>
      <c r="C23" s="374"/>
      <c r="D23" s="51" t="s">
        <v>691</v>
      </c>
      <c r="E23" s="52" t="s">
        <v>677</v>
      </c>
      <c r="F23" s="52" t="s">
        <v>11</v>
      </c>
      <c r="G23" s="52">
        <v>1</v>
      </c>
      <c r="H23" s="25"/>
      <c r="I23" s="26"/>
    </row>
    <row r="24" spans="2:9">
      <c r="B24" s="49">
        <v>15</v>
      </c>
      <c r="C24" s="374"/>
      <c r="D24" s="51" t="s">
        <v>692</v>
      </c>
      <c r="E24" s="52"/>
      <c r="F24" s="52" t="s">
        <v>11</v>
      </c>
      <c r="G24" s="52">
        <v>1</v>
      </c>
      <c r="H24" s="25"/>
      <c r="I24" s="26"/>
    </row>
    <row r="25" spans="2:9" ht="25.5">
      <c r="B25" s="49">
        <v>16</v>
      </c>
      <c r="C25" s="374"/>
      <c r="D25" s="51" t="s">
        <v>693</v>
      </c>
      <c r="E25" s="53" t="s">
        <v>694</v>
      </c>
      <c r="F25" s="52" t="s">
        <v>11</v>
      </c>
      <c r="G25" s="52">
        <v>7</v>
      </c>
      <c r="H25" s="25"/>
      <c r="I25" s="26"/>
    </row>
    <row r="26" spans="2:9" ht="25.5">
      <c r="B26" s="49">
        <v>17</v>
      </c>
      <c r="C26" s="374"/>
      <c r="D26" s="51" t="s">
        <v>695</v>
      </c>
      <c r="E26" s="53" t="s">
        <v>696</v>
      </c>
      <c r="F26" s="52" t="s">
        <v>11</v>
      </c>
      <c r="G26" s="52">
        <f>61-G25</f>
        <v>54</v>
      </c>
      <c r="H26" s="25"/>
      <c r="I26" s="26"/>
    </row>
    <row r="27" spans="2:9">
      <c r="B27" s="375"/>
      <c r="C27" s="374"/>
      <c r="D27" s="54" t="s">
        <v>697</v>
      </c>
      <c r="E27" s="55"/>
      <c r="F27" s="55"/>
      <c r="G27" s="55"/>
      <c r="H27" s="25"/>
      <c r="I27" s="26"/>
    </row>
    <row r="28" spans="2:9">
      <c r="B28" s="49">
        <v>18</v>
      </c>
      <c r="C28" s="374"/>
      <c r="D28" s="51" t="s">
        <v>698</v>
      </c>
      <c r="E28" s="52"/>
      <c r="F28" s="52" t="s">
        <v>11</v>
      </c>
      <c r="G28" s="52">
        <v>47</v>
      </c>
      <c r="H28" s="25"/>
      <c r="I28" s="26"/>
    </row>
    <row r="29" spans="2:9">
      <c r="B29" s="49">
        <f>B28+1</f>
        <v>19</v>
      </c>
      <c r="C29" s="374"/>
      <c r="D29" s="51" t="s">
        <v>699</v>
      </c>
      <c r="E29" s="52"/>
      <c r="F29" s="52" t="s">
        <v>11</v>
      </c>
      <c r="G29" s="52">
        <v>2</v>
      </c>
      <c r="H29" s="25"/>
      <c r="I29" s="26"/>
    </row>
    <row r="30" spans="2:9">
      <c r="B30" s="49">
        <f>B29+1</f>
        <v>20</v>
      </c>
      <c r="C30" s="374"/>
      <c r="D30" s="51" t="s">
        <v>700</v>
      </c>
      <c r="E30" s="52"/>
      <c r="F30" s="52" t="s">
        <v>11</v>
      </c>
      <c r="G30" s="52">
        <v>24</v>
      </c>
      <c r="H30" s="25"/>
      <c r="I30" s="26"/>
    </row>
    <row r="31" spans="2:9" ht="25.5">
      <c r="B31" s="49">
        <f t="shared" ref="B31:B34" si="0">B30+1</f>
        <v>21</v>
      </c>
      <c r="C31" s="374"/>
      <c r="D31" s="51" t="s">
        <v>701</v>
      </c>
      <c r="E31" s="52"/>
      <c r="F31" s="52" t="s">
        <v>11</v>
      </c>
      <c r="G31" s="52">
        <v>24</v>
      </c>
      <c r="H31" s="25"/>
      <c r="I31" s="26"/>
    </row>
    <row r="32" spans="2:9">
      <c r="B32" s="49">
        <f t="shared" si="0"/>
        <v>22</v>
      </c>
      <c r="C32" s="374"/>
      <c r="D32" s="51" t="s">
        <v>702</v>
      </c>
      <c r="E32" s="52" t="s">
        <v>703</v>
      </c>
      <c r="F32" s="52" t="s">
        <v>11</v>
      </c>
      <c r="G32" s="52">
        <v>39</v>
      </c>
      <c r="H32" s="25"/>
      <c r="I32" s="26"/>
    </row>
    <row r="33" spans="2:9">
      <c r="B33" s="49">
        <f t="shared" si="0"/>
        <v>23</v>
      </c>
      <c r="C33" s="374"/>
      <c r="D33" s="51" t="s">
        <v>704</v>
      </c>
      <c r="E33" s="52" t="s">
        <v>705</v>
      </c>
      <c r="F33" s="52" t="s">
        <v>11</v>
      </c>
      <c r="G33" s="52">
        <v>40</v>
      </c>
      <c r="H33" s="25"/>
      <c r="I33" s="26"/>
    </row>
    <row r="34" spans="2:9">
      <c r="B34" s="49">
        <f t="shared" si="0"/>
        <v>24</v>
      </c>
      <c r="C34" s="374"/>
      <c r="D34" s="51" t="s">
        <v>706</v>
      </c>
      <c r="E34" s="52"/>
      <c r="F34" s="52" t="s">
        <v>11</v>
      </c>
      <c r="G34" s="52">
        <v>40</v>
      </c>
      <c r="H34" s="25"/>
      <c r="I34" s="26"/>
    </row>
    <row r="35" spans="2:9">
      <c r="B35" s="375"/>
      <c r="C35" s="374"/>
      <c r="D35" s="54" t="s">
        <v>707</v>
      </c>
      <c r="E35" s="55"/>
      <c r="F35" s="55"/>
      <c r="G35" s="55"/>
      <c r="H35" s="25"/>
      <c r="I35" s="26"/>
    </row>
    <row r="36" spans="2:9">
      <c r="B36" s="49">
        <f>B34+1</f>
        <v>25</v>
      </c>
      <c r="C36" s="374"/>
      <c r="D36" s="51" t="s">
        <v>708</v>
      </c>
      <c r="E36" s="53" t="s">
        <v>709</v>
      </c>
      <c r="F36" s="53" t="s">
        <v>19</v>
      </c>
      <c r="G36" s="53">
        <v>1600</v>
      </c>
      <c r="H36" s="25"/>
      <c r="I36" s="26"/>
    </row>
    <row r="37" spans="2:9">
      <c r="B37" s="49">
        <f>B36+1</f>
        <v>26</v>
      </c>
      <c r="C37" s="374"/>
      <c r="D37" s="51" t="s">
        <v>710</v>
      </c>
      <c r="E37" s="53" t="s">
        <v>711</v>
      </c>
      <c r="F37" s="53" t="s">
        <v>19</v>
      </c>
      <c r="G37" s="53">
        <v>1800</v>
      </c>
      <c r="H37" s="25"/>
      <c r="I37" s="26"/>
    </row>
    <row r="38" spans="2:9">
      <c r="B38" s="49">
        <f>B37+1</f>
        <v>27</v>
      </c>
      <c r="C38" s="374"/>
      <c r="D38" s="51" t="s">
        <v>712</v>
      </c>
      <c r="E38" s="53" t="s">
        <v>713</v>
      </c>
      <c r="F38" s="53" t="s">
        <v>19</v>
      </c>
      <c r="G38" s="53">
        <v>1000</v>
      </c>
      <c r="H38" s="25"/>
      <c r="I38" s="26"/>
    </row>
    <row r="39" spans="2:9">
      <c r="B39" s="49">
        <f t="shared" ref="B39:B44" si="1">B38+1</f>
        <v>28</v>
      </c>
      <c r="C39" s="374"/>
      <c r="D39" s="51" t="s">
        <v>712</v>
      </c>
      <c r="E39" s="53" t="s">
        <v>714</v>
      </c>
      <c r="F39" s="53" t="s">
        <v>19</v>
      </c>
      <c r="G39" s="53">
        <v>200</v>
      </c>
      <c r="H39" s="25"/>
      <c r="I39" s="26"/>
    </row>
    <row r="40" spans="2:9">
      <c r="B40" s="49">
        <f t="shared" si="1"/>
        <v>29</v>
      </c>
      <c r="C40" s="374"/>
      <c r="D40" s="51" t="s">
        <v>715</v>
      </c>
      <c r="E40" s="53" t="s">
        <v>716</v>
      </c>
      <c r="F40" s="53" t="s">
        <v>19</v>
      </c>
      <c r="G40" s="53">
        <v>2000</v>
      </c>
      <c r="H40" s="25"/>
      <c r="I40" s="26"/>
    </row>
    <row r="41" spans="2:9">
      <c r="B41" s="49">
        <f t="shared" si="1"/>
        <v>30</v>
      </c>
      <c r="C41" s="374"/>
      <c r="D41" s="51" t="s">
        <v>717</v>
      </c>
      <c r="E41" s="53" t="s">
        <v>718</v>
      </c>
      <c r="F41" s="53" t="s">
        <v>19</v>
      </c>
      <c r="G41" s="53">
        <v>200</v>
      </c>
      <c r="H41" s="25"/>
      <c r="I41" s="26"/>
    </row>
    <row r="42" spans="2:9">
      <c r="B42" s="49">
        <f t="shared" si="1"/>
        <v>31</v>
      </c>
      <c r="C42" s="374"/>
      <c r="D42" s="51" t="s">
        <v>719</v>
      </c>
      <c r="E42" s="53"/>
      <c r="F42" s="53" t="s">
        <v>11</v>
      </c>
      <c r="G42" s="53">
        <v>1</v>
      </c>
      <c r="H42" s="25"/>
      <c r="I42" s="26"/>
    </row>
    <row r="43" spans="2:9">
      <c r="B43" s="49">
        <f t="shared" si="1"/>
        <v>32</v>
      </c>
      <c r="C43" s="374"/>
      <c r="D43" s="51" t="s">
        <v>720</v>
      </c>
      <c r="E43" s="53"/>
      <c r="F43" s="53" t="s">
        <v>678</v>
      </c>
      <c r="G43" s="53">
        <v>1</v>
      </c>
      <c r="H43" s="25"/>
      <c r="I43" s="26"/>
    </row>
    <row r="44" spans="2:9" ht="25.5">
      <c r="B44" s="49">
        <f t="shared" si="1"/>
        <v>33</v>
      </c>
      <c r="C44" s="374"/>
      <c r="D44" s="51" t="s">
        <v>721</v>
      </c>
      <c r="E44" s="56" t="s">
        <v>722</v>
      </c>
      <c r="F44" s="57" t="s">
        <v>678</v>
      </c>
      <c r="G44" s="52">
        <v>1</v>
      </c>
      <c r="H44" s="25"/>
      <c r="I44" s="26"/>
    </row>
    <row r="45" spans="2:9" s="6" customFormat="1">
      <c r="B45" s="10"/>
      <c r="C45" s="11"/>
      <c r="D45" s="12"/>
      <c r="E45" s="12"/>
      <c r="F45" s="13"/>
      <c r="G45" s="23"/>
      <c r="H45" s="27"/>
      <c r="I45" s="28"/>
    </row>
    <row r="46" spans="2:9" ht="15">
      <c r="B46" s="4"/>
      <c r="C46" s="4"/>
      <c r="D46" s="7"/>
      <c r="E46" s="7"/>
      <c r="F46" s="7" t="s">
        <v>5</v>
      </c>
      <c r="G46" s="24"/>
      <c r="H46" s="25"/>
      <c r="I46" s="26"/>
    </row>
    <row r="48" spans="2:9" s="8" customFormat="1" ht="12.75" customHeight="1">
      <c r="C48" s="9" t="str">
        <f>'1,1'!C22</f>
        <v>Piezīmes:</v>
      </c>
    </row>
    <row r="49" spans="2:9" s="8" customFormat="1" ht="45" customHeight="1">
      <c r="B49"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9" s="559"/>
      <c r="D49" s="559"/>
      <c r="E49" s="559"/>
      <c r="F49" s="559"/>
      <c r="G49" s="559"/>
      <c r="H49" s="559"/>
      <c r="I49" s="559"/>
    </row>
  </sheetData>
  <mergeCells count="12">
    <mergeCell ref="B1:D1"/>
    <mergeCell ref="B2:I2"/>
    <mergeCell ref="D3:I3"/>
    <mergeCell ref="D4:I4"/>
    <mergeCell ref="D5:I5"/>
    <mergeCell ref="B7:B8"/>
    <mergeCell ref="C7:C8"/>
    <mergeCell ref="F7:F8"/>
    <mergeCell ref="G7:G8"/>
    <mergeCell ref="B49:I49"/>
    <mergeCell ref="D7:E8"/>
    <mergeCell ref="D9:E9"/>
  </mergeCells>
  <printOptions horizontalCentered="1"/>
  <pageMargins left="0.27559055118110237" right="0.27559055118110237" top="0.74803149606299213" bottom="0.74803149606299213" header="0.31496062992125984" footer="0.31496062992125984"/>
  <pageSetup paperSize="9" scale="64"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59999389629810485"/>
  </sheetPr>
  <dimension ref="B1:J20"/>
  <sheetViews>
    <sheetView showZeros="0" view="pageBreakPreview" zoomScale="80" zoomScaleNormal="100" zoomScaleSheetLayoutView="80" workbookViewId="0">
      <selection activeCell="K36" sqref="K36"/>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560" t="s">
        <v>12</v>
      </c>
      <c r="C1" s="560"/>
      <c r="D1" s="560"/>
      <c r="E1" s="16" t="str">
        <f ca="1">MID(CELL("filename",B1), FIND("]", CELL("filename",B1))+ 1, 255)</f>
        <v>2,9</v>
      </c>
      <c r="F1" s="16"/>
      <c r="G1" s="16"/>
      <c r="H1" s="16"/>
    </row>
    <row r="2" spans="2:8" s="3" customFormat="1" ht="15">
      <c r="B2" s="561" t="str">
        <f>D9</f>
        <v>Piekļuves  kontrole un EDS sistēma</v>
      </c>
      <c r="C2" s="561"/>
      <c r="D2" s="561"/>
      <c r="E2" s="561"/>
      <c r="F2" s="561"/>
      <c r="G2" s="561"/>
      <c r="H2" s="561"/>
    </row>
    <row r="3" spans="2:8" ht="15">
      <c r="B3" s="2" t="s">
        <v>1</v>
      </c>
      <c r="D3" s="568" t="str">
        <f>'1,1'!D3</f>
        <v>Ražošanas ēka</v>
      </c>
      <c r="E3" s="568"/>
      <c r="F3" s="568"/>
      <c r="G3" s="568"/>
      <c r="H3" s="568"/>
    </row>
    <row r="4" spans="2:8" ht="15">
      <c r="B4" s="2" t="s">
        <v>2</v>
      </c>
      <c r="D4" s="568" t="str">
        <f>'1,1'!D4</f>
        <v>Ražošanas ēkas Nr.7 jaunbūve</v>
      </c>
      <c r="E4" s="568"/>
      <c r="F4" s="568"/>
      <c r="G4" s="568"/>
      <c r="H4" s="568"/>
    </row>
    <row r="5" spans="2:8" ht="15">
      <c r="B5" s="2" t="s">
        <v>3</v>
      </c>
      <c r="D5" s="568" t="str">
        <f>'1,1'!D5:H5</f>
        <v>Ventspils, Ventspils Augsto tehnoloģiju parks</v>
      </c>
      <c r="E5" s="568"/>
      <c r="F5" s="568"/>
      <c r="G5" s="568"/>
      <c r="H5" s="568"/>
    </row>
    <row r="6" spans="2:8" ht="15">
      <c r="B6" s="5"/>
      <c r="C6" s="5"/>
    </row>
    <row r="7" spans="2:8" ht="14.25" customHeight="1">
      <c r="B7" s="562" t="s">
        <v>4</v>
      </c>
      <c r="C7" s="563"/>
      <c r="D7" s="571" t="s">
        <v>6</v>
      </c>
      <c r="E7" s="566" t="s">
        <v>7</v>
      </c>
      <c r="F7" s="567" t="s">
        <v>8</v>
      </c>
      <c r="G7" s="25"/>
      <c r="H7" s="26"/>
    </row>
    <row r="8" spans="2:8" ht="59.25" customHeight="1">
      <c r="B8" s="562"/>
      <c r="C8" s="564"/>
      <c r="D8" s="573"/>
      <c r="E8" s="566"/>
      <c r="F8" s="567"/>
      <c r="G8" s="25"/>
      <c r="H8" s="26"/>
    </row>
    <row r="9" spans="2:8" ht="39.950000000000003" customHeight="1">
      <c r="B9" s="33"/>
      <c r="C9" s="34"/>
      <c r="D9" s="311" t="s">
        <v>1731</v>
      </c>
      <c r="E9" s="35"/>
      <c r="F9" s="36"/>
      <c r="G9" s="25"/>
      <c r="H9" s="26"/>
    </row>
    <row r="10" spans="2:8" ht="25.5">
      <c r="B10" s="49">
        <v>1</v>
      </c>
      <c r="C10" s="50"/>
      <c r="D10" s="312" t="s">
        <v>1442</v>
      </c>
      <c r="E10" s="52" t="s">
        <v>678</v>
      </c>
      <c r="F10" s="52">
        <v>1</v>
      </c>
      <c r="G10" s="25"/>
      <c r="H10" s="26"/>
    </row>
    <row r="11" spans="2:8">
      <c r="B11" s="49">
        <v>2</v>
      </c>
      <c r="C11" s="50"/>
      <c r="D11" s="312" t="s">
        <v>1443</v>
      </c>
      <c r="E11" s="52" t="s">
        <v>678</v>
      </c>
      <c r="F11" s="52">
        <v>1</v>
      </c>
      <c r="G11" s="25"/>
      <c r="H11" s="26"/>
    </row>
    <row r="12" spans="2:8">
      <c r="B12" s="49">
        <v>3</v>
      </c>
      <c r="C12" s="50"/>
      <c r="D12" s="312" t="s">
        <v>1444</v>
      </c>
      <c r="E12" s="52" t="s">
        <v>678</v>
      </c>
      <c r="F12" s="52">
        <v>1</v>
      </c>
      <c r="G12" s="25"/>
      <c r="H12" s="26"/>
    </row>
    <row r="13" spans="2:8">
      <c r="B13" s="49">
        <v>4</v>
      </c>
      <c r="C13" s="50"/>
      <c r="D13" s="312" t="s">
        <v>1445</v>
      </c>
      <c r="E13" s="52" t="s">
        <v>678</v>
      </c>
      <c r="F13" s="52">
        <v>1</v>
      </c>
      <c r="G13" s="25"/>
      <c r="H13" s="26"/>
    </row>
    <row r="14" spans="2:8">
      <c r="B14" s="49">
        <v>5</v>
      </c>
      <c r="C14" s="50"/>
      <c r="D14" s="312" t="s">
        <v>1446</v>
      </c>
      <c r="E14" s="52" t="s">
        <v>678</v>
      </c>
      <c r="F14" s="52">
        <v>1</v>
      </c>
      <c r="G14" s="25"/>
      <c r="H14" s="26"/>
    </row>
    <row r="15" spans="2:8">
      <c r="B15" s="315">
        <v>6</v>
      </c>
      <c r="C15" s="316"/>
      <c r="D15" s="313" t="s">
        <v>1447</v>
      </c>
      <c r="E15" s="314" t="s">
        <v>678</v>
      </c>
      <c r="F15" s="314">
        <v>1</v>
      </c>
      <c r="G15" s="25"/>
      <c r="H15" s="26"/>
    </row>
    <row r="16" spans="2:8" s="6" customFormat="1">
      <c r="B16" s="10"/>
      <c r="C16" s="11"/>
      <c r="D16" s="12"/>
      <c r="E16" s="13"/>
      <c r="F16" s="23"/>
      <c r="G16" s="27"/>
      <c r="H16" s="28"/>
    </row>
    <row r="17" spans="2:8" ht="15">
      <c r="B17" s="4"/>
      <c r="C17" s="4"/>
      <c r="D17" s="7"/>
      <c r="E17" s="7" t="s">
        <v>5</v>
      </c>
      <c r="F17" s="24"/>
      <c r="G17" s="25"/>
      <c r="H17" s="26"/>
    </row>
    <row r="19" spans="2:8" s="8" customFormat="1" ht="12.75" customHeight="1">
      <c r="C19" s="9" t="str">
        <f>'1,1'!C22</f>
        <v>Piezīmes:</v>
      </c>
    </row>
    <row r="20" spans="2:8" s="8" customFormat="1" ht="45" customHeight="1">
      <c r="B20"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0" s="559"/>
      <c r="D20" s="559"/>
      <c r="E20" s="559"/>
      <c r="F20" s="559"/>
      <c r="G20" s="559"/>
      <c r="H20" s="559"/>
    </row>
  </sheetData>
  <mergeCells count="11">
    <mergeCell ref="B20:H20"/>
    <mergeCell ref="B7:B8"/>
    <mergeCell ref="C7:C8"/>
    <mergeCell ref="D7:D8"/>
    <mergeCell ref="E7:E8"/>
    <mergeCell ref="F7:F8"/>
    <mergeCell ref="B1:D1"/>
    <mergeCell ref="B2:H2"/>
    <mergeCell ref="D3:H3"/>
    <mergeCell ref="D4:H4"/>
    <mergeCell ref="D5:H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B1:K39"/>
  <sheetViews>
    <sheetView showZeros="0" view="pageBreakPreview" topLeftCell="B19" zoomScale="80" zoomScaleNormal="100" zoomScaleSheetLayoutView="80" workbookViewId="0">
      <selection activeCell="I8" sqref="I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5.140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560" t="s">
        <v>12</v>
      </c>
      <c r="C1" s="560"/>
      <c r="D1" s="560"/>
      <c r="E1" s="31"/>
      <c r="F1" s="16" t="str">
        <f ca="1">MID(CELL("filename",B1), FIND("]", CELL("filename",B1))+ 1, 255)</f>
        <v>2,10</v>
      </c>
      <c r="G1" s="16"/>
      <c r="H1" s="16"/>
      <c r="I1" s="16"/>
    </row>
    <row r="2" spans="2:9" s="3" customFormat="1" ht="15">
      <c r="B2" s="561" t="str">
        <f>D9</f>
        <v>Ugunsgrēka atklāšanas un trauksmes signalizācijas sistēma</v>
      </c>
      <c r="C2" s="561"/>
      <c r="D2" s="561"/>
      <c r="E2" s="561"/>
      <c r="F2" s="561"/>
      <c r="G2" s="561"/>
      <c r="H2" s="561"/>
      <c r="I2" s="561"/>
    </row>
    <row r="3" spans="2:9" ht="15">
      <c r="B3" s="2" t="s">
        <v>1</v>
      </c>
      <c r="D3" s="568" t="str">
        <f>'1,1'!D3</f>
        <v>Ražošanas ēka</v>
      </c>
      <c r="E3" s="568"/>
      <c r="F3" s="568"/>
      <c r="G3" s="568"/>
      <c r="H3" s="568"/>
      <c r="I3" s="568"/>
    </row>
    <row r="4" spans="2:9" ht="15">
      <c r="B4" s="2" t="s">
        <v>2</v>
      </c>
      <c r="D4" s="568" t="str">
        <f>'1,1'!D4</f>
        <v>Ražošanas ēkas Nr.7 jaunbūve</v>
      </c>
      <c r="E4" s="568"/>
      <c r="F4" s="568"/>
      <c r="G4" s="568"/>
      <c r="H4" s="568"/>
      <c r="I4" s="568"/>
    </row>
    <row r="5" spans="2:9" ht="15">
      <c r="B5" s="2" t="s">
        <v>3</v>
      </c>
      <c r="D5" s="568" t="str">
        <f>'1,1'!D5:H5</f>
        <v>Ventspils, Ventspils Augsto tehnoloģiju parks</v>
      </c>
      <c r="E5" s="568"/>
      <c r="F5" s="568"/>
      <c r="G5" s="568"/>
      <c r="H5" s="568"/>
      <c r="I5" s="568"/>
    </row>
    <row r="6" spans="2:9" ht="15">
      <c r="B6" s="5"/>
      <c r="C6" s="5"/>
    </row>
    <row r="7" spans="2:9" ht="14.25" customHeight="1">
      <c r="B7" s="562" t="s">
        <v>4</v>
      </c>
      <c r="C7" s="563"/>
      <c r="D7" s="571" t="s">
        <v>6</v>
      </c>
      <c r="E7" s="572"/>
      <c r="F7" s="566" t="s">
        <v>7</v>
      </c>
      <c r="G7" s="567" t="s">
        <v>8</v>
      </c>
      <c r="H7" s="25"/>
      <c r="I7" s="26"/>
    </row>
    <row r="8" spans="2:9" ht="59.25" customHeight="1">
      <c r="B8" s="562"/>
      <c r="C8" s="564"/>
      <c r="D8" s="573"/>
      <c r="E8" s="574"/>
      <c r="F8" s="566"/>
      <c r="G8" s="567"/>
      <c r="H8" s="25"/>
      <c r="I8" s="26"/>
    </row>
    <row r="9" spans="2:9" ht="30" customHeight="1">
      <c r="B9" s="33"/>
      <c r="C9" s="34">
        <v>0</v>
      </c>
      <c r="D9" s="576" t="s">
        <v>762</v>
      </c>
      <c r="E9" s="577"/>
      <c r="F9" s="35"/>
      <c r="G9" s="36"/>
      <c r="H9" s="25"/>
      <c r="I9" s="26"/>
    </row>
    <row r="10" spans="2:9" ht="25.5">
      <c r="B10" s="58">
        <v>1</v>
      </c>
      <c r="C10" s="374"/>
      <c r="D10" s="59" t="s">
        <v>724</v>
      </c>
      <c r="E10" s="60" t="s">
        <v>725</v>
      </c>
      <c r="F10" s="61" t="s">
        <v>678</v>
      </c>
      <c r="G10" s="62">
        <v>1</v>
      </c>
      <c r="H10" s="25"/>
      <c r="I10" s="26"/>
    </row>
    <row r="11" spans="2:9" ht="25.5">
      <c r="B11" s="58">
        <v>2</v>
      </c>
      <c r="C11" s="374"/>
      <c r="D11" s="59" t="s">
        <v>726</v>
      </c>
      <c r="E11" s="60" t="s">
        <v>727</v>
      </c>
      <c r="F11" s="61" t="s">
        <v>678</v>
      </c>
      <c r="G11" s="62">
        <v>1</v>
      </c>
      <c r="H11" s="25"/>
      <c r="I11" s="26"/>
    </row>
    <row r="12" spans="2:9">
      <c r="B12" s="58">
        <v>3</v>
      </c>
      <c r="C12" s="374"/>
      <c r="D12" s="59" t="s">
        <v>728</v>
      </c>
      <c r="E12" s="60" t="s">
        <v>729</v>
      </c>
      <c r="F12" s="61" t="s">
        <v>11</v>
      </c>
      <c r="G12" s="62">
        <v>1</v>
      </c>
      <c r="H12" s="25"/>
      <c r="I12" s="26"/>
    </row>
    <row r="13" spans="2:9">
      <c r="B13" s="58">
        <v>4</v>
      </c>
      <c r="C13" s="374"/>
      <c r="D13" s="59" t="s">
        <v>730</v>
      </c>
      <c r="E13" s="60" t="s">
        <v>731</v>
      </c>
      <c r="F13" s="61" t="s">
        <v>11</v>
      </c>
      <c r="G13" s="62">
        <v>2</v>
      </c>
      <c r="H13" s="25"/>
      <c r="I13" s="26"/>
    </row>
    <row r="14" spans="2:9">
      <c r="B14" s="375"/>
      <c r="C14" s="374"/>
      <c r="D14" s="63" t="s">
        <v>697</v>
      </c>
      <c r="E14" s="64"/>
      <c r="F14" s="63"/>
      <c r="G14" s="64"/>
      <c r="H14" s="25"/>
      <c r="I14" s="26"/>
    </row>
    <row r="15" spans="2:9" ht="25.5">
      <c r="B15" s="58">
        <v>5</v>
      </c>
      <c r="C15" s="374"/>
      <c r="D15" s="59" t="s">
        <v>732</v>
      </c>
      <c r="E15" s="60" t="s">
        <v>733</v>
      </c>
      <c r="F15" s="61" t="s">
        <v>11</v>
      </c>
      <c r="G15" s="62">
        <v>130</v>
      </c>
      <c r="H15" s="25"/>
      <c r="I15" s="26"/>
    </row>
    <row r="16" spans="2:9" ht="25.5">
      <c r="B16" s="58">
        <v>6</v>
      </c>
      <c r="C16" s="374"/>
      <c r="D16" s="59" t="s">
        <v>734</v>
      </c>
      <c r="E16" s="60" t="s">
        <v>735</v>
      </c>
      <c r="F16" s="61" t="s">
        <v>11</v>
      </c>
      <c r="G16" s="62">
        <v>4</v>
      </c>
      <c r="H16" s="25"/>
      <c r="I16" s="26"/>
    </row>
    <row r="17" spans="2:9" ht="25.5">
      <c r="B17" s="58">
        <v>7</v>
      </c>
      <c r="C17" s="374"/>
      <c r="D17" s="59" t="s">
        <v>736</v>
      </c>
      <c r="E17" s="60" t="s">
        <v>737</v>
      </c>
      <c r="F17" s="61" t="s">
        <v>11</v>
      </c>
      <c r="G17" s="62">
        <f>G15+G16-G18</f>
        <v>102</v>
      </c>
      <c r="H17" s="25"/>
      <c r="I17" s="26"/>
    </row>
    <row r="18" spans="2:9" ht="38.25">
      <c r="B18" s="58">
        <v>8</v>
      </c>
      <c r="C18" s="374"/>
      <c r="D18" s="59" t="s">
        <v>738</v>
      </c>
      <c r="E18" s="60" t="s">
        <v>739</v>
      </c>
      <c r="F18" s="61" t="s">
        <v>11</v>
      </c>
      <c r="G18" s="62">
        <v>32</v>
      </c>
      <c r="H18" s="25"/>
      <c r="I18" s="26"/>
    </row>
    <row r="19" spans="2:9" ht="25.5">
      <c r="B19" s="58">
        <v>9</v>
      </c>
      <c r="C19" s="374"/>
      <c r="D19" s="59" t="s">
        <v>740</v>
      </c>
      <c r="E19" s="60" t="s">
        <v>741</v>
      </c>
      <c r="F19" s="61" t="s">
        <v>678</v>
      </c>
      <c r="G19" s="62">
        <v>9</v>
      </c>
      <c r="H19" s="25"/>
      <c r="I19" s="26"/>
    </row>
    <row r="20" spans="2:9">
      <c r="B20" s="58">
        <v>10</v>
      </c>
      <c r="C20" s="374"/>
      <c r="D20" s="59" t="s">
        <v>742</v>
      </c>
      <c r="E20" s="60"/>
      <c r="F20" s="61" t="s">
        <v>11</v>
      </c>
      <c r="G20" s="62">
        <f>G19</f>
        <v>9</v>
      </c>
      <c r="H20" s="25"/>
      <c r="I20" s="26"/>
    </row>
    <row r="21" spans="2:9" ht="25.5">
      <c r="B21" s="58">
        <v>11</v>
      </c>
      <c r="C21" s="374"/>
      <c r="D21" s="59" t="s">
        <v>743</v>
      </c>
      <c r="E21" s="60" t="s">
        <v>744</v>
      </c>
      <c r="F21" s="61" t="s">
        <v>678</v>
      </c>
      <c r="G21" s="62">
        <v>50</v>
      </c>
      <c r="H21" s="25"/>
      <c r="I21" s="26"/>
    </row>
    <row r="22" spans="2:9" ht="38.25">
      <c r="B22" s="58">
        <v>12</v>
      </c>
      <c r="C22" s="374"/>
      <c r="D22" s="59" t="s">
        <v>745</v>
      </c>
      <c r="E22" s="60" t="s">
        <v>746</v>
      </c>
      <c r="F22" s="61" t="s">
        <v>11</v>
      </c>
      <c r="G22" s="62">
        <v>18</v>
      </c>
      <c r="H22" s="25"/>
      <c r="I22" s="26"/>
    </row>
    <row r="23" spans="2:9">
      <c r="B23" s="58">
        <v>13</v>
      </c>
      <c r="C23" s="374"/>
      <c r="D23" s="59" t="s">
        <v>747</v>
      </c>
      <c r="E23" s="60"/>
      <c r="F23" s="61" t="s">
        <v>11</v>
      </c>
      <c r="G23" s="62">
        <v>1</v>
      </c>
      <c r="H23" s="25"/>
      <c r="I23" s="26"/>
    </row>
    <row r="24" spans="2:9">
      <c r="B24" s="58">
        <v>14</v>
      </c>
      <c r="C24" s="374"/>
      <c r="D24" s="65" t="s">
        <v>748</v>
      </c>
      <c r="E24" s="60"/>
      <c r="F24" s="61" t="s">
        <v>11</v>
      </c>
      <c r="G24" s="62">
        <v>54</v>
      </c>
      <c r="H24" s="25"/>
      <c r="I24" s="26"/>
    </row>
    <row r="25" spans="2:9">
      <c r="B25" s="375"/>
      <c r="C25" s="374"/>
      <c r="D25" s="63" t="s">
        <v>749</v>
      </c>
      <c r="E25" s="64"/>
      <c r="F25" s="63"/>
      <c r="G25" s="64"/>
      <c r="H25" s="25"/>
      <c r="I25" s="26"/>
    </row>
    <row r="26" spans="2:9" ht="38.25">
      <c r="B26" s="58">
        <v>15</v>
      </c>
      <c r="C26" s="374"/>
      <c r="D26" s="59" t="s">
        <v>750</v>
      </c>
      <c r="E26" s="60" t="s">
        <v>751</v>
      </c>
      <c r="F26" s="61" t="s">
        <v>19</v>
      </c>
      <c r="G26" s="62">
        <v>300</v>
      </c>
      <c r="H26" s="25"/>
      <c r="I26" s="26"/>
    </row>
    <row r="27" spans="2:9" ht="25.5">
      <c r="B27" s="58">
        <v>16</v>
      </c>
      <c r="C27" s="374"/>
      <c r="D27" s="59" t="s">
        <v>752</v>
      </c>
      <c r="E27" s="60" t="s">
        <v>753</v>
      </c>
      <c r="F27" s="61" t="s">
        <v>19</v>
      </c>
      <c r="G27" s="62">
        <v>2100</v>
      </c>
      <c r="H27" s="25"/>
      <c r="I27" s="26"/>
    </row>
    <row r="28" spans="2:9" ht="38.25">
      <c r="B28" s="58">
        <v>17</v>
      </c>
      <c r="C28" s="374"/>
      <c r="D28" s="59" t="s">
        <v>754</v>
      </c>
      <c r="E28" s="60" t="s">
        <v>755</v>
      </c>
      <c r="F28" s="61" t="s">
        <v>19</v>
      </c>
      <c r="G28" s="62">
        <v>200</v>
      </c>
      <c r="H28" s="25"/>
      <c r="I28" s="26"/>
    </row>
    <row r="29" spans="2:9">
      <c r="B29" s="58">
        <v>18</v>
      </c>
      <c r="C29" s="374"/>
      <c r="D29" s="59" t="s">
        <v>756</v>
      </c>
      <c r="E29" s="62"/>
      <c r="F29" s="62" t="s">
        <v>19</v>
      </c>
      <c r="G29" s="62">
        <v>450</v>
      </c>
      <c r="H29" s="25"/>
      <c r="I29" s="26"/>
    </row>
    <row r="30" spans="2:9">
      <c r="B30" s="58">
        <v>19</v>
      </c>
      <c r="C30" s="374"/>
      <c r="D30" s="59" t="s">
        <v>757</v>
      </c>
      <c r="E30" s="62"/>
      <c r="F30" s="62"/>
      <c r="G30" s="62">
        <v>480</v>
      </c>
      <c r="H30" s="25"/>
      <c r="I30" s="26"/>
    </row>
    <row r="31" spans="2:9">
      <c r="B31" s="58">
        <v>20</v>
      </c>
      <c r="C31" s="374"/>
      <c r="D31" s="59" t="s">
        <v>758</v>
      </c>
      <c r="E31" s="62"/>
      <c r="F31" s="62"/>
      <c r="G31" s="62">
        <v>260</v>
      </c>
      <c r="H31" s="25"/>
      <c r="I31" s="26"/>
    </row>
    <row r="32" spans="2:9">
      <c r="B32" s="58">
        <v>21</v>
      </c>
      <c r="C32" s="374"/>
      <c r="D32" s="59" t="s">
        <v>759</v>
      </c>
      <c r="E32" s="62"/>
      <c r="F32" s="62" t="s">
        <v>678</v>
      </c>
      <c r="G32" s="62">
        <v>1</v>
      </c>
      <c r="H32" s="25"/>
      <c r="I32" s="26"/>
    </row>
    <row r="33" spans="2:9">
      <c r="B33" s="58">
        <v>22</v>
      </c>
      <c r="C33" s="374"/>
      <c r="D33" s="59" t="s">
        <v>760</v>
      </c>
      <c r="E33" s="62"/>
      <c r="F33" s="62" t="s">
        <v>761</v>
      </c>
      <c r="G33" s="62">
        <v>10</v>
      </c>
      <c r="H33" s="25"/>
      <c r="I33" s="26"/>
    </row>
    <row r="34" spans="2:9" ht="25.5">
      <c r="B34" s="58">
        <v>23</v>
      </c>
      <c r="C34" s="374"/>
      <c r="D34" s="59" t="s">
        <v>721</v>
      </c>
      <c r="E34" s="60" t="s">
        <v>722</v>
      </c>
      <c r="F34" s="62" t="s">
        <v>678</v>
      </c>
      <c r="G34" s="62">
        <v>1</v>
      </c>
      <c r="H34" s="25"/>
      <c r="I34" s="26"/>
    </row>
    <row r="35" spans="2:9" s="6" customFormat="1">
      <c r="B35" s="10"/>
      <c r="C35" s="11"/>
      <c r="D35" s="12"/>
      <c r="E35" s="12"/>
      <c r="F35" s="13"/>
      <c r="G35" s="23"/>
      <c r="H35" s="27"/>
      <c r="I35" s="28"/>
    </row>
    <row r="36" spans="2:9" ht="15">
      <c r="B36" s="4"/>
      <c r="C36" s="4"/>
      <c r="D36" s="7"/>
      <c r="E36" s="7"/>
      <c r="F36" s="7" t="s">
        <v>5</v>
      </c>
      <c r="G36" s="24"/>
      <c r="H36" s="25"/>
      <c r="I36" s="26"/>
    </row>
    <row r="38" spans="2:9" s="8" customFormat="1" ht="12.75" customHeight="1">
      <c r="C38" s="9" t="str">
        <f>'1,1'!C22</f>
        <v>Piezīmes:</v>
      </c>
    </row>
    <row r="39" spans="2:9" s="8" customFormat="1" ht="45" customHeight="1">
      <c r="B39"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9" s="559"/>
      <c r="D39" s="559"/>
      <c r="E39" s="559"/>
      <c r="F39" s="559"/>
      <c r="G39" s="559"/>
      <c r="H39" s="559"/>
      <c r="I39" s="559"/>
    </row>
  </sheetData>
  <mergeCells count="12">
    <mergeCell ref="B1:D1"/>
    <mergeCell ref="B2:I2"/>
    <mergeCell ref="D3:I3"/>
    <mergeCell ref="D4:I4"/>
    <mergeCell ref="D5:I5"/>
    <mergeCell ref="B7:B8"/>
    <mergeCell ref="C7:C8"/>
    <mergeCell ref="F7:F8"/>
    <mergeCell ref="G7:G8"/>
    <mergeCell ref="B39:I39"/>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B1:K21"/>
  <sheetViews>
    <sheetView showZeros="0" view="pageBreakPreview" topLeftCell="B1" zoomScale="80" zoomScaleNormal="100" zoomScaleSheetLayoutView="80" workbookViewId="0">
      <selection activeCell="I8" sqref="I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9.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560" t="s">
        <v>12</v>
      </c>
      <c r="C1" s="560"/>
      <c r="D1" s="560"/>
      <c r="E1" s="31"/>
      <c r="F1" s="16" t="str">
        <f ca="1">MID(CELL("filename",B1), FIND("]", CELL("filename",B1))+ 1, 255)</f>
        <v>2,11</v>
      </c>
      <c r="G1" s="16"/>
      <c r="H1" s="16"/>
      <c r="I1" s="16"/>
    </row>
    <row r="2" spans="2:9" s="3" customFormat="1" ht="15">
      <c r="B2" s="561" t="str">
        <f>D9</f>
        <v>Videonovērošanas sistēmas iekārtas un ierīces</v>
      </c>
      <c r="C2" s="561"/>
      <c r="D2" s="561"/>
      <c r="E2" s="561"/>
      <c r="F2" s="561"/>
      <c r="G2" s="561"/>
      <c r="H2" s="561"/>
      <c r="I2" s="561"/>
    </row>
    <row r="3" spans="2:9" ht="15">
      <c r="B3" s="2" t="s">
        <v>1</v>
      </c>
      <c r="D3" s="568" t="str">
        <f>'1,1'!D3</f>
        <v>Ražošanas ēka</v>
      </c>
      <c r="E3" s="568"/>
      <c r="F3" s="568"/>
      <c r="G3" s="568"/>
      <c r="H3" s="568"/>
      <c r="I3" s="568"/>
    </row>
    <row r="4" spans="2:9" ht="15">
      <c r="B4" s="2" t="s">
        <v>2</v>
      </c>
      <c r="D4" s="568" t="str">
        <f>'1,1'!D4</f>
        <v>Ražošanas ēkas Nr.7 jaunbūve</v>
      </c>
      <c r="E4" s="568"/>
      <c r="F4" s="568"/>
      <c r="G4" s="568"/>
      <c r="H4" s="568"/>
      <c r="I4" s="568"/>
    </row>
    <row r="5" spans="2:9" ht="15">
      <c r="B5" s="2" t="s">
        <v>3</v>
      </c>
      <c r="D5" s="568" t="str">
        <f>'1,1'!D5:H5</f>
        <v>Ventspils, Ventspils Augsto tehnoloģiju parks</v>
      </c>
      <c r="E5" s="568"/>
      <c r="F5" s="568"/>
      <c r="G5" s="568"/>
      <c r="H5" s="568"/>
      <c r="I5" s="568"/>
    </row>
    <row r="6" spans="2:9" ht="15">
      <c r="B6" s="5"/>
      <c r="C6" s="5"/>
    </row>
    <row r="7" spans="2:9" ht="14.25" customHeight="1">
      <c r="B7" s="562" t="s">
        <v>4</v>
      </c>
      <c r="C7" s="563"/>
      <c r="D7" s="571" t="s">
        <v>6</v>
      </c>
      <c r="E7" s="572"/>
      <c r="F7" s="566" t="s">
        <v>7</v>
      </c>
      <c r="G7" s="567" t="s">
        <v>8</v>
      </c>
      <c r="H7" s="25"/>
      <c r="I7" s="26"/>
    </row>
    <row r="8" spans="2:9" ht="59.25" customHeight="1">
      <c r="B8" s="562"/>
      <c r="C8" s="564"/>
      <c r="D8" s="573"/>
      <c r="E8" s="574"/>
      <c r="F8" s="566"/>
      <c r="G8" s="567"/>
      <c r="H8" s="25"/>
      <c r="I8" s="26"/>
    </row>
    <row r="9" spans="2:9" ht="15.75">
      <c r="B9" s="33"/>
      <c r="C9" s="34">
        <v>0</v>
      </c>
      <c r="D9" s="576" t="s">
        <v>770</v>
      </c>
      <c r="E9" s="577"/>
      <c r="F9" s="35"/>
      <c r="G9" s="36"/>
      <c r="H9" s="25"/>
      <c r="I9" s="26"/>
    </row>
    <row r="10" spans="2:9" ht="25.5">
      <c r="B10" s="66">
        <v>1</v>
      </c>
      <c r="C10" s="374"/>
      <c r="D10" s="67" t="s">
        <v>763</v>
      </c>
      <c r="E10" s="51" t="s">
        <v>764</v>
      </c>
      <c r="F10" s="52" t="s">
        <v>11</v>
      </c>
      <c r="G10" s="52">
        <v>24</v>
      </c>
      <c r="H10" s="25"/>
      <c r="I10" s="26"/>
    </row>
    <row r="11" spans="2:9" ht="25.5">
      <c r="B11" s="66">
        <v>2</v>
      </c>
      <c r="C11" s="374"/>
      <c r="D11" s="67" t="s">
        <v>765</v>
      </c>
      <c r="E11" s="51" t="s">
        <v>766</v>
      </c>
      <c r="F11" s="52" t="s">
        <v>11</v>
      </c>
      <c r="G11" s="52">
        <v>17</v>
      </c>
      <c r="H11" s="25"/>
      <c r="I11" s="26"/>
    </row>
    <row r="12" spans="2:9">
      <c r="B12" s="66">
        <v>3</v>
      </c>
      <c r="C12" s="374"/>
      <c r="D12" s="67" t="s">
        <v>1680</v>
      </c>
      <c r="E12" s="67" t="s">
        <v>1681</v>
      </c>
      <c r="F12" s="52" t="s">
        <v>11</v>
      </c>
      <c r="G12" s="52">
        <v>1</v>
      </c>
      <c r="H12" s="25"/>
      <c r="I12" s="26"/>
    </row>
    <row r="13" spans="2:9">
      <c r="B13" s="66">
        <v>4</v>
      </c>
      <c r="C13" s="374"/>
      <c r="D13" s="67" t="s">
        <v>1682</v>
      </c>
      <c r="E13" s="67" t="s">
        <v>1683</v>
      </c>
      <c r="F13" s="52" t="s">
        <v>11</v>
      </c>
      <c r="G13" s="52">
        <v>1</v>
      </c>
      <c r="H13" s="25"/>
      <c r="I13" s="26"/>
    </row>
    <row r="14" spans="2:9" ht="114.75">
      <c r="B14" s="49">
        <v>5</v>
      </c>
      <c r="C14" s="374"/>
      <c r="D14" s="67" t="s">
        <v>767</v>
      </c>
      <c r="E14" s="51" t="s">
        <v>768</v>
      </c>
      <c r="F14" s="52" t="s">
        <v>678</v>
      </c>
      <c r="G14" s="52">
        <v>1</v>
      </c>
      <c r="H14" s="25"/>
      <c r="I14" s="26"/>
    </row>
    <row r="15" spans="2:9">
      <c r="B15" s="66">
        <v>6</v>
      </c>
      <c r="C15" s="374"/>
      <c r="D15" s="51" t="s">
        <v>769</v>
      </c>
      <c r="E15" s="51"/>
      <c r="F15" s="52" t="s">
        <v>678</v>
      </c>
      <c r="G15" s="52">
        <v>1</v>
      </c>
      <c r="H15" s="25"/>
      <c r="I15" s="26"/>
    </row>
    <row r="16" spans="2:9" ht="25.5">
      <c r="B16" s="66">
        <v>7</v>
      </c>
      <c r="C16" s="374"/>
      <c r="D16" s="51" t="s">
        <v>721</v>
      </c>
      <c r="E16" s="68" t="s">
        <v>722</v>
      </c>
      <c r="F16" s="57" t="s">
        <v>678</v>
      </c>
      <c r="G16" s="52">
        <v>1</v>
      </c>
      <c r="H16" s="25"/>
      <c r="I16" s="26"/>
    </row>
    <row r="17" spans="2:9" s="6" customFormat="1">
      <c r="B17" s="10"/>
      <c r="C17" s="11"/>
      <c r="D17" s="12"/>
      <c r="E17" s="12"/>
      <c r="F17" s="13"/>
      <c r="G17" s="23"/>
      <c r="H17" s="27"/>
      <c r="I17" s="28"/>
    </row>
    <row r="18" spans="2:9" ht="15">
      <c r="B18" s="4"/>
      <c r="C18" s="4"/>
      <c r="D18" s="7"/>
      <c r="E18" s="7"/>
      <c r="F18" s="7" t="s">
        <v>5</v>
      </c>
      <c r="G18" s="24"/>
      <c r="H18" s="25"/>
      <c r="I18" s="26"/>
    </row>
    <row r="20" spans="2:9" s="8" customFormat="1" ht="12.75" customHeight="1">
      <c r="C20" s="9" t="str">
        <f>'1,1'!C22</f>
        <v>Piezīmes:</v>
      </c>
    </row>
    <row r="21" spans="2:9" s="8" customFormat="1" ht="45" customHeight="1">
      <c r="B21"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1" s="559"/>
      <c r="D21" s="559"/>
      <c r="E21" s="559"/>
      <c r="F21" s="559"/>
      <c r="G21" s="559"/>
      <c r="H21" s="559"/>
      <c r="I21" s="559"/>
    </row>
  </sheetData>
  <mergeCells count="12">
    <mergeCell ref="B1:D1"/>
    <mergeCell ref="B2:I2"/>
    <mergeCell ref="D3:I3"/>
    <mergeCell ref="D4:I4"/>
    <mergeCell ref="D5:I5"/>
    <mergeCell ref="B7:B8"/>
    <mergeCell ref="C7:C8"/>
    <mergeCell ref="F7:F8"/>
    <mergeCell ref="G7:G8"/>
    <mergeCell ref="B21:I21"/>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B1:K48"/>
  <sheetViews>
    <sheetView showZeros="0" view="pageBreakPreview" topLeftCell="B25" zoomScale="80" zoomScaleNormal="100" zoomScaleSheetLayoutView="80" workbookViewId="0">
      <selection activeCell="I15" sqref="I15"/>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9.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560" t="s">
        <v>12</v>
      </c>
      <c r="C1" s="560"/>
      <c r="D1" s="560"/>
      <c r="E1" s="31"/>
      <c r="F1" s="16" t="str">
        <f ca="1">MID(CELL("filename",B1), FIND("]", CELL("filename",B1))+ 1, 255)</f>
        <v>2,12</v>
      </c>
      <c r="G1" s="16"/>
      <c r="H1" s="16"/>
      <c r="I1" s="16"/>
    </row>
    <row r="2" spans="2:9" s="3" customFormat="1" ht="15">
      <c r="B2" s="561" t="str">
        <f>D9</f>
        <v>Sakaru sistēmas (datoru un telefonu tīkli)</v>
      </c>
      <c r="C2" s="561"/>
      <c r="D2" s="561"/>
      <c r="E2" s="561"/>
      <c r="F2" s="561"/>
      <c r="G2" s="561"/>
      <c r="H2" s="561"/>
      <c r="I2" s="561"/>
    </row>
    <row r="3" spans="2:9" ht="15">
      <c r="B3" s="2" t="s">
        <v>1</v>
      </c>
      <c r="D3" s="568" t="str">
        <f>'1,1'!D3</f>
        <v>Ražošanas ēka</v>
      </c>
      <c r="E3" s="568"/>
      <c r="F3" s="568"/>
      <c r="G3" s="568"/>
      <c r="H3" s="568"/>
      <c r="I3" s="568"/>
    </row>
    <row r="4" spans="2:9" ht="15">
      <c r="B4" s="2" t="s">
        <v>2</v>
      </c>
      <c r="D4" s="568" t="str">
        <f>'1,1'!D4</f>
        <v>Ražošanas ēkas Nr.7 jaunbūve</v>
      </c>
      <c r="E4" s="568"/>
      <c r="F4" s="568"/>
      <c r="G4" s="568"/>
      <c r="H4" s="568"/>
      <c r="I4" s="568"/>
    </row>
    <row r="5" spans="2:9" ht="15">
      <c r="B5" s="2" t="s">
        <v>3</v>
      </c>
      <c r="D5" s="568" t="str">
        <f>'1,1'!D5:H5</f>
        <v>Ventspils, Ventspils Augsto tehnoloģiju parks</v>
      </c>
      <c r="E5" s="568"/>
      <c r="F5" s="568"/>
      <c r="G5" s="568"/>
      <c r="H5" s="568"/>
      <c r="I5" s="568"/>
    </row>
    <row r="6" spans="2:9" ht="15">
      <c r="B6" s="5"/>
      <c r="C6" s="5"/>
    </row>
    <row r="7" spans="2:9" ht="14.25" customHeight="1">
      <c r="B7" s="562" t="s">
        <v>4</v>
      </c>
      <c r="C7" s="563"/>
      <c r="D7" s="571" t="s">
        <v>6</v>
      </c>
      <c r="E7" s="572"/>
      <c r="F7" s="566" t="s">
        <v>7</v>
      </c>
      <c r="G7" s="567" t="s">
        <v>8</v>
      </c>
      <c r="H7" s="25"/>
      <c r="I7" s="26"/>
    </row>
    <row r="8" spans="2:9" ht="59.25" customHeight="1">
      <c r="B8" s="562"/>
      <c r="C8" s="564"/>
      <c r="D8" s="573"/>
      <c r="E8" s="574"/>
      <c r="F8" s="566"/>
      <c r="G8" s="567"/>
      <c r="H8" s="25"/>
      <c r="I8" s="26"/>
    </row>
    <row r="9" spans="2:9" ht="15.6" customHeight="1">
      <c r="B9" s="33"/>
      <c r="C9" s="34">
        <v>0</v>
      </c>
      <c r="D9" s="576" t="s">
        <v>817</v>
      </c>
      <c r="E9" s="577"/>
      <c r="F9" s="35"/>
      <c r="G9" s="36"/>
      <c r="H9" s="25"/>
      <c r="I9" s="26"/>
    </row>
    <row r="10" spans="2:9" ht="25.5">
      <c r="B10" s="69">
        <v>1</v>
      </c>
      <c r="C10" s="70"/>
      <c r="D10" s="71" t="s">
        <v>771</v>
      </c>
      <c r="E10" s="71" t="s">
        <v>772</v>
      </c>
      <c r="F10" s="72" t="s">
        <v>678</v>
      </c>
      <c r="G10" s="73">
        <v>3</v>
      </c>
      <c r="H10" s="25"/>
      <c r="I10" s="26"/>
    </row>
    <row r="11" spans="2:9" ht="25.5">
      <c r="B11" s="69">
        <v>2</v>
      </c>
      <c r="C11" s="70"/>
      <c r="D11" s="71" t="s">
        <v>771</v>
      </c>
      <c r="E11" s="71" t="s">
        <v>773</v>
      </c>
      <c r="F11" s="72" t="s">
        <v>678</v>
      </c>
      <c r="G11" s="73">
        <v>1</v>
      </c>
      <c r="H11" s="25"/>
      <c r="I11" s="26"/>
    </row>
    <row r="12" spans="2:9">
      <c r="B12" s="69">
        <v>3</v>
      </c>
      <c r="C12" s="70"/>
      <c r="D12" s="71" t="s">
        <v>774</v>
      </c>
      <c r="E12" s="71"/>
      <c r="F12" s="72" t="s">
        <v>678</v>
      </c>
      <c r="G12" s="73">
        <v>4</v>
      </c>
      <c r="H12" s="25"/>
      <c r="I12" s="26"/>
    </row>
    <row r="13" spans="2:9">
      <c r="B13" s="69">
        <v>4</v>
      </c>
      <c r="C13" s="70"/>
      <c r="D13" s="71" t="s">
        <v>775</v>
      </c>
      <c r="E13" s="71"/>
      <c r="F13" s="72" t="s">
        <v>678</v>
      </c>
      <c r="G13" s="73">
        <v>4</v>
      </c>
      <c r="H13" s="25"/>
      <c r="I13" s="26"/>
    </row>
    <row r="14" spans="2:9">
      <c r="B14" s="69">
        <v>5</v>
      </c>
      <c r="C14" s="70"/>
      <c r="D14" s="71" t="s">
        <v>776</v>
      </c>
      <c r="E14" s="71"/>
      <c r="F14" s="72" t="s">
        <v>678</v>
      </c>
      <c r="G14" s="73">
        <v>4</v>
      </c>
      <c r="H14" s="25"/>
      <c r="I14" s="26"/>
    </row>
    <row r="15" spans="2:9" ht="25.5">
      <c r="B15" s="69">
        <v>6</v>
      </c>
      <c r="C15" s="70"/>
      <c r="D15" s="71" t="s">
        <v>777</v>
      </c>
      <c r="E15" s="71"/>
      <c r="F15" s="72" t="s">
        <v>678</v>
      </c>
      <c r="G15" s="73">
        <v>7</v>
      </c>
      <c r="H15" s="25"/>
      <c r="I15" s="26"/>
    </row>
    <row r="16" spans="2:9" ht="25.5">
      <c r="B16" s="69">
        <v>7</v>
      </c>
      <c r="C16" s="70"/>
      <c r="D16" s="71" t="s">
        <v>778</v>
      </c>
      <c r="E16" s="71" t="s">
        <v>779</v>
      </c>
      <c r="F16" s="72" t="s">
        <v>11</v>
      </c>
      <c r="G16" s="73">
        <v>3</v>
      </c>
      <c r="H16" s="25"/>
      <c r="I16" s="26"/>
    </row>
    <row r="17" spans="2:9" ht="25.5">
      <c r="B17" s="69">
        <v>8</v>
      </c>
      <c r="C17" s="70"/>
      <c r="D17" s="71" t="s">
        <v>780</v>
      </c>
      <c r="E17" s="71" t="s">
        <v>781</v>
      </c>
      <c r="F17" s="72" t="s">
        <v>11</v>
      </c>
      <c r="G17" s="73">
        <v>1</v>
      </c>
      <c r="H17" s="25"/>
      <c r="I17" s="26"/>
    </row>
    <row r="18" spans="2:9" ht="42.75">
      <c r="B18" s="69">
        <v>9</v>
      </c>
      <c r="C18" s="70"/>
      <c r="D18" s="71" t="s">
        <v>782</v>
      </c>
      <c r="E18" s="376" t="s">
        <v>1684</v>
      </c>
      <c r="F18" s="72" t="s">
        <v>11</v>
      </c>
      <c r="G18" s="73">
        <v>1</v>
      </c>
      <c r="H18" s="25"/>
      <c r="I18" s="26"/>
    </row>
    <row r="19" spans="2:9" ht="42.75">
      <c r="B19" s="69">
        <v>10</v>
      </c>
      <c r="C19" s="70"/>
      <c r="D19" s="71" t="s">
        <v>783</v>
      </c>
      <c r="E19" s="376" t="s">
        <v>1684</v>
      </c>
      <c r="F19" s="72" t="s">
        <v>11</v>
      </c>
      <c r="G19" s="73">
        <v>4</v>
      </c>
      <c r="H19" s="25"/>
      <c r="I19" s="26"/>
    </row>
    <row r="20" spans="2:9">
      <c r="B20" s="69">
        <v>11</v>
      </c>
      <c r="C20" s="70"/>
      <c r="D20" s="51" t="s">
        <v>783</v>
      </c>
      <c r="E20" s="75" t="s">
        <v>784</v>
      </c>
      <c r="F20" s="76" t="s">
        <v>11</v>
      </c>
      <c r="G20" s="76">
        <v>4</v>
      </c>
      <c r="H20" s="25"/>
      <c r="I20" s="26"/>
    </row>
    <row r="21" spans="2:9">
      <c r="B21" s="69">
        <v>12</v>
      </c>
      <c r="C21" s="70"/>
      <c r="D21" s="71" t="s">
        <v>785</v>
      </c>
      <c r="E21" s="71" t="s">
        <v>786</v>
      </c>
      <c r="F21" s="72" t="s">
        <v>11</v>
      </c>
      <c r="G21" s="73">
        <v>7</v>
      </c>
      <c r="H21" s="25"/>
      <c r="I21" s="26"/>
    </row>
    <row r="22" spans="2:9" ht="25.5">
      <c r="B22" s="69">
        <v>13</v>
      </c>
      <c r="C22" s="70"/>
      <c r="D22" s="71" t="s">
        <v>787</v>
      </c>
      <c r="E22" s="71"/>
      <c r="F22" s="72" t="s">
        <v>678</v>
      </c>
      <c r="G22" s="73">
        <v>5</v>
      </c>
      <c r="H22" s="25"/>
      <c r="I22" s="26"/>
    </row>
    <row r="23" spans="2:9">
      <c r="B23" s="69">
        <v>14</v>
      </c>
      <c r="C23" s="70"/>
      <c r="D23" s="71" t="s">
        <v>788</v>
      </c>
      <c r="E23" s="71"/>
      <c r="F23" s="72" t="s">
        <v>11</v>
      </c>
      <c r="G23" s="73">
        <v>164</v>
      </c>
      <c r="H23" s="25"/>
      <c r="I23" s="26"/>
    </row>
    <row r="24" spans="2:9">
      <c r="B24" s="69">
        <v>15</v>
      </c>
      <c r="C24" s="70"/>
      <c r="D24" s="71" t="s">
        <v>789</v>
      </c>
      <c r="E24" s="71" t="s">
        <v>790</v>
      </c>
      <c r="F24" s="72" t="s">
        <v>11</v>
      </c>
      <c r="G24" s="73">
        <v>118</v>
      </c>
      <c r="H24" s="25"/>
      <c r="I24" s="26"/>
    </row>
    <row r="25" spans="2:9">
      <c r="B25" s="69">
        <v>16</v>
      </c>
      <c r="C25" s="70"/>
      <c r="D25" s="71" t="s">
        <v>791</v>
      </c>
      <c r="E25" s="71" t="s">
        <v>792</v>
      </c>
      <c r="F25" s="72" t="s">
        <v>11</v>
      </c>
      <c r="G25" s="73">
        <v>77</v>
      </c>
      <c r="H25" s="25"/>
      <c r="I25" s="26"/>
    </row>
    <row r="26" spans="2:9">
      <c r="B26" s="69">
        <v>17</v>
      </c>
      <c r="C26" s="70"/>
      <c r="D26" s="71" t="s">
        <v>793</v>
      </c>
      <c r="E26" s="71" t="s">
        <v>794</v>
      </c>
      <c r="F26" s="72" t="s">
        <v>11</v>
      </c>
      <c r="G26" s="73">
        <v>7</v>
      </c>
      <c r="H26" s="25"/>
      <c r="I26" s="26"/>
    </row>
    <row r="27" spans="2:9">
      <c r="B27" s="69">
        <v>18</v>
      </c>
      <c r="C27" s="70"/>
      <c r="D27" s="74" t="s">
        <v>795</v>
      </c>
      <c r="E27" s="75" t="s">
        <v>796</v>
      </c>
      <c r="F27" s="76" t="s">
        <v>11</v>
      </c>
      <c r="G27" s="52">
        <v>1</v>
      </c>
      <c r="H27" s="25"/>
      <c r="I27" s="26"/>
    </row>
    <row r="28" spans="2:9">
      <c r="B28" s="69">
        <v>19</v>
      </c>
      <c r="C28" s="70"/>
      <c r="D28" s="71" t="s">
        <v>797</v>
      </c>
      <c r="E28" s="71" t="s">
        <v>798</v>
      </c>
      <c r="F28" s="72" t="s">
        <v>11</v>
      </c>
      <c r="G28" s="73">
        <v>2</v>
      </c>
      <c r="H28" s="25"/>
      <c r="I28" s="26"/>
    </row>
    <row r="29" spans="2:9">
      <c r="B29" s="69">
        <v>20</v>
      </c>
      <c r="C29" s="70"/>
      <c r="D29" s="71" t="s">
        <v>799</v>
      </c>
      <c r="E29" s="71"/>
      <c r="F29" s="72" t="s">
        <v>11</v>
      </c>
      <c r="G29" s="73">
        <v>11</v>
      </c>
      <c r="H29" s="25"/>
      <c r="I29" s="26"/>
    </row>
    <row r="30" spans="2:9" ht="42.75">
      <c r="B30" s="69">
        <v>21</v>
      </c>
      <c r="C30" s="70"/>
      <c r="D30" s="71" t="s">
        <v>800</v>
      </c>
      <c r="E30" s="376" t="s">
        <v>1684</v>
      </c>
      <c r="F30" s="72" t="s">
        <v>11</v>
      </c>
      <c r="G30" s="73">
        <v>4</v>
      </c>
      <c r="H30" s="25"/>
      <c r="I30" s="26"/>
    </row>
    <row r="31" spans="2:9" ht="38.25">
      <c r="B31" s="69">
        <v>22</v>
      </c>
      <c r="C31" s="70"/>
      <c r="D31" s="71" t="s">
        <v>801</v>
      </c>
      <c r="E31" s="71" t="s">
        <v>802</v>
      </c>
      <c r="F31" s="72" t="s">
        <v>19</v>
      </c>
      <c r="G31" s="73">
        <v>6100</v>
      </c>
      <c r="H31" s="25"/>
      <c r="I31" s="26"/>
    </row>
    <row r="32" spans="2:9">
      <c r="B32" s="69">
        <v>23</v>
      </c>
      <c r="C32" s="70"/>
      <c r="D32" s="71" t="s">
        <v>803</v>
      </c>
      <c r="E32" s="71" t="s">
        <v>804</v>
      </c>
      <c r="F32" s="72" t="s">
        <v>19</v>
      </c>
      <c r="G32" s="73">
        <v>840</v>
      </c>
      <c r="H32" s="25"/>
      <c r="I32" s="26"/>
    </row>
    <row r="33" spans="2:9" ht="25.5">
      <c r="B33" s="69">
        <v>24</v>
      </c>
      <c r="C33" s="70"/>
      <c r="D33" s="71" t="s">
        <v>805</v>
      </c>
      <c r="E33" s="71"/>
      <c r="F33" s="72" t="s">
        <v>678</v>
      </c>
      <c r="G33" s="73">
        <v>34</v>
      </c>
      <c r="H33" s="25"/>
      <c r="I33" s="26"/>
    </row>
    <row r="34" spans="2:9" ht="25.5">
      <c r="B34" s="69">
        <v>25</v>
      </c>
      <c r="C34" s="70"/>
      <c r="D34" s="71" t="s">
        <v>806</v>
      </c>
      <c r="E34" s="71"/>
      <c r="F34" s="72" t="s">
        <v>678</v>
      </c>
      <c r="G34" s="73">
        <v>9</v>
      </c>
      <c r="H34" s="25"/>
      <c r="I34" s="26"/>
    </row>
    <row r="35" spans="2:9">
      <c r="B35" s="69">
        <v>26</v>
      </c>
      <c r="C35" s="70"/>
      <c r="D35" s="71" t="s">
        <v>807</v>
      </c>
      <c r="E35" s="71"/>
      <c r="F35" s="72" t="s">
        <v>678</v>
      </c>
      <c r="G35" s="73">
        <v>2</v>
      </c>
      <c r="H35" s="25"/>
      <c r="I35" s="26"/>
    </row>
    <row r="36" spans="2:9">
      <c r="B36" s="69">
        <v>27</v>
      </c>
      <c r="C36" s="70"/>
      <c r="D36" s="71" t="s">
        <v>808</v>
      </c>
      <c r="E36" s="71"/>
      <c r="F36" s="72" t="s">
        <v>19</v>
      </c>
      <c r="G36" s="73">
        <v>1500</v>
      </c>
      <c r="H36" s="25"/>
      <c r="I36" s="26"/>
    </row>
    <row r="37" spans="2:9">
      <c r="B37" s="69">
        <v>28</v>
      </c>
      <c r="C37" s="70"/>
      <c r="D37" s="71" t="s">
        <v>809</v>
      </c>
      <c r="E37" s="71"/>
      <c r="F37" s="72" t="s">
        <v>19</v>
      </c>
      <c r="G37" s="73">
        <v>20</v>
      </c>
      <c r="H37" s="25"/>
      <c r="I37" s="26"/>
    </row>
    <row r="38" spans="2:9">
      <c r="B38" s="69">
        <v>29</v>
      </c>
      <c r="C38" s="70"/>
      <c r="D38" s="71" t="s">
        <v>810</v>
      </c>
      <c r="E38" s="71"/>
      <c r="F38" s="72" t="s">
        <v>19</v>
      </c>
      <c r="G38" s="73">
        <v>20</v>
      </c>
      <c r="H38" s="25"/>
      <c r="I38" s="26"/>
    </row>
    <row r="39" spans="2:9">
      <c r="B39" s="69">
        <v>30</v>
      </c>
      <c r="C39" s="70"/>
      <c r="D39" s="71" t="s">
        <v>758</v>
      </c>
      <c r="E39" s="71"/>
      <c r="F39" s="72" t="s">
        <v>11</v>
      </c>
      <c r="G39" s="73">
        <v>315</v>
      </c>
      <c r="H39" s="25"/>
      <c r="I39" s="26"/>
    </row>
    <row r="40" spans="2:9" ht="38.25">
      <c r="B40" s="69">
        <v>31</v>
      </c>
      <c r="C40" s="70"/>
      <c r="D40" s="71" t="s">
        <v>811</v>
      </c>
      <c r="E40" s="71" t="s">
        <v>812</v>
      </c>
      <c r="F40" s="72" t="s">
        <v>11</v>
      </c>
      <c r="G40" s="73">
        <v>75</v>
      </c>
      <c r="H40" s="25"/>
      <c r="I40" s="26"/>
    </row>
    <row r="41" spans="2:9" ht="38.25">
      <c r="B41" s="69">
        <v>32</v>
      </c>
      <c r="C41" s="70"/>
      <c r="D41" s="71" t="s">
        <v>813</v>
      </c>
      <c r="E41" s="71" t="s">
        <v>814</v>
      </c>
      <c r="F41" s="72" t="s">
        <v>11</v>
      </c>
      <c r="G41" s="73">
        <v>5</v>
      </c>
      <c r="H41" s="25"/>
      <c r="I41" s="26"/>
    </row>
    <row r="42" spans="2:9" ht="38.25">
      <c r="B42" s="69">
        <v>33</v>
      </c>
      <c r="C42" s="70"/>
      <c r="D42" s="71" t="s">
        <v>815</v>
      </c>
      <c r="E42" s="71" t="s">
        <v>814</v>
      </c>
      <c r="F42" s="72" t="s">
        <v>11</v>
      </c>
      <c r="G42" s="73">
        <v>5</v>
      </c>
      <c r="H42" s="25"/>
      <c r="I42" s="26"/>
    </row>
    <row r="43" spans="2:9">
      <c r="B43" s="69">
        <v>34</v>
      </c>
      <c r="C43" s="70"/>
      <c r="D43" s="71" t="s">
        <v>816</v>
      </c>
      <c r="E43" s="71"/>
      <c r="F43" s="72" t="s">
        <v>678</v>
      </c>
      <c r="G43" s="73">
        <v>1</v>
      </c>
      <c r="H43" s="25"/>
      <c r="I43" s="26"/>
    </row>
    <row r="44" spans="2:9" s="6" customFormat="1">
      <c r="B44" s="10"/>
      <c r="C44" s="11"/>
      <c r="D44" s="12"/>
      <c r="E44" s="12"/>
      <c r="F44" s="13"/>
      <c r="G44" s="23"/>
      <c r="H44" s="27"/>
      <c r="I44" s="28"/>
    </row>
    <row r="45" spans="2:9" ht="15">
      <c r="B45" s="4"/>
      <c r="C45" s="4"/>
      <c r="D45" s="7"/>
      <c r="E45" s="7"/>
      <c r="F45" s="7" t="s">
        <v>5</v>
      </c>
      <c r="G45" s="24"/>
      <c r="H45" s="25"/>
      <c r="I45" s="26"/>
    </row>
    <row r="47" spans="2:9" s="8" customFormat="1" ht="12.75" customHeight="1">
      <c r="C47" s="9" t="str">
        <f>'1,1'!C22</f>
        <v>Piezīmes:</v>
      </c>
    </row>
    <row r="48" spans="2:9" s="8" customFormat="1" ht="45" customHeight="1">
      <c r="B48"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8" s="559"/>
      <c r="D48" s="559"/>
      <c r="E48" s="559"/>
      <c r="F48" s="559"/>
      <c r="G48" s="559"/>
      <c r="H48" s="559"/>
      <c r="I48" s="559"/>
    </row>
  </sheetData>
  <mergeCells count="12">
    <mergeCell ref="B48:I48"/>
    <mergeCell ref="B7:B8"/>
    <mergeCell ref="C7:C8"/>
    <mergeCell ref="D7:E8"/>
    <mergeCell ref="F7:F8"/>
    <mergeCell ref="G7:G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68"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B1:K97"/>
  <sheetViews>
    <sheetView showZeros="0" view="pageBreakPreview" topLeftCell="B79" zoomScale="80" zoomScaleNormal="100" zoomScaleSheetLayoutView="80" workbookViewId="0">
      <selection activeCell="H10" sqref="H10"/>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9.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560" t="s">
        <v>12</v>
      </c>
      <c r="C1" s="560"/>
      <c r="D1" s="560"/>
      <c r="E1" s="317"/>
      <c r="F1" s="16" t="str">
        <f ca="1">MID(CELL("filename",B1), FIND("]", CELL("filename",B1))+ 1, 255)</f>
        <v>2,13</v>
      </c>
      <c r="G1" s="16"/>
      <c r="H1" s="16"/>
      <c r="I1" s="16"/>
    </row>
    <row r="2" spans="2:9" s="3" customFormat="1" ht="15">
      <c r="B2" s="561" t="str">
        <f>D9</f>
        <v>VAS</v>
      </c>
      <c r="C2" s="561"/>
      <c r="D2" s="561"/>
      <c r="E2" s="561"/>
      <c r="F2" s="561"/>
      <c r="G2" s="561"/>
      <c r="H2" s="561"/>
      <c r="I2" s="561"/>
    </row>
    <row r="3" spans="2:9" ht="15">
      <c r="B3" s="2" t="s">
        <v>1</v>
      </c>
      <c r="D3" s="568" t="str">
        <f>'1,1'!D3</f>
        <v>Ražošanas ēka</v>
      </c>
      <c r="E3" s="568"/>
      <c r="F3" s="568"/>
      <c r="G3" s="568"/>
      <c r="H3" s="568"/>
      <c r="I3" s="568"/>
    </row>
    <row r="4" spans="2:9" ht="15">
      <c r="B4" s="2" t="s">
        <v>2</v>
      </c>
      <c r="D4" s="568" t="str">
        <f>'1,1'!D4</f>
        <v>Ražošanas ēkas Nr.7 jaunbūve</v>
      </c>
      <c r="E4" s="568"/>
      <c r="F4" s="568"/>
      <c r="G4" s="568"/>
      <c r="H4" s="568"/>
      <c r="I4" s="568"/>
    </row>
    <row r="5" spans="2:9" ht="15">
      <c r="B5" s="2" t="s">
        <v>3</v>
      </c>
      <c r="D5" s="568" t="str">
        <f>'1,1'!D5:H5</f>
        <v>Ventspils, Ventspils Augsto tehnoloģiju parks</v>
      </c>
      <c r="E5" s="568"/>
      <c r="F5" s="568"/>
      <c r="G5" s="568"/>
      <c r="H5" s="568"/>
      <c r="I5" s="568"/>
    </row>
    <row r="6" spans="2:9" ht="15">
      <c r="B6" s="5"/>
      <c r="C6" s="5"/>
    </row>
    <row r="7" spans="2:9" ht="14.25" customHeight="1">
      <c r="B7" s="562" t="s">
        <v>4</v>
      </c>
      <c r="C7" s="563"/>
      <c r="D7" s="571" t="s">
        <v>6</v>
      </c>
      <c r="E7" s="572"/>
      <c r="F7" s="566" t="s">
        <v>7</v>
      </c>
      <c r="G7" s="567" t="s">
        <v>8</v>
      </c>
      <c r="H7" s="25"/>
      <c r="I7" s="26"/>
    </row>
    <row r="8" spans="2:9" ht="59.25" customHeight="1">
      <c r="B8" s="562"/>
      <c r="C8" s="564"/>
      <c r="D8" s="573"/>
      <c r="E8" s="574"/>
      <c r="F8" s="566"/>
      <c r="G8" s="567"/>
      <c r="H8" s="25"/>
      <c r="I8" s="26"/>
    </row>
    <row r="9" spans="2:9" ht="15.6" customHeight="1">
      <c r="B9" s="33"/>
      <c r="C9" s="34">
        <v>0</v>
      </c>
      <c r="D9" s="576" t="s">
        <v>1581</v>
      </c>
      <c r="E9" s="577"/>
      <c r="F9" s="35"/>
      <c r="G9" s="36"/>
      <c r="H9" s="25"/>
      <c r="I9" s="26"/>
    </row>
    <row r="10" spans="2:9" ht="15.75">
      <c r="B10" s="330"/>
      <c r="C10" s="377"/>
      <c r="D10" s="331" t="s">
        <v>1479</v>
      </c>
      <c r="E10" s="332"/>
      <c r="F10" s="129"/>
      <c r="G10" s="333"/>
      <c r="H10" s="25"/>
      <c r="I10" s="26"/>
    </row>
    <row r="11" spans="2:9" ht="15.75">
      <c r="B11" s="330"/>
      <c r="C11" s="377"/>
      <c r="D11" s="331" t="s">
        <v>1480</v>
      </c>
      <c r="E11" s="332"/>
      <c r="F11" s="129"/>
      <c r="G11" s="333"/>
      <c r="H11" s="25"/>
      <c r="I11" s="26"/>
    </row>
    <row r="12" spans="2:9" ht="242.25">
      <c r="B12" s="330">
        <v>1</v>
      </c>
      <c r="C12" s="377"/>
      <c r="D12" s="334" t="s">
        <v>1481</v>
      </c>
      <c r="E12" s="335" t="s">
        <v>1482</v>
      </c>
      <c r="F12" s="336" t="s">
        <v>44</v>
      </c>
      <c r="G12" s="333">
        <v>1</v>
      </c>
      <c r="H12" s="25"/>
      <c r="I12" s="26"/>
    </row>
    <row r="13" spans="2:9">
      <c r="B13" s="330">
        <v>2</v>
      </c>
      <c r="C13" s="377"/>
      <c r="D13" s="337" t="s">
        <v>1483</v>
      </c>
      <c r="E13" s="335" t="s">
        <v>1484</v>
      </c>
      <c r="F13" s="336" t="s">
        <v>26</v>
      </c>
      <c r="G13" s="333">
        <v>1</v>
      </c>
      <c r="H13" s="25"/>
      <c r="I13" s="26"/>
    </row>
    <row r="14" spans="2:9">
      <c r="B14" s="330">
        <v>3</v>
      </c>
      <c r="C14" s="377"/>
      <c r="D14" s="337" t="s">
        <v>1485</v>
      </c>
      <c r="E14" s="335" t="s">
        <v>1486</v>
      </c>
      <c r="F14" s="336" t="s">
        <v>26</v>
      </c>
      <c r="G14" s="333">
        <v>1</v>
      </c>
      <c r="H14" s="25"/>
      <c r="I14" s="26"/>
    </row>
    <row r="15" spans="2:9">
      <c r="B15" s="330">
        <v>4</v>
      </c>
      <c r="C15" s="377"/>
      <c r="D15" s="337" t="s">
        <v>1487</v>
      </c>
      <c r="E15" s="335" t="s">
        <v>1488</v>
      </c>
      <c r="F15" s="336" t="s">
        <v>26</v>
      </c>
      <c r="G15" s="333">
        <v>3</v>
      </c>
      <c r="H15" s="25"/>
      <c r="I15" s="26"/>
    </row>
    <row r="16" spans="2:9">
      <c r="B16" s="330">
        <v>5</v>
      </c>
      <c r="C16" s="377"/>
      <c r="D16" s="337" t="s">
        <v>1489</v>
      </c>
      <c r="E16" s="335" t="s">
        <v>1490</v>
      </c>
      <c r="F16" s="336" t="s">
        <v>26</v>
      </c>
      <c r="G16" s="333">
        <v>1</v>
      </c>
      <c r="H16" s="25"/>
      <c r="I16" s="26"/>
    </row>
    <row r="17" spans="2:9">
      <c r="B17" s="330">
        <v>6</v>
      </c>
      <c r="C17" s="377"/>
      <c r="D17" s="337" t="s">
        <v>1491</v>
      </c>
      <c r="E17" s="335" t="s">
        <v>1492</v>
      </c>
      <c r="F17" s="336" t="s">
        <v>26</v>
      </c>
      <c r="G17" s="333">
        <v>1</v>
      </c>
      <c r="H17" s="25"/>
      <c r="I17" s="26"/>
    </row>
    <row r="18" spans="2:9">
      <c r="B18" s="330">
        <v>7</v>
      </c>
      <c r="C18" s="377"/>
      <c r="D18" s="337" t="s">
        <v>1493</v>
      </c>
      <c r="E18" s="335" t="s">
        <v>1494</v>
      </c>
      <c r="F18" s="336" t="s">
        <v>26</v>
      </c>
      <c r="G18" s="333">
        <v>4</v>
      </c>
      <c r="H18" s="25"/>
      <c r="I18" s="26"/>
    </row>
    <row r="19" spans="2:9">
      <c r="B19" s="330">
        <v>8</v>
      </c>
      <c r="C19" s="377"/>
      <c r="D19" s="337" t="s">
        <v>1495</v>
      </c>
      <c r="E19" s="335" t="s">
        <v>1496</v>
      </c>
      <c r="F19" s="336" t="s">
        <v>26</v>
      </c>
      <c r="G19" s="333">
        <v>2</v>
      </c>
      <c r="H19" s="25"/>
      <c r="I19" s="26"/>
    </row>
    <row r="20" spans="2:9">
      <c r="B20" s="330">
        <v>9</v>
      </c>
      <c r="C20" s="377"/>
      <c r="D20" s="337" t="s">
        <v>1497</v>
      </c>
      <c r="E20" s="335" t="s">
        <v>1498</v>
      </c>
      <c r="F20" s="336" t="s">
        <v>26</v>
      </c>
      <c r="G20" s="333">
        <v>4</v>
      </c>
      <c r="H20" s="25"/>
      <c r="I20" s="26"/>
    </row>
    <row r="21" spans="2:9" ht="25.5">
      <c r="B21" s="330">
        <v>10</v>
      </c>
      <c r="C21" s="377"/>
      <c r="D21" s="337" t="s">
        <v>1499</v>
      </c>
      <c r="E21" s="335" t="s">
        <v>1500</v>
      </c>
      <c r="F21" s="336" t="s">
        <v>26</v>
      </c>
      <c r="G21" s="333">
        <v>1</v>
      </c>
      <c r="H21" s="25"/>
      <c r="I21" s="26"/>
    </row>
    <row r="22" spans="2:9">
      <c r="B22" s="330">
        <v>11</v>
      </c>
      <c r="C22" s="377"/>
      <c r="D22" s="337" t="s">
        <v>1501</v>
      </c>
      <c r="E22" s="335" t="s">
        <v>1502</v>
      </c>
      <c r="F22" s="336" t="s">
        <v>26</v>
      </c>
      <c r="G22" s="333">
        <v>1</v>
      </c>
      <c r="H22" s="25"/>
      <c r="I22" s="26"/>
    </row>
    <row r="23" spans="2:9" ht="38.25">
      <c r="B23" s="330">
        <v>12</v>
      </c>
      <c r="C23" s="377"/>
      <c r="D23" s="338" t="s">
        <v>1503</v>
      </c>
      <c r="E23" s="339" t="s">
        <v>1504</v>
      </c>
      <c r="F23" s="336" t="s">
        <v>26</v>
      </c>
      <c r="G23" s="333">
        <v>4</v>
      </c>
      <c r="H23" s="25"/>
      <c r="I23" s="26"/>
    </row>
    <row r="24" spans="2:9">
      <c r="B24" s="330">
        <v>13</v>
      </c>
      <c r="C24" s="377"/>
      <c r="D24" s="334" t="s">
        <v>1505</v>
      </c>
      <c r="E24" s="335"/>
      <c r="F24" s="336" t="s">
        <v>44</v>
      </c>
      <c r="G24" s="333">
        <v>1</v>
      </c>
      <c r="H24" s="25"/>
      <c r="I24" s="26"/>
    </row>
    <row r="25" spans="2:9">
      <c r="B25" s="330">
        <v>14</v>
      </c>
      <c r="C25" s="377"/>
      <c r="D25" s="340" t="s">
        <v>1506</v>
      </c>
      <c r="E25" s="335"/>
      <c r="F25" s="336" t="s">
        <v>44</v>
      </c>
      <c r="G25" s="333">
        <v>1</v>
      </c>
      <c r="H25" s="25"/>
      <c r="I25" s="26"/>
    </row>
    <row r="26" spans="2:9">
      <c r="B26" s="330">
        <v>15</v>
      </c>
      <c r="C26" s="377"/>
      <c r="D26" s="334" t="s">
        <v>1507</v>
      </c>
      <c r="E26" s="335"/>
      <c r="F26" s="336" t="s">
        <v>44</v>
      </c>
      <c r="G26" s="333">
        <v>4</v>
      </c>
      <c r="H26" s="25"/>
      <c r="I26" s="26"/>
    </row>
    <row r="27" spans="2:9">
      <c r="B27" s="330">
        <v>16</v>
      </c>
      <c r="C27" s="377"/>
      <c r="D27" s="334" t="s">
        <v>1508</v>
      </c>
      <c r="E27" s="335"/>
      <c r="F27" s="336" t="s">
        <v>44</v>
      </c>
      <c r="G27" s="333">
        <v>3</v>
      </c>
      <c r="H27" s="25"/>
      <c r="I27" s="26"/>
    </row>
    <row r="28" spans="2:9" ht="25.5">
      <c r="B28" s="330">
        <v>17</v>
      </c>
      <c r="C28" s="377"/>
      <c r="D28" s="334" t="s">
        <v>1509</v>
      </c>
      <c r="E28" s="335"/>
      <c r="F28" s="336" t="s">
        <v>44</v>
      </c>
      <c r="G28" s="333">
        <v>1</v>
      </c>
      <c r="H28" s="25"/>
      <c r="I28" s="26"/>
    </row>
    <row r="29" spans="2:9" ht="25.5">
      <c r="B29" s="330">
        <v>18</v>
      </c>
      <c r="C29" s="377"/>
      <c r="D29" s="334" t="s">
        <v>1510</v>
      </c>
      <c r="E29" s="335"/>
      <c r="F29" s="336" t="s">
        <v>44</v>
      </c>
      <c r="G29" s="333">
        <v>1</v>
      </c>
      <c r="H29" s="25"/>
      <c r="I29" s="26"/>
    </row>
    <row r="30" spans="2:9" ht="25.5">
      <c r="B30" s="330">
        <v>19</v>
      </c>
      <c r="C30" s="377"/>
      <c r="D30" s="334" t="s">
        <v>1511</v>
      </c>
      <c r="E30" s="335"/>
      <c r="F30" s="336" t="s">
        <v>44</v>
      </c>
      <c r="G30" s="333">
        <v>1</v>
      </c>
      <c r="H30" s="25"/>
      <c r="I30" s="26"/>
    </row>
    <row r="31" spans="2:9">
      <c r="B31" s="330">
        <v>20</v>
      </c>
      <c r="C31" s="377"/>
      <c r="D31" s="334" t="s">
        <v>1512</v>
      </c>
      <c r="E31" s="335"/>
      <c r="F31" s="336" t="s">
        <v>44</v>
      </c>
      <c r="G31" s="333">
        <v>1</v>
      </c>
      <c r="H31" s="25"/>
      <c r="I31" s="26"/>
    </row>
    <row r="32" spans="2:9">
      <c r="B32" s="330"/>
      <c r="C32" s="377"/>
      <c r="D32" s="331" t="s">
        <v>1513</v>
      </c>
      <c r="E32" s="339"/>
      <c r="F32" s="333"/>
      <c r="G32" s="333"/>
      <c r="H32" s="25"/>
      <c r="I32" s="26"/>
    </row>
    <row r="33" spans="2:9" ht="25.5">
      <c r="B33" s="330">
        <v>21</v>
      </c>
      <c r="C33" s="377"/>
      <c r="D33" s="337" t="s">
        <v>1514</v>
      </c>
      <c r="E33" s="339" t="s">
        <v>1515</v>
      </c>
      <c r="F33" s="336" t="s">
        <v>26</v>
      </c>
      <c r="G33" s="333">
        <v>1</v>
      </c>
      <c r="H33" s="25"/>
      <c r="I33" s="26"/>
    </row>
    <row r="34" spans="2:9" ht="25.5">
      <c r="B34" s="330">
        <v>22</v>
      </c>
      <c r="C34" s="377"/>
      <c r="D34" s="337" t="s">
        <v>1516</v>
      </c>
      <c r="E34" s="339" t="s">
        <v>1517</v>
      </c>
      <c r="F34" s="336" t="s">
        <v>26</v>
      </c>
      <c r="G34" s="333">
        <v>3</v>
      </c>
      <c r="H34" s="25"/>
      <c r="I34" s="26"/>
    </row>
    <row r="35" spans="2:9" ht="38.25">
      <c r="B35" s="330">
        <v>23</v>
      </c>
      <c r="C35" s="377"/>
      <c r="D35" s="337" t="s">
        <v>1518</v>
      </c>
      <c r="E35" s="339" t="s">
        <v>1519</v>
      </c>
      <c r="F35" s="336" t="s">
        <v>26</v>
      </c>
      <c r="G35" s="333">
        <v>1</v>
      </c>
      <c r="H35" s="25"/>
      <c r="I35" s="26"/>
    </row>
    <row r="36" spans="2:9" ht="38.25">
      <c r="B36" s="330">
        <v>24</v>
      </c>
      <c r="C36" s="377"/>
      <c r="D36" s="337" t="s">
        <v>1520</v>
      </c>
      <c r="E36" s="339" t="s">
        <v>1521</v>
      </c>
      <c r="F36" s="336" t="s">
        <v>26</v>
      </c>
      <c r="G36" s="333">
        <v>10</v>
      </c>
      <c r="H36" s="25"/>
      <c r="I36" s="26"/>
    </row>
    <row r="37" spans="2:9">
      <c r="B37" s="330">
        <v>25</v>
      </c>
      <c r="C37" s="377"/>
      <c r="D37" s="337" t="s">
        <v>1522</v>
      </c>
      <c r="E37" s="339"/>
      <c r="F37" s="336" t="s">
        <v>26</v>
      </c>
      <c r="G37" s="333">
        <v>2</v>
      </c>
      <c r="H37" s="25"/>
      <c r="I37" s="26"/>
    </row>
    <row r="38" spans="2:9">
      <c r="B38" s="330">
        <v>26</v>
      </c>
      <c r="C38" s="377"/>
      <c r="D38" s="341" t="s">
        <v>1523</v>
      </c>
      <c r="E38" s="339"/>
      <c r="F38" s="336" t="s">
        <v>44</v>
      </c>
      <c r="G38" s="333">
        <v>1</v>
      </c>
      <c r="H38" s="25"/>
      <c r="I38" s="26"/>
    </row>
    <row r="39" spans="2:9">
      <c r="B39" s="330"/>
      <c r="C39" s="377"/>
      <c r="D39" s="331" t="s">
        <v>1480</v>
      </c>
      <c r="E39" s="339"/>
      <c r="F39" s="333"/>
      <c r="G39" s="333"/>
      <c r="H39" s="25"/>
      <c r="I39" s="26"/>
    </row>
    <row r="40" spans="2:9" ht="191.25">
      <c r="B40" s="330">
        <v>27</v>
      </c>
      <c r="C40" s="377"/>
      <c r="D40" s="334" t="s">
        <v>1524</v>
      </c>
      <c r="E40" s="335" t="s">
        <v>1525</v>
      </c>
      <c r="F40" s="336" t="s">
        <v>44</v>
      </c>
      <c r="G40" s="333">
        <v>1</v>
      </c>
      <c r="H40" s="25"/>
      <c r="I40" s="26"/>
    </row>
    <row r="41" spans="2:9" ht="25.5">
      <c r="B41" s="330">
        <v>28</v>
      </c>
      <c r="C41" s="377"/>
      <c r="D41" s="338" t="s">
        <v>1526</v>
      </c>
      <c r="E41" s="335" t="s">
        <v>1527</v>
      </c>
      <c r="F41" s="336" t="s">
        <v>26</v>
      </c>
      <c r="G41" s="333">
        <v>1</v>
      </c>
      <c r="H41" s="25"/>
      <c r="I41" s="26"/>
    </row>
    <row r="42" spans="2:9">
      <c r="B42" s="330">
        <v>29</v>
      </c>
      <c r="C42" s="377"/>
      <c r="D42" s="337" t="s">
        <v>1528</v>
      </c>
      <c r="E42" s="335" t="s">
        <v>1529</v>
      </c>
      <c r="F42" s="336" t="s">
        <v>26</v>
      </c>
      <c r="G42" s="333">
        <v>1</v>
      </c>
      <c r="H42" s="25"/>
      <c r="I42" s="26"/>
    </row>
    <row r="43" spans="2:9">
      <c r="B43" s="330">
        <v>30</v>
      </c>
      <c r="C43" s="377"/>
      <c r="D43" s="337" t="s">
        <v>1530</v>
      </c>
      <c r="E43" s="335" t="s">
        <v>1531</v>
      </c>
      <c r="F43" s="336" t="s">
        <v>26</v>
      </c>
      <c r="G43" s="333">
        <v>2</v>
      </c>
      <c r="H43" s="25"/>
      <c r="I43" s="26"/>
    </row>
    <row r="44" spans="2:9" ht="25.5">
      <c r="B44" s="330">
        <v>31</v>
      </c>
      <c r="C44" s="377"/>
      <c r="D44" s="337" t="s">
        <v>1532</v>
      </c>
      <c r="E44" s="335" t="s">
        <v>1533</v>
      </c>
      <c r="F44" s="336" t="s">
        <v>26</v>
      </c>
      <c r="G44" s="333">
        <v>2</v>
      </c>
      <c r="H44" s="25"/>
      <c r="I44" s="26"/>
    </row>
    <row r="45" spans="2:9">
      <c r="B45" s="330">
        <v>32</v>
      </c>
      <c r="C45" s="377"/>
      <c r="D45" s="337" t="s">
        <v>1534</v>
      </c>
      <c r="E45" s="335" t="s">
        <v>1535</v>
      </c>
      <c r="F45" s="336" t="s">
        <v>26</v>
      </c>
      <c r="G45" s="333">
        <v>1</v>
      </c>
      <c r="H45" s="25"/>
      <c r="I45" s="26"/>
    </row>
    <row r="46" spans="2:9" ht="25.5">
      <c r="B46" s="330">
        <v>33</v>
      </c>
      <c r="C46" s="377"/>
      <c r="D46" s="337" t="s">
        <v>1536</v>
      </c>
      <c r="E46" s="335" t="s">
        <v>1537</v>
      </c>
      <c r="F46" s="336" t="s">
        <v>26</v>
      </c>
      <c r="G46" s="333">
        <v>1</v>
      </c>
      <c r="H46" s="25"/>
      <c r="I46" s="26"/>
    </row>
    <row r="47" spans="2:9" ht="38.25">
      <c r="B47" s="330">
        <v>34</v>
      </c>
      <c r="C47" s="377"/>
      <c r="D47" s="337" t="s">
        <v>1538</v>
      </c>
      <c r="E47" s="335" t="s">
        <v>1539</v>
      </c>
      <c r="F47" s="336" t="s">
        <v>44</v>
      </c>
      <c r="G47" s="333">
        <v>1</v>
      </c>
      <c r="H47" s="25"/>
      <c r="I47" s="26"/>
    </row>
    <row r="48" spans="2:9" ht="25.5">
      <c r="B48" s="330">
        <v>35</v>
      </c>
      <c r="C48" s="377"/>
      <c r="D48" s="337" t="s">
        <v>1499</v>
      </c>
      <c r="E48" s="335" t="s">
        <v>1500</v>
      </c>
      <c r="F48" s="336" t="s">
        <v>26</v>
      </c>
      <c r="G48" s="333">
        <v>1</v>
      </c>
      <c r="H48" s="25"/>
      <c r="I48" s="26"/>
    </row>
    <row r="49" spans="2:9">
      <c r="B49" s="330">
        <v>36</v>
      </c>
      <c r="C49" s="377"/>
      <c r="D49" s="334" t="s">
        <v>1505</v>
      </c>
      <c r="E49" s="335"/>
      <c r="F49" s="336" t="s">
        <v>44</v>
      </c>
      <c r="G49" s="333">
        <v>1</v>
      </c>
      <c r="H49" s="25"/>
      <c r="I49" s="26"/>
    </row>
    <row r="50" spans="2:9">
      <c r="B50" s="330">
        <v>37</v>
      </c>
      <c r="C50" s="377"/>
      <c r="D50" s="334" t="s">
        <v>1540</v>
      </c>
      <c r="E50" s="335"/>
      <c r="F50" s="336" t="s">
        <v>44</v>
      </c>
      <c r="G50" s="333">
        <v>1</v>
      </c>
      <c r="H50" s="25"/>
      <c r="I50" s="26"/>
    </row>
    <row r="51" spans="2:9">
      <c r="B51" s="330"/>
      <c r="C51" s="377"/>
      <c r="D51" s="331" t="s">
        <v>1480</v>
      </c>
      <c r="E51" s="339"/>
      <c r="F51" s="333"/>
      <c r="G51" s="333"/>
      <c r="H51" s="25"/>
      <c r="I51" s="26"/>
    </row>
    <row r="52" spans="2:9" ht="191.25">
      <c r="B52" s="330">
        <v>38</v>
      </c>
      <c r="C52" s="377"/>
      <c r="D52" s="334" t="s">
        <v>1524</v>
      </c>
      <c r="E52" s="335" t="s">
        <v>1525</v>
      </c>
      <c r="F52" s="336" t="s">
        <v>44</v>
      </c>
      <c r="G52" s="333">
        <v>1</v>
      </c>
      <c r="H52" s="25"/>
      <c r="I52" s="26"/>
    </row>
    <row r="53" spans="2:9" ht="25.5">
      <c r="B53" s="330">
        <v>39</v>
      </c>
      <c r="C53" s="377"/>
      <c r="D53" s="337" t="s">
        <v>1526</v>
      </c>
      <c r="E53" s="335" t="s">
        <v>1527</v>
      </c>
      <c r="F53" s="336" t="s">
        <v>26</v>
      </c>
      <c r="G53" s="333">
        <v>1</v>
      </c>
      <c r="H53" s="25"/>
      <c r="I53" s="26"/>
    </row>
    <row r="54" spans="2:9">
      <c r="B54" s="330">
        <v>40</v>
      </c>
      <c r="C54" s="377"/>
      <c r="D54" s="337" t="s">
        <v>1528</v>
      </c>
      <c r="E54" s="335" t="s">
        <v>1529</v>
      </c>
      <c r="F54" s="336" t="s">
        <v>26</v>
      </c>
      <c r="G54" s="333">
        <v>1</v>
      </c>
      <c r="H54" s="25"/>
      <c r="I54" s="26"/>
    </row>
    <row r="55" spans="2:9">
      <c r="B55" s="330">
        <v>41</v>
      </c>
      <c r="C55" s="377"/>
      <c r="D55" s="337" t="s">
        <v>1530</v>
      </c>
      <c r="E55" s="335" t="s">
        <v>1531</v>
      </c>
      <c r="F55" s="336" t="s">
        <v>26</v>
      </c>
      <c r="G55" s="333">
        <v>2</v>
      </c>
      <c r="H55" s="25"/>
      <c r="I55" s="26"/>
    </row>
    <row r="56" spans="2:9" ht="25.5">
      <c r="B56" s="330">
        <v>42</v>
      </c>
      <c r="C56" s="377"/>
      <c r="D56" s="337" t="s">
        <v>1532</v>
      </c>
      <c r="E56" s="335" t="s">
        <v>1533</v>
      </c>
      <c r="F56" s="336" t="s">
        <v>26</v>
      </c>
      <c r="G56" s="333">
        <v>2</v>
      </c>
      <c r="H56" s="25"/>
      <c r="I56" s="26"/>
    </row>
    <row r="57" spans="2:9">
      <c r="B57" s="330">
        <v>43</v>
      </c>
      <c r="C57" s="377"/>
      <c r="D57" s="337" t="s">
        <v>1534</v>
      </c>
      <c r="E57" s="335" t="s">
        <v>1535</v>
      </c>
      <c r="F57" s="336" t="s">
        <v>26</v>
      </c>
      <c r="G57" s="333">
        <v>1</v>
      </c>
      <c r="H57" s="25"/>
      <c r="I57" s="26"/>
    </row>
    <row r="58" spans="2:9" ht="38.25">
      <c r="B58" s="330">
        <v>44</v>
      </c>
      <c r="C58" s="377"/>
      <c r="D58" s="337" t="s">
        <v>1538</v>
      </c>
      <c r="E58" s="335" t="s">
        <v>1539</v>
      </c>
      <c r="F58" s="336" t="s">
        <v>44</v>
      </c>
      <c r="G58" s="333">
        <v>1</v>
      </c>
      <c r="H58" s="25"/>
      <c r="I58" s="26"/>
    </row>
    <row r="59" spans="2:9" ht="25.5">
      <c r="B59" s="330">
        <v>45</v>
      </c>
      <c r="C59" s="377"/>
      <c r="D59" s="378" t="s">
        <v>1499</v>
      </c>
      <c r="E59" s="379" t="s">
        <v>1500</v>
      </c>
      <c r="F59" s="380" t="s">
        <v>26</v>
      </c>
      <c r="G59" s="62">
        <v>1</v>
      </c>
      <c r="H59" s="25"/>
      <c r="I59" s="26"/>
    </row>
    <row r="60" spans="2:9">
      <c r="B60" s="330">
        <v>46</v>
      </c>
      <c r="C60" s="377"/>
      <c r="D60" s="334" t="s">
        <v>1505</v>
      </c>
      <c r="E60" s="335"/>
      <c r="F60" s="336" t="s">
        <v>44</v>
      </c>
      <c r="G60" s="333">
        <v>1</v>
      </c>
      <c r="H60" s="25"/>
      <c r="I60" s="26"/>
    </row>
    <row r="61" spans="2:9">
      <c r="B61" s="330">
        <v>47</v>
      </c>
      <c r="C61" s="377"/>
      <c r="D61" s="334" t="s">
        <v>1540</v>
      </c>
      <c r="E61" s="335"/>
      <c r="F61" s="336" t="s">
        <v>44</v>
      </c>
      <c r="G61" s="333">
        <v>1</v>
      </c>
      <c r="H61" s="25"/>
      <c r="I61" s="26"/>
    </row>
    <row r="62" spans="2:9">
      <c r="B62" s="330"/>
      <c r="C62" s="377"/>
      <c r="D62" s="331" t="s">
        <v>1541</v>
      </c>
      <c r="E62" s="339"/>
      <c r="F62" s="333"/>
      <c r="G62" s="333"/>
      <c r="H62" s="25"/>
      <c r="I62" s="26"/>
    </row>
    <row r="63" spans="2:9" ht="25.5">
      <c r="B63" s="330">
        <v>48</v>
      </c>
      <c r="C63" s="377"/>
      <c r="D63" s="337" t="s">
        <v>1542</v>
      </c>
      <c r="E63" s="339" t="s">
        <v>1543</v>
      </c>
      <c r="F63" s="333" t="s">
        <v>19</v>
      </c>
      <c r="G63" s="333">
        <v>190</v>
      </c>
      <c r="H63" s="25"/>
      <c r="I63" s="26"/>
    </row>
    <row r="64" spans="2:9" ht="25.5">
      <c r="B64" s="330">
        <v>49</v>
      </c>
      <c r="C64" s="377"/>
      <c r="D64" s="337" t="s">
        <v>1542</v>
      </c>
      <c r="E64" s="339" t="s">
        <v>1544</v>
      </c>
      <c r="F64" s="333" t="s">
        <v>19</v>
      </c>
      <c r="G64" s="333">
        <v>1030</v>
      </c>
      <c r="H64" s="25"/>
      <c r="I64" s="26"/>
    </row>
    <row r="65" spans="2:9">
      <c r="B65" s="330">
        <v>50</v>
      </c>
      <c r="C65" s="377"/>
      <c r="D65" s="337" t="s">
        <v>1545</v>
      </c>
      <c r="E65" s="339" t="s">
        <v>1546</v>
      </c>
      <c r="F65" s="333" t="s">
        <v>19</v>
      </c>
      <c r="G65" s="333">
        <v>1470</v>
      </c>
      <c r="H65" s="25"/>
      <c r="I65" s="26"/>
    </row>
    <row r="66" spans="2:9">
      <c r="B66" s="330">
        <v>51</v>
      </c>
      <c r="C66" s="377"/>
      <c r="D66" s="337" t="s">
        <v>1547</v>
      </c>
      <c r="E66" s="339" t="s">
        <v>1548</v>
      </c>
      <c r="F66" s="333" t="s">
        <v>19</v>
      </c>
      <c r="G66" s="333">
        <v>450</v>
      </c>
      <c r="H66" s="25"/>
      <c r="I66" s="26"/>
    </row>
    <row r="67" spans="2:9">
      <c r="B67" s="330">
        <v>52</v>
      </c>
      <c r="C67" s="377"/>
      <c r="D67" s="337" t="s">
        <v>1549</v>
      </c>
      <c r="E67" s="339" t="s">
        <v>1550</v>
      </c>
      <c r="F67" s="333" t="s">
        <v>19</v>
      </c>
      <c r="G67" s="333">
        <v>260</v>
      </c>
      <c r="H67" s="25"/>
      <c r="I67" s="26"/>
    </row>
    <row r="68" spans="2:9">
      <c r="B68" s="330">
        <v>53</v>
      </c>
      <c r="C68" s="377"/>
      <c r="D68" s="337" t="s">
        <v>1549</v>
      </c>
      <c r="E68" s="339" t="s">
        <v>1551</v>
      </c>
      <c r="F68" s="333" t="s">
        <v>19</v>
      </c>
      <c r="G68" s="333">
        <v>230</v>
      </c>
      <c r="H68" s="25"/>
      <c r="I68" s="26"/>
    </row>
    <row r="69" spans="2:9">
      <c r="B69" s="330">
        <v>54</v>
      </c>
      <c r="C69" s="377"/>
      <c r="D69" s="337" t="s">
        <v>1549</v>
      </c>
      <c r="E69" s="339" t="s">
        <v>1552</v>
      </c>
      <c r="F69" s="333" t="s">
        <v>19</v>
      </c>
      <c r="G69" s="333">
        <v>1100</v>
      </c>
      <c r="H69" s="25"/>
      <c r="I69" s="26"/>
    </row>
    <row r="70" spans="2:9">
      <c r="B70" s="330">
        <v>55</v>
      </c>
      <c r="C70" s="377"/>
      <c r="D70" s="337" t="s">
        <v>1549</v>
      </c>
      <c r="E70" s="339" t="s">
        <v>1553</v>
      </c>
      <c r="F70" s="333" t="s">
        <v>19</v>
      </c>
      <c r="G70" s="333">
        <v>630</v>
      </c>
      <c r="H70" s="25"/>
      <c r="I70" s="26"/>
    </row>
    <row r="71" spans="2:9">
      <c r="B71" s="330">
        <v>56</v>
      </c>
      <c r="C71" s="377"/>
      <c r="D71" s="337" t="s">
        <v>1549</v>
      </c>
      <c r="E71" s="339" t="s">
        <v>1554</v>
      </c>
      <c r="F71" s="333" t="s">
        <v>19</v>
      </c>
      <c r="G71" s="333">
        <v>60</v>
      </c>
      <c r="H71" s="25"/>
      <c r="I71" s="26"/>
    </row>
    <row r="72" spans="2:9">
      <c r="B72" s="330">
        <v>57</v>
      </c>
      <c r="C72" s="377"/>
      <c r="D72" s="337" t="s">
        <v>1555</v>
      </c>
      <c r="E72" s="339" t="s">
        <v>1556</v>
      </c>
      <c r="F72" s="333" t="s">
        <v>19</v>
      </c>
      <c r="G72" s="333">
        <v>630</v>
      </c>
      <c r="H72" s="25"/>
      <c r="I72" s="26"/>
    </row>
    <row r="73" spans="2:9" ht="25.5">
      <c r="B73" s="330">
        <v>58</v>
      </c>
      <c r="C73" s="377"/>
      <c r="D73" s="337" t="s">
        <v>1557</v>
      </c>
      <c r="E73" s="339" t="s">
        <v>1558</v>
      </c>
      <c r="F73" s="336" t="s">
        <v>44</v>
      </c>
      <c r="G73" s="333">
        <v>1</v>
      </c>
      <c r="H73" s="25"/>
      <c r="I73" s="26"/>
    </row>
    <row r="74" spans="2:9" ht="25.5">
      <c r="B74" s="330">
        <v>59</v>
      </c>
      <c r="C74" s="377"/>
      <c r="D74" s="337" t="s">
        <v>1559</v>
      </c>
      <c r="E74" s="339" t="s">
        <v>1560</v>
      </c>
      <c r="F74" s="336" t="s">
        <v>44</v>
      </c>
      <c r="G74" s="333">
        <v>1</v>
      </c>
      <c r="H74" s="25"/>
      <c r="I74" s="26"/>
    </row>
    <row r="75" spans="2:9" ht="25.5">
      <c r="B75" s="330">
        <v>60</v>
      </c>
      <c r="C75" s="377"/>
      <c r="D75" s="341" t="s">
        <v>1561</v>
      </c>
      <c r="E75" s="339"/>
      <c r="F75" s="336" t="s">
        <v>44</v>
      </c>
      <c r="G75" s="333">
        <v>1</v>
      </c>
      <c r="H75" s="25"/>
      <c r="I75" s="26"/>
    </row>
    <row r="76" spans="2:9" ht="25.5">
      <c r="B76" s="330">
        <v>61</v>
      </c>
      <c r="C76" s="377"/>
      <c r="D76" s="341" t="s">
        <v>1562</v>
      </c>
      <c r="E76" s="339"/>
      <c r="F76" s="336" t="s">
        <v>44</v>
      </c>
      <c r="G76" s="333">
        <v>1</v>
      </c>
      <c r="H76" s="25"/>
      <c r="I76" s="26"/>
    </row>
    <row r="77" spans="2:9">
      <c r="B77" s="330">
        <v>62</v>
      </c>
      <c r="C77" s="377"/>
      <c r="D77" s="341" t="s">
        <v>1563</v>
      </c>
      <c r="E77" s="339"/>
      <c r="F77" s="336" t="s">
        <v>44</v>
      </c>
      <c r="G77" s="333">
        <v>1</v>
      </c>
      <c r="H77" s="25"/>
      <c r="I77" s="26"/>
    </row>
    <row r="78" spans="2:9" ht="25.5">
      <c r="B78" s="330">
        <v>63</v>
      </c>
      <c r="C78" s="377"/>
      <c r="D78" s="337" t="s">
        <v>1564</v>
      </c>
      <c r="E78" s="339" t="s">
        <v>1565</v>
      </c>
      <c r="F78" s="333" t="s">
        <v>19</v>
      </c>
      <c r="G78" s="333">
        <v>20</v>
      </c>
      <c r="H78" s="25"/>
      <c r="I78" s="26"/>
    </row>
    <row r="79" spans="2:9">
      <c r="B79" s="330">
        <v>64</v>
      </c>
      <c r="C79" s="377"/>
      <c r="D79" s="342" t="s">
        <v>1566</v>
      </c>
      <c r="E79" s="339"/>
      <c r="F79" s="336" t="s">
        <v>44</v>
      </c>
      <c r="G79" s="333">
        <v>1</v>
      </c>
      <c r="H79" s="25"/>
      <c r="I79" s="26"/>
    </row>
    <row r="80" spans="2:9">
      <c r="B80" s="330">
        <v>65</v>
      </c>
      <c r="C80" s="377"/>
      <c r="D80" s="341" t="s">
        <v>1567</v>
      </c>
      <c r="E80" s="339"/>
      <c r="F80" s="336" t="s">
        <v>44</v>
      </c>
      <c r="G80" s="333">
        <v>1</v>
      </c>
      <c r="H80" s="25"/>
      <c r="I80" s="26"/>
    </row>
    <row r="81" spans="2:9">
      <c r="B81" s="330">
        <v>66</v>
      </c>
      <c r="C81" s="377"/>
      <c r="D81" s="341" t="s">
        <v>1568</v>
      </c>
      <c r="E81" s="339"/>
      <c r="F81" s="336" t="s">
        <v>44</v>
      </c>
      <c r="G81" s="333">
        <v>1</v>
      </c>
      <c r="H81" s="25"/>
      <c r="I81" s="26"/>
    </row>
    <row r="82" spans="2:9">
      <c r="B82" s="330">
        <v>67</v>
      </c>
      <c r="C82" s="377"/>
      <c r="D82" s="341" t="s">
        <v>1569</v>
      </c>
      <c r="E82" s="339"/>
      <c r="F82" s="336" t="s">
        <v>44</v>
      </c>
      <c r="G82" s="333">
        <v>1</v>
      </c>
      <c r="H82" s="25"/>
      <c r="I82" s="26"/>
    </row>
    <row r="83" spans="2:9">
      <c r="B83" s="330"/>
      <c r="C83" s="377"/>
      <c r="D83" s="331" t="s">
        <v>1570</v>
      </c>
      <c r="E83" s="339"/>
      <c r="F83" s="333"/>
      <c r="G83" s="333"/>
      <c r="H83" s="25"/>
      <c r="I83" s="26"/>
    </row>
    <row r="84" spans="2:9" ht="127.5">
      <c r="B84" s="330">
        <v>68</v>
      </c>
      <c r="C84" s="377"/>
      <c r="D84" s="341" t="s">
        <v>1571</v>
      </c>
      <c r="E84" s="343" t="s">
        <v>1572</v>
      </c>
      <c r="F84" s="336" t="s">
        <v>44</v>
      </c>
      <c r="G84" s="333">
        <v>1</v>
      </c>
      <c r="H84" s="25"/>
      <c r="I84" s="26"/>
    </row>
    <row r="85" spans="2:9" ht="38.25">
      <c r="B85" s="330">
        <v>69</v>
      </c>
      <c r="C85" s="377"/>
      <c r="D85" s="341" t="s">
        <v>1573</v>
      </c>
      <c r="E85" s="343"/>
      <c r="F85" s="336" t="s">
        <v>44</v>
      </c>
      <c r="G85" s="333">
        <v>1</v>
      </c>
      <c r="H85" s="25"/>
      <c r="I85" s="26"/>
    </row>
    <row r="86" spans="2:9" ht="89.25">
      <c r="B86" s="330">
        <v>70</v>
      </c>
      <c r="C86" s="377"/>
      <c r="D86" s="341" t="s">
        <v>1574</v>
      </c>
      <c r="E86" s="343"/>
      <c r="F86" s="336" t="s">
        <v>44</v>
      </c>
      <c r="G86" s="333">
        <v>1</v>
      </c>
      <c r="H86" s="25"/>
      <c r="I86" s="26"/>
    </row>
    <row r="87" spans="2:9">
      <c r="B87" s="330"/>
      <c r="C87" s="377"/>
      <c r="D87" s="331" t="s">
        <v>1575</v>
      </c>
      <c r="E87" s="339"/>
      <c r="F87" s="333"/>
      <c r="G87" s="333"/>
      <c r="H87" s="25"/>
      <c r="I87" s="26"/>
    </row>
    <row r="88" spans="2:9">
      <c r="B88" s="330">
        <v>71</v>
      </c>
      <c r="C88" s="377"/>
      <c r="D88" s="341" t="s">
        <v>1576</v>
      </c>
      <c r="E88" s="343"/>
      <c r="F88" s="336" t="s">
        <v>44</v>
      </c>
      <c r="G88" s="333">
        <v>1</v>
      </c>
      <c r="H88" s="25"/>
      <c r="I88" s="26"/>
    </row>
    <row r="89" spans="2:9" ht="25.5">
      <c r="B89" s="330">
        <v>72</v>
      </c>
      <c r="C89" s="377"/>
      <c r="D89" s="341" t="s">
        <v>1577</v>
      </c>
      <c r="E89" s="343"/>
      <c r="F89" s="336" t="s">
        <v>44</v>
      </c>
      <c r="G89" s="333">
        <v>1</v>
      </c>
      <c r="H89" s="25"/>
      <c r="I89" s="26"/>
    </row>
    <row r="90" spans="2:9">
      <c r="B90" s="330">
        <v>73</v>
      </c>
      <c r="C90" s="377"/>
      <c r="D90" s="341" t="s">
        <v>1578</v>
      </c>
      <c r="E90" s="343"/>
      <c r="F90" s="336" t="s">
        <v>44</v>
      </c>
      <c r="G90" s="333">
        <v>1</v>
      </c>
      <c r="H90" s="25"/>
      <c r="I90" s="26"/>
    </row>
    <row r="91" spans="2:9">
      <c r="B91" s="330">
        <v>74</v>
      </c>
      <c r="C91" s="377"/>
      <c r="D91" s="341" t="s">
        <v>1579</v>
      </c>
      <c r="E91" s="343"/>
      <c r="F91" s="336" t="s">
        <v>44</v>
      </c>
      <c r="G91" s="333">
        <v>1</v>
      </c>
      <c r="H91" s="25"/>
      <c r="I91" s="26"/>
    </row>
    <row r="92" spans="2:9">
      <c r="B92" s="330">
        <v>75</v>
      </c>
      <c r="C92" s="377"/>
      <c r="D92" s="341" t="s">
        <v>1580</v>
      </c>
      <c r="E92" s="343"/>
      <c r="F92" s="336" t="s">
        <v>44</v>
      </c>
      <c r="G92" s="333">
        <v>3</v>
      </c>
      <c r="H92" s="25"/>
      <c r="I92" s="26"/>
    </row>
    <row r="93" spans="2:9" s="6" customFormat="1">
      <c r="B93" s="10"/>
      <c r="C93" s="11"/>
      <c r="D93" s="12"/>
      <c r="E93" s="12"/>
      <c r="F93" s="13"/>
      <c r="G93" s="23"/>
      <c r="H93" s="27"/>
      <c r="I93" s="28"/>
    </row>
    <row r="94" spans="2:9" ht="15">
      <c r="B94" s="4"/>
      <c r="C94" s="4"/>
      <c r="D94" s="7"/>
      <c r="E94" s="7"/>
      <c r="F94" s="7" t="s">
        <v>5</v>
      </c>
      <c r="G94" s="24"/>
      <c r="H94" s="25"/>
      <c r="I94" s="26"/>
    </row>
    <row r="96" spans="2:9" s="8" customFormat="1" ht="12.75" customHeight="1">
      <c r="C96" s="9" t="str">
        <f>'1,1'!C22</f>
        <v>Piezīmes:</v>
      </c>
    </row>
    <row r="97" spans="2:9" s="8" customFormat="1" ht="45" customHeight="1">
      <c r="B97"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7" s="559"/>
      <c r="D97" s="559"/>
      <c r="E97" s="559"/>
      <c r="F97" s="559"/>
      <c r="G97" s="559"/>
      <c r="H97" s="559"/>
      <c r="I97" s="559"/>
    </row>
  </sheetData>
  <mergeCells count="12">
    <mergeCell ref="B97:I97"/>
    <mergeCell ref="B7:B8"/>
    <mergeCell ref="C7:C8"/>
    <mergeCell ref="D7:E8"/>
    <mergeCell ref="F7:F8"/>
    <mergeCell ref="G7:G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F1CC3-E810-4CF2-9CA0-7FA53E1D360C}">
  <sheetPr>
    <tabColor theme="8" tint="0.39997558519241921"/>
  </sheetPr>
  <dimension ref="A1:I43"/>
  <sheetViews>
    <sheetView showZeros="0" view="pageBreakPreview" topLeftCell="A22" zoomScale="90" zoomScaleNormal="100" zoomScaleSheetLayoutView="90" workbookViewId="0">
      <selection activeCell="N24" sqref="N24"/>
    </sheetView>
  </sheetViews>
  <sheetFormatPr defaultColWidth="9.140625" defaultRowHeight="12.75"/>
  <cols>
    <col min="1" max="1" width="10.28515625" style="476" customWidth="1"/>
    <col min="2" max="2" width="12.7109375" style="476" customWidth="1"/>
    <col min="3" max="3" width="32.7109375" style="476" customWidth="1"/>
    <col min="4" max="4" width="10" style="476" customWidth="1"/>
    <col min="5" max="5" width="13.28515625" style="476" customWidth="1"/>
    <col min="6" max="6" width="13.7109375" style="476" customWidth="1"/>
    <col min="7" max="7" width="17.7109375" style="476" customWidth="1"/>
    <col min="8" max="8" width="12.85546875" style="476" customWidth="1"/>
    <col min="9" max="9" width="16" style="476" customWidth="1"/>
    <col min="10" max="16384" width="9.140625" style="476"/>
  </cols>
  <sheetData>
    <row r="1" spans="1:9" ht="18">
      <c r="A1" s="475"/>
    </row>
    <row r="2" spans="1:9" ht="18" customHeight="1">
      <c r="A2" s="554" t="s">
        <v>1788</v>
      </c>
      <c r="B2" s="554"/>
      <c r="C2" s="554"/>
      <c r="D2" s="554"/>
      <c r="E2" s="554"/>
      <c r="F2" s="554"/>
      <c r="G2" s="554"/>
      <c r="H2" s="554"/>
      <c r="I2" s="554"/>
    </row>
    <row r="3" spans="1:9" ht="18">
      <c r="C3" s="477"/>
      <c r="D3" s="478"/>
      <c r="F3" s="479"/>
      <c r="G3" s="479"/>
      <c r="H3" s="479"/>
      <c r="I3" s="479"/>
    </row>
    <row r="4" spans="1:9" ht="18">
      <c r="C4" s="477"/>
      <c r="D4" s="478"/>
      <c r="F4" s="479"/>
      <c r="G4" s="479"/>
      <c r="H4" s="479"/>
      <c r="I4" s="479"/>
    </row>
    <row r="5" spans="1:9">
      <c r="A5" s="480"/>
    </row>
    <row r="6" spans="1:9" ht="18">
      <c r="A6" s="555" t="str">
        <f>[3]Koptame!C23</f>
        <v>Specializētie darbi-ārējie tīkli, sistēmas</v>
      </c>
      <c r="B6" s="556"/>
      <c r="C6" s="556"/>
      <c r="D6" s="556"/>
      <c r="E6" s="556"/>
      <c r="F6" s="556"/>
      <c r="G6" s="556"/>
      <c r="H6" s="556"/>
      <c r="I6" s="557"/>
    </row>
    <row r="7" spans="1:9">
      <c r="A7" s="480"/>
    </row>
    <row r="8" spans="1:9" ht="15">
      <c r="A8" s="558" t="s">
        <v>1734</v>
      </c>
      <c r="B8" s="558"/>
      <c r="C8" s="547" t="str">
        <f>[3]Koptame!C11</f>
        <v>Ražošanas ēka</v>
      </c>
      <c r="D8" s="547"/>
      <c r="E8" s="547"/>
      <c r="F8" s="547"/>
      <c r="G8" s="547"/>
      <c r="H8" s="547"/>
      <c r="I8" s="547"/>
    </row>
    <row r="9" spans="1:9" ht="15.75" customHeight="1">
      <c r="A9" s="546" t="s">
        <v>1735</v>
      </c>
      <c r="B9" s="546"/>
      <c r="C9" s="547" t="str">
        <f>[3]Koptame!C12</f>
        <v>Ražošanas ēkas Nr.7 jaunbūve</v>
      </c>
      <c r="D9" s="547"/>
      <c r="E9" s="547"/>
      <c r="F9" s="547"/>
      <c r="G9" s="547"/>
      <c r="H9" s="547"/>
      <c r="I9" s="547"/>
    </row>
    <row r="10" spans="1:9" ht="15">
      <c r="A10" s="546" t="s">
        <v>1736</v>
      </c>
      <c r="B10" s="546"/>
      <c r="C10" s="547" t="str">
        <f>[3]Koptame!C13</f>
        <v>Ventspils, Ventspils Augsto tehnoloģiju parks</v>
      </c>
      <c r="D10" s="547"/>
      <c r="E10" s="547"/>
      <c r="F10" s="547"/>
      <c r="G10" s="547"/>
      <c r="H10" s="547"/>
      <c r="I10" s="547"/>
    </row>
    <row r="11" spans="1:9" ht="15">
      <c r="A11" s="546"/>
      <c r="B11" s="546"/>
      <c r="C11" s="481">
        <f>[3]Koptame!C14</f>
        <v>0</v>
      </c>
      <c r="D11" s="479"/>
      <c r="F11" s="482"/>
      <c r="G11" s="482"/>
      <c r="H11" s="482"/>
      <c r="I11" s="482"/>
    </row>
    <row r="12" spans="1:9" ht="15" customHeight="1">
      <c r="A12" s="483"/>
      <c r="B12" s="483"/>
      <c r="C12" s="479"/>
      <c r="D12" s="479"/>
      <c r="F12" s="482"/>
      <c r="G12" s="482"/>
      <c r="H12" s="482"/>
      <c r="I12" s="482"/>
    </row>
    <row r="13" spans="1:9" ht="18" customHeight="1">
      <c r="A13" s="484"/>
      <c r="F13" s="548" t="s">
        <v>1746</v>
      </c>
      <c r="G13" s="549"/>
      <c r="H13" s="485"/>
      <c r="I13" s="486"/>
    </row>
    <row r="14" spans="1:9" ht="18">
      <c r="A14" s="484"/>
      <c r="F14" s="548" t="s">
        <v>1747</v>
      </c>
      <c r="G14" s="549"/>
      <c r="H14" s="485"/>
      <c r="I14" s="486"/>
    </row>
    <row r="15" spans="1:9" ht="14.25">
      <c r="G15" s="487" t="str">
        <f>[3]Koptame!D16</f>
        <v xml:space="preserve">Tāme sastādīta:  </v>
      </c>
    </row>
    <row r="16" spans="1:9" ht="14.25">
      <c r="G16" s="487"/>
    </row>
    <row r="17" spans="1:9" ht="15">
      <c r="A17" s="489"/>
    </row>
    <row r="18" spans="1:9" ht="51" customHeight="1">
      <c r="A18" s="543" t="s">
        <v>4</v>
      </c>
      <c r="B18" s="543" t="s">
        <v>1748</v>
      </c>
      <c r="C18" s="550" t="s">
        <v>1749</v>
      </c>
      <c r="D18" s="551"/>
      <c r="E18" s="543" t="s">
        <v>1750</v>
      </c>
      <c r="F18" s="543" t="s">
        <v>1751</v>
      </c>
      <c r="G18" s="543"/>
      <c r="H18" s="543"/>
      <c r="I18" s="543" t="s">
        <v>1752</v>
      </c>
    </row>
    <row r="19" spans="1:9" ht="40.9" customHeight="1">
      <c r="A19" s="543"/>
      <c r="B19" s="543"/>
      <c r="C19" s="552"/>
      <c r="D19" s="553"/>
      <c r="E19" s="543"/>
      <c r="F19" s="490" t="s">
        <v>1753</v>
      </c>
      <c r="G19" s="490" t="s">
        <v>1786</v>
      </c>
      <c r="H19" s="490" t="s">
        <v>1755</v>
      </c>
      <c r="I19" s="543"/>
    </row>
    <row r="20" spans="1:9" ht="18">
      <c r="A20" s="491"/>
      <c r="B20" s="492"/>
      <c r="C20" s="544"/>
      <c r="D20" s="545"/>
      <c r="E20" s="492"/>
      <c r="F20" s="492"/>
      <c r="G20" s="492"/>
      <c r="H20" s="492"/>
      <c r="I20" s="493"/>
    </row>
    <row r="21" spans="1:9">
      <c r="A21" s="494">
        <v>1</v>
      </c>
      <c r="B21" s="495" t="s">
        <v>1789</v>
      </c>
      <c r="C21" s="537" t="s">
        <v>858</v>
      </c>
      <c r="D21" s="538"/>
      <c r="E21" s="496"/>
      <c r="F21" s="496"/>
      <c r="G21" s="496"/>
      <c r="H21" s="496"/>
      <c r="I21" s="497"/>
    </row>
    <row r="22" spans="1:9">
      <c r="A22" s="494">
        <v>2</v>
      </c>
      <c r="B22" s="495" t="s">
        <v>1790</v>
      </c>
      <c r="C22" s="537" t="s">
        <v>877</v>
      </c>
      <c r="D22" s="538"/>
      <c r="E22" s="496"/>
      <c r="F22" s="496"/>
      <c r="G22" s="496"/>
      <c r="H22" s="496"/>
      <c r="I22" s="497"/>
    </row>
    <row r="23" spans="1:9">
      <c r="A23" s="494">
        <v>3</v>
      </c>
      <c r="B23" s="495" t="s">
        <v>1791</v>
      </c>
      <c r="C23" s="537" t="s">
        <v>893</v>
      </c>
      <c r="D23" s="538"/>
      <c r="E23" s="496"/>
      <c r="F23" s="496"/>
      <c r="G23" s="496"/>
      <c r="H23" s="496"/>
      <c r="I23" s="497"/>
    </row>
    <row r="24" spans="1:9" ht="30" customHeight="1">
      <c r="A24" s="494">
        <v>4</v>
      </c>
      <c r="B24" s="495" t="s">
        <v>1792</v>
      </c>
      <c r="C24" s="537" t="s">
        <v>965</v>
      </c>
      <c r="D24" s="538"/>
      <c r="E24" s="496"/>
      <c r="F24" s="496"/>
      <c r="G24" s="496"/>
      <c r="H24" s="496"/>
      <c r="I24" s="497"/>
    </row>
    <row r="25" spans="1:9" ht="12.75" customHeight="1">
      <c r="A25" s="494">
        <v>5</v>
      </c>
      <c r="B25" s="495" t="s">
        <v>1793</v>
      </c>
      <c r="C25" s="537" t="s">
        <v>1019</v>
      </c>
      <c r="D25" s="538"/>
      <c r="E25" s="496"/>
      <c r="F25" s="496"/>
      <c r="G25" s="496"/>
      <c r="H25" s="496"/>
      <c r="I25" s="497"/>
    </row>
    <row r="26" spans="1:9" ht="12.75" customHeight="1">
      <c r="A26" s="494">
        <v>6</v>
      </c>
      <c r="B26" s="495" t="s">
        <v>1794</v>
      </c>
      <c r="C26" s="537" t="s">
        <v>1020</v>
      </c>
      <c r="D26" s="538"/>
      <c r="E26" s="496"/>
      <c r="F26" s="496"/>
      <c r="G26" s="496"/>
      <c r="H26" s="496"/>
      <c r="I26" s="497"/>
    </row>
    <row r="27" spans="1:9">
      <c r="A27" s="498"/>
      <c r="B27" s="499"/>
      <c r="C27" s="539"/>
      <c r="D27" s="540"/>
      <c r="E27" s="500"/>
      <c r="F27" s="500"/>
      <c r="G27" s="500"/>
      <c r="H27" s="500"/>
      <c r="I27" s="501"/>
    </row>
    <row r="28" spans="1:9" ht="16.5" customHeight="1">
      <c r="A28" s="502"/>
      <c r="B28" s="502"/>
      <c r="C28" s="503" t="s">
        <v>5</v>
      </c>
      <c r="D28" s="503"/>
      <c r="E28" s="504">
        <f>SUM(E21:E27)</f>
        <v>0</v>
      </c>
      <c r="F28" s="504">
        <f>SUM(F21:F27)</f>
        <v>0</v>
      </c>
      <c r="G28" s="504">
        <f>SUM(G21:G27)</f>
        <v>0</v>
      </c>
      <c r="H28" s="504">
        <f>SUM(H21:H27)</f>
        <v>0</v>
      </c>
      <c r="I28" s="504">
        <f>SUM(I21:I27)</f>
        <v>0</v>
      </c>
    </row>
    <row r="29" spans="1:9" ht="15.75">
      <c r="A29" s="541" t="s">
        <v>1766</v>
      </c>
      <c r="B29" s="541"/>
      <c r="C29" s="541"/>
      <c r="D29" s="505">
        <f>[3]kops1!$D$34</f>
        <v>0</v>
      </c>
      <c r="E29" s="506">
        <f>ROUND(E28*D29,2)</f>
        <v>0</v>
      </c>
      <c r="F29" s="506">
        <f>ROUND(F28*D29,2)</f>
        <v>0</v>
      </c>
      <c r="G29" s="506">
        <f>ROUND(G28*D29,2)</f>
        <v>0</v>
      </c>
      <c r="H29" s="506">
        <f>ROUND(H28*D29,2)</f>
        <v>0</v>
      </c>
      <c r="I29" s="506"/>
    </row>
    <row r="30" spans="1:9" ht="15.75">
      <c r="A30" s="507"/>
      <c r="B30" s="507"/>
      <c r="C30" s="508" t="s">
        <v>1767</v>
      </c>
      <c r="D30" s="505"/>
      <c r="E30" s="506">
        <f>E29*0.1</f>
        <v>0</v>
      </c>
      <c r="F30" s="506"/>
      <c r="G30" s="506"/>
      <c r="H30" s="506"/>
      <c r="I30" s="506"/>
    </row>
    <row r="31" spans="1:9" ht="15.75">
      <c r="A31" s="541" t="s">
        <v>1768</v>
      </c>
      <c r="B31" s="541"/>
      <c r="C31" s="541"/>
      <c r="D31" s="505">
        <f>[3]kops1!$D$36</f>
        <v>0</v>
      </c>
      <c r="E31" s="506">
        <f>ROUND(E28*D31,2)</f>
        <v>0</v>
      </c>
      <c r="F31" s="506">
        <f>ROUND(F28*D31,2)</f>
        <v>0</v>
      </c>
      <c r="G31" s="506">
        <f>ROUND(G28*D31,2)</f>
        <v>0</v>
      </c>
      <c r="H31" s="506">
        <f>ROUND(H28*D31,2)</f>
        <v>0</v>
      </c>
      <c r="I31" s="506"/>
    </row>
    <row r="32" spans="1:9" ht="18" customHeight="1">
      <c r="A32" s="542"/>
      <c r="B32" s="542"/>
      <c r="C32" s="503" t="s">
        <v>1769</v>
      </c>
      <c r="D32" s="503"/>
      <c r="E32" s="509">
        <f>SUM(F32:H32)</f>
        <v>0</v>
      </c>
      <c r="F32" s="509">
        <f>SUM(F28:F31)</f>
        <v>0</v>
      </c>
      <c r="G32" s="509">
        <f>SUM(G28:G31)</f>
        <v>0</v>
      </c>
      <c r="H32" s="509">
        <f>SUM(H28:H31)</f>
        <v>0</v>
      </c>
      <c r="I32" s="506"/>
    </row>
    <row r="33" spans="1:6" ht="18">
      <c r="A33" s="510"/>
    </row>
    <row r="34" spans="1:6" ht="18">
      <c r="A34" s="510"/>
    </row>
    <row r="35" spans="1:6" ht="14.25">
      <c r="A35" s="511"/>
      <c r="B35" s="30" t="s">
        <v>0</v>
      </c>
      <c r="C35" s="29"/>
      <c r="F35" s="482"/>
    </row>
    <row r="36" spans="1:6" ht="14.25">
      <c r="A36" s="482"/>
      <c r="B36" s="29"/>
      <c r="C36" s="14"/>
      <c r="D36" s="512"/>
      <c r="E36" s="512"/>
      <c r="F36" s="482"/>
    </row>
    <row r="37" spans="1:6" ht="14.25">
      <c r="A37" s="513"/>
      <c r="B37" s="30"/>
      <c r="C37" s="15"/>
      <c r="D37" s="482"/>
      <c r="E37" s="482"/>
      <c r="F37" s="482"/>
    </row>
    <row r="38" spans="1:6" ht="14.25">
      <c r="B38" s="30"/>
      <c r="C38" s="15"/>
    </row>
    <row r="39" spans="1:6" ht="14.25">
      <c r="B39" s="30"/>
      <c r="C39" s="15"/>
    </row>
    <row r="40" spans="1:6" ht="14.25">
      <c r="B40" s="470"/>
      <c r="C40" s="462"/>
    </row>
    <row r="41" spans="1:6" ht="14.25">
      <c r="B41" s="30" t="str">
        <f>[3]Koptame!B39</f>
        <v>Pārbaudīja:</v>
      </c>
      <c r="C41" s="442"/>
    </row>
    <row r="42" spans="1:6" ht="14.25">
      <c r="B42" s="29"/>
      <c r="C42" s="14"/>
    </row>
    <row r="43" spans="1:6" ht="14.25">
      <c r="B43" s="30"/>
      <c r="C43" s="15"/>
    </row>
  </sheetData>
  <mergeCells count="28">
    <mergeCell ref="A2:I2"/>
    <mergeCell ref="A6:I6"/>
    <mergeCell ref="A8:B8"/>
    <mergeCell ref="C8:I8"/>
    <mergeCell ref="A9:B9"/>
    <mergeCell ref="C9:I9"/>
    <mergeCell ref="A10:B10"/>
    <mergeCell ref="C10:I10"/>
    <mergeCell ref="A11:B11"/>
    <mergeCell ref="F13:G13"/>
    <mergeCell ref="F14:G14"/>
    <mergeCell ref="A32:B32"/>
    <mergeCell ref="I18:I19"/>
    <mergeCell ref="C20:D20"/>
    <mergeCell ref="C21:D21"/>
    <mergeCell ref="C22:D22"/>
    <mergeCell ref="C23:D23"/>
    <mergeCell ref="C24:D24"/>
    <mergeCell ref="A18:A19"/>
    <mergeCell ref="B18:B19"/>
    <mergeCell ref="C18:D19"/>
    <mergeCell ref="E18:E19"/>
    <mergeCell ref="F18:H18"/>
    <mergeCell ref="C25:D25"/>
    <mergeCell ref="C26:D26"/>
    <mergeCell ref="C27:D27"/>
    <mergeCell ref="A29:C29"/>
    <mergeCell ref="A31:C31"/>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B1:K49"/>
  <sheetViews>
    <sheetView showZeros="0" view="pageBreakPreview" topLeftCell="B34" zoomScale="80" zoomScaleNormal="100" zoomScaleSheetLayoutView="80" workbookViewId="0">
      <selection activeCell="H13" sqref="H13"/>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7.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560" t="s">
        <v>12</v>
      </c>
      <c r="C1" s="560"/>
      <c r="D1" s="560"/>
      <c r="E1" s="31"/>
      <c r="F1" s="16" t="str">
        <f ca="1">MID(CELL("filename",B1), FIND("]", CELL("filename",B1))+ 1, 255)</f>
        <v>3,1</v>
      </c>
      <c r="G1" s="16"/>
      <c r="H1" s="16"/>
      <c r="I1" s="16"/>
    </row>
    <row r="2" spans="2:9" s="3" customFormat="1" ht="15">
      <c r="B2" s="561" t="str">
        <f>D9</f>
        <v>Ārējais ūdensvads</v>
      </c>
      <c r="C2" s="561"/>
      <c r="D2" s="561"/>
      <c r="E2" s="561"/>
      <c r="F2" s="561"/>
      <c r="G2" s="561"/>
      <c r="H2" s="561"/>
      <c r="I2" s="561"/>
    </row>
    <row r="3" spans="2:9" ht="15">
      <c r="B3" s="2" t="s">
        <v>1</v>
      </c>
      <c r="D3" s="568" t="str">
        <f>'1,1'!D3</f>
        <v>Ražošanas ēka</v>
      </c>
      <c r="E3" s="568"/>
      <c r="F3" s="568"/>
      <c r="G3" s="568"/>
      <c r="H3" s="568"/>
      <c r="I3" s="568"/>
    </row>
    <row r="4" spans="2:9" ht="15">
      <c r="B4" s="2" t="s">
        <v>2</v>
      </c>
      <c r="D4" s="568" t="str">
        <f>'1,1'!D4</f>
        <v>Ražošanas ēkas Nr.7 jaunbūve</v>
      </c>
      <c r="E4" s="568"/>
      <c r="F4" s="568"/>
      <c r="G4" s="568"/>
      <c r="H4" s="568"/>
      <c r="I4" s="568"/>
    </row>
    <row r="5" spans="2:9" ht="15">
      <c r="B5" s="2" t="s">
        <v>3</v>
      </c>
      <c r="D5" s="568" t="str">
        <f>'1,1'!D5:H5</f>
        <v>Ventspils, Ventspils Augsto tehnoloģiju parks</v>
      </c>
      <c r="E5" s="568"/>
      <c r="F5" s="568"/>
      <c r="G5" s="568"/>
      <c r="H5" s="568"/>
      <c r="I5" s="568"/>
    </row>
    <row r="6" spans="2:9" ht="15">
      <c r="B6" s="5"/>
      <c r="C6" s="5"/>
    </row>
    <row r="7" spans="2:9" ht="14.25" customHeight="1">
      <c r="B7" s="562" t="s">
        <v>4</v>
      </c>
      <c r="C7" s="563"/>
      <c r="D7" s="571" t="s">
        <v>6</v>
      </c>
      <c r="E7" s="572"/>
      <c r="F7" s="566" t="s">
        <v>7</v>
      </c>
      <c r="G7" s="567" t="s">
        <v>8</v>
      </c>
      <c r="H7" s="25"/>
      <c r="I7" s="26"/>
    </row>
    <row r="8" spans="2:9" ht="59.25" customHeight="1">
      <c r="B8" s="562"/>
      <c r="C8" s="564"/>
      <c r="D8" s="573"/>
      <c r="E8" s="574"/>
      <c r="F8" s="566"/>
      <c r="G8" s="567"/>
      <c r="H8" s="25"/>
      <c r="I8" s="26"/>
    </row>
    <row r="9" spans="2:9" ht="15.75">
      <c r="B9" s="77"/>
      <c r="C9" s="78"/>
      <c r="D9" s="578" t="s">
        <v>858</v>
      </c>
      <c r="E9" s="577"/>
      <c r="F9" s="35"/>
      <c r="G9" s="36"/>
      <c r="H9" s="25"/>
      <c r="I9" s="26"/>
    </row>
    <row r="10" spans="2:9">
      <c r="B10" s="381"/>
      <c r="C10" s="374"/>
      <c r="D10" s="79" t="s">
        <v>818</v>
      </c>
      <c r="E10" s="79"/>
      <c r="F10" s="79"/>
      <c r="G10" s="63"/>
      <c r="H10" s="25"/>
      <c r="I10" s="26"/>
    </row>
    <row r="11" spans="2:9">
      <c r="B11" s="382">
        <v>1</v>
      </c>
      <c r="C11" s="374"/>
      <c r="D11" s="51" t="s">
        <v>819</v>
      </c>
      <c r="E11" s="53" t="s">
        <v>820</v>
      </c>
      <c r="F11" s="80" t="s">
        <v>19</v>
      </c>
      <c r="G11" s="53">
        <v>140</v>
      </c>
      <c r="H11" s="25"/>
      <c r="I11" s="26"/>
    </row>
    <row r="12" spans="2:9">
      <c r="B12" s="382">
        <v>2</v>
      </c>
      <c r="C12" s="374"/>
      <c r="D12" s="81" t="s">
        <v>819</v>
      </c>
      <c r="E12" s="53" t="s">
        <v>108</v>
      </c>
      <c r="F12" s="53" t="s">
        <v>19</v>
      </c>
      <c r="G12" s="82">
        <v>6</v>
      </c>
      <c r="H12" s="25"/>
      <c r="I12" s="26"/>
    </row>
    <row r="13" spans="2:9" ht="63.75">
      <c r="B13" s="382">
        <v>3</v>
      </c>
      <c r="C13" s="374"/>
      <c r="D13" s="81" t="s">
        <v>821</v>
      </c>
      <c r="E13" s="53" t="s">
        <v>822</v>
      </c>
      <c r="F13" s="53" t="s">
        <v>26</v>
      </c>
      <c r="G13" s="82">
        <v>1</v>
      </c>
      <c r="H13" s="25"/>
      <c r="I13" s="26"/>
    </row>
    <row r="14" spans="2:9">
      <c r="B14" s="382">
        <v>4</v>
      </c>
      <c r="C14" s="374"/>
      <c r="D14" s="51" t="s">
        <v>823</v>
      </c>
      <c r="E14" s="53"/>
      <c r="F14" s="53" t="s">
        <v>26</v>
      </c>
      <c r="G14" s="82">
        <v>2</v>
      </c>
      <c r="H14" s="25"/>
      <c r="I14" s="26"/>
    </row>
    <row r="15" spans="2:9">
      <c r="B15" s="382">
        <v>5</v>
      </c>
      <c r="C15" s="374"/>
      <c r="D15" s="81" t="s">
        <v>824</v>
      </c>
      <c r="E15" s="53"/>
      <c r="F15" s="53" t="s">
        <v>26</v>
      </c>
      <c r="G15" s="82">
        <v>1</v>
      </c>
      <c r="H15" s="25"/>
      <c r="I15" s="26"/>
    </row>
    <row r="16" spans="2:9">
      <c r="B16" s="383">
        <v>6</v>
      </c>
      <c r="C16" s="374"/>
      <c r="D16" s="51" t="s">
        <v>825</v>
      </c>
      <c r="E16" s="53"/>
      <c r="F16" s="53" t="s">
        <v>26</v>
      </c>
      <c r="G16" s="82">
        <v>3</v>
      </c>
      <c r="H16" s="25"/>
      <c r="I16" s="26"/>
    </row>
    <row r="17" spans="2:9" ht="25.5">
      <c r="B17" s="383">
        <v>7</v>
      </c>
      <c r="C17" s="374"/>
      <c r="D17" s="51" t="s">
        <v>826</v>
      </c>
      <c r="E17" s="53"/>
      <c r="F17" s="53" t="s">
        <v>26</v>
      </c>
      <c r="G17" s="82">
        <v>12</v>
      </c>
      <c r="H17" s="25"/>
      <c r="I17" s="26"/>
    </row>
    <row r="18" spans="2:9" ht="25.5">
      <c r="B18" s="383">
        <v>8</v>
      </c>
      <c r="C18" s="374"/>
      <c r="D18" s="81" t="s">
        <v>827</v>
      </c>
      <c r="E18" s="53"/>
      <c r="F18" s="53" t="s">
        <v>26</v>
      </c>
      <c r="G18" s="82">
        <v>1</v>
      </c>
      <c r="H18" s="25"/>
      <c r="I18" s="26"/>
    </row>
    <row r="19" spans="2:9">
      <c r="B19" s="383">
        <v>9</v>
      </c>
      <c r="C19" s="374"/>
      <c r="D19" s="81" t="s">
        <v>828</v>
      </c>
      <c r="E19" s="53" t="s">
        <v>822</v>
      </c>
      <c r="F19" s="53" t="s">
        <v>26</v>
      </c>
      <c r="G19" s="82">
        <v>2</v>
      </c>
      <c r="H19" s="25"/>
      <c r="I19" s="26"/>
    </row>
    <row r="20" spans="2:9">
      <c r="B20" s="383">
        <v>10</v>
      </c>
      <c r="C20" s="374"/>
      <c r="D20" s="51" t="s">
        <v>829</v>
      </c>
      <c r="E20" s="53"/>
      <c r="F20" s="53" t="s">
        <v>26</v>
      </c>
      <c r="G20" s="83">
        <v>4</v>
      </c>
      <c r="H20" s="25"/>
      <c r="I20" s="26"/>
    </row>
    <row r="21" spans="2:9" ht="63.75">
      <c r="B21" s="383">
        <v>11</v>
      </c>
      <c r="C21" s="374"/>
      <c r="D21" s="81" t="s">
        <v>830</v>
      </c>
      <c r="E21" s="53" t="s">
        <v>831</v>
      </c>
      <c r="F21" s="53" t="s">
        <v>26</v>
      </c>
      <c r="G21" s="83">
        <v>2</v>
      </c>
      <c r="H21" s="25"/>
      <c r="I21" s="26"/>
    </row>
    <row r="22" spans="2:9" ht="89.25">
      <c r="B22" s="383">
        <v>12</v>
      </c>
      <c r="C22" s="374"/>
      <c r="D22" s="51" t="s">
        <v>832</v>
      </c>
      <c r="E22" s="53" t="s">
        <v>822</v>
      </c>
      <c r="F22" s="53" t="s">
        <v>26</v>
      </c>
      <c r="G22" s="83">
        <v>2</v>
      </c>
      <c r="H22" s="25"/>
      <c r="I22" s="26"/>
    </row>
    <row r="23" spans="2:9" ht="25.5">
      <c r="B23" s="383">
        <v>13</v>
      </c>
      <c r="C23" s="374"/>
      <c r="D23" s="81" t="s">
        <v>833</v>
      </c>
      <c r="E23" s="53"/>
      <c r="F23" s="56" t="s">
        <v>354</v>
      </c>
      <c r="G23" s="83">
        <v>12</v>
      </c>
      <c r="H23" s="25"/>
      <c r="I23" s="26"/>
    </row>
    <row r="24" spans="2:9">
      <c r="B24" s="383">
        <v>14</v>
      </c>
      <c r="C24" s="374"/>
      <c r="D24" s="81" t="s">
        <v>834</v>
      </c>
      <c r="E24" s="53"/>
      <c r="F24" s="56" t="s">
        <v>44</v>
      </c>
      <c r="G24" s="83">
        <v>1</v>
      </c>
      <c r="H24" s="25"/>
      <c r="I24" s="26"/>
    </row>
    <row r="25" spans="2:9">
      <c r="B25" s="383">
        <v>15</v>
      </c>
      <c r="C25" s="374"/>
      <c r="D25" s="81" t="s">
        <v>835</v>
      </c>
      <c r="E25" s="56" t="s">
        <v>836</v>
      </c>
      <c r="F25" s="56" t="s">
        <v>837</v>
      </c>
      <c r="G25" s="83">
        <v>25</v>
      </c>
      <c r="H25" s="25"/>
      <c r="I25" s="26"/>
    </row>
    <row r="26" spans="2:9">
      <c r="B26" s="383">
        <v>16</v>
      </c>
      <c r="C26" s="374"/>
      <c r="D26" s="81" t="s">
        <v>838</v>
      </c>
      <c r="E26" s="56" t="s">
        <v>839</v>
      </c>
      <c r="F26" s="56" t="s">
        <v>837</v>
      </c>
      <c r="G26" s="83">
        <v>67</v>
      </c>
      <c r="H26" s="25"/>
      <c r="I26" s="26"/>
    </row>
    <row r="27" spans="2:9" ht="25.5">
      <c r="B27" s="383">
        <v>17</v>
      </c>
      <c r="C27" s="374"/>
      <c r="D27" s="51" t="s">
        <v>840</v>
      </c>
      <c r="E27" s="53"/>
      <c r="F27" s="56" t="s">
        <v>837</v>
      </c>
      <c r="G27" s="73">
        <v>288</v>
      </c>
      <c r="H27" s="25"/>
      <c r="I27" s="26"/>
    </row>
    <row r="28" spans="2:9">
      <c r="B28" s="381"/>
      <c r="C28" s="374"/>
      <c r="D28" s="84" t="s">
        <v>841</v>
      </c>
      <c r="E28" s="64"/>
      <c r="F28" s="63"/>
      <c r="G28" s="63"/>
      <c r="H28" s="25"/>
      <c r="I28" s="26"/>
    </row>
    <row r="29" spans="2:9">
      <c r="B29" s="384">
        <v>18</v>
      </c>
      <c r="C29" s="374"/>
      <c r="D29" s="51" t="s">
        <v>842</v>
      </c>
      <c r="E29" s="53"/>
      <c r="F29" s="53" t="s">
        <v>19</v>
      </c>
      <c r="G29" s="53">
        <v>146</v>
      </c>
      <c r="H29" s="25"/>
      <c r="I29" s="26"/>
    </row>
    <row r="30" spans="2:9">
      <c r="B30" s="384">
        <v>19</v>
      </c>
      <c r="C30" s="374"/>
      <c r="D30" s="51" t="s">
        <v>843</v>
      </c>
      <c r="E30" s="56"/>
      <c r="F30" s="56" t="s">
        <v>19</v>
      </c>
      <c r="G30" s="56">
        <v>146</v>
      </c>
      <c r="H30" s="25"/>
      <c r="I30" s="26"/>
    </row>
    <row r="31" spans="2:9">
      <c r="B31" s="384">
        <v>20</v>
      </c>
      <c r="C31" s="374"/>
      <c r="D31" s="51" t="s">
        <v>844</v>
      </c>
      <c r="E31" s="53"/>
      <c r="F31" s="56" t="s">
        <v>845</v>
      </c>
      <c r="G31" s="56">
        <v>1</v>
      </c>
      <c r="H31" s="25"/>
      <c r="I31" s="26"/>
    </row>
    <row r="32" spans="2:9">
      <c r="B32" s="384">
        <v>21</v>
      </c>
      <c r="C32" s="374"/>
      <c r="D32" s="51" t="s">
        <v>846</v>
      </c>
      <c r="E32" s="53"/>
      <c r="F32" s="53" t="s">
        <v>837</v>
      </c>
      <c r="G32" s="53">
        <v>25</v>
      </c>
      <c r="H32" s="25"/>
      <c r="I32" s="26"/>
    </row>
    <row r="33" spans="2:9" ht="25.5">
      <c r="B33" s="384">
        <v>22</v>
      </c>
      <c r="C33" s="374"/>
      <c r="D33" s="81" t="s">
        <v>847</v>
      </c>
      <c r="E33" s="56"/>
      <c r="F33" s="56" t="s">
        <v>837</v>
      </c>
      <c r="G33" s="56">
        <v>67</v>
      </c>
      <c r="H33" s="25"/>
      <c r="I33" s="26"/>
    </row>
    <row r="34" spans="2:9" ht="25.5">
      <c r="B34" s="384">
        <v>23</v>
      </c>
      <c r="C34" s="374"/>
      <c r="D34" s="81" t="s">
        <v>848</v>
      </c>
      <c r="E34" s="56"/>
      <c r="F34" s="56" t="s">
        <v>845</v>
      </c>
      <c r="G34" s="56">
        <v>5</v>
      </c>
      <c r="H34" s="25"/>
      <c r="I34" s="26"/>
    </row>
    <row r="35" spans="2:9" ht="25.5">
      <c r="B35" s="384">
        <v>24</v>
      </c>
      <c r="C35" s="374"/>
      <c r="D35" s="51" t="s">
        <v>849</v>
      </c>
      <c r="E35" s="53"/>
      <c r="F35" s="56" t="s">
        <v>44</v>
      </c>
      <c r="G35" s="53">
        <v>1</v>
      </c>
      <c r="H35" s="25"/>
      <c r="I35" s="26"/>
    </row>
    <row r="36" spans="2:9">
      <c r="B36" s="384">
        <v>25</v>
      </c>
      <c r="C36" s="374"/>
      <c r="D36" s="51" t="s">
        <v>850</v>
      </c>
      <c r="E36" s="53"/>
      <c r="F36" s="53" t="s">
        <v>837</v>
      </c>
      <c r="G36" s="53">
        <v>380</v>
      </c>
      <c r="H36" s="25"/>
      <c r="I36" s="26"/>
    </row>
    <row r="37" spans="2:9" ht="38.25">
      <c r="B37" s="384">
        <v>26</v>
      </c>
      <c r="C37" s="374"/>
      <c r="D37" s="81" t="s">
        <v>851</v>
      </c>
      <c r="E37" s="53"/>
      <c r="F37" s="53" t="s">
        <v>837</v>
      </c>
      <c r="G37" s="53">
        <v>288</v>
      </c>
      <c r="H37" s="25"/>
      <c r="I37" s="26"/>
    </row>
    <row r="38" spans="2:9" ht="25.5">
      <c r="B38" s="384">
        <v>27</v>
      </c>
      <c r="C38" s="374"/>
      <c r="D38" s="81" t="s">
        <v>852</v>
      </c>
      <c r="E38" s="53"/>
      <c r="F38" s="53" t="s">
        <v>837</v>
      </c>
      <c r="G38" s="53">
        <v>380</v>
      </c>
      <c r="H38" s="25"/>
      <c r="I38" s="26"/>
    </row>
    <row r="39" spans="2:9">
      <c r="B39" s="384">
        <v>28</v>
      </c>
      <c r="C39" s="374"/>
      <c r="D39" s="81" t="s">
        <v>40</v>
      </c>
      <c r="E39" s="53"/>
      <c r="F39" s="53" t="s">
        <v>19</v>
      </c>
      <c r="G39" s="53">
        <v>146</v>
      </c>
      <c r="H39" s="25"/>
      <c r="I39" s="26"/>
    </row>
    <row r="40" spans="2:9">
      <c r="B40" s="384">
        <v>29</v>
      </c>
      <c r="C40" s="374"/>
      <c r="D40" s="81" t="s">
        <v>853</v>
      </c>
      <c r="E40" s="53"/>
      <c r="F40" s="53" t="s">
        <v>19</v>
      </c>
      <c r="G40" s="53">
        <v>146</v>
      </c>
      <c r="H40" s="25"/>
      <c r="I40" s="26"/>
    </row>
    <row r="41" spans="2:9" ht="25.5">
      <c r="B41" s="384">
        <v>30</v>
      </c>
      <c r="C41" s="374"/>
      <c r="D41" s="81" t="s">
        <v>854</v>
      </c>
      <c r="E41" s="56"/>
      <c r="F41" s="53" t="s">
        <v>19</v>
      </c>
      <c r="G41" s="53">
        <v>146</v>
      </c>
      <c r="H41" s="25"/>
      <c r="I41" s="26"/>
    </row>
    <row r="42" spans="2:9">
      <c r="B42" s="384">
        <v>31</v>
      </c>
      <c r="C42" s="374"/>
      <c r="D42" s="81" t="s">
        <v>855</v>
      </c>
      <c r="E42" s="56"/>
      <c r="F42" s="56" t="s">
        <v>44</v>
      </c>
      <c r="G42" s="53">
        <v>1</v>
      </c>
      <c r="H42" s="25"/>
      <c r="I42" s="26"/>
    </row>
    <row r="43" spans="2:9">
      <c r="B43" s="384">
        <v>32</v>
      </c>
      <c r="C43" s="374"/>
      <c r="D43" s="81" t="s">
        <v>856</v>
      </c>
      <c r="E43" s="56"/>
      <c r="F43" s="56" t="s">
        <v>44</v>
      </c>
      <c r="G43" s="53">
        <v>1</v>
      </c>
      <c r="H43" s="25"/>
      <c r="I43" s="26"/>
    </row>
    <row r="44" spans="2:9" ht="25.5">
      <c r="B44" s="384">
        <v>33</v>
      </c>
      <c r="C44" s="374"/>
      <c r="D44" s="51" t="s">
        <v>857</v>
      </c>
      <c r="E44" s="53"/>
      <c r="F44" s="56" t="s">
        <v>19</v>
      </c>
      <c r="G44" s="83">
        <v>146</v>
      </c>
      <c r="H44" s="25"/>
      <c r="I44" s="26"/>
    </row>
    <row r="45" spans="2:9" s="6" customFormat="1">
      <c r="B45" s="10"/>
      <c r="C45" s="11"/>
      <c r="D45" s="12"/>
      <c r="E45" s="12"/>
      <c r="F45" s="13"/>
      <c r="G45" s="23"/>
      <c r="H45" s="27"/>
      <c r="I45" s="28"/>
    </row>
    <row r="46" spans="2:9" ht="15">
      <c r="B46" s="4"/>
      <c r="C46" s="4"/>
      <c r="D46" s="7"/>
      <c r="E46" s="7"/>
      <c r="F46" s="7" t="s">
        <v>5</v>
      </c>
      <c r="G46" s="24"/>
      <c r="H46" s="25"/>
      <c r="I46" s="26"/>
    </row>
    <row r="48" spans="2:9" s="8" customFormat="1" ht="12.75" customHeight="1">
      <c r="C48" s="9" t="str">
        <f>'1,1'!C22</f>
        <v>Piezīmes:</v>
      </c>
    </row>
    <row r="49" spans="2:9" s="8" customFormat="1" ht="45" customHeight="1">
      <c r="B49"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9" s="559"/>
      <c r="D49" s="559"/>
      <c r="E49" s="559"/>
      <c r="F49" s="559"/>
      <c r="G49" s="559"/>
      <c r="H49" s="559"/>
      <c r="I49" s="559"/>
    </row>
  </sheetData>
  <mergeCells count="12">
    <mergeCell ref="B1:D1"/>
    <mergeCell ref="B2:I2"/>
    <mergeCell ref="D3:I3"/>
    <mergeCell ref="D4:I4"/>
    <mergeCell ref="D5:I5"/>
    <mergeCell ref="B7:B8"/>
    <mergeCell ref="C7:C8"/>
    <mergeCell ref="F7:F8"/>
    <mergeCell ref="G7:G8"/>
    <mergeCell ref="B49:I49"/>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sheetPr>
  <dimension ref="B1:J23"/>
  <sheetViews>
    <sheetView showZeros="0" view="pageBreakPreview" topLeftCell="A4" zoomScaleNormal="100" zoomScaleSheetLayoutView="100" workbookViewId="0">
      <selection activeCell="D37" sqref="D37"/>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560" t="s">
        <v>12</v>
      </c>
      <c r="C1" s="560"/>
      <c r="D1" s="560"/>
      <c r="E1" s="16" t="str">
        <f ca="1">MID(CELL("filename",B1), FIND("]", CELL("filename",B1))+ 1, 255)</f>
        <v>1,1</v>
      </c>
      <c r="F1" s="16"/>
      <c r="G1" s="16"/>
      <c r="H1" s="16"/>
    </row>
    <row r="2" spans="2:8" s="3" customFormat="1" ht="15">
      <c r="B2" s="561" t="str">
        <f>D9</f>
        <v>Zemes darbi</v>
      </c>
      <c r="C2" s="561"/>
      <c r="D2" s="561"/>
      <c r="E2" s="561"/>
      <c r="F2" s="561"/>
      <c r="G2" s="561"/>
      <c r="H2" s="561"/>
    </row>
    <row r="3" spans="2:8" ht="15">
      <c r="B3" s="2" t="s">
        <v>1</v>
      </c>
      <c r="D3" s="568" t="s">
        <v>13</v>
      </c>
      <c r="E3" s="568"/>
      <c r="F3" s="568"/>
      <c r="G3" s="568"/>
      <c r="H3" s="568"/>
    </row>
    <row r="4" spans="2:8" ht="15">
      <c r="B4" s="2" t="s">
        <v>2</v>
      </c>
      <c r="D4" s="568" t="s">
        <v>14</v>
      </c>
      <c r="E4" s="568"/>
      <c r="F4" s="568"/>
      <c r="G4" s="568"/>
      <c r="H4" s="568"/>
    </row>
    <row r="5" spans="2:8" ht="15">
      <c r="B5" s="2" t="s">
        <v>3</v>
      </c>
      <c r="D5" s="568" t="s">
        <v>15</v>
      </c>
      <c r="E5" s="568"/>
      <c r="F5" s="568"/>
      <c r="G5" s="568"/>
      <c r="H5" s="568"/>
    </row>
    <row r="6" spans="2:8" ht="15">
      <c r="B6" s="5"/>
      <c r="C6" s="5"/>
    </row>
    <row r="7" spans="2:8" ht="14.25" customHeight="1">
      <c r="B7" s="562" t="s">
        <v>4</v>
      </c>
      <c r="C7" s="563"/>
      <c r="D7" s="565" t="s">
        <v>6</v>
      </c>
      <c r="E7" s="566" t="s">
        <v>7</v>
      </c>
      <c r="F7" s="567" t="s">
        <v>8</v>
      </c>
      <c r="G7" s="25"/>
      <c r="H7" s="26"/>
    </row>
    <row r="8" spans="2:8" ht="59.25" customHeight="1">
      <c r="B8" s="562"/>
      <c r="C8" s="564"/>
      <c r="D8" s="565"/>
      <c r="E8" s="566"/>
      <c r="F8" s="567"/>
      <c r="G8" s="25"/>
      <c r="H8" s="26"/>
    </row>
    <row r="9" spans="2:8" ht="15.75">
      <c r="B9" s="169"/>
      <c r="C9" s="170"/>
      <c r="D9" s="127" t="s">
        <v>1078</v>
      </c>
      <c r="E9" s="128"/>
      <c r="F9" s="129"/>
      <c r="G9" s="25"/>
      <c r="H9" s="26"/>
    </row>
    <row r="10" spans="2:8" ht="15.75">
      <c r="B10" s="171">
        <v>0</v>
      </c>
      <c r="C10" s="131"/>
      <c r="D10" s="172" t="s">
        <v>1069</v>
      </c>
      <c r="E10" s="173"/>
      <c r="F10" s="174"/>
      <c r="G10" s="25"/>
      <c r="H10" s="26"/>
    </row>
    <row r="11" spans="2:8" ht="25.5">
      <c r="B11" s="175">
        <v>1</v>
      </c>
      <c r="C11" s="176"/>
      <c r="D11" s="177" t="s">
        <v>1070</v>
      </c>
      <c r="E11" s="178" t="s">
        <v>44</v>
      </c>
      <c r="F11" s="179">
        <v>1</v>
      </c>
      <c r="G11" s="25"/>
      <c r="H11" s="26"/>
    </row>
    <row r="12" spans="2:8">
      <c r="B12" s="175">
        <v>2</v>
      </c>
      <c r="C12" s="176"/>
      <c r="D12" s="177" t="s">
        <v>1071</v>
      </c>
      <c r="E12" s="178" t="s">
        <v>44</v>
      </c>
      <c r="F12" s="179">
        <v>1</v>
      </c>
      <c r="G12" s="25"/>
      <c r="H12" s="26"/>
    </row>
    <row r="13" spans="2:8" ht="25.5">
      <c r="B13" s="175">
        <v>3</v>
      </c>
      <c r="C13" s="176"/>
      <c r="D13" s="177" t="s">
        <v>1072</v>
      </c>
      <c r="E13" s="178" t="s">
        <v>837</v>
      </c>
      <c r="F13" s="516">
        <v>1210</v>
      </c>
      <c r="G13" s="25"/>
      <c r="H13" s="26"/>
    </row>
    <row r="14" spans="2:8" ht="25.5">
      <c r="B14" s="175">
        <v>4</v>
      </c>
      <c r="C14" s="176"/>
      <c r="D14" s="180" t="s">
        <v>1073</v>
      </c>
      <c r="E14" s="181" t="s">
        <v>837</v>
      </c>
      <c r="F14" s="517">
        <v>4746</v>
      </c>
      <c r="G14" s="25"/>
      <c r="H14" s="26"/>
    </row>
    <row r="15" spans="2:8">
      <c r="B15" s="175">
        <v>5</v>
      </c>
      <c r="C15" s="176"/>
      <c r="D15" s="183" t="s">
        <v>1074</v>
      </c>
      <c r="E15" s="181" t="s">
        <v>837</v>
      </c>
      <c r="F15" s="517">
        <v>470</v>
      </c>
      <c r="G15" s="25"/>
      <c r="H15" s="26"/>
    </row>
    <row r="16" spans="2:8" ht="38.25">
      <c r="B16" s="175">
        <v>6</v>
      </c>
      <c r="C16" s="176"/>
      <c r="D16" s="180" t="s">
        <v>1075</v>
      </c>
      <c r="E16" s="181" t="s">
        <v>837</v>
      </c>
      <c r="F16" s="517">
        <f>2306-F17</f>
        <v>2076</v>
      </c>
      <c r="G16" s="25"/>
      <c r="H16" s="26"/>
    </row>
    <row r="17" spans="2:8" ht="25.5">
      <c r="B17" s="175">
        <v>7</v>
      </c>
      <c r="C17" s="176"/>
      <c r="D17" s="184" t="s">
        <v>1076</v>
      </c>
      <c r="E17" s="181" t="s">
        <v>837</v>
      </c>
      <c r="F17" s="517">
        <v>230</v>
      </c>
      <c r="G17" s="25"/>
      <c r="H17" s="26"/>
    </row>
    <row r="18" spans="2:8">
      <c r="B18" s="175">
        <v>8</v>
      </c>
      <c r="C18" s="176"/>
      <c r="D18" s="184" t="s">
        <v>1077</v>
      </c>
      <c r="E18" s="181" t="s">
        <v>837</v>
      </c>
      <c r="F18" s="517">
        <f>F14+F15+F13</f>
        <v>6426</v>
      </c>
      <c r="G18" s="25"/>
      <c r="H18" s="26"/>
    </row>
    <row r="19" spans="2:8" s="6" customFormat="1">
      <c r="B19" s="10"/>
      <c r="C19" s="11"/>
      <c r="D19" s="12"/>
      <c r="E19" s="13"/>
      <c r="F19" s="23"/>
      <c r="G19" s="27"/>
      <c r="H19" s="28"/>
    </row>
    <row r="20" spans="2:8" ht="15">
      <c r="B20" s="4"/>
      <c r="C20" s="4"/>
      <c r="D20" s="7"/>
      <c r="E20" s="7" t="s">
        <v>5</v>
      </c>
      <c r="F20" s="24"/>
      <c r="G20" s="25"/>
      <c r="H20" s="26"/>
    </row>
    <row r="22" spans="2:8" s="8" customFormat="1" ht="12.75" customHeight="1">
      <c r="C22" s="9" t="s">
        <v>9</v>
      </c>
    </row>
    <row r="23" spans="2:8" s="8" customFormat="1" ht="45" customHeight="1">
      <c r="B23" s="559" t="s">
        <v>10</v>
      </c>
      <c r="C23" s="559"/>
      <c r="D23" s="559"/>
      <c r="E23" s="559"/>
      <c r="F23" s="559"/>
      <c r="G23" s="559"/>
      <c r="H23" s="559"/>
    </row>
  </sheetData>
  <mergeCells count="11">
    <mergeCell ref="B23:H23"/>
    <mergeCell ref="B1:D1"/>
    <mergeCell ref="B2:H2"/>
    <mergeCell ref="B7:B8"/>
    <mergeCell ref="C7:C8"/>
    <mergeCell ref="D7:D8"/>
    <mergeCell ref="E7:E8"/>
    <mergeCell ref="F7:F8"/>
    <mergeCell ref="D5:H5"/>
    <mergeCell ref="D3:H3"/>
    <mergeCell ref="D4:H4"/>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sheetPr>
  <dimension ref="B1:K41"/>
  <sheetViews>
    <sheetView showZeros="0" view="pageBreakPreview" topLeftCell="B19" zoomScale="80" zoomScaleNormal="100" zoomScaleSheetLayoutView="80" workbookViewId="0">
      <selection activeCell="D4" sqref="D4:I4"/>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4.8554687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560" t="s">
        <v>12</v>
      </c>
      <c r="C1" s="560"/>
      <c r="D1" s="560"/>
      <c r="E1" s="31"/>
      <c r="F1" s="16" t="str">
        <f ca="1">MID(CELL("filename",B1), FIND("]", CELL("filename",B1))+ 1, 255)</f>
        <v>3,2</v>
      </c>
      <c r="G1" s="16"/>
      <c r="H1" s="16"/>
      <c r="I1" s="16"/>
    </row>
    <row r="2" spans="2:9" s="3" customFormat="1" ht="15">
      <c r="B2" s="561" t="str">
        <f>D9</f>
        <v>Ārējā sadzīves kanalizācija</v>
      </c>
      <c r="C2" s="561"/>
      <c r="D2" s="561"/>
      <c r="E2" s="561"/>
      <c r="F2" s="561"/>
      <c r="G2" s="561"/>
      <c r="H2" s="561"/>
      <c r="I2" s="561"/>
    </row>
    <row r="3" spans="2:9" ht="15">
      <c r="B3" s="2" t="s">
        <v>1</v>
      </c>
      <c r="D3" s="568" t="str">
        <f>'1,1'!D3</f>
        <v>Ražošanas ēka</v>
      </c>
      <c r="E3" s="568"/>
      <c r="F3" s="568"/>
      <c r="G3" s="568"/>
      <c r="H3" s="568"/>
      <c r="I3" s="568"/>
    </row>
    <row r="4" spans="2:9" ht="15">
      <c r="B4" s="2" t="s">
        <v>2</v>
      </c>
      <c r="D4" s="568" t="str">
        <f>'1,1'!D4</f>
        <v>Ražošanas ēkas Nr.7 jaunbūve</v>
      </c>
      <c r="E4" s="568"/>
      <c r="F4" s="568"/>
      <c r="G4" s="568"/>
      <c r="H4" s="568"/>
      <c r="I4" s="568"/>
    </row>
    <row r="5" spans="2:9" ht="15">
      <c r="B5" s="2" t="s">
        <v>3</v>
      </c>
      <c r="D5" s="568" t="str">
        <f>'1,1'!D5:H5</f>
        <v>Ventspils, Ventspils Augsto tehnoloģiju parks</v>
      </c>
      <c r="E5" s="568"/>
      <c r="F5" s="568"/>
      <c r="G5" s="568"/>
      <c r="H5" s="568"/>
      <c r="I5" s="568"/>
    </row>
    <row r="6" spans="2:9" ht="15">
      <c r="B6" s="5"/>
      <c r="C6" s="5"/>
    </row>
    <row r="7" spans="2:9" ht="14.25" customHeight="1">
      <c r="B7" s="562" t="s">
        <v>4</v>
      </c>
      <c r="C7" s="563"/>
      <c r="D7" s="571" t="s">
        <v>6</v>
      </c>
      <c r="E7" s="572"/>
      <c r="F7" s="566" t="s">
        <v>7</v>
      </c>
      <c r="G7" s="567" t="s">
        <v>8</v>
      </c>
      <c r="H7" s="25"/>
      <c r="I7" s="26"/>
    </row>
    <row r="8" spans="2:9" ht="59.25" customHeight="1">
      <c r="B8" s="562"/>
      <c r="C8" s="564"/>
      <c r="D8" s="573"/>
      <c r="E8" s="574"/>
      <c r="F8" s="566"/>
      <c r="G8" s="567"/>
      <c r="H8" s="25"/>
      <c r="I8" s="26"/>
    </row>
    <row r="9" spans="2:9" ht="15.75">
      <c r="B9" s="33"/>
      <c r="C9" s="34">
        <v>0</v>
      </c>
      <c r="D9" s="576" t="s">
        <v>877</v>
      </c>
      <c r="E9" s="577"/>
      <c r="F9" s="35"/>
      <c r="G9" s="36"/>
      <c r="H9" s="25"/>
      <c r="I9" s="26"/>
    </row>
    <row r="10" spans="2:9" ht="25.5">
      <c r="B10" s="385"/>
      <c r="C10" s="374"/>
      <c r="D10" s="85" t="s">
        <v>859</v>
      </c>
      <c r="E10" s="85"/>
      <c r="F10" s="85"/>
      <c r="G10" s="84"/>
      <c r="H10" s="25"/>
      <c r="I10" s="26"/>
    </row>
    <row r="11" spans="2:9" ht="25.5">
      <c r="B11" s="49">
        <v>1</v>
      </c>
      <c r="C11" s="374"/>
      <c r="D11" s="51" t="s">
        <v>860</v>
      </c>
      <c r="E11" s="76" t="s">
        <v>820</v>
      </c>
      <c r="F11" s="76" t="s">
        <v>19</v>
      </c>
      <c r="G11" s="52">
        <v>59.2</v>
      </c>
      <c r="H11" s="25"/>
      <c r="I11" s="26"/>
    </row>
    <row r="12" spans="2:9" ht="25.5">
      <c r="B12" s="386">
        <v>2</v>
      </c>
      <c r="C12" s="374"/>
      <c r="D12" s="51" t="s">
        <v>860</v>
      </c>
      <c r="E12" s="76" t="s">
        <v>108</v>
      </c>
      <c r="F12" s="86" t="s">
        <v>19</v>
      </c>
      <c r="G12" s="57">
        <v>5</v>
      </c>
      <c r="H12" s="25"/>
      <c r="I12" s="26"/>
    </row>
    <row r="13" spans="2:9" ht="38.25">
      <c r="B13" s="386">
        <v>3</v>
      </c>
      <c r="C13" s="374"/>
      <c r="D13" s="51" t="s">
        <v>861</v>
      </c>
      <c r="E13" s="76" t="s">
        <v>862</v>
      </c>
      <c r="F13" s="86" t="s">
        <v>19</v>
      </c>
      <c r="G13" s="57">
        <v>6</v>
      </c>
      <c r="H13" s="25"/>
      <c r="I13" s="26"/>
    </row>
    <row r="14" spans="2:9" ht="63.75">
      <c r="B14" s="386">
        <v>4</v>
      </c>
      <c r="C14" s="374"/>
      <c r="D14" s="51" t="s">
        <v>863</v>
      </c>
      <c r="E14" s="57" t="s">
        <v>864</v>
      </c>
      <c r="F14" s="57" t="s">
        <v>44</v>
      </c>
      <c r="G14" s="57">
        <v>3</v>
      </c>
      <c r="H14" s="25"/>
      <c r="I14" s="26"/>
    </row>
    <row r="15" spans="2:9" ht="51">
      <c r="B15" s="49">
        <v>5</v>
      </c>
      <c r="C15" s="374"/>
      <c r="D15" s="51" t="s">
        <v>865</v>
      </c>
      <c r="E15" s="57" t="s">
        <v>864</v>
      </c>
      <c r="F15" s="57" t="s">
        <v>44</v>
      </c>
      <c r="G15" s="52">
        <v>1</v>
      </c>
      <c r="H15" s="25"/>
      <c r="I15" s="26"/>
    </row>
    <row r="16" spans="2:9">
      <c r="B16" s="49">
        <v>6</v>
      </c>
      <c r="C16" s="374"/>
      <c r="D16" s="51" t="s">
        <v>866</v>
      </c>
      <c r="E16" s="76"/>
      <c r="F16" s="57" t="s">
        <v>44</v>
      </c>
      <c r="G16" s="52">
        <v>1</v>
      </c>
      <c r="H16" s="25"/>
      <c r="I16" s="26"/>
    </row>
    <row r="17" spans="2:9">
      <c r="B17" s="49">
        <v>7</v>
      </c>
      <c r="C17" s="374"/>
      <c r="D17" s="81" t="s">
        <v>867</v>
      </c>
      <c r="E17" s="86" t="s">
        <v>836</v>
      </c>
      <c r="F17" s="86" t="s">
        <v>837</v>
      </c>
      <c r="G17" s="52">
        <v>12</v>
      </c>
      <c r="H17" s="25"/>
      <c r="I17" s="26"/>
    </row>
    <row r="18" spans="2:9">
      <c r="B18" s="49">
        <v>8</v>
      </c>
      <c r="C18" s="374"/>
      <c r="D18" s="81" t="s">
        <v>838</v>
      </c>
      <c r="E18" s="86" t="s">
        <v>839</v>
      </c>
      <c r="F18" s="86" t="s">
        <v>837</v>
      </c>
      <c r="G18" s="52">
        <v>31</v>
      </c>
      <c r="H18" s="25"/>
      <c r="I18" s="26"/>
    </row>
    <row r="19" spans="2:9" ht="25.5">
      <c r="B19" s="49">
        <v>9</v>
      </c>
      <c r="C19" s="374"/>
      <c r="D19" s="51" t="s">
        <v>840</v>
      </c>
      <c r="E19" s="86"/>
      <c r="F19" s="86" t="s">
        <v>837</v>
      </c>
      <c r="G19" s="52">
        <v>142</v>
      </c>
      <c r="H19" s="25"/>
      <c r="I19" s="26"/>
    </row>
    <row r="20" spans="2:9">
      <c r="B20" s="386"/>
      <c r="C20" s="374"/>
      <c r="D20" s="87"/>
      <c r="E20" s="76"/>
      <c r="F20" s="86"/>
      <c r="G20" s="387"/>
      <c r="H20" s="25"/>
      <c r="I20" s="26"/>
    </row>
    <row r="21" spans="2:9" ht="25.5">
      <c r="B21" s="58"/>
      <c r="C21" s="374"/>
      <c r="D21" s="85" t="s">
        <v>868</v>
      </c>
      <c r="E21" s="89"/>
      <c r="F21" s="85"/>
      <c r="G21" s="84"/>
      <c r="H21" s="25"/>
      <c r="I21" s="26"/>
    </row>
    <row r="22" spans="2:9">
      <c r="B22" s="386">
        <v>10</v>
      </c>
      <c r="C22" s="374"/>
      <c r="D22" s="90" t="s">
        <v>842</v>
      </c>
      <c r="E22" s="76"/>
      <c r="F22" s="76" t="s">
        <v>19</v>
      </c>
      <c r="G22" s="388">
        <v>70.2</v>
      </c>
      <c r="H22" s="25"/>
      <c r="I22" s="26"/>
    </row>
    <row r="23" spans="2:9">
      <c r="B23" s="386">
        <v>11</v>
      </c>
      <c r="C23" s="374"/>
      <c r="D23" s="91" t="s">
        <v>869</v>
      </c>
      <c r="E23" s="76"/>
      <c r="F23" s="76" t="s">
        <v>19</v>
      </c>
      <c r="G23" s="388">
        <v>70.2</v>
      </c>
      <c r="H23" s="25"/>
      <c r="I23" s="26"/>
    </row>
    <row r="24" spans="2:9">
      <c r="B24" s="386">
        <v>12</v>
      </c>
      <c r="C24" s="374"/>
      <c r="D24" s="90" t="s">
        <v>870</v>
      </c>
      <c r="E24" s="86"/>
      <c r="F24" s="57" t="s">
        <v>44</v>
      </c>
      <c r="G24" s="387">
        <v>4</v>
      </c>
      <c r="H24" s="25"/>
      <c r="I24" s="26"/>
    </row>
    <row r="25" spans="2:9">
      <c r="B25" s="386">
        <v>13</v>
      </c>
      <c r="C25" s="374"/>
      <c r="D25" s="91" t="s">
        <v>846</v>
      </c>
      <c r="E25" s="86"/>
      <c r="F25" s="76" t="s">
        <v>837</v>
      </c>
      <c r="G25" s="387">
        <v>12</v>
      </c>
      <c r="H25" s="25"/>
      <c r="I25" s="26"/>
    </row>
    <row r="26" spans="2:9">
      <c r="B26" s="386">
        <v>14</v>
      </c>
      <c r="C26" s="374"/>
      <c r="D26" s="90" t="s">
        <v>871</v>
      </c>
      <c r="E26" s="86"/>
      <c r="F26" s="86" t="s">
        <v>837</v>
      </c>
      <c r="G26" s="387">
        <v>31</v>
      </c>
      <c r="H26" s="25"/>
      <c r="I26" s="26"/>
    </row>
    <row r="27" spans="2:9">
      <c r="B27" s="386">
        <v>15</v>
      </c>
      <c r="C27" s="374"/>
      <c r="D27" s="91" t="s">
        <v>850</v>
      </c>
      <c r="E27" s="86"/>
      <c r="F27" s="86" t="s">
        <v>837</v>
      </c>
      <c r="G27" s="387">
        <v>185</v>
      </c>
      <c r="H27" s="25"/>
      <c r="I27" s="26"/>
    </row>
    <row r="28" spans="2:9" ht="38.25">
      <c r="B28" s="386">
        <v>16</v>
      </c>
      <c r="C28" s="374"/>
      <c r="D28" s="91" t="s">
        <v>851</v>
      </c>
      <c r="E28" s="86"/>
      <c r="F28" s="86" t="s">
        <v>837</v>
      </c>
      <c r="G28" s="387">
        <v>142</v>
      </c>
      <c r="H28" s="25"/>
      <c r="I28" s="26"/>
    </row>
    <row r="29" spans="2:9" ht="25.5">
      <c r="B29" s="386">
        <v>17</v>
      </c>
      <c r="C29" s="374"/>
      <c r="D29" s="90" t="s">
        <v>872</v>
      </c>
      <c r="E29" s="86"/>
      <c r="F29" s="86" t="s">
        <v>837</v>
      </c>
      <c r="G29" s="387">
        <v>185</v>
      </c>
      <c r="H29" s="25"/>
      <c r="I29" s="26"/>
    </row>
    <row r="30" spans="2:9" ht="25.5">
      <c r="B30" s="386">
        <v>18</v>
      </c>
      <c r="C30" s="374"/>
      <c r="D30" s="91" t="s">
        <v>873</v>
      </c>
      <c r="E30" s="86"/>
      <c r="F30" s="86" t="s">
        <v>845</v>
      </c>
      <c r="G30" s="387">
        <v>1</v>
      </c>
      <c r="H30" s="25"/>
      <c r="I30" s="26"/>
    </row>
    <row r="31" spans="2:9" ht="25.5">
      <c r="B31" s="386">
        <v>19</v>
      </c>
      <c r="C31" s="374"/>
      <c r="D31" s="90" t="s">
        <v>874</v>
      </c>
      <c r="E31" s="86"/>
      <c r="F31" s="86" t="s">
        <v>845</v>
      </c>
      <c r="G31" s="387">
        <v>1</v>
      </c>
      <c r="H31" s="25"/>
      <c r="I31" s="26"/>
    </row>
    <row r="32" spans="2:9">
      <c r="B32" s="386">
        <v>20</v>
      </c>
      <c r="C32" s="374"/>
      <c r="D32" s="91" t="s">
        <v>875</v>
      </c>
      <c r="E32" s="86"/>
      <c r="F32" s="86" t="s">
        <v>19</v>
      </c>
      <c r="G32" s="388">
        <v>70.2</v>
      </c>
      <c r="H32" s="25"/>
      <c r="I32" s="26"/>
    </row>
    <row r="33" spans="2:9" ht="25.5">
      <c r="B33" s="386">
        <v>21</v>
      </c>
      <c r="C33" s="374"/>
      <c r="D33" s="90" t="s">
        <v>854</v>
      </c>
      <c r="E33" s="86"/>
      <c r="F33" s="57" t="s">
        <v>44</v>
      </c>
      <c r="G33" s="387">
        <v>1</v>
      </c>
      <c r="H33" s="25"/>
      <c r="I33" s="26"/>
    </row>
    <row r="34" spans="2:9" ht="25.5">
      <c r="B34" s="386">
        <v>22</v>
      </c>
      <c r="C34" s="374"/>
      <c r="D34" s="90" t="s">
        <v>857</v>
      </c>
      <c r="E34" s="86"/>
      <c r="F34" s="86" t="s">
        <v>19</v>
      </c>
      <c r="G34" s="388">
        <v>70.2</v>
      </c>
      <c r="H34" s="25"/>
      <c r="I34" s="26"/>
    </row>
    <row r="35" spans="2:9" ht="25.5">
      <c r="B35" s="386">
        <v>23</v>
      </c>
      <c r="C35" s="374"/>
      <c r="D35" s="91" t="s">
        <v>876</v>
      </c>
      <c r="E35" s="76"/>
      <c r="F35" s="57" t="s">
        <v>44</v>
      </c>
      <c r="G35" s="387">
        <v>1</v>
      </c>
      <c r="H35" s="25"/>
      <c r="I35" s="26"/>
    </row>
    <row r="36" spans="2:9">
      <c r="B36" s="386">
        <v>24</v>
      </c>
      <c r="C36" s="374"/>
      <c r="D36" s="90" t="s">
        <v>856</v>
      </c>
      <c r="E36" s="76"/>
      <c r="F36" s="57" t="s">
        <v>44</v>
      </c>
      <c r="G36" s="387">
        <v>1</v>
      </c>
      <c r="H36" s="25"/>
      <c r="I36" s="26"/>
    </row>
    <row r="37" spans="2:9" s="6" customFormat="1">
      <c r="B37" s="10"/>
      <c r="C37" s="11"/>
      <c r="D37" s="12"/>
      <c r="E37" s="12"/>
      <c r="F37" s="13"/>
      <c r="G37" s="23"/>
      <c r="H37" s="27"/>
      <c r="I37" s="28"/>
    </row>
    <row r="38" spans="2:9" ht="15">
      <c r="B38" s="4"/>
      <c r="C38" s="4"/>
      <c r="D38" s="7"/>
      <c r="E38" s="7"/>
      <c r="F38" s="7" t="s">
        <v>5</v>
      </c>
      <c r="G38" s="24"/>
      <c r="H38" s="25"/>
      <c r="I38" s="26"/>
    </row>
    <row r="40" spans="2:9" s="8" customFormat="1" ht="12.75" customHeight="1">
      <c r="C40" s="9" t="str">
        <f>'1,1'!C22</f>
        <v>Piezīmes:</v>
      </c>
    </row>
    <row r="41" spans="2:9" s="8" customFormat="1" ht="45" customHeight="1">
      <c r="B41"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1" s="559"/>
      <c r="D41" s="559"/>
      <c r="E41" s="559"/>
      <c r="F41" s="559"/>
      <c r="G41" s="559"/>
      <c r="H41" s="559"/>
      <c r="I41" s="559"/>
    </row>
  </sheetData>
  <mergeCells count="12">
    <mergeCell ref="B1:D1"/>
    <mergeCell ref="B2:I2"/>
    <mergeCell ref="D3:I3"/>
    <mergeCell ref="D4:I4"/>
    <mergeCell ref="D5:I5"/>
    <mergeCell ref="B7:B8"/>
    <mergeCell ref="C7:C8"/>
    <mergeCell ref="F7:F8"/>
    <mergeCell ref="G7:G8"/>
    <mergeCell ref="B41:I41"/>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sheetPr>
  <dimension ref="B1:K44"/>
  <sheetViews>
    <sheetView showZeros="0" view="pageBreakPreview" topLeftCell="B22" zoomScale="80" zoomScaleNormal="100" zoomScaleSheetLayoutView="80" workbookViewId="0">
      <selection activeCell="I13" sqref="I13"/>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6.710937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560" t="s">
        <v>12</v>
      </c>
      <c r="C1" s="560"/>
      <c r="D1" s="560"/>
      <c r="E1" s="31"/>
      <c r="F1" s="16" t="str">
        <f ca="1">MID(CELL("filename",B1), FIND("]", CELL("filename",B1))+ 1, 255)</f>
        <v>3,3</v>
      </c>
      <c r="G1" s="16"/>
      <c r="H1" s="16"/>
      <c r="I1" s="16"/>
    </row>
    <row r="2" spans="2:9" s="3" customFormat="1" ht="15">
      <c r="B2" s="561" t="str">
        <f>D9</f>
        <v>Ārējā lietus ūdens kanalizācija</v>
      </c>
      <c r="C2" s="561"/>
      <c r="D2" s="561"/>
      <c r="E2" s="561"/>
      <c r="F2" s="561"/>
      <c r="G2" s="561"/>
      <c r="H2" s="561"/>
      <c r="I2" s="561"/>
    </row>
    <row r="3" spans="2:9" ht="15">
      <c r="B3" s="2" t="s">
        <v>1</v>
      </c>
      <c r="D3" s="568" t="str">
        <f>'1,1'!D3</f>
        <v>Ražošanas ēka</v>
      </c>
      <c r="E3" s="568"/>
      <c r="F3" s="568"/>
      <c r="G3" s="568"/>
      <c r="H3" s="568"/>
      <c r="I3" s="568"/>
    </row>
    <row r="4" spans="2:9" ht="15">
      <c r="B4" s="2" t="s">
        <v>2</v>
      </c>
      <c r="D4" s="568" t="str">
        <f>'1,1'!D4</f>
        <v>Ražošanas ēkas Nr.7 jaunbūve</v>
      </c>
      <c r="E4" s="568"/>
      <c r="F4" s="568"/>
      <c r="G4" s="568"/>
      <c r="H4" s="568"/>
      <c r="I4" s="568"/>
    </row>
    <row r="5" spans="2:9" ht="15">
      <c r="B5" s="2" t="s">
        <v>3</v>
      </c>
      <c r="D5" s="568" t="str">
        <f>'1,1'!D5:H5</f>
        <v>Ventspils, Ventspils Augsto tehnoloģiju parks</v>
      </c>
      <c r="E5" s="568"/>
      <c r="F5" s="568"/>
      <c r="G5" s="568"/>
      <c r="H5" s="568"/>
      <c r="I5" s="568"/>
    </row>
    <row r="6" spans="2:9" ht="15">
      <c r="B6" s="5"/>
      <c r="C6" s="5"/>
    </row>
    <row r="7" spans="2:9" ht="14.25" customHeight="1">
      <c r="B7" s="562" t="s">
        <v>4</v>
      </c>
      <c r="C7" s="563"/>
      <c r="D7" s="571" t="s">
        <v>6</v>
      </c>
      <c r="E7" s="572"/>
      <c r="F7" s="566" t="s">
        <v>7</v>
      </c>
      <c r="G7" s="567" t="s">
        <v>8</v>
      </c>
      <c r="H7" s="25"/>
      <c r="I7" s="26"/>
    </row>
    <row r="8" spans="2:9" ht="59.25" customHeight="1">
      <c r="B8" s="562"/>
      <c r="C8" s="564"/>
      <c r="D8" s="573"/>
      <c r="E8" s="574"/>
      <c r="F8" s="566"/>
      <c r="G8" s="567"/>
      <c r="H8" s="25"/>
      <c r="I8" s="26"/>
    </row>
    <row r="9" spans="2:9" ht="15.75">
      <c r="B9" s="33"/>
      <c r="C9" s="34">
        <v>0</v>
      </c>
      <c r="D9" s="576" t="s">
        <v>893</v>
      </c>
      <c r="E9" s="577"/>
      <c r="F9" s="35"/>
      <c r="G9" s="36"/>
      <c r="H9" s="25"/>
      <c r="I9" s="26"/>
    </row>
    <row r="10" spans="2:9">
      <c r="B10" s="58"/>
      <c r="C10" s="374"/>
      <c r="D10" s="92" t="s">
        <v>878</v>
      </c>
      <c r="E10" s="92"/>
      <c r="F10" s="389"/>
      <c r="G10" s="389"/>
      <c r="H10" s="25"/>
      <c r="I10" s="26"/>
    </row>
    <row r="11" spans="2:9" ht="25.5">
      <c r="B11" s="49">
        <v>1</v>
      </c>
      <c r="C11" s="374"/>
      <c r="D11" s="93" t="s">
        <v>879</v>
      </c>
      <c r="E11" s="76" t="s">
        <v>880</v>
      </c>
      <c r="F11" s="52" t="s">
        <v>19</v>
      </c>
      <c r="G11" s="52">
        <v>9.6999999999999993</v>
      </c>
      <c r="H11" s="25"/>
      <c r="I11" s="26"/>
    </row>
    <row r="12" spans="2:9" ht="25.5">
      <c r="B12" s="49">
        <v>2</v>
      </c>
      <c r="C12" s="374"/>
      <c r="D12" s="90" t="s">
        <v>879</v>
      </c>
      <c r="E12" s="76" t="s">
        <v>881</v>
      </c>
      <c r="F12" s="52" t="s">
        <v>19</v>
      </c>
      <c r="G12" s="52">
        <v>493.2</v>
      </c>
      <c r="H12" s="25"/>
      <c r="I12" s="26"/>
    </row>
    <row r="13" spans="2:9" ht="25.5">
      <c r="B13" s="49">
        <v>3</v>
      </c>
      <c r="C13" s="374"/>
      <c r="D13" s="91" t="s">
        <v>879</v>
      </c>
      <c r="E13" s="76" t="s">
        <v>820</v>
      </c>
      <c r="F13" s="52" t="s">
        <v>19</v>
      </c>
      <c r="G13" s="52">
        <v>190.5</v>
      </c>
      <c r="H13" s="25"/>
      <c r="I13" s="26"/>
    </row>
    <row r="14" spans="2:9" ht="63.75">
      <c r="B14" s="49">
        <v>4</v>
      </c>
      <c r="C14" s="374"/>
      <c r="D14" s="75" t="s">
        <v>882</v>
      </c>
      <c r="E14" s="52" t="s">
        <v>864</v>
      </c>
      <c r="F14" s="52" t="s">
        <v>44</v>
      </c>
      <c r="G14" s="52">
        <v>2</v>
      </c>
      <c r="H14" s="25"/>
      <c r="I14" s="26"/>
    </row>
    <row r="15" spans="2:9" ht="63.75">
      <c r="B15" s="49">
        <v>5</v>
      </c>
      <c r="C15" s="374"/>
      <c r="D15" s="75" t="s">
        <v>883</v>
      </c>
      <c r="E15" s="52" t="s">
        <v>884</v>
      </c>
      <c r="F15" s="52" t="s">
        <v>44</v>
      </c>
      <c r="G15" s="52">
        <v>21</v>
      </c>
      <c r="H15" s="25"/>
      <c r="I15" s="26"/>
    </row>
    <row r="16" spans="2:9" ht="63.75">
      <c r="B16" s="49">
        <v>6</v>
      </c>
      <c r="C16" s="374"/>
      <c r="D16" s="75" t="s">
        <v>885</v>
      </c>
      <c r="E16" s="52" t="s">
        <v>884</v>
      </c>
      <c r="F16" s="52" t="s">
        <v>44</v>
      </c>
      <c r="G16" s="52">
        <v>6</v>
      </c>
      <c r="H16" s="25"/>
      <c r="I16" s="26"/>
    </row>
    <row r="17" spans="2:9" ht="51">
      <c r="B17" s="49">
        <v>7</v>
      </c>
      <c r="C17" s="374"/>
      <c r="D17" s="75" t="s">
        <v>886</v>
      </c>
      <c r="E17" s="52" t="s">
        <v>884</v>
      </c>
      <c r="F17" s="52" t="s">
        <v>44</v>
      </c>
      <c r="G17" s="52">
        <v>1</v>
      </c>
      <c r="H17" s="25"/>
      <c r="I17" s="26"/>
    </row>
    <row r="18" spans="2:9" ht="63.75">
      <c r="B18" s="49">
        <v>8</v>
      </c>
      <c r="C18" s="374"/>
      <c r="D18" s="75" t="s">
        <v>887</v>
      </c>
      <c r="E18" s="52" t="s">
        <v>238</v>
      </c>
      <c r="F18" s="52" t="s">
        <v>44</v>
      </c>
      <c r="G18" s="52">
        <v>3</v>
      </c>
      <c r="H18" s="25"/>
      <c r="I18" s="26"/>
    </row>
    <row r="19" spans="2:9" ht="76.5">
      <c r="B19" s="49">
        <v>9</v>
      </c>
      <c r="C19" s="374"/>
      <c r="D19" s="75" t="s">
        <v>888</v>
      </c>
      <c r="E19" s="52" t="s">
        <v>884</v>
      </c>
      <c r="F19" s="52" t="s">
        <v>44</v>
      </c>
      <c r="G19" s="52">
        <v>14</v>
      </c>
      <c r="H19" s="25"/>
      <c r="I19" s="26"/>
    </row>
    <row r="20" spans="2:9">
      <c r="B20" s="49">
        <v>10</v>
      </c>
      <c r="C20" s="374"/>
      <c r="D20" s="93" t="s">
        <v>889</v>
      </c>
      <c r="E20" s="86" t="s">
        <v>820</v>
      </c>
      <c r="F20" s="57" t="s">
        <v>26</v>
      </c>
      <c r="G20" s="52">
        <v>15</v>
      </c>
      <c r="H20" s="25"/>
      <c r="I20" s="26"/>
    </row>
    <row r="21" spans="2:9">
      <c r="B21" s="49">
        <v>11</v>
      </c>
      <c r="C21" s="374"/>
      <c r="D21" s="91" t="s">
        <v>866</v>
      </c>
      <c r="E21" s="76"/>
      <c r="F21" s="52" t="s">
        <v>44</v>
      </c>
      <c r="G21" s="52">
        <v>1</v>
      </c>
      <c r="H21" s="25"/>
      <c r="I21" s="26"/>
    </row>
    <row r="22" spans="2:9">
      <c r="B22" s="49">
        <v>12</v>
      </c>
      <c r="C22" s="374"/>
      <c r="D22" s="91" t="s">
        <v>867</v>
      </c>
      <c r="E22" s="86" t="s">
        <v>836</v>
      </c>
      <c r="F22" s="57" t="s">
        <v>837</v>
      </c>
      <c r="G22" s="52">
        <v>105</v>
      </c>
      <c r="H22" s="25"/>
      <c r="I22" s="26"/>
    </row>
    <row r="23" spans="2:9">
      <c r="B23" s="49">
        <v>13</v>
      </c>
      <c r="C23" s="374"/>
      <c r="D23" s="91" t="s">
        <v>838</v>
      </c>
      <c r="E23" s="86" t="s">
        <v>839</v>
      </c>
      <c r="F23" s="57" t="s">
        <v>837</v>
      </c>
      <c r="G23" s="52">
        <v>326</v>
      </c>
      <c r="H23" s="25"/>
      <c r="I23" s="26"/>
    </row>
    <row r="24" spans="2:9" ht="25.5">
      <c r="B24" s="49">
        <v>14</v>
      </c>
      <c r="C24" s="374"/>
      <c r="D24" s="93" t="s">
        <v>840</v>
      </c>
      <c r="E24" s="86"/>
      <c r="F24" s="52" t="s">
        <v>837</v>
      </c>
      <c r="G24" s="52">
        <v>1119</v>
      </c>
      <c r="H24" s="25"/>
      <c r="I24" s="26"/>
    </row>
    <row r="25" spans="2:9">
      <c r="B25" s="58"/>
      <c r="C25" s="374"/>
      <c r="D25" s="92" t="s">
        <v>890</v>
      </c>
      <c r="E25" s="92"/>
      <c r="F25" s="389"/>
      <c r="G25" s="389"/>
      <c r="H25" s="25"/>
      <c r="I25" s="26"/>
    </row>
    <row r="26" spans="2:9">
      <c r="B26" s="49">
        <v>15</v>
      </c>
      <c r="C26" s="374"/>
      <c r="D26" s="90" t="s">
        <v>842</v>
      </c>
      <c r="E26" s="94"/>
      <c r="F26" s="52" t="s">
        <v>19</v>
      </c>
      <c r="G26" s="390" t="s">
        <v>1685</v>
      </c>
      <c r="H26" s="25"/>
      <c r="I26" s="26"/>
    </row>
    <row r="27" spans="2:9">
      <c r="B27" s="49">
        <v>16</v>
      </c>
      <c r="C27" s="374"/>
      <c r="D27" s="91" t="s">
        <v>869</v>
      </c>
      <c r="E27" s="94"/>
      <c r="F27" s="52" t="s">
        <v>19</v>
      </c>
      <c r="G27" s="390" t="s">
        <v>1685</v>
      </c>
      <c r="H27" s="25"/>
      <c r="I27" s="26"/>
    </row>
    <row r="28" spans="2:9">
      <c r="B28" s="49">
        <v>17</v>
      </c>
      <c r="C28" s="374"/>
      <c r="D28" s="90" t="s">
        <v>891</v>
      </c>
      <c r="E28" s="95"/>
      <c r="F28" s="52" t="s">
        <v>44</v>
      </c>
      <c r="G28" s="52">
        <v>44</v>
      </c>
      <c r="H28" s="25"/>
      <c r="I28" s="26"/>
    </row>
    <row r="29" spans="2:9">
      <c r="B29" s="49">
        <v>18</v>
      </c>
      <c r="C29" s="374"/>
      <c r="D29" s="91" t="s">
        <v>846</v>
      </c>
      <c r="E29" s="95"/>
      <c r="F29" s="52" t="s">
        <v>837</v>
      </c>
      <c r="G29" s="52">
        <v>105</v>
      </c>
      <c r="H29" s="25"/>
      <c r="I29" s="26"/>
    </row>
    <row r="30" spans="2:9">
      <c r="B30" s="49">
        <v>19</v>
      </c>
      <c r="C30" s="374"/>
      <c r="D30" s="90" t="s">
        <v>871</v>
      </c>
      <c r="E30" s="95"/>
      <c r="F30" s="57" t="s">
        <v>837</v>
      </c>
      <c r="G30" s="52">
        <v>326</v>
      </c>
      <c r="H30" s="25"/>
      <c r="I30" s="26"/>
    </row>
    <row r="31" spans="2:9">
      <c r="B31" s="49">
        <v>20</v>
      </c>
      <c r="C31" s="374"/>
      <c r="D31" s="91" t="s">
        <v>850</v>
      </c>
      <c r="E31" s="95"/>
      <c r="F31" s="57" t="s">
        <v>837</v>
      </c>
      <c r="G31" s="52">
        <v>1550</v>
      </c>
      <c r="H31" s="25"/>
      <c r="I31" s="26"/>
    </row>
    <row r="32" spans="2:9" ht="38.25">
      <c r="B32" s="49">
        <v>21</v>
      </c>
      <c r="C32" s="374"/>
      <c r="D32" s="91" t="s">
        <v>851</v>
      </c>
      <c r="E32" s="95"/>
      <c r="F32" s="57" t="s">
        <v>837</v>
      </c>
      <c r="G32" s="52">
        <v>1119</v>
      </c>
      <c r="H32" s="25"/>
      <c r="I32" s="26"/>
    </row>
    <row r="33" spans="2:9" ht="25.5">
      <c r="B33" s="49">
        <v>22</v>
      </c>
      <c r="C33" s="374"/>
      <c r="D33" s="90" t="s">
        <v>872</v>
      </c>
      <c r="E33" s="95"/>
      <c r="F33" s="57" t="s">
        <v>837</v>
      </c>
      <c r="G33" s="52">
        <v>1550</v>
      </c>
      <c r="H33" s="25"/>
      <c r="I33" s="26"/>
    </row>
    <row r="34" spans="2:9" ht="25.5">
      <c r="B34" s="49">
        <v>23</v>
      </c>
      <c r="C34" s="374"/>
      <c r="D34" s="91" t="s">
        <v>892</v>
      </c>
      <c r="E34" s="95"/>
      <c r="F34" s="57" t="s">
        <v>845</v>
      </c>
      <c r="G34" s="52">
        <v>1</v>
      </c>
      <c r="H34" s="25"/>
      <c r="I34" s="26"/>
    </row>
    <row r="35" spans="2:9">
      <c r="B35" s="49">
        <v>24</v>
      </c>
      <c r="C35" s="374"/>
      <c r="D35" s="91" t="s">
        <v>875</v>
      </c>
      <c r="E35" s="95"/>
      <c r="F35" s="57" t="s">
        <v>19</v>
      </c>
      <c r="G35" s="391" t="s">
        <v>1685</v>
      </c>
      <c r="H35" s="25"/>
      <c r="I35" s="26"/>
    </row>
    <row r="36" spans="2:9" ht="25.5">
      <c r="B36" s="49">
        <v>25</v>
      </c>
      <c r="C36" s="374"/>
      <c r="D36" s="90" t="s">
        <v>854</v>
      </c>
      <c r="E36" s="95"/>
      <c r="F36" s="57" t="s">
        <v>44</v>
      </c>
      <c r="G36" s="391">
        <v>1</v>
      </c>
      <c r="H36" s="25"/>
      <c r="I36" s="26"/>
    </row>
    <row r="37" spans="2:9" ht="25.5">
      <c r="B37" s="49">
        <v>26</v>
      </c>
      <c r="C37" s="374"/>
      <c r="D37" s="90" t="s">
        <v>857</v>
      </c>
      <c r="E37" s="95"/>
      <c r="F37" s="57" t="s">
        <v>19</v>
      </c>
      <c r="G37" s="391" t="s">
        <v>1685</v>
      </c>
      <c r="H37" s="25"/>
      <c r="I37" s="26"/>
    </row>
    <row r="38" spans="2:9" ht="25.5">
      <c r="B38" s="49">
        <v>27</v>
      </c>
      <c r="C38" s="374"/>
      <c r="D38" s="91" t="s">
        <v>876</v>
      </c>
      <c r="E38" s="96"/>
      <c r="F38" s="52" t="s">
        <v>44</v>
      </c>
      <c r="G38" s="52">
        <v>1</v>
      </c>
      <c r="H38" s="25"/>
      <c r="I38" s="26"/>
    </row>
    <row r="39" spans="2:9">
      <c r="B39" s="49">
        <v>28</v>
      </c>
      <c r="C39" s="374"/>
      <c r="D39" s="90" t="s">
        <v>856</v>
      </c>
      <c r="E39" s="96"/>
      <c r="F39" s="52" t="s">
        <v>44</v>
      </c>
      <c r="G39" s="52">
        <v>1</v>
      </c>
      <c r="H39" s="25"/>
      <c r="I39" s="26"/>
    </row>
    <row r="40" spans="2:9" s="6" customFormat="1">
      <c r="B40" s="10"/>
      <c r="C40" s="11"/>
      <c r="D40" s="12"/>
      <c r="E40" s="12"/>
      <c r="F40" s="13"/>
      <c r="G40" s="23"/>
      <c r="H40" s="27"/>
      <c r="I40" s="28"/>
    </row>
    <row r="41" spans="2:9" ht="15">
      <c r="B41" s="4"/>
      <c r="C41" s="4"/>
      <c r="D41" s="7"/>
      <c r="E41" s="7"/>
      <c r="F41" s="7" t="s">
        <v>5</v>
      </c>
      <c r="G41" s="24"/>
      <c r="H41" s="25"/>
      <c r="I41" s="26"/>
    </row>
    <row r="43" spans="2:9" s="8" customFormat="1" ht="12.75" customHeight="1">
      <c r="C43" s="9" t="str">
        <f>'1,1'!C22</f>
        <v>Piezīmes:</v>
      </c>
    </row>
    <row r="44" spans="2:9" s="8" customFormat="1" ht="45" customHeight="1">
      <c r="B44"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4" s="559"/>
      <c r="D44" s="559"/>
      <c r="E44" s="559"/>
      <c r="F44" s="559"/>
      <c r="G44" s="559"/>
      <c r="H44" s="559"/>
      <c r="I44" s="559"/>
    </row>
  </sheetData>
  <mergeCells count="12">
    <mergeCell ref="B1:D1"/>
    <mergeCell ref="B2:I2"/>
    <mergeCell ref="D3:I3"/>
    <mergeCell ref="D4:I4"/>
    <mergeCell ref="D5:I5"/>
    <mergeCell ref="B7:B8"/>
    <mergeCell ref="C7:C8"/>
    <mergeCell ref="F7:F8"/>
    <mergeCell ref="G7:G8"/>
    <mergeCell ref="B44:I44"/>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C000"/>
  </sheetPr>
  <dimension ref="B1:K54"/>
  <sheetViews>
    <sheetView showZeros="0" view="pageBreakPreview" topLeftCell="B25" zoomScale="80" zoomScaleNormal="100" zoomScaleSheetLayoutView="80" workbookViewId="0">
      <selection activeCell="I8" sqref="I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7"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560" t="s">
        <v>12</v>
      </c>
      <c r="C1" s="560"/>
      <c r="D1" s="560"/>
      <c r="E1" s="31"/>
      <c r="F1" s="16" t="str">
        <f ca="1">MID(CELL("filename",B1), FIND("]", CELL("filename",B1))+ 1, 255)</f>
        <v>3,4</v>
      </c>
      <c r="G1" s="16"/>
      <c r="H1" s="16"/>
      <c r="I1" s="16"/>
    </row>
    <row r="2" spans="2:9" s="3" customFormat="1" ht="15">
      <c r="B2" s="561" t="str">
        <f>D9</f>
        <v>Ārējie vājstrāvu tīkli</v>
      </c>
      <c r="C2" s="561"/>
      <c r="D2" s="561"/>
      <c r="E2" s="561"/>
      <c r="F2" s="561"/>
      <c r="G2" s="561"/>
      <c r="H2" s="561"/>
      <c r="I2" s="561"/>
    </row>
    <row r="3" spans="2:9" ht="15">
      <c r="B3" s="2" t="s">
        <v>1</v>
      </c>
      <c r="D3" s="568" t="str">
        <f>'1,1'!D3</f>
        <v>Ražošanas ēka</v>
      </c>
      <c r="E3" s="568"/>
      <c r="F3" s="568"/>
      <c r="G3" s="568"/>
      <c r="H3" s="568"/>
      <c r="I3" s="568"/>
    </row>
    <row r="4" spans="2:9" ht="15">
      <c r="B4" s="2" t="s">
        <v>2</v>
      </c>
      <c r="D4" s="568" t="str">
        <f>'1,1'!D4</f>
        <v>Ražošanas ēkas Nr.7 jaunbūve</v>
      </c>
      <c r="E4" s="568"/>
      <c r="F4" s="568"/>
      <c r="G4" s="568"/>
      <c r="H4" s="568"/>
      <c r="I4" s="568"/>
    </row>
    <row r="5" spans="2:9" ht="15">
      <c r="B5" s="2" t="s">
        <v>3</v>
      </c>
      <c r="D5" s="568" t="str">
        <f>'1,1'!D5:H5</f>
        <v>Ventspils, Ventspils Augsto tehnoloģiju parks</v>
      </c>
      <c r="E5" s="568"/>
      <c r="F5" s="568"/>
      <c r="G5" s="568"/>
      <c r="H5" s="568"/>
      <c r="I5" s="568"/>
    </row>
    <row r="6" spans="2:9" ht="15">
      <c r="B6" s="5"/>
      <c r="C6" s="5"/>
    </row>
    <row r="7" spans="2:9" ht="14.25" customHeight="1">
      <c r="B7" s="562" t="s">
        <v>4</v>
      </c>
      <c r="C7" s="563"/>
      <c r="D7" s="571" t="s">
        <v>6</v>
      </c>
      <c r="E7" s="572"/>
      <c r="F7" s="566" t="s">
        <v>7</v>
      </c>
      <c r="G7" s="567" t="s">
        <v>8</v>
      </c>
      <c r="H7" s="25"/>
      <c r="I7" s="26"/>
    </row>
    <row r="8" spans="2:9" ht="59.25" customHeight="1">
      <c r="B8" s="562"/>
      <c r="C8" s="564"/>
      <c r="D8" s="573"/>
      <c r="E8" s="574"/>
      <c r="F8" s="566"/>
      <c r="G8" s="567"/>
      <c r="H8" s="25"/>
      <c r="I8" s="26"/>
    </row>
    <row r="9" spans="2:9" ht="15.75">
      <c r="B9" s="33"/>
      <c r="C9" s="34">
        <v>0</v>
      </c>
      <c r="D9" s="576" t="s">
        <v>1020</v>
      </c>
      <c r="E9" s="577"/>
      <c r="F9" s="35"/>
      <c r="G9" s="36"/>
      <c r="H9" s="25"/>
      <c r="I9" s="26"/>
    </row>
    <row r="10" spans="2:9">
      <c r="B10" s="392"/>
      <c r="C10" s="97"/>
      <c r="D10" s="98" t="s">
        <v>894</v>
      </c>
      <c r="E10" s="98"/>
      <c r="F10" s="47"/>
      <c r="G10" s="47"/>
      <c r="H10" s="25"/>
      <c r="I10" s="26"/>
    </row>
    <row r="11" spans="2:9">
      <c r="B11" s="99" t="s">
        <v>895</v>
      </c>
      <c r="C11" s="393"/>
      <c r="D11" s="100" t="s">
        <v>896</v>
      </c>
      <c r="E11" s="46" t="s">
        <v>897</v>
      </c>
      <c r="F11" s="46" t="s">
        <v>26</v>
      </c>
      <c r="G11" s="46">
        <v>18</v>
      </c>
      <c r="H11" s="25"/>
      <c r="I11" s="26"/>
    </row>
    <row r="12" spans="2:9">
      <c r="B12" s="99" t="s">
        <v>898</v>
      </c>
      <c r="C12" s="393"/>
      <c r="D12" s="100" t="s">
        <v>899</v>
      </c>
      <c r="E12" s="46" t="s">
        <v>900</v>
      </c>
      <c r="F12" s="46" t="s">
        <v>26</v>
      </c>
      <c r="G12" s="46">
        <v>4</v>
      </c>
      <c r="H12" s="25"/>
      <c r="I12" s="26"/>
    </row>
    <row r="13" spans="2:9">
      <c r="B13" s="99" t="s">
        <v>901</v>
      </c>
      <c r="C13" s="393"/>
      <c r="D13" s="100" t="s">
        <v>902</v>
      </c>
      <c r="E13" s="101" t="s">
        <v>903</v>
      </c>
      <c r="F13" s="102" t="s">
        <v>44</v>
      </c>
      <c r="G13" s="46">
        <v>1</v>
      </c>
      <c r="H13" s="25"/>
      <c r="I13" s="26"/>
    </row>
    <row r="14" spans="2:9" ht="25.5">
      <c r="B14" s="99" t="s">
        <v>904</v>
      </c>
      <c r="C14" s="393"/>
      <c r="D14" s="100" t="s">
        <v>905</v>
      </c>
      <c r="E14" s="101"/>
      <c r="F14" s="102" t="s">
        <v>26</v>
      </c>
      <c r="G14" s="46">
        <v>1</v>
      </c>
      <c r="H14" s="25"/>
      <c r="I14" s="26"/>
    </row>
    <row r="15" spans="2:9">
      <c r="B15" s="99" t="s">
        <v>906</v>
      </c>
      <c r="C15" s="393"/>
      <c r="D15" s="100" t="s">
        <v>907</v>
      </c>
      <c r="E15" s="101"/>
      <c r="F15" s="102" t="s">
        <v>26</v>
      </c>
      <c r="G15" s="46">
        <v>2</v>
      </c>
      <c r="H15" s="25"/>
      <c r="I15" s="26"/>
    </row>
    <row r="16" spans="2:9">
      <c r="B16" s="99" t="s">
        <v>908</v>
      </c>
      <c r="C16" s="393"/>
      <c r="D16" s="100" t="s">
        <v>909</v>
      </c>
      <c r="E16" s="101"/>
      <c r="F16" s="102" t="s">
        <v>26</v>
      </c>
      <c r="G16" s="46">
        <v>3</v>
      </c>
      <c r="H16" s="25"/>
      <c r="I16" s="26"/>
    </row>
    <row r="17" spans="2:9">
      <c r="B17" s="99" t="s">
        <v>910</v>
      </c>
      <c r="C17" s="393"/>
      <c r="D17" s="100" t="s">
        <v>911</v>
      </c>
      <c r="E17" s="101"/>
      <c r="F17" s="102" t="s">
        <v>26</v>
      </c>
      <c r="G17" s="101">
        <v>3</v>
      </c>
      <c r="H17" s="25"/>
      <c r="I17" s="26"/>
    </row>
    <row r="18" spans="2:9">
      <c r="B18" s="99" t="s">
        <v>912</v>
      </c>
      <c r="C18" s="393"/>
      <c r="D18" s="100" t="s">
        <v>913</v>
      </c>
      <c r="E18" s="46"/>
      <c r="F18" s="102" t="s">
        <v>26</v>
      </c>
      <c r="G18" s="101">
        <v>1</v>
      </c>
      <c r="H18" s="25"/>
      <c r="I18" s="26"/>
    </row>
    <row r="19" spans="2:9">
      <c r="B19" s="99" t="s">
        <v>914</v>
      </c>
      <c r="C19" s="393"/>
      <c r="D19" s="100" t="s">
        <v>915</v>
      </c>
      <c r="E19" s="46"/>
      <c r="F19" s="102" t="s">
        <v>26</v>
      </c>
      <c r="G19" s="101">
        <v>1</v>
      </c>
      <c r="H19" s="25"/>
      <c r="I19" s="26"/>
    </row>
    <row r="20" spans="2:9">
      <c r="B20" s="99" t="s">
        <v>916</v>
      </c>
      <c r="C20" s="393"/>
      <c r="D20" s="394" t="s">
        <v>917</v>
      </c>
      <c r="E20" s="97"/>
      <c r="F20" s="395" t="s">
        <v>1686</v>
      </c>
      <c r="G20" s="97">
        <v>0.1</v>
      </c>
      <c r="H20" s="25"/>
      <c r="I20" s="26"/>
    </row>
    <row r="21" spans="2:9">
      <c r="B21" s="99" t="s">
        <v>918</v>
      </c>
      <c r="C21" s="393"/>
      <c r="D21" s="394" t="s">
        <v>919</v>
      </c>
      <c r="E21" s="97" t="s">
        <v>920</v>
      </c>
      <c r="F21" s="97" t="s">
        <v>19</v>
      </c>
      <c r="G21" s="97">
        <v>10</v>
      </c>
      <c r="H21" s="25"/>
      <c r="I21" s="26"/>
    </row>
    <row r="22" spans="2:9">
      <c r="B22" s="99" t="s">
        <v>921</v>
      </c>
      <c r="C22" s="393"/>
      <c r="D22" s="394" t="s">
        <v>922</v>
      </c>
      <c r="E22" s="97" t="s">
        <v>923</v>
      </c>
      <c r="F22" s="395" t="s">
        <v>26</v>
      </c>
      <c r="G22" s="97">
        <v>0.15</v>
      </c>
      <c r="H22" s="25"/>
      <c r="I22" s="26"/>
    </row>
    <row r="23" spans="2:9">
      <c r="B23" s="99" t="s">
        <v>924</v>
      </c>
      <c r="C23" s="393"/>
      <c r="D23" s="100" t="s">
        <v>925</v>
      </c>
      <c r="E23" s="101" t="s">
        <v>926</v>
      </c>
      <c r="F23" s="101" t="s">
        <v>160</v>
      </c>
      <c r="G23" s="101">
        <v>650</v>
      </c>
      <c r="H23" s="25"/>
      <c r="I23" s="26"/>
    </row>
    <row r="24" spans="2:9">
      <c r="B24" s="99" t="s">
        <v>927</v>
      </c>
      <c r="C24" s="393"/>
      <c r="D24" s="100" t="s">
        <v>928</v>
      </c>
      <c r="E24" s="101" t="s">
        <v>929</v>
      </c>
      <c r="F24" s="101" t="s">
        <v>44</v>
      </c>
      <c r="G24" s="101">
        <v>1</v>
      </c>
      <c r="H24" s="25"/>
      <c r="I24" s="26"/>
    </row>
    <row r="25" spans="2:9">
      <c r="B25" s="99" t="s">
        <v>930</v>
      </c>
      <c r="C25" s="393"/>
      <c r="D25" s="100" t="s">
        <v>919</v>
      </c>
      <c r="E25" s="46" t="s">
        <v>920</v>
      </c>
      <c r="F25" s="46" t="s">
        <v>19</v>
      </c>
      <c r="G25" s="46">
        <v>6</v>
      </c>
      <c r="H25" s="25"/>
      <c r="I25" s="26"/>
    </row>
    <row r="26" spans="2:9">
      <c r="B26" s="99" t="s">
        <v>931</v>
      </c>
      <c r="C26" s="393"/>
      <c r="D26" s="100" t="s">
        <v>932</v>
      </c>
      <c r="E26" s="101" t="s">
        <v>933</v>
      </c>
      <c r="F26" s="101" t="s">
        <v>19</v>
      </c>
      <c r="G26" s="101">
        <v>15</v>
      </c>
      <c r="H26" s="25"/>
      <c r="I26" s="26"/>
    </row>
    <row r="27" spans="2:9">
      <c r="B27" s="99" t="s">
        <v>934</v>
      </c>
      <c r="C27" s="393"/>
      <c r="D27" s="100" t="s">
        <v>935</v>
      </c>
      <c r="E27" s="101"/>
      <c r="F27" s="101" t="s">
        <v>44</v>
      </c>
      <c r="G27" s="101">
        <v>2</v>
      </c>
      <c r="H27" s="25"/>
      <c r="I27" s="26"/>
    </row>
    <row r="28" spans="2:9">
      <c r="B28" s="99"/>
      <c r="C28" s="393"/>
      <c r="D28" s="103" t="s">
        <v>936</v>
      </c>
      <c r="E28" s="101"/>
      <c r="F28" s="101"/>
      <c r="G28" s="101"/>
      <c r="H28" s="25"/>
      <c r="I28" s="26"/>
    </row>
    <row r="29" spans="2:9" ht="25.5">
      <c r="B29" s="99" t="s">
        <v>937</v>
      </c>
      <c r="C29" s="393"/>
      <c r="D29" s="104" t="s">
        <v>938</v>
      </c>
      <c r="E29" s="101" t="s">
        <v>939</v>
      </c>
      <c r="F29" s="101" t="s">
        <v>44</v>
      </c>
      <c r="G29" s="101">
        <v>1</v>
      </c>
      <c r="H29" s="25"/>
      <c r="I29" s="26"/>
    </row>
    <row r="30" spans="2:9" ht="25.5">
      <c r="B30" s="99" t="s">
        <v>940</v>
      </c>
      <c r="C30" s="393"/>
      <c r="D30" s="104" t="s">
        <v>941</v>
      </c>
      <c r="E30" s="101" t="s">
        <v>942</v>
      </c>
      <c r="F30" s="101" t="s">
        <v>44</v>
      </c>
      <c r="G30" s="101">
        <v>1</v>
      </c>
      <c r="H30" s="25"/>
      <c r="I30" s="26"/>
    </row>
    <row r="31" spans="2:9" ht="51">
      <c r="B31" s="99" t="s">
        <v>943</v>
      </c>
      <c r="C31" s="393"/>
      <c r="D31" s="104" t="s">
        <v>944</v>
      </c>
      <c r="E31" s="101" t="s">
        <v>945</v>
      </c>
      <c r="F31" s="101" t="s">
        <v>44</v>
      </c>
      <c r="G31" s="101">
        <v>2</v>
      </c>
      <c r="H31" s="25"/>
      <c r="I31" s="26"/>
    </row>
    <row r="32" spans="2:9">
      <c r="B32" s="105"/>
      <c r="C32" s="393"/>
      <c r="D32" s="39" t="s">
        <v>946</v>
      </c>
      <c r="E32" s="106"/>
      <c r="F32" s="107"/>
      <c r="G32" s="108"/>
      <c r="H32" s="25"/>
      <c r="I32" s="26"/>
    </row>
    <row r="33" spans="2:9" ht="25.5">
      <c r="B33" s="109">
        <v>21</v>
      </c>
      <c r="C33" s="393"/>
      <c r="D33" s="100" t="s">
        <v>947</v>
      </c>
      <c r="E33" s="393"/>
      <c r="F33" s="396" t="s">
        <v>948</v>
      </c>
      <c r="G33" s="396">
        <v>43.4</v>
      </c>
      <c r="H33" s="25"/>
      <c r="I33" s="26"/>
    </row>
    <row r="34" spans="2:9" ht="25.5">
      <c r="B34" s="109">
        <f>B33+1</f>
        <v>22</v>
      </c>
      <c r="C34" s="393"/>
      <c r="D34" s="100" t="s">
        <v>949</v>
      </c>
      <c r="E34" s="393"/>
      <c r="F34" s="396" t="s">
        <v>19</v>
      </c>
      <c r="G34" s="396">
        <v>43.4</v>
      </c>
      <c r="H34" s="25"/>
      <c r="I34" s="26"/>
    </row>
    <row r="35" spans="2:9">
      <c r="B35" s="109">
        <f t="shared" ref="B35:B49" si="0">B34+1</f>
        <v>23</v>
      </c>
      <c r="C35" s="393"/>
      <c r="D35" s="100" t="s">
        <v>950</v>
      </c>
      <c r="E35" s="393"/>
      <c r="F35" s="110" t="s">
        <v>44</v>
      </c>
      <c r="G35" s="111">
        <v>1</v>
      </c>
      <c r="H35" s="25"/>
      <c r="I35" s="26"/>
    </row>
    <row r="36" spans="2:9">
      <c r="B36" s="109">
        <f t="shared" si="0"/>
        <v>24</v>
      </c>
      <c r="C36" s="393"/>
      <c r="D36" s="100" t="s">
        <v>951</v>
      </c>
      <c r="E36" s="393"/>
      <c r="F36" s="110" t="s">
        <v>44</v>
      </c>
      <c r="G36" s="110">
        <v>1</v>
      </c>
      <c r="H36" s="25"/>
      <c r="I36" s="26"/>
    </row>
    <row r="37" spans="2:9">
      <c r="B37" s="109">
        <f t="shared" si="0"/>
        <v>25</v>
      </c>
      <c r="C37" s="393"/>
      <c r="D37" s="100" t="s">
        <v>952</v>
      </c>
      <c r="E37" s="393"/>
      <c r="F37" s="110" t="s">
        <v>19</v>
      </c>
      <c r="G37" s="110">
        <v>3</v>
      </c>
      <c r="H37" s="25"/>
      <c r="I37" s="26"/>
    </row>
    <row r="38" spans="2:9">
      <c r="B38" s="109">
        <f t="shared" si="0"/>
        <v>26</v>
      </c>
      <c r="C38" s="393"/>
      <c r="D38" s="100" t="s">
        <v>953</v>
      </c>
      <c r="E38" s="393"/>
      <c r="F38" s="110" t="s">
        <v>354</v>
      </c>
      <c r="G38" s="110">
        <v>3</v>
      </c>
      <c r="H38" s="25"/>
      <c r="I38" s="26"/>
    </row>
    <row r="39" spans="2:9">
      <c r="B39" s="109">
        <f t="shared" si="0"/>
        <v>27</v>
      </c>
      <c r="C39" s="393"/>
      <c r="D39" s="100" t="s">
        <v>954</v>
      </c>
      <c r="E39" s="393"/>
      <c r="F39" s="110" t="s">
        <v>354</v>
      </c>
      <c r="G39" s="110">
        <v>3</v>
      </c>
      <c r="H39" s="25"/>
      <c r="I39" s="26"/>
    </row>
    <row r="40" spans="2:9" ht="25.5">
      <c r="B40" s="109">
        <f t="shared" si="0"/>
        <v>28</v>
      </c>
      <c r="C40" s="393"/>
      <c r="D40" s="100" t="s">
        <v>955</v>
      </c>
      <c r="E40" s="393"/>
      <c r="F40" s="396" t="s">
        <v>44</v>
      </c>
      <c r="G40" s="396">
        <v>1</v>
      </c>
      <c r="H40" s="25"/>
      <c r="I40" s="26"/>
    </row>
    <row r="41" spans="2:9">
      <c r="B41" s="109">
        <f t="shared" si="0"/>
        <v>29</v>
      </c>
      <c r="C41" s="393"/>
      <c r="D41" s="100" t="s">
        <v>956</v>
      </c>
      <c r="E41" s="393"/>
      <c r="F41" s="110" t="s">
        <v>26</v>
      </c>
      <c r="G41" s="110">
        <v>24</v>
      </c>
      <c r="H41" s="25"/>
      <c r="I41" s="26"/>
    </row>
    <row r="42" spans="2:9">
      <c r="B42" s="109">
        <f t="shared" si="0"/>
        <v>30</v>
      </c>
      <c r="C42" s="393"/>
      <c r="D42" s="100" t="s">
        <v>957</v>
      </c>
      <c r="E42" s="393"/>
      <c r="F42" s="110" t="s">
        <v>19</v>
      </c>
      <c r="G42" s="110">
        <v>343.4</v>
      </c>
      <c r="H42" s="25"/>
      <c r="I42" s="26"/>
    </row>
    <row r="43" spans="2:9">
      <c r="B43" s="109">
        <f t="shared" si="0"/>
        <v>31</v>
      </c>
      <c r="C43" s="393"/>
      <c r="D43" s="100" t="s">
        <v>958</v>
      </c>
      <c r="E43" s="393"/>
      <c r="F43" s="110" t="s">
        <v>19</v>
      </c>
      <c r="G43" s="110">
        <v>43.4</v>
      </c>
      <c r="H43" s="25"/>
      <c r="I43" s="26"/>
    </row>
    <row r="44" spans="2:9">
      <c r="B44" s="109">
        <f t="shared" si="0"/>
        <v>32</v>
      </c>
      <c r="C44" s="393"/>
      <c r="D44" s="100" t="s">
        <v>959</v>
      </c>
      <c r="E44" s="393"/>
      <c r="F44" s="110" t="s">
        <v>19</v>
      </c>
      <c r="G44" s="110">
        <v>15</v>
      </c>
      <c r="H44" s="25"/>
      <c r="I44" s="26"/>
    </row>
    <row r="45" spans="2:9">
      <c r="B45" s="109">
        <f t="shared" si="0"/>
        <v>33</v>
      </c>
      <c r="C45" s="393"/>
      <c r="D45" s="100" t="s">
        <v>960</v>
      </c>
      <c r="E45" s="393"/>
      <c r="F45" s="110" t="s">
        <v>837</v>
      </c>
      <c r="G45" s="110">
        <v>0.5</v>
      </c>
      <c r="H45" s="25"/>
      <c r="I45" s="26"/>
    </row>
    <row r="46" spans="2:9">
      <c r="B46" s="109">
        <f t="shared" si="0"/>
        <v>34</v>
      </c>
      <c r="C46" s="393"/>
      <c r="D46" s="112" t="s">
        <v>961</v>
      </c>
      <c r="E46" s="393"/>
      <c r="F46" s="46" t="s">
        <v>44</v>
      </c>
      <c r="G46" s="113">
        <v>1</v>
      </c>
      <c r="H46" s="25"/>
      <c r="I46" s="26"/>
    </row>
    <row r="47" spans="2:9">
      <c r="B47" s="109">
        <f t="shared" si="0"/>
        <v>35</v>
      </c>
      <c r="C47" s="393"/>
      <c r="D47" s="112" t="s">
        <v>962</v>
      </c>
      <c r="E47" s="393"/>
      <c r="F47" s="46" t="s">
        <v>44</v>
      </c>
      <c r="G47" s="113">
        <v>1</v>
      </c>
      <c r="H47" s="25"/>
      <c r="I47" s="26"/>
    </row>
    <row r="48" spans="2:9">
      <c r="B48" s="109">
        <f t="shared" si="0"/>
        <v>36</v>
      </c>
      <c r="C48" s="393"/>
      <c r="D48" s="112" t="s">
        <v>963</v>
      </c>
      <c r="E48" s="393"/>
      <c r="F48" s="46" t="s">
        <v>44</v>
      </c>
      <c r="G48" s="113">
        <v>1</v>
      </c>
      <c r="H48" s="25"/>
      <c r="I48" s="26"/>
    </row>
    <row r="49" spans="2:9">
      <c r="B49" s="109">
        <f t="shared" si="0"/>
        <v>37</v>
      </c>
      <c r="C49" s="393"/>
      <c r="D49" s="100" t="s">
        <v>964</v>
      </c>
      <c r="E49" s="393"/>
      <c r="F49" s="46" t="s">
        <v>44</v>
      </c>
      <c r="G49" s="110">
        <v>1</v>
      </c>
      <c r="H49" s="25"/>
      <c r="I49" s="26"/>
    </row>
    <row r="50" spans="2:9" s="6" customFormat="1">
      <c r="B50" s="10"/>
      <c r="C50" s="11"/>
      <c r="D50" s="12"/>
      <c r="E50" s="12"/>
      <c r="F50" s="13"/>
      <c r="G50" s="23"/>
      <c r="H50" s="27"/>
      <c r="I50" s="28"/>
    </row>
    <row r="51" spans="2:9" ht="15">
      <c r="B51" s="4"/>
      <c r="C51" s="4"/>
      <c r="D51" s="7"/>
      <c r="E51" s="7"/>
      <c r="F51" s="7" t="s">
        <v>5</v>
      </c>
      <c r="G51" s="24"/>
      <c r="H51" s="25"/>
      <c r="I51" s="26"/>
    </row>
    <row r="53" spans="2:9" s="8" customFormat="1" ht="12.75" customHeight="1">
      <c r="C53" s="9" t="str">
        <f>'1,1'!C22</f>
        <v>Piezīmes:</v>
      </c>
    </row>
    <row r="54" spans="2:9" s="8" customFormat="1" ht="45" customHeight="1">
      <c r="B54"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4" s="559"/>
      <c r="D54" s="559"/>
      <c r="E54" s="559"/>
      <c r="F54" s="559"/>
      <c r="G54" s="559"/>
      <c r="H54" s="559"/>
      <c r="I54" s="559"/>
    </row>
  </sheetData>
  <mergeCells count="12">
    <mergeCell ref="B1:D1"/>
    <mergeCell ref="B2:I2"/>
    <mergeCell ref="D3:I3"/>
    <mergeCell ref="D4:I4"/>
    <mergeCell ref="D5:I5"/>
    <mergeCell ref="B7:B8"/>
    <mergeCell ref="C7:C8"/>
    <mergeCell ref="F7:F8"/>
    <mergeCell ref="G7:G8"/>
    <mergeCell ref="B54:I54"/>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sheetPr>
  <dimension ref="B1:J63"/>
  <sheetViews>
    <sheetView showZeros="0" view="pageBreakPreview" topLeftCell="A46" zoomScale="80" zoomScaleNormal="100" zoomScaleSheetLayoutView="80" workbookViewId="0">
      <selection activeCell="L80" sqref="L80"/>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560" t="s">
        <v>12</v>
      </c>
      <c r="C1" s="560"/>
      <c r="D1" s="560"/>
      <c r="E1" s="16" t="str">
        <f ca="1">MID(CELL("filename",B1), FIND("]", CELL("filename",B1))+ 1, 255)</f>
        <v>3,5</v>
      </c>
      <c r="F1" s="16"/>
      <c r="G1" s="16"/>
      <c r="H1" s="16"/>
    </row>
    <row r="2" spans="2:8" s="3" customFormat="1" ht="15">
      <c r="B2" s="561" t="str">
        <f>D9</f>
        <v>Ārējie siltumtīkli</v>
      </c>
      <c r="C2" s="561"/>
      <c r="D2" s="561"/>
      <c r="E2" s="561"/>
      <c r="F2" s="561"/>
      <c r="G2" s="561"/>
      <c r="H2" s="561"/>
    </row>
    <row r="3" spans="2:8" ht="15">
      <c r="B3" s="2" t="s">
        <v>1</v>
      </c>
      <c r="D3" s="568" t="str">
        <f>'1,1'!D3</f>
        <v>Ražošanas ēka</v>
      </c>
      <c r="E3" s="568"/>
      <c r="F3" s="568"/>
      <c r="G3" s="568"/>
      <c r="H3" s="568"/>
    </row>
    <row r="4" spans="2:8" ht="15">
      <c r="B4" s="2" t="s">
        <v>2</v>
      </c>
      <c r="D4" s="568" t="str">
        <f>'1,1'!D4</f>
        <v>Ražošanas ēkas Nr.7 jaunbūve</v>
      </c>
      <c r="E4" s="568"/>
      <c r="F4" s="568"/>
      <c r="G4" s="568"/>
      <c r="H4" s="568"/>
    </row>
    <row r="5" spans="2:8" ht="15">
      <c r="B5" s="2" t="s">
        <v>3</v>
      </c>
      <c r="D5" s="568" t="str">
        <f>'1,1'!D5:H5</f>
        <v>Ventspils, Ventspils Augsto tehnoloģiju parks</v>
      </c>
      <c r="E5" s="568"/>
      <c r="F5" s="568"/>
      <c r="G5" s="568"/>
      <c r="H5" s="568"/>
    </row>
    <row r="6" spans="2:8" ht="15">
      <c r="B6" s="5"/>
      <c r="C6" s="5"/>
    </row>
    <row r="7" spans="2:8" ht="14.25" customHeight="1">
      <c r="B7" s="562" t="s">
        <v>4</v>
      </c>
      <c r="C7" s="563"/>
      <c r="D7" s="565" t="s">
        <v>6</v>
      </c>
      <c r="E7" s="566" t="s">
        <v>7</v>
      </c>
      <c r="F7" s="567" t="s">
        <v>8</v>
      </c>
      <c r="G7" s="25"/>
      <c r="H7" s="26"/>
    </row>
    <row r="8" spans="2:8" ht="59.25" customHeight="1">
      <c r="B8" s="562"/>
      <c r="C8" s="564"/>
      <c r="D8" s="565"/>
      <c r="E8" s="566"/>
      <c r="F8" s="567"/>
      <c r="G8" s="25"/>
      <c r="H8" s="26"/>
    </row>
    <row r="9" spans="2:8" ht="15.75">
      <c r="B9" s="33"/>
      <c r="C9" s="34">
        <v>0</v>
      </c>
      <c r="D9" s="114" t="s">
        <v>1019</v>
      </c>
      <c r="E9" s="35"/>
      <c r="F9" s="36"/>
      <c r="G9" s="25"/>
      <c r="H9" s="26"/>
    </row>
    <row r="10" spans="2:8">
      <c r="B10" s="397"/>
      <c r="C10" s="60"/>
      <c r="D10" s="116" t="s">
        <v>966</v>
      </c>
      <c r="E10" s="117"/>
      <c r="F10" s="117"/>
      <c r="G10" s="25"/>
      <c r="H10" s="26"/>
    </row>
    <row r="11" spans="2:8">
      <c r="B11" s="49">
        <v>1</v>
      </c>
      <c r="C11" s="374"/>
      <c r="D11" s="51" t="s">
        <v>967</v>
      </c>
      <c r="E11" s="52" t="s">
        <v>19</v>
      </c>
      <c r="F11" s="118">
        <v>57</v>
      </c>
      <c r="G11" s="25"/>
      <c r="H11" s="26"/>
    </row>
    <row r="12" spans="2:8">
      <c r="B12" s="49">
        <f>B11+1</f>
        <v>2</v>
      </c>
      <c r="C12" s="374"/>
      <c r="D12" s="51" t="s">
        <v>968</v>
      </c>
      <c r="E12" s="52" t="s">
        <v>19</v>
      </c>
      <c r="F12" s="118">
        <v>4</v>
      </c>
      <c r="G12" s="25"/>
      <c r="H12" s="26"/>
    </row>
    <row r="13" spans="2:8" ht="25.5">
      <c r="B13" s="49">
        <f t="shared" ref="B13:B34" si="0">B12+1</f>
        <v>3</v>
      </c>
      <c r="C13" s="374"/>
      <c r="D13" s="51" t="s">
        <v>969</v>
      </c>
      <c r="E13" s="52" t="s">
        <v>19</v>
      </c>
      <c r="F13" s="118">
        <v>2</v>
      </c>
      <c r="G13" s="25"/>
      <c r="H13" s="26"/>
    </row>
    <row r="14" spans="2:8" ht="25.5">
      <c r="B14" s="49">
        <f t="shared" si="0"/>
        <v>4</v>
      </c>
      <c r="C14" s="374"/>
      <c r="D14" s="51" t="s">
        <v>970</v>
      </c>
      <c r="E14" s="52" t="s">
        <v>26</v>
      </c>
      <c r="F14" s="118">
        <v>2</v>
      </c>
      <c r="G14" s="25"/>
      <c r="H14" s="26"/>
    </row>
    <row r="15" spans="2:8">
      <c r="B15" s="49">
        <f t="shared" si="0"/>
        <v>5</v>
      </c>
      <c r="C15" s="374"/>
      <c r="D15" s="51" t="s">
        <v>971</v>
      </c>
      <c r="E15" s="52" t="s">
        <v>26</v>
      </c>
      <c r="F15" s="118">
        <v>2</v>
      </c>
      <c r="G15" s="25"/>
      <c r="H15" s="26"/>
    </row>
    <row r="16" spans="2:8" ht="76.5">
      <c r="B16" s="49">
        <f t="shared" si="0"/>
        <v>6</v>
      </c>
      <c r="C16" s="374"/>
      <c r="D16" s="51" t="s">
        <v>972</v>
      </c>
      <c r="E16" s="52" t="s">
        <v>44</v>
      </c>
      <c r="F16" s="118">
        <v>2</v>
      </c>
      <c r="G16" s="25"/>
      <c r="H16" s="26"/>
    </row>
    <row r="17" spans="2:8" ht="51">
      <c r="B17" s="49">
        <f t="shared" si="0"/>
        <v>7</v>
      </c>
      <c r="C17" s="374"/>
      <c r="D17" s="59" t="s">
        <v>973</v>
      </c>
      <c r="E17" s="52" t="s">
        <v>26</v>
      </c>
      <c r="F17" s="118">
        <v>22</v>
      </c>
      <c r="G17" s="25"/>
      <c r="H17" s="26"/>
    </row>
    <row r="18" spans="2:8" ht="51">
      <c r="B18" s="49">
        <f t="shared" si="0"/>
        <v>8</v>
      </c>
      <c r="C18" s="374"/>
      <c r="D18" s="59" t="s">
        <v>974</v>
      </c>
      <c r="E18" s="52" t="s">
        <v>26</v>
      </c>
      <c r="F18" s="118">
        <v>6</v>
      </c>
      <c r="G18" s="25"/>
      <c r="H18" s="26"/>
    </row>
    <row r="19" spans="2:8" ht="25.5">
      <c r="B19" s="49">
        <f t="shared" si="0"/>
        <v>9</v>
      </c>
      <c r="C19" s="374"/>
      <c r="D19" s="51" t="s">
        <v>975</v>
      </c>
      <c r="E19" s="52" t="s">
        <v>26</v>
      </c>
      <c r="F19" s="118">
        <v>4</v>
      </c>
      <c r="G19" s="25"/>
      <c r="H19" s="26"/>
    </row>
    <row r="20" spans="2:8" ht="25.5">
      <c r="B20" s="49">
        <v>10</v>
      </c>
      <c r="C20" s="374"/>
      <c r="D20" s="51" t="s">
        <v>976</v>
      </c>
      <c r="E20" s="52" t="s">
        <v>977</v>
      </c>
      <c r="F20" s="118">
        <v>2</v>
      </c>
      <c r="G20" s="25"/>
      <c r="H20" s="26"/>
    </row>
    <row r="21" spans="2:8" ht="25.5">
      <c r="B21" s="49">
        <v>11</v>
      </c>
      <c r="C21" s="374"/>
      <c r="D21" s="51" t="s">
        <v>978</v>
      </c>
      <c r="E21" s="52" t="s">
        <v>26</v>
      </c>
      <c r="F21" s="118">
        <v>2</v>
      </c>
      <c r="G21" s="25"/>
      <c r="H21" s="26"/>
    </row>
    <row r="22" spans="2:8">
      <c r="B22" s="49">
        <f t="shared" si="0"/>
        <v>12</v>
      </c>
      <c r="C22" s="374"/>
      <c r="D22" s="51" t="s">
        <v>979</v>
      </c>
      <c r="E22" s="52" t="s">
        <v>26</v>
      </c>
      <c r="F22" s="52">
        <v>2</v>
      </c>
      <c r="G22" s="25"/>
      <c r="H22" s="26"/>
    </row>
    <row r="23" spans="2:8">
      <c r="B23" s="49">
        <f t="shared" si="0"/>
        <v>13</v>
      </c>
      <c r="C23" s="374"/>
      <c r="D23" s="51" t="s">
        <v>980</v>
      </c>
      <c r="E23" s="52" t="s">
        <v>26</v>
      </c>
      <c r="F23" s="52">
        <v>2</v>
      </c>
      <c r="G23" s="25"/>
      <c r="H23" s="26"/>
    </row>
    <row r="24" spans="2:8">
      <c r="B24" s="49">
        <f t="shared" si="0"/>
        <v>14</v>
      </c>
      <c r="C24" s="374"/>
      <c r="D24" s="51" t="s">
        <v>981</v>
      </c>
      <c r="E24" s="52" t="s">
        <v>26</v>
      </c>
      <c r="F24" s="52">
        <v>4</v>
      </c>
      <c r="G24" s="25"/>
      <c r="H24" s="26"/>
    </row>
    <row r="25" spans="2:8">
      <c r="B25" s="49">
        <f t="shared" si="0"/>
        <v>15</v>
      </c>
      <c r="C25" s="374"/>
      <c r="D25" s="51" t="s">
        <v>982</v>
      </c>
      <c r="E25" s="52" t="s">
        <v>983</v>
      </c>
      <c r="F25" s="52">
        <v>0.2</v>
      </c>
      <c r="G25" s="25"/>
      <c r="H25" s="26"/>
    </row>
    <row r="26" spans="2:8">
      <c r="B26" s="49">
        <f t="shared" si="0"/>
        <v>16</v>
      </c>
      <c r="C26" s="374"/>
      <c r="D26" s="51" t="s">
        <v>984</v>
      </c>
      <c r="E26" s="52" t="s">
        <v>19</v>
      </c>
      <c r="F26" s="52">
        <v>1</v>
      </c>
      <c r="G26" s="25"/>
      <c r="H26" s="26"/>
    </row>
    <row r="27" spans="2:8">
      <c r="B27" s="49">
        <f t="shared" si="0"/>
        <v>17</v>
      </c>
      <c r="C27" s="374"/>
      <c r="D27" s="51" t="s">
        <v>985</v>
      </c>
      <c r="E27" s="52" t="s">
        <v>19</v>
      </c>
      <c r="F27" s="52">
        <v>1</v>
      </c>
      <c r="G27" s="25"/>
      <c r="H27" s="26"/>
    </row>
    <row r="28" spans="2:8">
      <c r="B28" s="49">
        <f t="shared" si="0"/>
        <v>18</v>
      </c>
      <c r="C28" s="374"/>
      <c r="D28" s="51" t="s">
        <v>986</v>
      </c>
      <c r="E28" s="52" t="s">
        <v>44</v>
      </c>
      <c r="F28" s="52">
        <v>1</v>
      </c>
      <c r="G28" s="25"/>
      <c r="H28" s="26"/>
    </row>
    <row r="29" spans="2:8">
      <c r="B29" s="49">
        <f t="shared" si="0"/>
        <v>19</v>
      </c>
      <c r="C29" s="374"/>
      <c r="D29" s="51" t="s">
        <v>987</v>
      </c>
      <c r="E29" s="52" t="s">
        <v>44</v>
      </c>
      <c r="F29" s="52">
        <v>1</v>
      </c>
      <c r="G29" s="25"/>
      <c r="H29" s="26"/>
    </row>
    <row r="30" spans="2:8">
      <c r="B30" s="49">
        <f t="shared" si="0"/>
        <v>20</v>
      </c>
      <c r="C30" s="374"/>
      <c r="D30" s="51" t="s">
        <v>988</v>
      </c>
      <c r="E30" s="52" t="s">
        <v>44</v>
      </c>
      <c r="F30" s="52">
        <v>1</v>
      </c>
      <c r="G30" s="25"/>
      <c r="H30" s="26"/>
    </row>
    <row r="31" spans="2:8">
      <c r="B31" s="49">
        <f t="shared" si="0"/>
        <v>21</v>
      </c>
      <c r="C31" s="374"/>
      <c r="D31" s="51" t="s">
        <v>989</v>
      </c>
      <c r="E31" s="52" t="s">
        <v>19</v>
      </c>
      <c r="F31" s="52">
        <v>12</v>
      </c>
      <c r="G31" s="25"/>
      <c r="H31" s="26"/>
    </row>
    <row r="32" spans="2:8">
      <c r="B32" s="49">
        <f t="shared" si="0"/>
        <v>22</v>
      </c>
      <c r="C32" s="374"/>
      <c r="D32" s="51" t="s">
        <v>990</v>
      </c>
      <c r="E32" s="52" t="s">
        <v>19</v>
      </c>
      <c r="F32" s="118">
        <v>75</v>
      </c>
      <c r="G32" s="25"/>
      <c r="H32" s="26"/>
    </row>
    <row r="33" spans="2:8">
      <c r="B33" s="49">
        <f t="shared" si="0"/>
        <v>23</v>
      </c>
      <c r="C33" s="374"/>
      <c r="D33" s="59" t="s">
        <v>991</v>
      </c>
      <c r="E33" s="52" t="s">
        <v>992</v>
      </c>
      <c r="F33" s="118">
        <v>0.5</v>
      </c>
      <c r="G33" s="25"/>
      <c r="H33" s="26"/>
    </row>
    <row r="34" spans="2:8" ht="25.5">
      <c r="B34" s="49">
        <f t="shared" si="0"/>
        <v>24</v>
      </c>
      <c r="C34" s="374"/>
      <c r="D34" s="51" t="s">
        <v>993</v>
      </c>
      <c r="E34" s="52" t="s">
        <v>983</v>
      </c>
      <c r="F34" s="118">
        <f>(0.15+0.18+0.3)*38*1.2+(0.15+0.25+0.3)*3*1.5</f>
        <v>31.877999999999997</v>
      </c>
      <c r="G34" s="25"/>
      <c r="H34" s="26"/>
    </row>
    <row r="35" spans="2:8">
      <c r="B35" s="69"/>
      <c r="C35" s="70"/>
      <c r="D35" s="119" t="s">
        <v>994</v>
      </c>
      <c r="E35" s="72"/>
      <c r="F35" s="120"/>
      <c r="G35" s="25"/>
      <c r="H35" s="26"/>
    </row>
    <row r="36" spans="2:8">
      <c r="B36" s="49">
        <v>25</v>
      </c>
      <c r="C36" s="374"/>
      <c r="D36" s="51" t="s">
        <v>995</v>
      </c>
      <c r="E36" s="52" t="s">
        <v>983</v>
      </c>
      <c r="F36" s="118">
        <v>62</v>
      </c>
      <c r="G36" s="25"/>
      <c r="H36" s="26"/>
    </row>
    <row r="37" spans="2:8">
      <c r="B37" s="49">
        <f>B36+1</f>
        <v>26</v>
      </c>
      <c r="C37" s="374"/>
      <c r="D37" s="51" t="s">
        <v>996</v>
      </c>
      <c r="E37" s="52" t="s">
        <v>983</v>
      </c>
      <c r="F37" s="118">
        <f>F36*0.15</f>
        <v>9.2999999999999989</v>
      </c>
      <c r="G37" s="25"/>
      <c r="H37" s="26"/>
    </row>
    <row r="38" spans="2:8" ht="25.5">
      <c r="B38" s="49">
        <f>B37+1</f>
        <v>27</v>
      </c>
      <c r="C38" s="374"/>
      <c r="D38" s="51" t="s">
        <v>997</v>
      </c>
      <c r="E38" s="121" t="s">
        <v>998</v>
      </c>
      <c r="F38" s="121"/>
      <c r="G38" s="25"/>
      <c r="H38" s="26"/>
    </row>
    <row r="39" spans="2:8">
      <c r="B39" s="49">
        <f>B38+1</f>
        <v>28</v>
      </c>
      <c r="C39" s="374"/>
      <c r="D39" s="51" t="s">
        <v>999</v>
      </c>
      <c r="E39" s="52" t="s">
        <v>1000</v>
      </c>
      <c r="F39" s="118">
        <v>190</v>
      </c>
      <c r="G39" s="25"/>
      <c r="H39" s="26"/>
    </row>
    <row r="40" spans="2:8">
      <c r="B40" s="49">
        <f>B39+1</f>
        <v>29</v>
      </c>
      <c r="C40" s="374"/>
      <c r="D40" s="51" t="s">
        <v>1001</v>
      </c>
      <c r="E40" s="52" t="s">
        <v>19</v>
      </c>
      <c r="F40" s="118">
        <v>6</v>
      </c>
      <c r="G40" s="25"/>
      <c r="H40" s="26"/>
    </row>
    <row r="41" spans="2:8">
      <c r="B41" s="49"/>
      <c r="C41" s="374"/>
      <c r="D41" s="84" t="s">
        <v>1002</v>
      </c>
      <c r="E41" s="62"/>
      <c r="F41" s="62"/>
      <c r="G41" s="25"/>
      <c r="H41" s="26"/>
    </row>
    <row r="42" spans="2:8" ht="38.25">
      <c r="B42" s="122">
        <v>30</v>
      </c>
      <c r="C42" s="374"/>
      <c r="D42" s="59" t="s">
        <v>1003</v>
      </c>
      <c r="E42" s="62" t="s">
        <v>983</v>
      </c>
      <c r="F42" s="123">
        <f>(0.15)*38*1.2+(0.15)*1*1.5</f>
        <v>7.0649999999999995</v>
      </c>
      <c r="G42" s="25"/>
      <c r="H42" s="26"/>
    </row>
    <row r="43" spans="2:8" ht="25.5">
      <c r="B43" s="122">
        <v>31</v>
      </c>
      <c r="C43" s="374"/>
      <c r="D43" s="59" t="s">
        <v>1004</v>
      </c>
      <c r="E43" s="62" t="s">
        <v>983</v>
      </c>
      <c r="F43" s="123">
        <f>(0.3+0.18)*38*1.21+(0.3+0.25)*3*1.5</f>
        <v>24.545399999999997</v>
      </c>
      <c r="G43" s="25"/>
      <c r="H43" s="26"/>
    </row>
    <row r="44" spans="2:8" ht="25.5">
      <c r="B44" s="122">
        <v>32</v>
      </c>
      <c r="C44" s="374"/>
      <c r="D44" s="59" t="s">
        <v>1005</v>
      </c>
      <c r="E44" s="62" t="s">
        <v>983</v>
      </c>
      <c r="F44" s="123">
        <f>F36+F37-F42-F43</f>
        <v>39.689599999999999</v>
      </c>
      <c r="G44" s="25"/>
      <c r="H44" s="26"/>
    </row>
    <row r="45" spans="2:8" ht="25.5">
      <c r="B45" s="122">
        <v>33</v>
      </c>
      <c r="C45" s="374"/>
      <c r="D45" s="59" t="s">
        <v>1006</v>
      </c>
      <c r="E45" s="62" t="s">
        <v>983</v>
      </c>
      <c r="F45" s="123">
        <f>F36+F37-F44</f>
        <v>31.610399999999998</v>
      </c>
      <c r="G45" s="25"/>
      <c r="H45" s="26"/>
    </row>
    <row r="46" spans="2:8">
      <c r="B46" s="122">
        <v>34</v>
      </c>
      <c r="C46" s="374"/>
      <c r="D46" s="51" t="s">
        <v>1007</v>
      </c>
      <c r="E46" s="52" t="s">
        <v>1000</v>
      </c>
      <c r="F46" s="118">
        <v>36</v>
      </c>
      <c r="G46" s="25"/>
      <c r="H46" s="26"/>
    </row>
    <row r="47" spans="2:8">
      <c r="B47" s="122">
        <v>35</v>
      </c>
      <c r="C47" s="374"/>
      <c r="D47" s="51" t="s">
        <v>1008</v>
      </c>
      <c r="E47" s="52" t="s">
        <v>19</v>
      </c>
      <c r="F47" s="118">
        <v>6</v>
      </c>
      <c r="G47" s="25"/>
      <c r="H47" s="26"/>
    </row>
    <row r="48" spans="2:8">
      <c r="B48" s="375"/>
      <c r="C48" s="374"/>
      <c r="D48" s="63" t="s">
        <v>1009</v>
      </c>
      <c r="E48" s="63"/>
      <c r="F48" s="63"/>
      <c r="G48" s="25"/>
      <c r="H48" s="26"/>
    </row>
    <row r="49" spans="2:8" ht="25.5">
      <c r="B49" s="49">
        <v>36</v>
      </c>
      <c r="C49" s="374"/>
      <c r="D49" s="51" t="s">
        <v>1010</v>
      </c>
      <c r="E49" s="52" t="s">
        <v>19</v>
      </c>
      <c r="F49" s="118">
        <v>28</v>
      </c>
      <c r="G49" s="25"/>
      <c r="H49" s="26"/>
    </row>
    <row r="50" spans="2:8" ht="25.5">
      <c r="B50" s="49">
        <f>B49+1</f>
        <v>37</v>
      </c>
      <c r="C50" s="374"/>
      <c r="D50" s="51" t="s">
        <v>1011</v>
      </c>
      <c r="E50" s="52" t="s">
        <v>845</v>
      </c>
      <c r="F50" s="118">
        <v>12</v>
      </c>
      <c r="G50" s="25"/>
      <c r="H50" s="26"/>
    </row>
    <row r="51" spans="2:8">
      <c r="B51" s="49">
        <f t="shared" ref="B51:B58" si="1">B50+1</f>
        <v>38</v>
      </c>
      <c r="C51" s="374"/>
      <c r="D51" s="51" t="s">
        <v>990</v>
      </c>
      <c r="E51" s="52" t="s">
        <v>19</v>
      </c>
      <c r="F51" s="118">
        <v>75</v>
      </c>
      <c r="G51" s="25"/>
      <c r="H51" s="26"/>
    </row>
    <row r="52" spans="2:8">
      <c r="B52" s="49">
        <f t="shared" si="1"/>
        <v>39</v>
      </c>
      <c r="C52" s="374"/>
      <c r="D52" s="51" t="s">
        <v>1012</v>
      </c>
      <c r="E52" s="52" t="s">
        <v>845</v>
      </c>
      <c r="F52" s="118">
        <v>1</v>
      </c>
      <c r="G52" s="25"/>
      <c r="H52" s="26"/>
    </row>
    <row r="53" spans="2:8">
      <c r="B53" s="49">
        <f t="shared" si="1"/>
        <v>40</v>
      </c>
      <c r="C53" s="374"/>
      <c r="D53" s="51" t="s">
        <v>1013</v>
      </c>
      <c r="E53" s="52" t="s">
        <v>845</v>
      </c>
      <c r="F53" s="118">
        <v>1</v>
      </c>
      <c r="G53" s="25"/>
      <c r="H53" s="26"/>
    </row>
    <row r="54" spans="2:8">
      <c r="B54" s="49">
        <f t="shared" si="1"/>
        <v>41</v>
      </c>
      <c r="C54" s="374"/>
      <c r="D54" s="51" t="s">
        <v>1014</v>
      </c>
      <c r="E54" s="52" t="s">
        <v>845</v>
      </c>
      <c r="F54" s="118">
        <v>1</v>
      </c>
      <c r="G54" s="25"/>
      <c r="H54" s="26"/>
    </row>
    <row r="55" spans="2:8">
      <c r="B55" s="49">
        <f t="shared" si="1"/>
        <v>42</v>
      </c>
      <c r="C55" s="374"/>
      <c r="D55" s="51" t="s">
        <v>1015</v>
      </c>
      <c r="E55" s="52" t="s">
        <v>845</v>
      </c>
      <c r="F55" s="118">
        <v>1</v>
      </c>
      <c r="G55" s="25"/>
      <c r="H55" s="26"/>
    </row>
    <row r="56" spans="2:8">
      <c r="B56" s="49">
        <f t="shared" si="1"/>
        <v>43</v>
      </c>
      <c r="C56" s="374"/>
      <c r="D56" s="51" t="s">
        <v>1016</v>
      </c>
      <c r="E56" s="52" t="s">
        <v>845</v>
      </c>
      <c r="F56" s="118">
        <v>4</v>
      </c>
      <c r="G56" s="25"/>
      <c r="H56" s="26"/>
    </row>
    <row r="57" spans="2:8">
      <c r="B57" s="49">
        <f t="shared" si="1"/>
        <v>44</v>
      </c>
      <c r="C57" s="374"/>
      <c r="D57" s="51" t="s">
        <v>1017</v>
      </c>
      <c r="E57" s="52" t="s">
        <v>845</v>
      </c>
      <c r="F57" s="118">
        <v>2</v>
      </c>
      <c r="G57" s="25"/>
      <c r="H57" s="26"/>
    </row>
    <row r="58" spans="2:8" ht="25.5">
      <c r="B58" s="49">
        <f t="shared" si="1"/>
        <v>45</v>
      </c>
      <c r="C58" s="374"/>
      <c r="D58" s="51" t="s">
        <v>1018</v>
      </c>
      <c r="E58" s="52" t="s">
        <v>19</v>
      </c>
      <c r="F58" s="118">
        <v>76</v>
      </c>
      <c r="G58" s="25"/>
      <c r="H58" s="26"/>
    </row>
    <row r="59" spans="2:8" s="6" customFormat="1">
      <c r="B59" s="10"/>
      <c r="C59" s="11"/>
      <c r="D59" s="12"/>
      <c r="E59" s="13"/>
      <c r="F59" s="23"/>
      <c r="G59" s="27"/>
      <c r="H59" s="28"/>
    </row>
    <row r="60" spans="2:8" ht="15">
      <c r="B60" s="4"/>
      <c r="C60" s="4"/>
      <c r="D60" s="7"/>
      <c r="E60" s="7" t="s">
        <v>5</v>
      </c>
      <c r="F60" s="24"/>
      <c r="G60" s="25"/>
      <c r="H60" s="26"/>
    </row>
    <row r="62" spans="2:8" s="8" customFormat="1" ht="12.75" customHeight="1">
      <c r="C62" s="9" t="str">
        <f>'1,1'!C22</f>
        <v>Piezīmes:</v>
      </c>
    </row>
    <row r="63" spans="2:8" s="8" customFormat="1" ht="45" customHeight="1">
      <c r="B63"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63" s="559"/>
      <c r="D63" s="559"/>
      <c r="E63" s="559"/>
      <c r="F63" s="559"/>
      <c r="G63" s="559"/>
      <c r="H63" s="559"/>
    </row>
  </sheetData>
  <mergeCells count="11">
    <mergeCell ref="B63:H63"/>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B1:J59"/>
  <sheetViews>
    <sheetView showZeros="0" view="pageBreakPreview" topLeftCell="A49" zoomScale="80" zoomScaleNormal="100" zoomScaleSheetLayoutView="80" workbookViewId="0">
      <selection activeCell="H15" sqref="H15"/>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560" t="s">
        <v>12</v>
      </c>
      <c r="C1" s="560"/>
      <c r="D1" s="560"/>
      <c r="E1" s="16" t="str">
        <f ca="1">MID(CELL("filename",B1), FIND("]", CELL("filename",B1))+ 1, 255)</f>
        <v>3,6</v>
      </c>
      <c r="F1" s="16"/>
      <c r="G1" s="16"/>
      <c r="H1" s="16"/>
    </row>
    <row r="2" spans="2:8" s="3" customFormat="1" ht="15">
      <c r="B2" s="561" t="str">
        <f>D9</f>
        <v>Ārējie elektrotīkli</v>
      </c>
      <c r="C2" s="561"/>
      <c r="D2" s="561"/>
      <c r="E2" s="561"/>
      <c r="F2" s="561"/>
      <c r="G2" s="561"/>
      <c r="H2" s="561"/>
    </row>
    <row r="3" spans="2:8" ht="15">
      <c r="B3" s="2" t="s">
        <v>1</v>
      </c>
      <c r="D3" s="568" t="str">
        <f>'1,1'!D3</f>
        <v>Ražošanas ēka</v>
      </c>
      <c r="E3" s="568"/>
      <c r="F3" s="568"/>
      <c r="G3" s="568"/>
      <c r="H3" s="568"/>
    </row>
    <row r="4" spans="2:8" ht="15">
      <c r="B4" s="2" t="s">
        <v>2</v>
      </c>
      <c r="D4" s="568" t="str">
        <f>'1,1'!D4</f>
        <v>Ražošanas ēkas Nr.7 jaunbūve</v>
      </c>
      <c r="E4" s="568"/>
      <c r="F4" s="568"/>
      <c r="G4" s="568"/>
      <c r="H4" s="568"/>
    </row>
    <row r="5" spans="2:8" ht="15">
      <c r="B5" s="2" t="s">
        <v>3</v>
      </c>
      <c r="D5" s="568" t="str">
        <f>'1,1'!D5:H5</f>
        <v>Ventspils, Ventspils Augsto tehnoloģiju parks</v>
      </c>
      <c r="E5" s="568"/>
      <c r="F5" s="568"/>
      <c r="G5" s="568"/>
      <c r="H5" s="568"/>
    </row>
    <row r="6" spans="2:8" ht="15">
      <c r="B6" s="5"/>
      <c r="C6" s="5"/>
    </row>
    <row r="7" spans="2:8" ht="14.25" customHeight="1">
      <c r="B7" s="562" t="s">
        <v>4</v>
      </c>
      <c r="C7" s="563"/>
      <c r="D7" s="571" t="s">
        <v>6</v>
      </c>
      <c r="E7" s="566" t="s">
        <v>7</v>
      </c>
      <c r="F7" s="567" t="s">
        <v>8</v>
      </c>
      <c r="G7" s="25"/>
      <c r="H7" s="26"/>
    </row>
    <row r="8" spans="2:8" ht="59.25" customHeight="1">
      <c r="B8" s="562"/>
      <c r="C8" s="564"/>
      <c r="D8" s="573"/>
      <c r="E8" s="566"/>
      <c r="F8" s="567"/>
      <c r="G8" s="25"/>
      <c r="H8" s="26"/>
    </row>
    <row r="9" spans="2:8" ht="15.75">
      <c r="B9" s="33"/>
      <c r="C9" s="34">
        <v>0</v>
      </c>
      <c r="D9" s="344" t="s">
        <v>965</v>
      </c>
      <c r="E9" s="35"/>
      <c r="F9" s="36"/>
      <c r="G9" s="25"/>
      <c r="H9" s="26"/>
    </row>
    <row r="10" spans="2:8">
      <c r="B10" s="397"/>
      <c r="C10" s="398"/>
      <c r="D10" s="399" t="s">
        <v>1687</v>
      </c>
      <c r="E10" s="400"/>
      <c r="F10" s="401"/>
      <c r="G10" s="25"/>
      <c r="H10" s="26"/>
    </row>
    <row r="11" spans="2:8">
      <c r="B11" s="66">
        <v>1</v>
      </c>
      <c r="C11" s="374"/>
      <c r="D11" s="402" t="s">
        <v>946</v>
      </c>
      <c r="E11" s="403"/>
      <c r="F11" s="404"/>
      <c r="G11" s="25"/>
      <c r="H11" s="26"/>
    </row>
    <row r="12" spans="2:8">
      <c r="B12" s="88">
        <v>2</v>
      </c>
      <c r="C12" s="374"/>
      <c r="D12" s="405" t="s">
        <v>1688</v>
      </c>
      <c r="E12" s="404" t="s">
        <v>19</v>
      </c>
      <c r="F12" s="404">
        <v>280</v>
      </c>
      <c r="G12" s="25"/>
      <c r="H12" s="26"/>
    </row>
    <row r="13" spans="2:8">
      <c r="B13" s="66">
        <v>3</v>
      </c>
      <c r="C13" s="374"/>
      <c r="D13" s="406" t="s">
        <v>1689</v>
      </c>
      <c r="E13" s="407" t="s">
        <v>19</v>
      </c>
      <c r="F13" s="404">
        <v>280</v>
      </c>
      <c r="G13" s="25"/>
      <c r="H13" s="26"/>
    </row>
    <row r="14" spans="2:8">
      <c r="B14" s="88">
        <v>4</v>
      </c>
      <c r="C14" s="374"/>
      <c r="D14" s="408" t="s">
        <v>1690</v>
      </c>
      <c r="E14" s="409" t="s">
        <v>26</v>
      </c>
      <c r="F14" s="410" t="s">
        <v>443</v>
      </c>
      <c r="G14" s="25"/>
      <c r="H14" s="26"/>
    </row>
    <row r="15" spans="2:8">
      <c r="B15" s="66">
        <v>5</v>
      </c>
      <c r="C15" s="374"/>
      <c r="D15" s="411" t="s">
        <v>1691</v>
      </c>
      <c r="E15" s="412" t="s">
        <v>19</v>
      </c>
      <c r="F15" s="410" t="s">
        <v>1692</v>
      </c>
      <c r="G15" s="25"/>
      <c r="H15" s="26"/>
    </row>
    <row r="16" spans="2:8">
      <c r="B16" s="88">
        <v>6</v>
      </c>
      <c r="C16" s="374"/>
      <c r="D16" s="411" t="s">
        <v>1693</v>
      </c>
      <c r="E16" s="412" t="s">
        <v>26</v>
      </c>
      <c r="F16" s="410" t="s">
        <v>1694</v>
      </c>
      <c r="G16" s="25"/>
      <c r="H16" s="26"/>
    </row>
    <row r="17" spans="2:8">
      <c r="B17" s="88"/>
      <c r="C17" s="374"/>
      <c r="D17" s="403" t="s">
        <v>894</v>
      </c>
      <c r="E17" s="403"/>
      <c r="F17" s="413"/>
      <c r="G17" s="25"/>
      <c r="H17" s="26"/>
    </row>
    <row r="18" spans="2:8">
      <c r="B18" s="58">
        <v>7</v>
      </c>
      <c r="C18" s="374"/>
      <c r="D18" s="414" t="s">
        <v>648</v>
      </c>
      <c r="E18" s="415" t="s">
        <v>19</v>
      </c>
      <c r="F18" s="416">
        <v>280</v>
      </c>
      <c r="G18" s="25"/>
      <c r="H18" s="26"/>
    </row>
    <row r="19" spans="2:8">
      <c r="B19" s="58">
        <v>8</v>
      </c>
      <c r="C19" s="374"/>
      <c r="D19" s="414" t="s">
        <v>649</v>
      </c>
      <c r="E19" s="417" t="s">
        <v>19</v>
      </c>
      <c r="F19" s="418">
        <v>80</v>
      </c>
      <c r="G19" s="25"/>
      <c r="H19" s="26"/>
    </row>
    <row r="20" spans="2:8" ht="25.5">
      <c r="B20" s="58">
        <v>9</v>
      </c>
      <c r="C20" s="374"/>
      <c r="D20" s="414" t="s">
        <v>654</v>
      </c>
      <c r="E20" s="415" t="s">
        <v>26</v>
      </c>
      <c r="F20" s="416">
        <v>16</v>
      </c>
      <c r="G20" s="25"/>
      <c r="H20" s="26"/>
    </row>
    <row r="21" spans="2:8" ht="25.5">
      <c r="B21" s="58">
        <v>10</v>
      </c>
      <c r="C21" s="374"/>
      <c r="D21" s="414" t="s">
        <v>655</v>
      </c>
      <c r="E21" s="415" t="s">
        <v>26</v>
      </c>
      <c r="F21" s="416">
        <v>96</v>
      </c>
      <c r="G21" s="25"/>
      <c r="H21" s="26"/>
    </row>
    <row r="22" spans="2:8">
      <c r="B22" s="58">
        <v>11</v>
      </c>
      <c r="C22" s="374"/>
      <c r="D22" s="414" t="s">
        <v>658</v>
      </c>
      <c r="E22" s="415" t="s">
        <v>26</v>
      </c>
      <c r="F22" s="416">
        <v>16</v>
      </c>
      <c r="G22" s="25"/>
      <c r="H22" s="26"/>
    </row>
    <row r="23" spans="2:8" ht="25.5">
      <c r="B23" s="58">
        <v>12</v>
      </c>
      <c r="C23" s="374"/>
      <c r="D23" s="414" t="s">
        <v>662</v>
      </c>
      <c r="E23" s="415" t="s">
        <v>26</v>
      </c>
      <c r="F23" s="416">
        <v>2</v>
      </c>
      <c r="G23" s="25"/>
      <c r="H23" s="26"/>
    </row>
    <row r="24" spans="2:8">
      <c r="B24" s="58">
        <v>13</v>
      </c>
      <c r="C24" s="374"/>
      <c r="D24" s="414" t="s">
        <v>1695</v>
      </c>
      <c r="E24" s="418" t="s">
        <v>19</v>
      </c>
      <c r="F24" s="418">
        <v>40</v>
      </c>
      <c r="G24" s="25"/>
      <c r="H24" s="26"/>
    </row>
    <row r="25" spans="2:8" ht="25.5">
      <c r="B25" s="58">
        <v>14</v>
      </c>
      <c r="C25" s="374"/>
      <c r="D25" s="419" t="s">
        <v>1696</v>
      </c>
      <c r="E25" s="404" t="s">
        <v>19</v>
      </c>
      <c r="F25" s="404">
        <v>11</v>
      </c>
      <c r="G25" s="25"/>
      <c r="H25" s="26"/>
    </row>
    <row r="26" spans="2:8">
      <c r="B26" s="88"/>
      <c r="C26" s="374"/>
      <c r="D26" s="420" t="s">
        <v>1697</v>
      </c>
      <c r="E26" s="420"/>
      <c r="F26" s="421"/>
      <c r="G26" s="25"/>
      <c r="H26" s="26"/>
    </row>
    <row r="27" spans="2:8">
      <c r="B27" s="88"/>
      <c r="C27" s="374"/>
      <c r="D27" s="422" t="s">
        <v>946</v>
      </c>
      <c r="E27" s="422"/>
      <c r="F27" s="423"/>
      <c r="G27" s="25"/>
      <c r="H27" s="26"/>
    </row>
    <row r="28" spans="2:8" ht="38.25">
      <c r="B28" s="58">
        <v>15</v>
      </c>
      <c r="C28" s="374"/>
      <c r="D28" s="405" t="s">
        <v>1698</v>
      </c>
      <c r="E28" s="404" t="s">
        <v>19</v>
      </c>
      <c r="F28" s="423">
        <v>10</v>
      </c>
      <c r="G28" s="25"/>
      <c r="H28" s="26"/>
    </row>
    <row r="29" spans="2:8" ht="38.25">
      <c r="B29" s="58">
        <v>16</v>
      </c>
      <c r="C29" s="374"/>
      <c r="D29" s="408" t="s">
        <v>1699</v>
      </c>
      <c r="E29" s="409" t="s">
        <v>19</v>
      </c>
      <c r="F29" s="423">
        <v>63</v>
      </c>
      <c r="G29" s="25"/>
      <c r="H29" s="26"/>
    </row>
    <row r="30" spans="2:8" ht="25.5">
      <c r="B30" s="58">
        <v>17</v>
      </c>
      <c r="C30" s="374"/>
      <c r="D30" s="405" t="s">
        <v>1700</v>
      </c>
      <c r="E30" s="404" t="s">
        <v>19</v>
      </c>
      <c r="F30" s="423">
        <v>30</v>
      </c>
      <c r="G30" s="25"/>
      <c r="H30" s="26"/>
    </row>
    <row r="31" spans="2:8" ht="38.25">
      <c r="B31" s="58">
        <v>18</v>
      </c>
      <c r="C31" s="374"/>
      <c r="D31" s="408" t="s">
        <v>1701</v>
      </c>
      <c r="E31" s="409" t="s">
        <v>19</v>
      </c>
      <c r="F31" s="423">
        <v>22</v>
      </c>
      <c r="G31" s="25"/>
      <c r="H31" s="26"/>
    </row>
    <row r="32" spans="2:8" ht="25.5">
      <c r="B32" s="58">
        <v>19</v>
      </c>
      <c r="C32" s="374"/>
      <c r="D32" s="408" t="s">
        <v>1702</v>
      </c>
      <c r="E32" s="409" t="s">
        <v>19</v>
      </c>
      <c r="F32" s="423">
        <v>224</v>
      </c>
      <c r="G32" s="25"/>
      <c r="H32" s="26"/>
    </row>
    <row r="33" spans="2:8" ht="25.5">
      <c r="B33" s="58">
        <v>20</v>
      </c>
      <c r="C33" s="374"/>
      <c r="D33" s="408" t="s">
        <v>1703</v>
      </c>
      <c r="E33" s="409" t="s">
        <v>19</v>
      </c>
      <c r="F33" s="424">
        <v>10</v>
      </c>
      <c r="G33" s="25"/>
      <c r="H33" s="26"/>
    </row>
    <row r="34" spans="2:8">
      <c r="B34" s="58">
        <v>21</v>
      </c>
      <c r="C34" s="374"/>
      <c r="D34" s="408" t="s">
        <v>1704</v>
      </c>
      <c r="E34" s="409" t="s">
        <v>19</v>
      </c>
      <c r="F34" s="404">
        <v>30</v>
      </c>
      <c r="G34" s="25"/>
      <c r="H34" s="26"/>
    </row>
    <row r="35" spans="2:8" ht="25.5">
      <c r="B35" s="58">
        <v>22</v>
      </c>
      <c r="C35" s="374"/>
      <c r="D35" s="408" t="s">
        <v>1705</v>
      </c>
      <c r="E35" s="409" t="s">
        <v>19</v>
      </c>
      <c r="F35" s="404">
        <v>401</v>
      </c>
      <c r="G35" s="25"/>
      <c r="H35" s="26"/>
    </row>
    <row r="36" spans="2:8" ht="25.5">
      <c r="B36" s="58">
        <v>23</v>
      </c>
      <c r="C36" s="374"/>
      <c r="D36" s="408" t="s">
        <v>1706</v>
      </c>
      <c r="E36" s="409" t="s">
        <v>19</v>
      </c>
      <c r="F36" s="424">
        <v>109</v>
      </c>
      <c r="G36" s="25"/>
      <c r="H36" s="26"/>
    </row>
    <row r="37" spans="2:8">
      <c r="B37" s="58">
        <v>24</v>
      </c>
      <c r="C37" s="374"/>
      <c r="D37" s="408" t="s">
        <v>1707</v>
      </c>
      <c r="E37" s="409" t="s">
        <v>26</v>
      </c>
      <c r="F37" s="424">
        <v>12</v>
      </c>
      <c r="G37" s="25"/>
      <c r="H37" s="26"/>
    </row>
    <row r="38" spans="2:8">
      <c r="B38" s="66"/>
      <c r="C38" s="374"/>
      <c r="D38" s="403" t="s">
        <v>894</v>
      </c>
      <c r="E38" s="403"/>
      <c r="F38" s="425"/>
      <c r="G38" s="25"/>
      <c r="H38" s="26"/>
    </row>
    <row r="39" spans="2:8">
      <c r="B39" s="49">
        <v>25</v>
      </c>
      <c r="C39" s="374"/>
      <c r="D39" s="426" t="s">
        <v>1708</v>
      </c>
      <c r="E39" s="410" t="s">
        <v>19</v>
      </c>
      <c r="F39" s="425">
        <v>510</v>
      </c>
      <c r="G39" s="25"/>
      <c r="H39" s="26"/>
    </row>
    <row r="40" spans="2:8">
      <c r="B40" s="49">
        <v>26</v>
      </c>
      <c r="C40" s="374"/>
      <c r="D40" s="426" t="s">
        <v>1709</v>
      </c>
      <c r="E40" s="410" t="s">
        <v>19</v>
      </c>
      <c r="F40" s="425">
        <v>200</v>
      </c>
      <c r="G40" s="25"/>
      <c r="H40" s="26"/>
    </row>
    <row r="41" spans="2:8" ht="25.5">
      <c r="B41" s="49">
        <v>27</v>
      </c>
      <c r="C41" s="374"/>
      <c r="D41" s="405" t="s">
        <v>1710</v>
      </c>
      <c r="E41" s="407" t="s">
        <v>19</v>
      </c>
      <c r="F41" s="427" t="s">
        <v>1711</v>
      </c>
      <c r="G41" s="25"/>
      <c r="H41" s="26"/>
    </row>
    <row r="42" spans="2:8" ht="25.5">
      <c r="B42" s="49">
        <v>28</v>
      </c>
      <c r="C42" s="374"/>
      <c r="D42" s="405" t="s">
        <v>1712</v>
      </c>
      <c r="E42" s="407" t="s">
        <v>19</v>
      </c>
      <c r="F42" s="427" t="s">
        <v>1713</v>
      </c>
      <c r="G42" s="25"/>
      <c r="H42" s="26"/>
    </row>
    <row r="43" spans="2:8" ht="25.5">
      <c r="B43" s="49">
        <v>29</v>
      </c>
      <c r="C43" s="374"/>
      <c r="D43" s="405" t="s">
        <v>1714</v>
      </c>
      <c r="E43" s="407" t="s">
        <v>19</v>
      </c>
      <c r="F43" s="427" t="s">
        <v>1715</v>
      </c>
      <c r="G43" s="25"/>
      <c r="H43" s="26"/>
    </row>
    <row r="44" spans="2:8" ht="25.5">
      <c r="B44" s="49">
        <v>30</v>
      </c>
      <c r="C44" s="374"/>
      <c r="D44" s="405" t="s">
        <v>1716</v>
      </c>
      <c r="E44" s="407" t="s">
        <v>678</v>
      </c>
      <c r="F44" s="427" t="s">
        <v>1717</v>
      </c>
      <c r="G44" s="25"/>
      <c r="H44" s="26"/>
    </row>
    <row r="45" spans="2:8">
      <c r="B45" s="49">
        <v>31</v>
      </c>
      <c r="C45" s="374"/>
      <c r="D45" s="405" t="s">
        <v>1718</v>
      </c>
      <c r="E45" s="407" t="s">
        <v>678</v>
      </c>
      <c r="F45" s="427" t="s">
        <v>443</v>
      </c>
      <c r="G45" s="25"/>
      <c r="H45" s="26"/>
    </row>
    <row r="46" spans="2:8">
      <c r="B46" s="49">
        <v>32</v>
      </c>
      <c r="C46" s="374"/>
      <c r="D46" s="419" t="s">
        <v>1719</v>
      </c>
      <c r="E46" s="428" t="s">
        <v>19</v>
      </c>
      <c r="F46" s="429">
        <v>300</v>
      </c>
      <c r="G46" s="25"/>
      <c r="H46" s="26"/>
    </row>
    <row r="47" spans="2:8">
      <c r="B47" s="66"/>
      <c r="C47" s="374"/>
      <c r="D47" s="430" t="s">
        <v>1720</v>
      </c>
      <c r="E47" s="401"/>
      <c r="F47" s="431"/>
      <c r="G47" s="25"/>
      <c r="H47" s="26"/>
    </row>
    <row r="48" spans="2:8" ht="25.5">
      <c r="B48" s="49">
        <v>33</v>
      </c>
      <c r="C48" s="374"/>
      <c r="D48" s="432" t="s">
        <v>1721</v>
      </c>
      <c r="E48" s="428" t="s">
        <v>26</v>
      </c>
      <c r="F48" s="433">
        <v>6</v>
      </c>
      <c r="G48" s="25"/>
      <c r="H48" s="26"/>
    </row>
    <row r="49" spans="2:8">
      <c r="B49" s="49">
        <v>34</v>
      </c>
      <c r="C49" s="374"/>
      <c r="D49" s="432" t="s">
        <v>1722</v>
      </c>
      <c r="E49" s="428" t="s">
        <v>1723</v>
      </c>
      <c r="F49" s="433">
        <v>6</v>
      </c>
      <c r="G49" s="25"/>
      <c r="H49" s="26"/>
    </row>
    <row r="50" spans="2:8">
      <c r="B50" s="49">
        <v>35</v>
      </c>
      <c r="C50" s="374"/>
      <c r="D50" s="432" t="s">
        <v>1724</v>
      </c>
      <c r="E50" s="428" t="s">
        <v>1725</v>
      </c>
      <c r="F50" s="433">
        <v>0.3</v>
      </c>
      <c r="G50" s="25"/>
      <c r="H50" s="26"/>
    </row>
    <row r="51" spans="2:8">
      <c r="B51" s="49">
        <v>36</v>
      </c>
      <c r="C51" s="374"/>
      <c r="D51" s="432" t="s">
        <v>1726</v>
      </c>
      <c r="E51" s="428" t="s">
        <v>1725</v>
      </c>
      <c r="F51" s="433">
        <v>0.3</v>
      </c>
      <c r="G51" s="25"/>
      <c r="H51" s="26"/>
    </row>
    <row r="52" spans="2:8">
      <c r="B52" s="49">
        <v>37</v>
      </c>
      <c r="C52" s="374"/>
      <c r="D52" s="432" t="s">
        <v>1727</v>
      </c>
      <c r="E52" s="428" t="s">
        <v>1728</v>
      </c>
      <c r="F52" s="433">
        <v>1</v>
      </c>
      <c r="G52" s="25"/>
      <c r="H52" s="26"/>
    </row>
    <row r="53" spans="2:8" ht="25.5">
      <c r="B53" s="49">
        <v>38</v>
      </c>
      <c r="C53" s="374"/>
      <c r="D53" s="411" t="s">
        <v>1729</v>
      </c>
      <c r="E53" s="434" t="s">
        <v>1728</v>
      </c>
      <c r="F53" s="404">
        <v>1</v>
      </c>
      <c r="G53" s="25"/>
      <c r="H53" s="26"/>
    </row>
    <row r="54" spans="2:8">
      <c r="B54" s="49">
        <v>39</v>
      </c>
      <c r="C54" s="374"/>
      <c r="D54" s="432" t="s">
        <v>1730</v>
      </c>
      <c r="E54" s="428" t="s">
        <v>1728</v>
      </c>
      <c r="F54" s="433">
        <v>1</v>
      </c>
      <c r="G54" s="25"/>
      <c r="H54" s="26"/>
    </row>
    <row r="55" spans="2:8" s="6" customFormat="1">
      <c r="B55" s="10"/>
      <c r="C55" s="11"/>
      <c r="D55" s="12"/>
      <c r="E55" s="13"/>
      <c r="F55" s="23"/>
      <c r="G55" s="27"/>
      <c r="H55" s="28"/>
    </row>
    <row r="56" spans="2:8" ht="15">
      <c r="B56" s="4"/>
      <c r="C56" s="4"/>
      <c r="D56" s="7"/>
      <c r="E56" s="7" t="s">
        <v>5</v>
      </c>
      <c r="F56" s="24"/>
      <c r="G56" s="25"/>
      <c r="H56" s="26"/>
    </row>
    <row r="58" spans="2:8" s="8" customFormat="1" ht="12.75" customHeight="1">
      <c r="C58" s="9" t="str">
        <f>'1,1'!C22</f>
        <v>Piezīmes:</v>
      </c>
    </row>
    <row r="59" spans="2:8" s="8" customFormat="1" ht="45" customHeight="1">
      <c r="B59"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9" s="559"/>
      <c r="D59" s="559"/>
      <c r="E59" s="559"/>
      <c r="F59" s="559"/>
      <c r="G59" s="559"/>
      <c r="H59" s="559"/>
    </row>
  </sheetData>
  <mergeCells count="11">
    <mergeCell ref="B1:D1"/>
    <mergeCell ref="B2:H2"/>
    <mergeCell ref="D3:H3"/>
    <mergeCell ref="D4:H4"/>
    <mergeCell ref="D5:H5"/>
    <mergeCell ref="B7:B8"/>
    <mergeCell ref="C7:C8"/>
    <mergeCell ref="E7:E8"/>
    <mergeCell ref="F7:F8"/>
    <mergeCell ref="B59:H59"/>
    <mergeCell ref="D7:D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740CE-F067-4AAC-81B4-886931BB31D7}">
  <sheetPr>
    <tabColor theme="8" tint="0.39997558519241921"/>
  </sheetPr>
  <dimension ref="A1:I38"/>
  <sheetViews>
    <sheetView showZeros="0" view="pageBreakPreview" topLeftCell="A7" zoomScale="90" zoomScaleNormal="100" zoomScaleSheetLayoutView="90" workbookViewId="0">
      <selection activeCell="E56" sqref="E56"/>
    </sheetView>
  </sheetViews>
  <sheetFormatPr defaultColWidth="9.140625" defaultRowHeight="12.75"/>
  <cols>
    <col min="1" max="1" width="10.28515625" style="476" customWidth="1"/>
    <col min="2" max="2" width="12.7109375" style="476" customWidth="1"/>
    <col min="3" max="3" width="32.7109375" style="476" customWidth="1"/>
    <col min="4" max="4" width="10" style="476" customWidth="1"/>
    <col min="5" max="5" width="13.28515625" style="476" customWidth="1"/>
    <col min="6" max="6" width="13.7109375" style="476" customWidth="1"/>
    <col min="7" max="7" width="17.7109375" style="476" customWidth="1"/>
    <col min="8" max="8" width="12.85546875" style="476" customWidth="1"/>
    <col min="9" max="9" width="16" style="476" customWidth="1"/>
    <col min="10" max="16384" width="9.140625" style="476"/>
  </cols>
  <sheetData>
    <row r="1" spans="1:9" ht="18">
      <c r="A1" s="475"/>
    </row>
    <row r="2" spans="1:9" ht="18" customHeight="1">
      <c r="A2" s="554" t="s">
        <v>1795</v>
      </c>
      <c r="B2" s="554"/>
      <c r="C2" s="554"/>
      <c r="D2" s="554"/>
      <c r="E2" s="554"/>
      <c r="F2" s="554"/>
      <c r="G2" s="554"/>
      <c r="H2" s="554"/>
      <c r="I2" s="554"/>
    </row>
    <row r="3" spans="1:9" ht="18">
      <c r="C3" s="477"/>
      <c r="D3" s="478"/>
      <c r="F3" s="479"/>
      <c r="G3" s="479"/>
      <c r="H3" s="479"/>
      <c r="I3" s="479"/>
    </row>
    <row r="4" spans="1:9" ht="18">
      <c r="C4" s="477"/>
      <c r="D4" s="478"/>
      <c r="F4" s="479"/>
      <c r="G4" s="479"/>
      <c r="H4" s="479"/>
      <c r="I4" s="479"/>
    </row>
    <row r="5" spans="1:9">
      <c r="A5" s="480"/>
    </row>
    <row r="6" spans="1:9" ht="18">
      <c r="A6" s="555" t="str">
        <f>[3]Koptame!C24</f>
        <v>Teritorijas labiekārtošana</v>
      </c>
      <c r="B6" s="556"/>
      <c r="C6" s="556"/>
      <c r="D6" s="556"/>
      <c r="E6" s="556"/>
      <c r="F6" s="556"/>
      <c r="G6" s="556"/>
      <c r="H6" s="556"/>
      <c r="I6" s="557"/>
    </row>
    <row r="7" spans="1:9">
      <c r="A7" s="480"/>
    </row>
    <row r="8" spans="1:9" ht="15">
      <c r="A8" s="558" t="s">
        <v>1734</v>
      </c>
      <c r="B8" s="558"/>
      <c r="C8" s="547" t="str">
        <f>[3]Koptame!C11</f>
        <v>Ražošanas ēka</v>
      </c>
      <c r="D8" s="547"/>
      <c r="E8" s="547"/>
      <c r="F8" s="547"/>
      <c r="G8" s="547"/>
      <c r="H8" s="547"/>
      <c r="I8" s="547"/>
    </row>
    <row r="9" spans="1:9" ht="15.75" customHeight="1">
      <c r="A9" s="546" t="s">
        <v>1735</v>
      </c>
      <c r="B9" s="546"/>
      <c r="C9" s="547" t="str">
        <f>[3]Koptame!C12</f>
        <v>Ražošanas ēkas Nr.7 jaunbūve</v>
      </c>
      <c r="D9" s="547"/>
      <c r="E9" s="547"/>
      <c r="F9" s="547"/>
      <c r="G9" s="547"/>
      <c r="H9" s="547"/>
      <c r="I9" s="547"/>
    </row>
    <row r="10" spans="1:9" ht="15">
      <c r="A10" s="546" t="s">
        <v>1736</v>
      </c>
      <c r="B10" s="546"/>
      <c r="C10" s="547" t="str">
        <f>[3]Koptame!C13</f>
        <v>Ventspils, Ventspils Augsto tehnoloģiju parks</v>
      </c>
      <c r="D10" s="547"/>
      <c r="E10" s="547"/>
      <c r="F10" s="547"/>
      <c r="G10" s="547"/>
      <c r="H10" s="547"/>
      <c r="I10" s="547"/>
    </row>
    <row r="11" spans="1:9" ht="15">
      <c r="A11" s="546"/>
      <c r="B11" s="546"/>
      <c r="C11" s="481">
        <f>[3]Koptame!C14</f>
        <v>0</v>
      </c>
      <c r="D11" s="479"/>
      <c r="F11" s="482"/>
      <c r="G11" s="482"/>
      <c r="H11" s="482"/>
      <c r="I11" s="482"/>
    </row>
    <row r="12" spans="1:9" ht="15" customHeight="1">
      <c r="A12" s="483"/>
      <c r="B12" s="483"/>
      <c r="C12" s="479"/>
      <c r="D12" s="479"/>
      <c r="F12" s="482"/>
      <c r="G12" s="482"/>
      <c r="H12" s="482"/>
      <c r="I12" s="482"/>
    </row>
    <row r="13" spans="1:9" ht="18" customHeight="1">
      <c r="A13" s="484"/>
      <c r="F13" s="548" t="s">
        <v>1746</v>
      </c>
      <c r="G13" s="549"/>
      <c r="H13" s="485">
        <f>E27</f>
        <v>0</v>
      </c>
      <c r="I13" s="486"/>
    </row>
    <row r="14" spans="1:9" ht="18">
      <c r="A14" s="484"/>
      <c r="F14" s="548" t="s">
        <v>1747</v>
      </c>
      <c r="G14" s="549"/>
      <c r="H14" s="485">
        <f>I23</f>
        <v>0</v>
      </c>
      <c r="I14" s="486"/>
    </row>
    <row r="15" spans="1:9" ht="14.25">
      <c r="G15" s="487" t="str">
        <f>[3]Koptame!D16</f>
        <v xml:space="preserve">Tāme sastādīta:  </v>
      </c>
    </row>
    <row r="16" spans="1:9" ht="14.25">
      <c r="G16" s="487"/>
    </row>
    <row r="17" spans="1:9" ht="15">
      <c r="A17" s="489"/>
    </row>
    <row r="18" spans="1:9" ht="51" customHeight="1">
      <c r="A18" s="543" t="s">
        <v>4</v>
      </c>
      <c r="B18" s="543" t="s">
        <v>1748</v>
      </c>
      <c r="C18" s="550" t="s">
        <v>1749</v>
      </c>
      <c r="D18" s="551"/>
      <c r="E18" s="543" t="s">
        <v>1750</v>
      </c>
      <c r="F18" s="543" t="s">
        <v>1751</v>
      </c>
      <c r="G18" s="543"/>
      <c r="H18" s="543"/>
      <c r="I18" s="543" t="s">
        <v>1752</v>
      </c>
    </row>
    <row r="19" spans="1:9" ht="40.9" customHeight="1">
      <c r="A19" s="543"/>
      <c r="B19" s="543"/>
      <c r="C19" s="552"/>
      <c r="D19" s="553"/>
      <c r="E19" s="543"/>
      <c r="F19" s="490" t="s">
        <v>1753</v>
      </c>
      <c r="G19" s="490" t="s">
        <v>1786</v>
      </c>
      <c r="H19" s="490" t="s">
        <v>1755</v>
      </c>
      <c r="I19" s="543"/>
    </row>
    <row r="20" spans="1:9" ht="18">
      <c r="A20" s="491"/>
      <c r="B20" s="492"/>
      <c r="C20" s="544"/>
      <c r="D20" s="545"/>
      <c r="E20" s="492"/>
      <c r="F20" s="492"/>
      <c r="G20" s="492"/>
      <c r="H20" s="492"/>
      <c r="I20" s="493"/>
    </row>
    <row r="21" spans="1:9">
      <c r="A21" s="494">
        <v>1</v>
      </c>
      <c r="B21" s="495" t="s">
        <v>1796</v>
      </c>
      <c r="C21" s="537" t="s">
        <v>1068</v>
      </c>
      <c r="D21" s="538"/>
      <c r="E21" s="496"/>
      <c r="F21" s="496"/>
      <c r="G21" s="496"/>
      <c r="H21" s="496"/>
      <c r="I21" s="497"/>
    </row>
    <row r="22" spans="1:9">
      <c r="A22" s="498"/>
      <c r="B22" s="499"/>
      <c r="C22" s="539"/>
      <c r="D22" s="540"/>
      <c r="E22" s="500"/>
      <c r="F22" s="500"/>
      <c r="G22" s="500"/>
      <c r="H22" s="500"/>
      <c r="I22" s="501"/>
    </row>
    <row r="23" spans="1:9" ht="16.5" customHeight="1">
      <c r="A23" s="502"/>
      <c r="B23" s="502"/>
      <c r="C23" s="503" t="s">
        <v>5</v>
      </c>
      <c r="D23" s="503"/>
      <c r="E23" s="504">
        <f>SUM(E21:E22)</f>
        <v>0</v>
      </c>
      <c r="F23" s="504">
        <f>SUM(F21:F22)</f>
        <v>0</v>
      </c>
      <c r="G23" s="504">
        <f>SUM(G21:G22)</f>
        <v>0</v>
      </c>
      <c r="H23" s="504">
        <f>SUM(H21:H22)</f>
        <v>0</v>
      </c>
      <c r="I23" s="504">
        <f>SUM(I21:I22)</f>
        <v>0</v>
      </c>
    </row>
    <row r="24" spans="1:9" ht="15.75">
      <c r="A24" s="541" t="s">
        <v>1766</v>
      </c>
      <c r="B24" s="541"/>
      <c r="C24" s="541"/>
      <c r="D24" s="505">
        <f>[3]kops1!$D$34</f>
        <v>0</v>
      </c>
      <c r="E24" s="506">
        <f>ROUND(E23*D24,2)</f>
        <v>0</v>
      </c>
      <c r="F24" s="506">
        <f>ROUND(F23*D24,2)</f>
        <v>0</v>
      </c>
      <c r="G24" s="506">
        <f>ROUND(G23*D24,2)</f>
        <v>0</v>
      </c>
      <c r="H24" s="506">
        <f>ROUND(H23*D24,2)</f>
        <v>0</v>
      </c>
      <c r="I24" s="506"/>
    </row>
    <row r="25" spans="1:9" ht="15.75">
      <c r="A25" s="507"/>
      <c r="B25" s="507"/>
      <c r="C25" s="508" t="s">
        <v>1767</v>
      </c>
      <c r="D25" s="505"/>
      <c r="E25" s="506">
        <f>E24*0.1</f>
        <v>0</v>
      </c>
      <c r="F25" s="506"/>
      <c r="G25" s="506"/>
      <c r="H25" s="506"/>
      <c r="I25" s="506"/>
    </row>
    <row r="26" spans="1:9" ht="15.75">
      <c r="A26" s="541" t="s">
        <v>1768</v>
      </c>
      <c r="B26" s="541"/>
      <c r="C26" s="541"/>
      <c r="D26" s="505">
        <f>[3]kops1!$D$36</f>
        <v>0</v>
      </c>
      <c r="E26" s="506">
        <f>ROUND(E23*D26,2)</f>
        <v>0</v>
      </c>
      <c r="F26" s="506">
        <f>ROUND(F23*D26,2)</f>
        <v>0</v>
      </c>
      <c r="G26" s="506">
        <f>ROUND(G23*D26,2)</f>
        <v>0</v>
      </c>
      <c r="H26" s="506">
        <f>ROUND(H23*D26,2)</f>
        <v>0</v>
      </c>
      <c r="I26" s="506"/>
    </row>
    <row r="27" spans="1:9" ht="18" customHeight="1">
      <c r="A27" s="542"/>
      <c r="B27" s="542"/>
      <c r="C27" s="503" t="s">
        <v>1769</v>
      </c>
      <c r="D27" s="503"/>
      <c r="E27" s="509">
        <f>SUM(F27:H27)</f>
        <v>0</v>
      </c>
      <c r="F27" s="509">
        <f>SUM(F23:F26)</f>
        <v>0</v>
      </c>
      <c r="G27" s="509">
        <f>SUM(G23:G26)</f>
        <v>0</v>
      </c>
      <c r="H27" s="509">
        <f>SUM(H23:H26)</f>
        <v>0</v>
      </c>
      <c r="I27" s="506"/>
    </row>
    <row r="28" spans="1:9" ht="18">
      <c r="A28" s="510"/>
    </row>
    <row r="29" spans="1:9" ht="18">
      <c r="A29" s="510"/>
    </row>
    <row r="30" spans="1:9" ht="14.25">
      <c r="A30" s="511"/>
      <c r="B30" s="30" t="s">
        <v>0</v>
      </c>
      <c r="C30" s="29"/>
      <c r="F30" s="482"/>
    </row>
    <row r="31" spans="1:9" ht="14.25">
      <c r="A31" s="482"/>
      <c r="B31" s="29"/>
      <c r="C31" s="14"/>
      <c r="D31" s="512"/>
      <c r="E31" s="512"/>
      <c r="F31" s="482"/>
    </row>
    <row r="32" spans="1:9" ht="14.25">
      <c r="A32" s="513"/>
      <c r="B32" s="30"/>
      <c r="C32" s="15"/>
      <c r="D32" s="482"/>
      <c r="E32" s="482"/>
      <c r="F32" s="482"/>
    </row>
    <row r="33" spans="2:3" ht="14.25">
      <c r="B33" s="30"/>
      <c r="C33" s="15"/>
    </row>
    <row r="34" spans="2:3" ht="14.25">
      <c r="B34" s="30"/>
      <c r="C34" s="15"/>
    </row>
    <row r="35" spans="2:3" ht="14.25">
      <c r="B35" s="470"/>
      <c r="C35" s="462"/>
    </row>
    <row r="36" spans="2:3" ht="14.25">
      <c r="B36" s="30" t="str">
        <f>[3]Koptame!B39</f>
        <v>Pārbaudīja:</v>
      </c>
      <c r="C36" s="442"/>
    </row>
    <row r="37" spans="2:3" ht="14.25">
      <c r="B37" s="29"/>
      <c r="C37" s="14"/>
    </row>
    <row r="38" spans="2:3" ht="14.25">
      <c r="B38" s="30"/>
      <c r="C38" s="15"/>
    </row>
  </sheetData>
  <mergeCells count="23">
    <mergeCell ref="A2:I2"/>
    <mergeCell ref="A6:I6"/>
    <mergeCell ref="A8:B8"/>
    <mergeCell ref="C8:I8"/>
    <mergeCell ref="A9:B9"/>
    <mergeCell ref="C9:I9"/>
    <mergeCell ref="A10:B10"/>
    <mergeCell ref="C10:I10"/>
    <mergeCell ref="A11:B11"/>
    <mergeCell ref="F13:G13"/>
    <mergeCell ref="F14:G14"/>
    <mergeCell ref="A27:B27"/>
    <mergeCell ref="I18:I19"/>
    <mergeCell ref="C20:D20"/>
    <mergeCell ref="C21:D21"/>
    <mergeCell ref="C22:D22"/>
    <mergeCell ref="A24:C24"/>
    <mergeCell ref="A26:C26"/>
    <mergeCell ref="A18:A19"/>
    <mergeCell ref="B18:B19"/>
    <mergeCell ref="C18:D19"/>
    <mergeCell ref="E18:E19"/>
    <mergeCell ref="F18:H18"/>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00"/>
  </sheetPr>
  <dimension ref="B1:J89"/>
  <sheetViews>
    <sheetView showZeros="0" view="pageBreakPreview" topLeftCell="A61" zoomScale="80" zoomScaleNormal="100" zoomScaleSheetLayoutView="80" workbookViewId="0">
      <selection activeCell="P24" sqref="P24"/>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560" t="s">
        <v>12</v>
      </c>
      <c r="C1" s="560"/>
      <c r="D1" s="560"/>
      <c r="E1" s="16" t="str">
        <f ca="1">MID(CELL("filename",B1), FIND("]", CELL("filename",B1))+ 1, 255)</f>
        <v>4,1</v>
      </c>
      <c r="F1" s="16"/>
      <c r="G1" s="16"/>
      <c r="H1" s="16"/>
    </row>
    <row r="2" spans="2:8" s="3" customFormat="1" ht="15">
      <c r="B2" s="561" t="str">
        <f>D9</f>
        <v>Teritorijas labiekārtošana</v>
      </c>
      <c r="C2" s="561"/>
      <c r="D2" s="561"/>
      <c r="E2" s="561"/>
      <c r="F2" s="561"/>
      <c r="G2" s="561"/>
      <c r="H2" s="561"/>
    </row>
    <row r="3" spans="2:8" ht="15">
      <c r="B3" s="2" t="s">
        <v>1</v>
      </c>
      <c r="D3" s="568" t="str">
        <f>'1,1'!D3</f>
        <v>Ražošanas ēka</v>
      </c>
      <c r="E3" s="568"/>
      <c r="F3" s="568"/>
      <c r="G3" s="568"/>
      <c r="H3" s="568"/>
    </row>
    <row r="4" spans="2:8" ht="15">
      <c r="B4" s="2" t="s">
        <v>2</v>
      </c>
      <c r="D4" s="568" t="str">
        <f>'1,1'!D4</f>
        <v>Ražošanas ēkas Nr.7 jaunbūve</v>
      </c>
      <c r="E4" s="568"/>
      <c r="F4" s="568"/>
      <c r="G4" s="568"/>
      <c r="H4" s="568"/>
    </row>
    <row r="5" spans="2:8" ht="15">
      <c r="B5" s="2" t="s">
        <v>3</v>
      </c>
      <c r="D5" s="568" t="str">
        <f>'1,1'!D5:H5</f>
        <v>Ventspils, Ventspils Augsto tehnoloģiju parks</v>
      </c>
      <c r="E5" s="568"/>
      <c r="F5" s="568"/>
      <c r="G5" s="568"/>
      <c r="H5" s="568"/>
    </row>
    <row r="6" spans="2:8" ht="15">
      <c r="B6" s="5"/>
      <c r="C6" s="5"/>
    </row>
    <row r="7" spans="2:8" ht="14.25" customHeight="1">
      <c r="B7" s="562" t="s">
        <v>4</v>
      </c>
      <c r="C7" s="563"/>
      <c r="D7" s="565" t="s">
        <v>6</v>
      </c>
      <c r="E7" s="566" t="s">
        <v>7</v>
      </c>
      <c r="F7" s="567" t="s">
        <v>8</v>
      </c>
      <c r="G7" s="25"/>
      <c r="H7" s="26"/>
    </row>
    <row r="8" spans="2:8" ht="59.25" customHeight="1">
      <c r="B8" s="562"/>
      <c r="C8" s="564"/>
      <c r="D8" s="565"/>
      <c r="E8" s="566"/>
      <c r="F8" s="567"/>
      <c r="G8" s="25"/>
      <c r="H8" s="26"/>
    </row>
    <row r="9" spans="2:8" ht="15.75">
      <c r="B9" s="125"/>
      <c r="C9" s="126"/>
      <c r="D9" s="127" t="s">
        <v>1068</v>
      </c>
      <c r="E9" s="128"/>
      <c r="F9" s="129"/>
      <c r="G9" s="25"/>
      <c r="H9" s="26"/>
    </row>
    <row r="10" spans="2:8" ht="15">
      <c r="B10" s="130"/>
      <c r="C10" s="131"/>
      <c r="D10" s="132" t="s">
        <v>1021</v>
      </c>
      <c r="E10" s="133"/>
      <c r="F10" s="134"/>
      <c r="G10" s="25"/>
      <c r="H10" s="26"/>
    </row>
    <row r="11" spans="2:8" ht="15">
      <c r="B11" s="135">
        <v>1</v>
      </c>
      <c r="C11" s="21"/>
      <c r="D11" s="136" t="s">
        <v>1022</v>
      </c>
      <c r="E11" s="137" t="s">
        <v>44</v>
      </c>
      <c r="F11" s="518">
        <v>1</v>
      </c>
      <c r="G11" s="25"/>
      <c r="H11" s="26"/>
    </row>
    <row r="12" spans="2:8" ht="25.5">
      <c r="B12" s="135">
        <v>2</v>
      </c>
      <c r="C12" s="21"/>
      <c r="D12" s="136" t="s">
        <v>1023</v>
      </c>
      <c r="E12" s="137" t="s">
        <v>678</v>
      </c>
      <c r="F12" s="518">
        <v>1</v>
      </c>
      <c r="G12" s="25"/>
      <c r="H12" s="26"/>
    </row>
    <row r="13" spans="2:8" ht="15">
      <c r="B13" s="135"/>
      <c r="C13" s="21"/>
      <c r="D13" s="132" t="s">
        <v>1024</v>
      </c>
      <c r="E13" s="137"/>
      <c r="F13" s="518"/>
      <c r="G13" s="25"/>
      <c r="H13" s="26"/>
    </row>
    <row r="14" spans="2:8" ht="25.5">
      <c r="B14" s="138">
        <v>3</v>
      </c>
      <c r="C14" s="21"/>
      <c r="D14" s="139" t="s">
        <v>1025</v>
      </c>
      <c r="E14" s="140" t="s">
        <v>354</v>
      </c>
      <c r="F14" s="519">
        <f>F18+F30+F69+F24</f>
        <v>5389</v>
      </c>
      <c r="G14" s="25"/>
      <c r="H14" s="26"/>
    </row>
    <row r="15" spans="2:8">
      <c r="B15" s="138">
        <v>4</v>
      </c>
      <c r="C15" s="21"/>
      <c r="D15" s="139" t="s">
        <v>1026</v>
      </c>
      <c r="E15" s="140" t="s">
        <v>354</v>
      </c>
      <c r="F15" s="519">
        <f>F14</f>
        <v>5389</v>
      </c>
      <c r="G15" s="25"/>
      <c r="H15" s="26"/>
    </row>
    <row r="16" spans="2:8" ht="15">
      <c r="B16" s="135"/>
      <c r="C16" s="21"/>
      <c r="D16" s="132" t="s">
        <v>1027</v>
      </c>
      <c r="E16" s="137"/>
      <c r="F16" s="518"/>
      <c r="G16" s="25"/>
      <c r="H16" s="26"/>
    </row>
    <row r="17" spans="2:8" ht="25.5">
      <c r="B17" s="135"/>
      <c r="C17" s="21"/>
      <c r="D17" s="141" t="s">
        <v>1028</v>
      </c>
      <c r="E17" s="137"/>
      <c r="F17" s="518"/>
      <c r="G17" s="25"/>
      <c r="H17" s="26"/>
    </row>
    <row r="18" spans="2:8" ht="15">
      <c r="B18" s="135">
        <v>5</v>
      </c>
      <c r="C18" s="21"/>
      <c r="D18" s="136" t="s">
        <v>1029</v>
      </c>
      <c r="E18" s="137" t="s">
        <v>354</v>
      </c>
      <c r="F18" s="518">
        <v>3503</v>
      </c>
      <c r="G18" s="25"/>
      <c r="H18" s="26"/>
    </row>
    <row r="19" spans="2:8" ht="15">
      <c r="B19" s="135">
        <v>6</v>
      </c>
      <c r="C19" s="21"/>
      <c r="D19" s="136" t="s">
        <v>1030</v>
      </c>
      <c r="E19" s="137" t="s">
        <v>354</v>
      </c>
      <c r="F19" s="518">
        <f>F18</f>
        <v>3503</v>
      </c>
      <c r="G19" s="25"/>
      <c r="H19" s="26"/>
    </row>
    <row r="20" spans="2:8" ht="25.5">
      <c r="B20" s="135">
        <v>7</v>
      </c>
      <c r="C20" s="21"/>
      <c r="D20" s="136" t="s">
        <v>1031</v>
      </c>
      <c r="E20" s="137" t="s">
        <v>354</v>
      </c>
      <c r="F20" s="518">
        <f>F19</f>
        <v>3503</v>
      </c>
      <c r="G20" s="25"/>
      <c r="H20" s="26"/>
    </row>
    <row r="21" spans="2:8" ht="25.5">
      <c r="B21" s="135">
        <v>8</v>
      </c>
      <c r="C21" s="21"/>
      <c r="D21" s="136" t="s">
        <v>1583</v>
      </c>
      <c r="E21" s="137" t="s">
        <v>354</v>
      </c>
      <c r="F21" s="518">
        <f>F20</f>
        <v>3503</v>
      </c>
      <c r="G21" s="25"/>
      <c r="H21" s="26"/>
    </row>
    <row r="22" spans="2:8" ht="15">
      <c r="B22" s="135">
        <v>9</v>
      </c>
      <c r="C22" s="21"/>
      <c r="D22" s="136" t="s">
        <v>1032</v>
      </c>
      <c r="E22" s="137" t="s">
        <v>354</v>
      </c>
      <c r="F22" s="518">
        <f>F21</f>
        <v>3503</v>
      </c>
      <c r="G22" s="25"/>
      <c r="H22" s="26"/>
    </row>
    <row r="23" spans="2:8" ht="25.5">
      <c r="B23" s="135"/>
      <c r="C23" s="21"/>
      <c r="D23" s="141" t="s">
        <v>1584</v>
      </c>
      <c r="E23" s="137"/>
      <c r="F23" s="518"/>
      <c r="G23" s="25"/>
      <c r="H23" s="26"/>
    </row>
    <row r="24" spans="2:8" ht="15">
      <c r="B24" s="135">
        <v>10</v>
      </c>
      <c r="C24" s="21"/>
      <c r="D24" s="136" t="s">
        <v>1029</v>
      </c>
      <c r="E24" s="137" t="s">
        <v>354</v>
      </c>
      <c r="F24" s="518">
        <v>165</v>
      </c>
      <c r="G24" s="25"/>
      <c r="H24" s="26"/>
    </row>
    <row r="25" spans="2:8" ht="15">
      <c r="B25" s="135">
        <v>11</v>
      </c>
      <c r="C25" s="21"/>
      <c r="D25" s="136" t="s">
        <v>1030</v>
      </c>
      <c r="E25" s="137" t="s">
        <v>354</v>
      </c>
      <c r="F25" s="518">
        <f>F24</f>
        <v>165</v>
      </c>
      <c r="G25" s="25"/>
      <c r="H25" s="26"/>
    </row>
    <row r="26" spans="2:8" ht="25.5">
      <c r="B26" s="135">
        <v>12</v>
      </c>
      <c r="C26" s="21"/>
      <c r="D26" s="136" t="s">
        <v>1585</v>
      </c>
      <c r="E26" s="137" t="s">
        <v>354</v>
      </c>
      <c r="F26" s="518">
        <f>F25</f>
        <v>165</v>
      </c>
      <c r="G26" s="25"/>
      <c r="H26" s="26"/>
    </row>
    <row r="27" spans="2:8" ht="25.5">
      <c r="B27" s="135">
        <v>13</v>
      </c>
      <c r="C27" s="21"/>
      <c r="D27" s="136" t="s">
        <v>1586</v>
      </c>
      <c r="E27" s="137" t="s">
        <v>354</v>
      </c>
      <c r="F27" s="518">
        <f>F26</f>
        <v>165</v>
      </c>
      <c r="G27" s="25"/>
      <c r="H27" s="26"/>
    </row>
    <row r="28" spans="2:8" ht="15">
      <c r="B28" s="135">
        <v>14</v>
      </c>
      <c r="C28" s="21"/>
      <c r="D28" s="136" t="s">
        <v>1032</v>
      </c>
      <c r="E28" s="137" t="s">
        <v>354</v>
      </c>
      <c r="F28" s="518">
        <f>F27</f>
        <v>165</v>
      </c>
      <c r="G28" s="25"/>
      <c r="H28" s="26"/>
    </row>
    <row r="29" spans="2:8" ht="38.25">
      <c r="B29" s="135"/>
      <c r="C29" s="21"/>
      <c r="D29" s="141" t="s">
        <v>1033</v>
      </c>
      <c r="E29" s="137"/>
      <c r="F29" s="518"/>
      <c r="G29" s="25"/>
      <c r="H29" s="26"/>
    </row>
    <row r="30" spans="2:8" ht="25.5">
      <c r="B30" s="135">
        <v>15</v>
      </c>
      <c r="C30" s="21"/>
      <c r="D30" s="136" t="s">
        <v>1034</v>
      </c>
      <c r="E30" s="137" t="s">
        <v>354</v>
      </c>
      <c r="F30" s="518">
        <f>318+63</f>
        <v>381</v>
      </c>
      <c r="G30" s="25"/>
      <c r="H30" s="26"/>
    </row>
    <row r="31" spans="2:8" ht="25.5">
      <c r="B31" s="135">
        <v>16</v>
      </c>
      <c r="C31" s="21"/>
      <c r="D31" s="136" t="s">
        <v>1035</v>
      </c>
      <c r="E31" s="137" t="s">
        <v>354</v>
      </c>
      <c r="F31" s="518">
        <f t="shared" ref="F31:F32" si="0">318+63</f>
        <v>381</v>
      </c>
      <c r="G31" s="25"/>
      <c r="H31" s="26"/>
    </row>
    <row r="32" spans="2:8" ht="15">
      <c r="B32" s="135">
        <v>17</v>
      </c>
      <c r="C32" s="21"/>
      <c r="D32" s="136" t="s">
        <v>1032</v>
      </c>
      <c r="E32" s="137" t="s">
        <v>354</v>
      </c>
      <c r="F32" s="518">
        <f t="shared" si="0"/>
        <v>381</v>
      </c>
      <c r="G32" s="25"/>
      <c r="H32" s="26"/>
    </row>
    <row r="33" spans="2:8" ht="15">
      <c r="B33" s="135"/>
      <c r="C33" s="21"/>
      <c r="D33" s="141" t="s">
        <v>1036</v>
      </c>
      <c r="E33" s="137"/>
      <c r="F33" s="518"/>
      <c r="G33" s="25"/>
      <c r="H33" s="26"/>
    </row>
    <row r="34" spans="2:8" ht="15">
      <c r="B34" s="135">
        <v>18</v>
      </c>
      <c r="C34" s="21"/>
      <c r="D34" s="136" t="s">
        <v>1037</v>
      </c>
      <c r="E34" s="137" t="s">
        <v>354</v>
      </c>
      <c r="F34" s="518">
        <f>3503+165</f>
        <v>3668</v>
      </c>
      <c r="G34" s="25"/>
      <c r="H34" s="26"/>
    </row>
    <row r="35" spans="2:8" ht="15">
      <c r="B35" s="135">
        <v>19</v>
      </c>
      <c r="C35" s="21"/>
      <c r="D35" s="136" t="s">
        <v>1038</v>
      </c>
      <c r="E35" s="137" t="s">
        <v>354</v>
      </c>
      <c r="F35" s="518">
        <v>318</v>
      </c>
      <c r="G35" s="25"/>
      <c r="H35" s="26"/>
    </row>
    <row r="36" spans="2:8" ht="15">
      <c r="B36" s="135">
        <v>20</v>
      </c>
      <c r="C36" s="21"/>
      <c r="D36" s="136" t="s">
        <v>1039</v>
      </c>
      <c r="E36" s="137" t="s">
        <v>354</v>
      </c>
      <c r="F36" s="518">
        <v>63</v>
      </c>
      <c r="G36" s="25"/>
      <c r="H36" s="26"/>
    </row>
    <row r="37" spans="2:8" ht="15">
      <c r="B37" s="135"/>
      <c r="C37" s="21"/>
      <c r="D37" s="141" t="s">
        <v>1040</v>
      </c>
      <c r="E37" s="137"/>
      <c r="F37" s="518"/>
      <c r="G37" s="25"/>
      <c r="H37" s="26"/>
    </row>
    <row r="38" spans="2:8" ht="25.5">
      <c r="B38" s="142">
        <v>21</v>
      </c>
      <c r="C38" s="131"/>
      <c r="D38" s="143" t="s">
        <v>1041</v>
      </c>
      <c r="E38" s="144" t="s">
        <v>19</v>
      </c>
      <c r="F38" s="520">
        <v>455</v>
      </c>
      <c r="G38" s="25"/>
      <c r="H38" s="26"/>
    </row>
    <row r="39" spans="2:8" ht="25.5">
      <c r="B39" s="145">
        <v>22</v>
      </c>
      <c r="C39" s="131"/>
      <c r="D39" s="146" t="s">
        <v>1042</v>
      </c>
      <c r="E39" s="133" t="s">
        <v>19</v>
      </c>
      <c r="F39" s="521">
        <v>26</v>
      </c>
      <c r="G39" s="25"/>
      <c r="H39" s="26"/>
    </row>
    <row r="40" spans="2:8" ht="25.5">
      <c r="B40" s="142">
        <v>23</v>
      </c>
      <c r="C40" s="131"/>
      <c r="D40" s="146" t="s">
        <v>1043</v>
      </c>
      <c r="E40" s="133" t="s">
        <v>19</v>
      </c>
      <c r="F40" s="521">
        <v>194</v>
      </c>
      <c r="G40" s="25"/>
      <c r="H40" s="26"/>
    </row>
    <row r="41" spans="2:8" ht="30">
      <c r="B41" s="145">
        <v>24</v>
      </c>
      <c r="C41" s="328"/>
      <c r="D41" s="345" t="s">
        <v>1587</v>
      </c>
      <c r="E41" s="346" t="s">
        <v>44</v>
      </c>
      <c r="F41" s="522">
        <v>5</v>
      </c>
      <c r="G41" s="25"/>
      <c r="H41" s="26"/>
    </row>
    <row r="42" spans="2:8">
      <c r="B42" s="147"/>
      <c r="C42" s="21"/>
      <c r="D42" s="148" t="s">
        <v>1044</v>
      </c>
      <c r="E42" s="149"/>
      <c r="F42" s="521"/>
      <c r="G42" s="25"/>
      <c r="H42" s="26"/>
    </row>
    <row r="43" spans="2:8" ht="25.5">
      <c r="B43" s="147">
        <v>25</v>
      </c>
      <c r="C43" s="21"/>
      <c r="D43" s="150" t="s">
        <v>1045</v>
      </c>
      <c r="E43" s="149" t="s">
        <v>19</v>
      </c>
      <c r="F43" s="521">
        <v>60</v>
      </c>
      <c r="G43" s="25"/>
      <c r="H43" s="26"/>
    </row>
    <row r="44" spans="2:8" ht="25.5">
      <c r="B44" s="347">
        <v>26</v>
      </c>
      <c r="C44" s="328"/>
      <c r="D44" s="42" t="s">
        <v>1588</v>
      </c>
      <c r="E44" s="328" t="s">
        <v>977</v>
      </c>
      <c r="F44" s="523">
        <v>11</v>
      </c>
      <c r="G44" s="25"/>
      <c r="H44" s="26"/>
    </row>
    <row r="45" spans="2:8" ht="15">
      <c r="B45" s="135"/>
      <c r="C45" s="21"/>
      <c r="D45" s="151" t="s">
        <v>1046</v>
      </c>
      <c r="E45" s="137"/>
      <c r="F45" s="518"/>
      <c r="G45" s="25"/>
      <c r="H45" s="26"/>
    </row>
    <row r="46" spans="2:8" ht="63.75">
      <c r="B46" s="147">
        <v>27</v>
      </c>
      <c r="C46" s="152"/>
      <c r="D46" s="153" t="s">
        <v>1047</v>
      </c>
      <c r="E46" s="154" t="s">
        <v>1048</v>
      </c>
      <c r="F46" s="524">
        <v>342</v>
      </c>
      <c r="G46" s="25"/>
      <c r="H46" s="26"/>
    </row>
    <row r="47" spans="2:8">
      <c r="B47" s="156">
        <v>28</v>
      </c>
      <c r="C47" s="152"/>
      <c r="D47" s="146" t="s">
        <v>1049</v>
      </c>
      <c r="E47" s="157" t="s">
        <v>11</v>
      </c>
      <c r="F47" s="524">
        <v>2</v>
      </c>
      <c r="G47" s="25"/>
      <c r="H47" s="26"/>
    </row>
    <row r="48" spans="2:8" ht="15">
      <c r="B48" s="147">
        <v>29</v>
      </c>
      <c r="C48" s="152"/>
      <c r="D48" s="136" t="s">
        <v>1589</v>
      </c>
      <c r="E48" s="137" t="s">
        <v>26</v>
      </c>
      <c r="F48" s="518">
        <v>1</v>
      </c>
      <c r="G48" s="25"/>
      <c r="H48" s="26"/>
    </row>
    <row r="49" spans="2:8" ht="15">
      <c r="B49" s="156">
        <v>30</v>
      </c>
      <c r="C49" s="152"/>
      <c r="D49" s="136" t="s">
        <v>1590</v>
      </c>
      <c r="E49" s="137" t="s">
        <v>26</v>
      </c>
      <c r="F49" s="518">
        <v>1</v>
      </c>
      <c r="G49" s="25"/>
      <c r="H49" s="26"/>
    </row>
    <row r="50" spans="2:8" ht="15">
      <c r="B50" s="147">
        <v>31</v>
      </c>
      <c r="C50" s="152"/>
      <c r="D50" s="136" t="s">
        <v>1591</v>
      </c>
      <c r="E50" s="137" t="s">
        <v>26</v>
      </c>
      <c r="F50" s="518">
        <v>1</v>
      </c>
      <c r="G50" s="25"/>
      <c r="H50" s="26"/>
    </row>
    <row r="51" spans="2:8">
      <c r="B51" s="130"/>
      <c r="C51" s="131"/>
      <c r="D51" s="158" t="s">
        <v>1050</v>
      </c>
      <c r="E51" s="159"/>
      <c r="F51" s="521"/>
      <c r="G51" s="25"/>
      <c r="H51" s="26"/>
    </row>
    <row r="52" spans="2:8" ht="25.5">
      <c r="B52" s="135">
        <v>32</v>
      </c>
      <c r="C52" s="21"/>
      <c r="D52" s="136" t="s">
        <v>1051</v>
      </c>
      <c r="E52" s="137" t="s">
        <v>26</v>
      </c>
      <c r="F52" s="518">
        <f>F53+F54+F55+F56+F57</f>
        <v>59</v>
      </c>
      <c r="G52" s="25"/>
      <c r="H52" s="26"/>
    </row>
    <row r="53" spans="2:8" ht="15">
      <c r="B53" s="135"/>
      <c r="C53" s="21"/>
      <c r="D53" s="160" t="s">
        <v>1052</v>
      </c>
      <c r="E53" s="137" t="s">
        <v>26</v>
      </c>
      <c r="F53" s="518">
        <v>12</v>
      </c>
      <c r="G53" s="25"/>
      <c r="H53" s="26"/>
    </row>
    <row r="54" spans="2:8" ht="15">
      <c r="B54" s="135"/>
      <c r="C54" s="21"/>
      <c r="D54" s="160" t="s">
        <v>1053</v>
      </c>
      <c r="E54" s="137" t="s">
        <v>26</v>
      </c>
      <c r="F54" s="518">
        <v>3</v>
      </c>
      <c r="G54" s="25"/>
      <c r="H54" s="26"/>
    </row>
    <row r="55" spans="2:8" ht="15">
      <c r="B55" s="135"/>
      <c r="C55" s="21"/>
      <c r="D55" s="160" t="s">
        <v>1054</v>
      </c>
      <c r="E55" s="137" t="s">
        <v>26</v>
      </c>
      <c r="F55" s="518">
        <v>23</v>
      </c>
      <c r="G55" s="25"/>
      <c r="H55" s="26"/>
    </row>
    <row r="56" spans="2:8" ht="15">
      <c r="B56" s="135"/>
      <c r="C56" s="21"/>
      <c r="D56" s="160" t="s">
        <v>1055</v>
      </c>
      <c r="E56" s="137" t="s">
        <v>26</v>
      </c>
      <c r="F56" s="518">
        <v>11</v>
      </c>
      <c r="G56" s="25"/>
      <c r="H56" s="26"/>
    </row>
    <row r="57" spans="2:8" ht="15">
      <c r="B57" s="135"/>
      <c r="C57" s="21"/>
      <c r="D57" s="160" t="s">
        <v>1056</v>
      </c>
      <c r="E57" s="137" t="s">
        <v>26</v>
      </c>
      <c r="F57" s="518">
        <v>10</v>
      </c>
      <c r="G57" s="25"/>
      <c r="H57" s="26"/>
    </row>
    <row r="58" spans="2:8" ht="15">
      <c r="B58" s="135"/>
      <c r="C58" s="21"/>
      <c r="D58" s="160" t="s">
        <v>1057</v>
      </c>
      <c r="E58" s="137" t="s">
        <v>837</v>
      </c>
      <c r="F58" s="518">
        <f>1.12*F52</f>
        <v>66.080000000000013</v>
      </c>
      <c r="G58" s="25"/>
      <c r="H58" s="26"/>
    </row>
    <row r="59" spans="2:8" ht="15">
      <c r="B59" s="135"/>
      <c r="C59" s="21"/>
      <c r="D59" s="161" t="s">
        <v>1058</v>
      </c>
      <c r="E59" s="137" t="s">
        <v>837</v>
      </c>
      <c r="F59" s="518">
        <f>0.025*F52</f>
        <v>1.4750000000000001</v>
      </c>
      <c r="G59" s="25"/>
      <c r="H59" s="26"/>
    </row>
    <row r="60" spans="2:8" ht="15">
      <c r="B60" s="135"/>
      <c r="C60" s="21"/>
      <c r="D60" s="160" t="s">
        <v>646</v>
      </c>
      <c r="E60" s="137" t="s">
        <v>678</v>
      </c>
      <c r="F60" s="518">
        <v>1</v>
      </c>
      <c r="G60" s="25"/>
      <c r="H60" s="26"/>
    </row>
    <row r="61" spans="2:8" ht="25.5">
      <c r="B61" s="135">
        <v>33</v>
      </c>
      <c r="C61" s="21"/>
      <c r="D61" s="136" t="s">
        <v>1059</v>
      </c>
      <c r="E61" s="137" t="s">
        <v>26</v>
      </c>
      <c r="F61" s="518">
        <f>F62+F63+F64+F65</f>
        <v>127</v>
      </c>
      <c r="G61" s="25"/>
      <c r="H61" s="26"/>
    </row>
    <row r="62" spans="2:8" ht="15">
      <c r="B62" s="135"/>
      <c r="C62" s="21"/>
      <c r="D62" s="160" t="s">
        <v>1060</v>
      </c>
      <c r="E62" s="137" t="s">
        <v>26</v>
      </c>
      <c r="F62" s="518">
        <v>25</v>
      </c>
      <c r="G62" s="25"/>
      <c r="H62" s="26"/>
    </row>
    <row r="63" spans="2:8" ht="15">
      <c r="B63" s="135"/>
      <c r="C63" s="21"/>
      <c r="D63" s="160" t="s">
        <v>1061</v>
      </c>
      <c r="E63" s="137" t="s">
        <v>26</v>
      </c>
      <c r="F63" s="518">
        <v>64</v>
      </c>
      <c r="G63" s="25"/>
      <c r="H63" s="26"/>
    </row>
    <row r="64" spans="2:8" ht="15">
      <c r="B64" s="135"/>
      <c r="C64" s="21"/>
      <c r="D64" s="160" t="s">
        <v>1062</v>
      </c>
      <c r="E64" s="137" t="s">
        <v>26</v>
      </c>
      <c r="F64" s="518">
        <v>21</v>
      </c>
      <c r="G64" s="25"/>
      <c r="H64" s="26"/>
    </row>
    <row r="65" spans="2:8" ht="15">
      <c r="B65" s="162"/>
      <c r="C65" s="163"/>
      <c r="D65" s="164" t="s">
        <v>1063</v>
      </c>
      <c r="E65" s="165" t="s">
        <v>26</v>
      </c>
      <c r="F65" s="525">
        <v>17</v>
      </c>
      <c r="G65" s="25"/>
      <c r="H65" s="26"/>
    </row>
    <row r="66" spans="2:8" ht="15">
      <c r="B66" s="162"/>
      <c r="C66" s="163"/>
      <c r="D66" s="160" t="s">
        <v>1057</v>
      </c>
      <c r="E66" s="137" t="s">
        <v>837</v>
      </c>
      <c r="F66" s="518">
        <f>0.125*F61</f>
        <v>15.875</v>
      </c>
      <c r="G66" s="25"/>
      <c r="H66" s="26"/>
    </row>
    <row r="67" spans="2:8">
      <c r="B67" s="166"/>
      <c r="C67" s="167"/>
      <c r="D67" s="161" t="s">
        <v>1058</v>
      </c>
      <c r="E67" s="48" t="s">
        <v>837</v>
      </c>
      <c r="F67" s="526">
        <f>0.02*F61</f>
        <v>2.54</v>
      </c>
      <c r="G67" s="25"/>
      <c r="H67" s="26"/>
    </row>
    <row r="68" spans="2:8" ht="15">
      <c r="B68" s="135"/>
      <c r="C68" s="21"/>
      <c r="D68" s="160" t="s">
        <v>646</v>
      </c>
      <c r="E68" s="137" t="s">
        <v>678</v>
      </c>
      <c r="F68" s="518">
        <v>1</v>
      </c>
      <c r="G68" s="25"/>
      <c r="H68" s="26"/>
    </row>
    <row r="69" spans="2:8" ht="15">
      <c r="B69" s="135">
        <v>34</v>
      </c>
      <c r="C69" s="21"/>
      <c r="D69" s="136" t="s">
        <v>1064</v>
      </c>
      <c r="E69" s="137" t="s">
        <v>354</v>
      </c>
      <c r="F69" s="518">
        <v>1340</v>
      </c>
      <c r="G69" s="25"/>
      <c r="H69" s="26"/>
    </row>
    <row r="70" spans="2:8" ht="15">
      <c r="B70" s="135"/>
      <c r="C70" s="21"/>
      <c r="D70" s="168" t="s">
        <v>1065</v>
      </c>
      <c r="E70" s="137"/>
      <c r="F70" s="518"/>
      <c r="G70" s="25"/>
      <c r="H70" s="26"/>
    </row>
    <row r="71" spans="2:8" ht="25.5">
      <c r="B71" s="142">
        <v>35</v>
      </c>
      <c r="C71" s="131"/>
      <c r="D71" s="146" t="s">
        <v>1066</v>
      </c>
      <c r="E71" s="133" t="s">
        <v>19</v>
      </c>
      <c r="F71" s="521">
        <v>107.5</v>
      </c>
      <c r="G71" s="25"/>
      <c r="H71" s="26"/>
    </row>
    <row r="72" spans="2:8" ht="25.5">
      <c r="B72" s="135">
        <v>36</v>
      </c>
      <c r="C72" s="21"/>
      <c r="D72" s="136" t="s">
        <v>1067</v>
      </c>
      <c r="E72" s="137" t="s">
        <v>354</v>
      </c>
      <c r="F72" s="518">
        <v>202</v>
      </c>
      <c r="G72" s="25"/>
      <c r="H72" s="26"/>
    </row>
    <row r="73" spans="2:8" ht="25.5">
      <c r="B73" s="142">
        <v>37</v>
      </c>
      <c r="C73" s="21"/>
      <c r="D73" s="136" t="s">
        <v>1034</v>
      </c>
      <c r="E73" s="137" t="s">
        <v>354</v>
      </c>
      <c r="F73" s="518">
        <v>37.5</v>
      </c>
      <c r="G73" s="25"/>
      <c r="H73" s="26"/>
    </row>
    <row r="74" spans="2:8" ht="25.5">
      <c r="B74" s="135">
        <v>38</v>
      </c>
      <c r="C74" s="21"/>
      <c r="D74" s="136" t="s">
        <v>1035</v>
      </c>
      <c r="E74" s="137" t="s">
        <v>354</v>
      </c>
      <c r="F74" s="518">
        <v>37.5</v>
      </c>
      <c r="G74" s="25"/>
      <c r="H74" s="26"/>
    </row>
    <row r="75" spans="2:8" ht="15">
      <c r="B75" s="142">
        <v>39</v>
      </c>
      <c r="C75" s="21"/>
      <c r="D75" s="136" t="s">
        <v>1032</v>
      </c>
      <c r="E75" s="137" t="s">
        <v>354</v>
      </c>
      <c r="F75" s="518">
        <v>37.5</v>
      </c>
      <c r="G75" s="25"/>
      <c r="H75" s="26"/>
    </row>
    <row r="76" spans="2:8" ht="15">
      <c r="B76" s="135">
        <v>40</v>
      </c>
      <c r="C76" s="21"/>
      <c r="D76" s="136" t="s">
        <v>1038</v>
      </c>
      <c r="E76" s="137" t="s">
        <v>354</v>
      </c>
      <c r="F76" s="518">
        <v>37.5</v>
      </c>
      <c r="G76" s="25"/>
      <c r="H76" s="26"/>
    </row>
    <row r="77" spans="2:8" ht="15">
      <c r="B77" s="142">
        <v>41</v>
      </c>
      <c r="C77" s="21"/>
      <c r="D77" s="136" t="s">
        <v>1029</v>
      </c>
      <c r="E77" s="137" t="s">
        <v>354</v>
      </c>
      <c r="F77" s="518">
        <v>118.5</v>
      </c>
      <c r="G77" s="25"/>
      <c r="H77" s="26"/>
    </row>
    <row r="78" spans="2:8" ht="15">
      <c r="B78" s="135">
        <v>42</v>
      </c>
      <c r="C78" s="21"/>
      <c r="D78" s="136" t="s">
        <v>1030</v>
      </c>
      <c r="E78" s="137" t="s">
        <v>354</v>
      </c>
      <c r="F78" s="518">
        <f>F77</f>
        <v>118.5</v>
      </c>
      <c r="G78" s="25"/>
      <c r="H78" s="26"/>
    </row>
    <row r="79" spans="2:8" ht="25.5">
      <c r="B79" s="142">
        <v>43</v>
      </c>
      <c r="C79" s="21"/>
      <c r="D79" s="136" t="s">
        <v>1031</v>
      </c>
      <c r="E79" s="137" t="s">
        <v>354</v>
      </c>
      <c r="F79" s="518">
        <f>F78</f>
        <v>118.5</v>
      </c>
      <c r="G79" s="25"/>
      <c r="H79" s="26"/>
    </row>
    <row r="80" spans="2:8" ht="25.5">
      <c r="B80" s="135">
        <v>44</v>
      </c>
      <c r="C80" s="21"/>
      <c r="D80" s="136" t="s">
        <v>1583</v>
      </c>
      <c r="E80" s="137" t="s">
        <v>354</v>
      </c>
      <c r="F80" s="518">
        <f>F79</f>
        <v>118.5</v>
      </c>
      <c r="G80" s="25"/>
      <c r="H80" s="26"/>
    </row>
    <row r="81" spans="2:8" ht="15">
      <c r="B81" s="142">
        <v>45</v>
      </c>
      <c r="C81" s="21"/>
      <c r="D81" s="136" t="s">
        <v>1032</v>
      </c>
      <c r="E81" s="137" t="s">
        <v>354</v>
      </c>
      <c r="F81" s="518">
        <f>F80</f>
        <v>118.5</v>
      </c>
      <c r="G81" s="25"/>
      <c r="H81" s="26"/>
    </row>
    <row r="82" spans="2:8" ht="15">
      <c r="B82" s="135">
        <v>46</v>
      </c>
      <c r="C82" s="21"/>
      <c r="D82" s="136" t="s">
        <v>1037</v>
      </c>
      <c r="E82" s="137" t="s">
        <v>354</v>
      </c>
      <c r="F82" s="518">
        <v>118.5</v>
      </c>
      <c r="G82" s="25"/>
      <c r="H82" s="26"/>
    </row>
    <row r="83" spans="2:8" ht="25.5">
      <c r="B83" s="142">
        <v>47</v>
      </c>
      <c r="C83" s="131"/>
      <c r="D83" s="146" t="s">
        <v>1043</v>
      </c>
      <c r="E83" s="133" t="s">
        <v>19</v>
      </c>
      <c r="F83" s="521">
        <v>42</v>
      </c>
      <c r="G83" s="25"/>
      <c r="H83" s="26"/>
    </row>
    <row r="84" spans="2:8" ht="15">
      <c r="B84" s="135">
        <v>48</v>
      </c>
      <c r="C84" s="21"/>
      <c r="D84" s="136" t="s">
        <v>1064</v>
      </c>
      <c r="E84" s="137" t="s">
        <v>354</v>
      </c>
      <c r="F84" s="518">
        <v>395</v>
      </c>
      <c r="G84" s="25"/>
      <c r="H84" s="26"/>
    </row>
    <row r="85" spans="2:8" s="6" customFormat="1">
      <c r="B85" s="10"/>
      <c r="C85" s="11"/>
      <c r="D85" s="12"/>
      <c r="E85" s="13"/>
      <c r="F85" s="23"/>
      <c r="G85" s="27"/>
      <c r="H85" s="28"/>
    </row>
    <row r="86" spans="2:8" ht="15">
      <c r="B86" s="4"/>
      <c r="C86" s="4"/>
      <c r="D86" s="7"/>
      <c r="E86" s="7" t="s">
        <v>5</v>
      </c>
      <c r="F86" s="24"/>
      <c r="G86" s="25"/>
      <c r="H86" s="26"/>
    </row>
    <row r="88" spans="2:8" s="8" customFormat="1" ht="12.75" customHeight="1">
      <c r="C88" s="9" t="str">
        <f>'1,1'!C22</f>
        <v>Piezīmes:</v>
      </c>
    </row>
    <row r="89" spans="2:8" s="8" customFormat="1" ht="45" customHeight="1">
      <c r="B89"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89" s="559"/>
      <c r="D89" s="559"/>
      <c r="E89" s="559"/>
      <c r="F89" s="559"/>
      <c r="G89" s="559"/>
      <c r="H89" s="559"/>
    </row>
  </sheetData>
  <mergeCells count="11">
    <mergeCell ref="B89:H89"/>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J202"/>
  <sheetViews>
    <sheetView showZeros="0" view="pageBreakPreview" topLeftCell="A166" zoomScale="80" zoomScaleNormal="100" zoomScaleSheetLayoutView="80" workbookViewId="0">
      <selection activeCell="H211" sqref="H211"/>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560" t="s">
        <v>12</v>
      </c>
      <c r="C1" s="560"/>
      <c r="D1" s="560"/>
      <c r="E1" s="16" t="str">
        <f ca="1">MID(CELL("filename",B1), FIND("]", CELL("filename",B1))+ 1, 255)</f>
        <v>1,2</v>
      </c>
      <c r="F1" s="16"/>
      <c r="G1" s="16"/>
      <c r="H1" s="16"/>
    </row>
    <row r="2" spans="2:8" s="3" customFormat="1" ht="15">
      <c r="B2" s="561" t="str">
        <f>D9</f>
        <v>Pamati</v>
      </c>
      <c r="C2" s="561"/>
      <c r="D2" s="561"/>
      <c r="E2" s="561"/>
      <c r="F2" s="561"/>
      <c r="G2" s="561"/>
      <c r="H2" s="561"/>
    </row>
    <row r="3" spans="2:8" ht="15">
      <c r="B3" s="2" t="s">
        <v>1</v>
      </c>
      <c r="D3" s="568" t="str">
        <f>'1,1'!D3</f>
        <v>Ražošanas ēka</v>
      </c>
      <c r="E3" s="568"/>
      <c r="F3" s="568"/>
      <c r="G3" s="568"/>
      <c r="H3" s="568"/>
    </row>
    <row r="4" spans="2:8" ht="15">
      <c r="B4" s="2" t="s">
        <v>2</v>
      </c>
      <c r="D4" s="568" t="str">
        <f>'1,1'!D4</f>
        <v>Ražošanas ēkas Nr.7 jaunbūve</v>
      </c>
      <c r="E4" s="568"/>
      <c r="F4" s="568"/>
      <c r="G4" s="568"/>
      <c r="H4" s="568"/>
    </row>
    <row r="5" spans="2:8" ht="15">
      <c r="B5" s="2" t="s">
        <v>3</v>
      </c>
      <c r="D5" s="568" t="str">
        <f>'1,1'!D5:H5</f>
        <v>Ventspils, Ventspils Augsto tehnoloģiju parks</v>
      </c>
      <c r="E5" s="568"/>
      <c r="F5" s="568"/>
      <c r="G5" s="568"/>
      <c r="H5" s="568"/>
    </row>
    <row r="6" spans="2:8" ht="15">
      <c r="B6" s="5"/>
      <c r="C6" s="5"/>
    </row>
    <row r="7" spans="2:8" ht="14.25" customHeight="1">
      <c r="B7" s="562" t="s">
        <v>4</v>
      </c>
      <c r="C7" s="563"/>
      <c r="D7" s="565" t="s">
        <v>6</v>
      </c>
      <c r="E7" s="566" t="s">
        <v>7</v>
      </c>
      <c r="F7" s="567" t="s">
        <v>8</v>
      </c>
      <c r="G7" s="25"/>
      <c r="H7" s="26"/>
    </row>
    <row r="8" spans="2:8" ht="59.25" customHeight="1">
      <c r="B8" s="562"/>
      <c r="C8" s="564"/>
      <c r="D8" s="565"/>
      <c r="E8" s="566"/>
      <c r="F8" s="567"/>
      <c r="G8" s="25"/>
      <c r="H8" s="26"/>
    </row>
    <row r="9" spans="2:8" ht="15.75">
      <c r="B9" s="169"/>
      <c r="C9" s="185">
        <v>0</v>
      </c>
      <c r="D9" s="127" t="s">
        <v>1107</v>
      </c>
      <c r="E9" s="128"/>
      <c r="F9" s="129"/>
      <c r="G9" s="25"/>
      <c r="H9" s="26"/>
    </row>
    <row r="10" spans="2:8" ht="15">
      <c r="B10" s="186">
        <v>0</v>
      </c>
      <c r="C10" s="187"/>
      <c r="D10" s="188" t="s">
        <v>1079</v>
      </c>
      <c r="E10" s="187"/>
      <c r="F10" s="189"/>
      <c r="G10" s="25"/>
      <c r="H10" s="26"/>
    </row>
    <row r="11" spans="2:8" ht="102">
      <c r="B11" s="190">
        <v>1</v>
      </c>
      <c r="C11" s="191"/>
      <c r="D11" s="192" t="s">
        <v>1080</v>
      </c>
      <c r="E11" s="193" t="s">
        <v>1081</v>
      </c>
      <c r="F11" s="194">
        <v>191</v>
      </c>
      <c r="G11" s="25"/>
      <c r="H11" s="26"/>
    </row>
    <row r="12" spans="2:8" ht="15">
      <c r="B12" s="186">
        <v>0</v>
      </c>
      <c r="C12" s="187"/>
      <c r="D12" s="195"/>
      <c r="E12" s="187"/>
      <c r="F12" s="189"/>
      <c r="G12" s="25"/>
      <c r="H12" s="26"/>
    </row>
    <row r="13" spans="2:8" ht="15">
      <c r="B13" s="186">
        <v>0</v>
      </c>
      <c r="C13" s="187"/>
      <c r="D13" s="188" t="s">
        <v>1082</v>
      </c>
      <c r="E13" s="187"/>
      <c r="F13" s="189"/>
      <c r="G13" s="25"/>
      <c r="H13" s="26"/>
    </row>
    <row r="14" spans="2:8" ht="15">
      <c r="B14" s="186">
        <v>0</v>
      </c>
      <c r="C14" s="187"/>
      <c r="D14" s="196" t="s">
        <v>1083</v>
      </c>
      <c r="E14" s="187"/>
      <c r="F14" s="189"/>
      <c r="G14" s="25"/>
      <c r="H14" s="26"/>
    </row>
    <row r="15" spans="2:8" ht="15">
      <c r="B15" s="197">
        <v>2</v>
      </c>
      <c r="C15" s="198"/>
      <c r="D15" s="199" t="s">
        <v>1084</v>
      </c>
      <c r="E15" s="198" t="s">
        <v>837</v>
      </c>
      <c r="F15" s="189">
        <v>5.4</v>
      </c>
      <c r="G15" s="25"/>
      <c r="H15" s="26"/>
    </row>
    <row r="16" spans="2:8" ht="15">
      <c r="B16" s="197">
        <v>3</v>
      </c>
      <c r="C16" s="198"/>
      <c r="D16" s="199" t="s">
        <v>1085</v>
      </c>
      <c r="E16" s="198" t="s">
        <v>837</v>
      </c>
      <c r="F16" s="189">
        <v>1.35</v>
      </c>
      <c r="G16" s="25"/>
      <c r="H16" s="26"/>
    </row>
    <row r="17" spans="2:8" ht="15">
      <c r="B17" s="197">
        <v>0</v>
      </c>
      <c r="C17" s="198"/>
      <c r="D17" s="199" t="s">
        <v>1086</v>
      </c>
      <c r="E17" s="198" t="s">
        <v>837</v>
      </c>
      <c r="F17" s="189">
        <f>F16*1.05</f>
        <v>1.4175000000000002</v>
      </c>
      <c r="G17" s="25"/>
      <c r="H17" s="26"/>
    </row>
    <row r="18" spans="2:8" ht="15">
      <c r="B18" s="197">
        <v>0</v>
      </c>
      <c r="C18" s="198"/>
      <c r="D18" s="199" t="s">
        <v>1087</v>
      </c>
      <c r="E18" s="198" t="s">
        <v>1088</v>
      </c>
      <c r="F18" s="189">
        <f>F16*0.25</f>
        <v>0.33750000000000002</v>
      </c>
      <c r="G18" s="25"/>
      <c r="H18" s="26"/>
    </row>
    <row r="19" spans="2:8" ht="30">
      <c r="B19" s="197">
        <v>4</v>
      </c>
      <c r="C19" s="198"/>
      <c r="D19" s="199" t="s">
        <v>1089</v>
      </c>
      <c r="E19" s="198" t="s">
        <v>354</v>
      </c>
      <c r="F19" s="189">
        <v>220</v>
      </c>
      <c r="G19" s="25"/>
      <c r="H19" s="26"/>
    </row>
    <row r="20" spans="2:8" ht="30">
      <c r="B20" s="197">
        <v>5</v>
      </c>
      <c r="C20" s="198"/>
      <c r="D20" s="199" t="s">
        <v>1090</v>
      </c>
      <c r="E20" s="198" t="s">
        <v>1091</v>
      </c>
      <c r="F20" s="189">
        <v>3.6</v>
      </c>
      <c r="G20" s="25"/>
      <c r="H20" s="26"/>
    </row>
    <row r="21" spans="2:8" ht="15">
      <c r="B21" s="197">
        <v>0</v>
      </c>
      <c r="C21" s="198"/>
      <c r="D21" s="199" t="s">
        <v>1092</v>
      </c>
      <c r="E21" s="198" t="s">
        <v>1091</v>
      </c>
      <c r="F21" s="189">
        <f>F20*1.15</f>
        <v>4.1399999999999997</v>
      </c>
      <c r="G21" s="25"/>
      <c r="H21" s="26"/>
    </row>
    <row r="22" spans="2:8" ht="30">
      <c r="B22" s="197">
        <v>0</v>
      </c>
      <c r="C22" s="198"/>
      <c r="D22" s="199" t="s">
        <v>1093</v>
      </c>
      <c r="E22" s="198" t="s">
        <v>44</v>
      </c>
      <c r="F22" s="189">
        <v>1</v>
      </c>
      <c r="G22" s="25"/>
      <c r="H22" s="26"/>
    </row>
    <row r="23" spans="2:8" ht="15">
      <c r="B23" s="197">
        <v>6</v>
      </c>
      <c r="C23" s="198"/>
      <c r="D23" s="199" t="s">
        <v>1094</v>
      </c>
      <c r="E23" s="198" t="s">
        <v>1081</v>
      </c>
      <c r="F23" s="189">
        <v>36</v>
      </c>
      <c r="G23" s="25"/>
      <c r="H23" s="26"/>
    </row>
    <row r="24" spans="2:8" ht="15">
      <c r="B24" s="197">
        <v>7</v>
      </c>
      <c r="C24" s="198"/>
      <c r="D24" s="199" t="s">
        <v>1095</v>
      </c>
      <c r="E24" s="198" t="s">
        <v>837</v>
      </c>
      <c r="F24" s="189">
        <v>29.25</v>
      </c>
      <c r="G24" s="25"/>
      <c r="H24" s="26"/>
    </row>
    <row r="25" spans="2:8" ht="15">
      <c r="B25" s="197">
        <v>0</v>
      </c>
      <c r="C25" s="198"/>
      <c r="D25" s="199" t="s">
        <v>1096</v>
      </c>
      <c r="E25" s="198" t="s">
        <v>837</v>
      </c>
      <c r="F25" s="189">
        <f>F24*1.05</f>
        <v>30.712500000000002</v>
      </c>
      <c r="G25" s="25"/>
      <c r="H25" s="26"/>
    </row>
    <row r="26" spans="2:8" ht="15">
      <c r="B26" s="197">
        <v>0</v>
      </c>
      <c r="C26" s="198"/>
      <c r="D26" s="199" t="s">
        <v>1087</v>
      </c>
      <c r="E26" s="198" t="s">
        <v>1088</v>
      </c>
      <c r="F26" s="189">
        <f>F24*0.25</f>
        <v>7.3125</v>
      </c>
      <c r="G26" s="25"/>
      <c r="H26" s="26"/>
    </row>
    <row r="27" spans="2:8" ht="15">
      <c r="B27" s="197">
        <v>8</v>
      </c>
      <c r="C27" s="198"/>
      <c r="D27" s="199" t="s">
        <v>1097</v>
      </c>
      <c r="E27" s="198" t="s">
        <v>354</v>
      </c>
      <c r="F27" s="189">
        <v>1.8</v>
      </c>
      <c r="G27" s="25"/>
      <c r="H27" s="26"/>
    </row>
    <row r="28" spans="2:8" ht="15">
      <c r="B28" s="186">
        <v>0</v>
      </c>
      <c r="C28" s="187"/>
      <c r="D28" s="195"/>
      <c r="E28" s="187"/>
      <c r="F28" s="189"/>
      <c r="G28" s="25"/>
      <c r="H28" s="26"/>
    </row>
    <row r="29" spans="2:8" ht="15">
      <c r="B29" s="186">
        <v>0</v>
      </c>
      <c r="C29" s="187"/>
      <c r="D29" s="196" t="s">
        <v>1098</v>
      </c>
      <c r="E29" s="187"/>
      <c r="F29" s="189"/>
      <c r="G29" s="25"/>
      <c r="H29" s="26"/>
    </row>
    <row r="30" spans="2:8" ht="15">
      <c r="B30" s="197">
        <v>9</v>
      </c>
      <c r="C30" s="198"/>
      <c r="D30" s="199" t="s">
        <v>1084</v>
      </c>
      <c r="E30" s="198" t="s">
        <v>837</v>
      </c>
      <c r="F30" s="189">
        <v>1.2</v>
      </c>
      <c r="G30" s="25"/>
      <c r="H30" s="26"/>
    </row>
    <row r="31" spans="2:8" ht="15">
      <c r="B31" s="197">
        <v>10</v>
      </c>
      <c r="C31" s="198"/>
      <c r="D31" s="199" t="s">
        <v>1085</v>
      </c>
      <c r="E31" s="198" t="s">
        <v>837</v>
      </c>
      <c r="F31" s="189">
        <v>0.3</v>
      </c>
      <c r="G31" s="25"/>
      <c r="H31" s="26"/>
    </row>
    <row r="32" spans="2:8" ht="15">
      <c r="B32" s="197">
        <v>0</v>
      </c>
      <c r="C32" s="198"/>
      <c r="D32" s="199" t="s">
        <v>1086</v>
      </c>
      <c r="E32" s="198" t="s">
        <v>837</v>
      </c>
      <c r="F32" s="189">
        <f>F31*1.05</f>
        <v>0.315</v>
      </c>
      <c r="G32" s="25"/>
      <c r="H32" s="26"/>
    </row>
    <row r="33" spans="2:8" ht="15">
      <c r="B33" s="197">
        <v>0</v>
      </c>
      <c r="C33" s="198"/>
      <c r="D33" s="199" t="s">
        <v>1087</v>
      </c>
      <c r="E33" s="198" t="s">
        <v>1088</v>
      </c>
      <c r="F33" s="189">
        <f>F31*0.25</f>
        <v>7.4999999999999997E-2</v>
      </c>
      <c r="G33" s="25"/>
      <c r="H33" s="26"/>
    </row>
    <row r="34" spans="2:8" ht="30">
      <c r="B34" s="197">
        <v>11</v>
      </c>
      <c r="C34" s="198"/>
      <c r="D34" s="199" t="s">
        <v>1089</v>
      </c>
      <c r="E34" s="198" t="s">
        <v>354</v>
      </c>
      <c r="F34" s="189">
        <v>28</v>
      </c>
      <c r="G34" s="25"/>
      <c r="H34" s="26"/>
    </row>
    <row r="35" spans="2:8" ht="30">
      <c r="B35" s="197">
        <v>12</v>
      </c>
      <c r="C35" s="198"/>
      <c r="D35" s="199" t="s">
        <v>1090</v>
      </c>
      <c r="E35" s="198" t="s">
        <v>1091</v>
      </c>
      <c r="F35" s="189">
        <v>0.91</v>
      </c>
      <c r="G35" s="25"/>
      <c r="H35" s="26"/>
    </row>
    <row r="36" spans="2:8" ht="15">
      <c r="B36" s="197">
        <v>0</v>
      </c>
      <c r="C36" s="198"/>
      <c r="D36" s="199" t="s">
        <v>1092</v>
      </c>
      <c r="E36" s="198" t="s">
        <v>1091</v>
      </c>
      <c r="F36" s="189">
        <f>F35*1.15</f>
        <v>1.0465</v>
      </c>
      <c r="G36" s="25"/>
      <c r="H36" s="26"/>
    </row>
    <row r="37" spans="2:8" ht="30">
      <c r="B37" s="197">
        <v>0</v>
      </c>
      <c r="C37" s="198"/>
      <c r="D37" s="199" t="s">
        <v>1093</v>
      </c>
      <c r="E37" s="198" t="s">
        <v>44</v>
      </c>
      <c r="F37" s="189">
        <v>1</v>
      </c>
      <c r="G37" s="25"/>
      <c r="H37" s="26"/>
    </row>
    <row r="38" spans="2:8" ht="15">
      <c r="B38" s="197">
        <v>13</v>
      </c>
      <c r="C38" s="198"/>
      <c r="D38" s="199" t="s">
        <v>1099</v>
      </c>
      <c r="E38" s="198" t="s">
        <v>1081</v>
      </c>
      <c r="F38" s="189">
        <v>8</v>
      </c>
      <c r="G38" s="25"/>
      <c r="H38" s="26"/>
    </row>
    <row r="39" spans="2:8" ht="15">
      <c r="B39" s="197">
        <v>14</v>
      </c>
      <c r="C39" s="198"/>
      <c r="D39" s="199" t="s">
        <v>1095</v>
      </c>
      <c r="E39" s="198" t="s">
        <v>837</v>
      </c>
      <c r="F39" s="189">
        <v>6.8</v>
      </c>
      <c r="G39" s="25"/>
      <c r="H39" s="26"/>
    </row>
    <row r="40" spans="2:8" ht="15">
      <c r="B40" s="197">
        <v>0</v>
      </c>
      <c r="C40" s="198"/>
      <c r="D40" s="199" t="s">
        <v>1096</v>
      </c>
      <c r="E40" s="198" t="s">
        <v>837</v>
      </c>
      <c r="F40" s="189">
        <f>F39*1.05</f>
        <v>7.14</v>
      </c>
      <c r="G40" s="25"/>
      <c r="H40" s="26"/>
    </row>
    <row r="41" spans="2:8" ht="15">
      <c r="B41" s="197">
        <v>0</v>
      </c>
      <c r="C41" s="198"/>
      <c r="D41" s="199" t="s">
        <v>1087</v>
      </c>
      <c r="E41" s="198" t="s">
        <v>1088</v>
      </c>
      <c r="F41" s="189">
        <f>F39*0.25</f>
        <v>1.7</v>
      </c>
      <c r="G41" s="25"/>
      <c r="H41" s="26"/>
    </row>
    <row r="42" spans="2:8" ht="15">
      <c r="B42" s="197">
        <v>15</v>
      </c>
      <c r="C42" s="198"/>
      <c r="D42" s="199" t="s">
        <v>1097</v>
      </c>
      <c r="E42" s="198" t="s">
        <v>354</v>
      </c>
      <c r="F42" s="189">
        <v>0.42</v>
      </c>
      <c r="G42" s="25"/>
      <c r="H42" s="26"/>
    </row>
    <row r="43" spans="2:8" ht="15">
      <c r="B43" s="186">
        <v>0</v>
      </c>
      <c r="C43" s="187"/>
      <c r="D43" s="195"/>
      <c r="E43" s="187"/>
      <c r="F43" s="189"/>
      <c r="G43" s="25"/>
      <c r="H43" s="26"/>
    </row>
    <row r="44" spans="2:8" ht="15">
      <c r="B44" s="186">
        <v>0</v>
      </c>
      <c r="C44" s="187"/>
      <c r="D44" s="196" t="s">
        <v>1100</v>
      </c>
      <c r="E44" s="187"/>
      <c r="F44" s="189"/>
      <c r="G44" s="25"/>
      <c r="H44" s="26"/>
    </row>
    <row r="45" spans="2:8" ht="15">
      <c r="B45" s="197">
        <v>16</v>
      </c>
      <c r="C45" s="198"/>
      <c r="D45" s="199" t="s">
        <v>1084</v>
      </c>
      <c r="E45" s="198" t="s">
        <v>837</v>
      </c>
      <c r="F45" s="189">
        <v>0.8</v>
      </c>
      <c r="G45" s="25"/>
      <c r="H45" s="26"/>
    </row>
    <row r="46" spans="2:8" ht="15">
      <c r="B46" s="197">
        <v>17</v>
      </c>
      <c r="C46" s="198"/>
      <c r="D46" s="199" t="s">
        <v>1085</v>
      </c>
      <c r="E46" s="198" t="s">
        <v>837</v>
      </c>
      <c r="F46" s="189">
        <v>0.2</v>
      </c>
      <c r="G46" s="25"/>
      <c r="H46" s="26"/>
    </row>
    <row r="47" spans="2:8" ht="15">
      <c r="B47" s="197">
        <v>0</v>
      </c>
      <c r="C47" s="198"/>
      <c r="D47" s="199" t="s">
        <v>1086</v>
      </c>
      <c r="E47" s="198" t="s">
        <v>837</v>
      </c>
      <c r="F47" s="189">
        <f>F46*1.05</f>
        <v>0.21000000000000002</v>
      </c>
      <c r="G47" s="25"/>
      <c r="H47" s="26"/>
    </row>
    <row r="48" spans="2:8" ht="15">
      <c r="B48" s="197">
        <v>0</v>
      </c>
      <c r="C48" s="198"/>
      <c r="D48" s="199" t="s">
        <v>1087</v>
      </c>
      <c r="E48" s="198" t="s">
        <v>1088</v>
      </c>
      <c r="F48" s="189">
        <f>F46*0.25</f>
        <v>0.05</v>
      </c>
      <c r="G48" s="25"/>
      <c r="H48" s="26"/>
    </row>
    <row r="49" spans="2:8" ht="30">
      <c r="B49" s="197">
        <v>18</v>
      </c>
      <c r="C49" s="198"/>
      <c r="D49" s="199" t="s">
        <v>1089</v>
      </c>
      <c r="E49" s="198" t="s">
        <v>354</v>
      </c>
      <c r="F49" s="189">
        <v>42</v>
      </c>
      <c r="G49" s="25"/>
      <c r="H49" s="26"/>
    </row>
    <row r="50" spans="2:8" ht="30">
      <c r="B50" s="197">
        <v>19</v>
      </c>
      <c r="C50" s="198"/>
      <c r="D50" s="199" t="s">
        <v>1090</v>
      </c>
      <c r="E50" s="198" t="s">
        <v>1091</v>
      </c>
      <c r="F50" s="189">
        <v>0.83</v>
      </c>
      <c r="G50" s="25"/>
      <c r="H50" s="26"/>
    </row>
    <row r="51" spans="2:8" ht="15">
      <c r="B51" s="197">
        <v>0</v>
      </c>
      <c r="C51" s="198"/>
      <c r="D51" s="199" t="s">
        <v>1092</v>
      </c>
      <c r="E51" s="198" t="s">
        <v>1091</v>
      </c>
      <c r="F51" s="189">
        <f>F50*1.15</f>
        <v>0.9544999999999999</v>
      </c>
      <c r="G51" s="25"/>
      <c r="H51" s="26"/>
    </row>
    <row r="52" spans="2:8" ht="30">
      <c r="B52" s="197">
        <v>0</v>
      </c>
      <c r="C52" s="198"/>
      <c r="D52" s="199" t="s">
        <v>1093</v>
      </c>
      <c r="E52" s="198" t="s">
        <v>44</v>
      </c>
      <c r="F52" s="189">
        <v>1</v>
      </c>
      <c r="G52" s="25"/>
      <c r="H52" s="26"/>
    </row>
    <row r="53" spans="2:8" ht="15">
      <c r="B53" s="197">
        <v>20</v>
      </c>
      <c r="C53" s="198"/>
      <c r="D53" s="199" t="s">
        <v>1094</v>
      </c>
      <c r="E53" s="198" t="s">
        <v>1081</v>
      </c>
      <c r="F53" s="189">
        <v>16</v>
      </c>
      <c r="G53" s="25"/>
      <c r="H53" s="26"/>
    </row>
    <row r="54" spans="2:8" ht="15">
      <c r="B54" s="197">
        <v>21</v>
      </c>
      <c r="C54" s="198"/>
      <c r="D54" s="199" t="s">
        <v>1095</v>
      </c>
      <c r="E54" s="198" t="s">
        <v>837</v>
      </c>
      <c r="F54" s="189">
        <v>5.6</v>
      </c>
      <c r="G54" s="25"/>
      <c r="H54" s="26"/>
    </row>
    <row r="55" spans="2:8" ht="15">
      <c r="B55" s="197">
        <v>0</v>
      </c>
      <c r="C55" s="198"/>
      <c r="D55" s="199" t="s">
        <v>1096</v>
      </c>
      <c r="E55" s="198" t="s">
        <v>837</v>
      </c>
      <c r="F55" s="189">
        <f>F54*1.05</f>
        <v>5.88</v>
      </c>
      <c r="G55" s="25"/>
      <c r="H55" s="26"/>
    </row>
    <row r="56" spans="2:8" ht="15">
      <c r="B56" s="197">
        <v>0</v>
      </c>
      <c r="C56" s="198"/>
      <c r="D56" s="199" t="s">
        <v>1087</v>
      </c>
      <c r="E56" s="198" t="s">
        <v>1088</v>
      </c>
      <c r="F56" s="189">
        <f>F54*0.25</f>
        <v>1.4</v>
      </c>
      <c r="G56" s="25"/>
      <c r="H56" s="26"/>
    </row>
    <row r="57" spans="2:8" ht="15">
      <c r="B57" s="197">
        <v>22</v>
      </c>
      <c r="C57" s="198"/>
      <c r="D57" s="199" t="s">
        <v>1097</v>
      </c>
      <c r="E57" s="198" t="s">
        <v>354</v>
      </c>
      <c r="F57" s="189">
        <v>0.8</v>
      </c>
      <c r="G57" s="25"/>
      <c r="H57" s="26"/>
    </row>
    <row r="58" spans="2:8" ht="15">
      <c r="B58" s="186">
        <v>0</v>
      </c>
      <c r="C58" s="187"/>
      <c r="D58" s="195"/>
      <c r="E58" s="187"/>
      <c r="F58" s="189"/>
      <c r="G58" s="25"/>
      <c r="H58" s="26"/>
    </row>
    <row r="59" spans="2:8" ht="15">
      <c r="B59" s="186">
        <v>0</v>
      </c>
      <c r="C59" s="187"/>
      <c r="D59" s="196" t="s">
        <v>1101</v>
      </c>
      <c r="E59" s="187"/>
      <c r="F59" s="189"/>
      <c r="G59" s="25"/>
      <c r="H59" s="26"/>
    </row>
    <row r="60" spans="2:8" ht="15">
      <c r="B60" s="197">
        <v>23</v>
      </c>
      <c r="C60" s="198"/>
      <c r="D60" s="199" t="s">
        <v>1084</v>
      </c>
      <c r="E60" s="198" t="s">
        <v>837</v>
      </c>
      <c r="F60" s="189">
        <v>0.4</v>
      </c>
      <c r="G60" s="25"/>
      <c r="H60" s="26"/>
    </row>
    <row r="61" spans="2:8" ht="15">
      <c r="B61" s="197">
        <v>24</v>
      </c>
      <c r="C61" s="198"/>
      <c r="D61" s="199" t="s">
        <v>1085</v>
      </c>
      <c r="E61" s="198" t="s">
        <v>837</v>
      </c>
      <c r="F61" s="189">
        <v>0.1</v>
      </c>
      <c r="G61" s="25"/>
      <c r="H61" s="26"/>
    </row>
    <row r="62" spans="2:8" ht="15">
      <c r="B62" s="197">
        <v>0</v>
      </c>
      <c r="C62" s="198"/>
      <c r="D62" s="199" t="s">
        <v>1086</v>
      </c>
      <c r="E62" s="198" t="s">
        <v>837</v>
      </c>
      <c r="F62" s="189">
        <f>F61*1.05</f>
        <v>0.10500000000000001</v>
      </c>
      <c r="G62" s="25"/>
      <c r="H62" s="26"/>
    </row>
    <row r="63" spans="2:8" ht="15">
      <c r="B63" s="197">
        <v>0</v>
      </c>
      <c r="C63" s="198"/>
      <c r="D63" s="199" t="s">
        <v>1087</v>
      </c>
      <c r="E63" s="198" t="s">
        <v>1088</v>
      </c>
      <c r="F63" s="189">
        <f>F61*0.25</f>
        <v>2.5000000000000001E-2</v>
      </c>
      <c r="G63" s="25"/>
      <c r="H63" s="26"/>
    </row>
    <row r="64" spans="2:8" ht="30">
      <c r="B64" s="197">
        <v>25</v>
      </c>
      <c r="C64" s="198"/>
      <c r="D64" s="199" t="s">
        <v>1089</v>
      </c>
      <c r="E64" s="198" t="s">
        <v>354</v>
      </c>
      <c r="F64" s="189">
        <v>24</v>
      </c>
      <c r="G64" s="25"/>
      <c r="H64" s="26"/>
    </row>
    <row r="65" spans="2:8" ht="30">
      <c r="B65" s="197">
        <v>26</v>
      </c>
      <c r="C65" s="198"/>
      <c r="D65" s="199" t="s">
        <v>1090</v>
      </c>
      <c r="E65" s="198" t="s">
        <v>1091</v>
      </c>
      <c r="F65" s="189">
        <v>0.5</v>
      </c>
      <c r="G65" s="25"/>
      <c r="H65" s="26"/>
    </row>
    <row r="66" spans="2:8" ht="15">
      <c r="B66" s="197">
        <v>0</v>
      </c>
      <c r="C66" s="198"/>
      <c r="D66" s="199" t="s">
        <v>1092</v>
      </c>
      <c r="E66" s="198" t="s">
        <v>1091</v>
      </c>
      <c r="F66" s="189">
        <f>F65*1.15</f>
        <v>0.57499999999999996</v>
      </c>
      <c r="G66" s="25"/>
      <c r="H66" s="26"/>
    </row>
    <row r="67" spans="2:8" ht="30">
      <c r="B67" s="197">
        <v>0</v>
      </c>
      <c r="C67" s="198"/>
      <c r="D67" s="199" t="s">
        <v>1093</v>
      </c>
      <c r="E67" s="198" t="s">
        <v>44</v>
      </c>
      <c r="F67" s="189">
        <v>1</v>
      </c>
      <c r="G67" s="25"/>
      <c r="H67" s="26"/>
    </row>
    <row r="68" spans="2:8" ht="15">
      <c r="B68" s="197">
        <v>27</v>
      </c>
      <c r="C68" s="198"/>
      <c r="D68" s="199" t="s">
        <v>1099</v>
      </c>
      <c r="E68" s="198" t="s">
        <v>1081</v>
      </c>
      <c r="F68" s="189">
        <v>8</v>
      </c>
      <c r="G68" s="25"/>
      <c r="H68" s="26"/>
    </row>
    <row r="69" spans="2:8" ht="15">
      <c r="B69" s="197">
        <v>28</v>
      </c>
      <c r="C69" s="198"/>
      <c r="D69" s="199" t="s">
        <v>1095</v>
      </c>
      <c r="E69" s="198" t="s">
        <v>837</v>
      </c>
      <c r="F69" s="189">
        <v>3</v>
      </c>
      <c r="G69" s="25"/>
      <c r="H69" s="26"/>
    </row>
    <row r="70" spans="2:8" ht="15">
      <c r="B70" s="197">
        <v>0</v>
      </c>
      <c r="C70" s="198"/>
      <c r="D70" s="199" t="s">
        <v>1096</v>
      </c>
      <c r="E70" s="198" t="s">
        <v>837</v>
      </c>
      <c r="F70" s="189">
        <f>F69*1.05</f>
        <v>3.1500000000000004</v>
      </c>
      <c r="G70" s="25"/>
      <c r="H70" s="26"/>
    </row>
    <row r="71" spans="2:8" ht="15">
      <c r="B71" s="197">
        <v>0</v>
      </c>
      <c r="C71" s="198"/>
      <c r="D71" s="199" t="s">
        <v>1087</v>
      </c>
      <c r="E71" s="198" t="s">
        <v>1088</v>
      </c>
      <c r="F71" s="189">
        <f>F69*0.25</f>
        <v>0.75</v>
      </c>
      <c r="G71" s="25"/>
      <c r="H71" s="26"/>
    </row>
    <row r="72" spans="2:8" ht="15">
      <c r="B72" s="197">
        <v>29</v>
      </c>
      <c r="C72" s="198"/>
      <c r="D72" s="199" t="s">
        <v>1097</v>
      </c>
      <c r="E72" s="198" t="s">
        <v>354</v>
      </c>
      <c r="F72" s="189">
        <v>0.4</v>
      </c>
      <c r="G72" s="25"/>
      <c r="H72" s="26"/>
    </row>
    <row r="73" spans="2:8" ht="15">
      <c r="B73" s="186">
        <v>0</v>
      </c>
      <c r="C73" s="187"/>
      <c r="D73" s="195"/>
      <c r="E73" s="187"/>
      <c r="F73" s="189"/>
      <c r="G73" s="25"/>
      <c r="H73" s="26"/>
    </row>
    <row r="74" spans="2:8" ht="15">
      <c r="B74" s="186">
        <v>0</v>
      </c>
      <c r="C74" s="187"/>
      <c r="D74" s="196" t="s">
        <v>1102</v>
      </c>
      <c r="E74" s="187"/>
      <c r="F74" s="189"/>
      <c r="G74" s="25"/>
      <c r="H74" s="26"/>
    </row>
    <row r="75" spans="2:8" ht="15">
      <c r="B75" s="197">
        <v>30</v>
      </c>
      <c r="C75" s="198"/>
      <c r="D75" s="199" t="s">
        <v>1084</v>
      </c>
      <c r="E75" s="198" t="s">
        <v>837</v>
      </c>
      <c r="F75" s="189">
        <v>7.68</v>
      </c>
      <c r="G75" s="25"/>
      <c r="H75" s="26"/>
    </row>
    <row r="76" spans="2:8" ht="15">
      <c r="B76" s="197">
        <v>31</v>
      </c>
      <c r="C76" s="198"/>
      <c r="D76" s="199" t="s">
        <v>1085</v>
      </c>
      <c r="E76" s="198" t="s">
        <v>837</v>
      </c>
      <c r="F76" s="189">
        <v>1.92</v>
      </c>
      <c r="G76" s="25"/>
      <c r="H76" s="26"/>
    </row>
    <row r="77" spans="2:8" ht="15">
      <c r="B77" s="197">
        <v>0</v>
      </c>
      <c r="C77" s="198"/>
      <c r="D77" s="199" t="s">
        <v>1086</v>
      </c>
      <c r="E77" s="198" t="s">
        <v>837</v>
      </c>
      <c r="F77" s="189">
        <f>F76*1.05</f>
        <v>2.016</v>
      </c>
      <c r="G77" s="25"/>
      <c r="H77" s="26"/>
    </row>
    <row r="78" spans="2:8" ht="15">
      <c r="B78" s="197">
        <v>0</v>
      </c>
      <c r="C78" s="198"/>
      <c r="D78" s="199" t="s">
        <v>1087</v>
      </c>
      <c r="E78" s="198" t="s">
        <v>1088</v>
      </c>
      <c r="F78" s="189">
        <f>F76*0.25</f>
        <v>0.48</v>
      </c>
      <c r="G78" s="25"/>
      <c r="H78" s="26"/>
    </row>
    <row r="79" spans="2:8" ht="30">
      <c r="B79" s="197">
        <v>32</v>
      </c>
      <c r="C79" s="198"/>
      <c r="D79" s="199" t="s">
        <v>1089</v>
      </c>
      <c r="E79" s="198" t="s">
        <v>354</v>
      </c>
      <c r="F79" s="189">
        <v>320</v>
      </c>
      <c r="G79" s="25"/>
      <c r="H79" s="26"/>
    </row>
    <row r="80" spans="2:8" ht="30">
      <c r="B80" s="197">
        <v>33</v>
      </c>
      <c r="C80" s="198"/>
      <c r="D80" s="199" t="s">
        <v>1090</v>
      </c>
      <c r="E80" s="198" t="s">
        <v>1091</v>
      </c>
      <c r="F80" s="189">
        <v>7.44</v>
      </c>
      <c r="G80" s="25"/>
      <c r="H80" s="26"/>
    </row>
    <row r="81" spans="2:8" ht="15">
      <c r="B81" s="197">
        <v>0</v>
      </c>
      <c r="C81" s="198"/>
      <c r="D81" s="199" t="s">
        <v>1092</v>
      </c>
      <c r="E81" s="198" t="s">
        <v>1091</v>
      </c>
      <c r="F81" s="189">
        <f>F80*1.15</f>
        <v>8.5559999999999992</v>
      </c>
      <c r="G81" s="25"/>
      <c r="H81" s="26"/>
    </row>
    <row r="82" spans="2:8" ht="30">
      <c r="B82" s="197">
        <v>0</v>
      </c>
      <c r="C82" s="198"/>
      <c r="D82" s="199" t="s">
        <v>1093</v>
      </c>
      <c r="E82" s="198" t="s">
        <v>44</v>
      </c>
      <c r="F82" s="189">
        <v>1</v>
      </c>
      <c r="G82" s="25"/>
      <c r="H82" s="26"/>
    </row>
    <row r="83" spans="2:8" ht="15">
      <c r="B83" s="197">
        <v>34</v>
      </c>
      <c r="C83" s="198"/>
      <c r="D83" s="199" t="s">
        <v>1094</v>
      </c>
      <c r="E83" s="198" t="s">
        <v>1081</v>
      </c>
      <c r="F83" s="189">
        <v>96</v>
      </c>
      <c r="G83" s="25"/>
      <c r="H83" s="26"/>
    </row>
    <row r="84" spans="2:8" ht="15">
      <c r="B84" s="197">
        <v>35</v>
      </c>
      <c r="C84" s="198"/>
      <c r="D84" s="199" t="s">
        <v>1095</v>
      </c>
      <c r="E84" s="198" t="s">
        <v>837</v>
      </c>
      <c r="F84" s="189">
        <v>40.799999999999997</v>
      </c>
      <c r="G84" s="25"/>
      <c r="H84" s="26"/>
    </row>
    <row r="85" spans="2:8" ht="15">
      <c r="B85" s="197">
        <v>0</v>
      </c>
      <c r="C85" s="198"/>
      <c r="D85" s="199" t="s">
        <v>1096</v>
      </c>
      <c r="E85" s="198" t="s">
        <v>837</v>
      </c>
      <c r="F85" s="189">
        <f>F84*1.05</f>
        <v>42.839999999999996</v>
      </c>
      <c r="G85" s="25"/>
      <c r="H85" s="26"/>
    </row>
    <row r="86" spans="2:8" ht="15">
      <c r="B86" s="197">
        <v>0</v>
      </c>
      <c r="C86" s="198"/>
      <c r="D86" s="199" t="s">
        <v>1087</v>
      </c>
      <c r="E86" s="198" t="s">
        <v>1088</v>
      </c>
      <c r="F86" s="189">
        <f>F84*0.25</f>
        <v>10.199999999999999</v>
      </c>
      <c r="G86" s="25"/>
      <c r="H86" s="26"/>
    </row>
    <row r="87" spans="2:8" ht="15">
      <c r="B87" s="197">
        <v>36</v>
      </c>
      <c r="C87" s="198"/>
      <c r="D87" s="199" t="s">
        <v>1097</v>
      </c>
      <c r="E87" s="198" t="s">
        <v>354</v>
      </c>
      <c r="F87" s="189">
        <v>4.8</v>
      </c>
      <c r="G87" s="25"/>
      <c r="H87" s="26"/>
    </row>
    <row r="88" spans="2:8" ht="15">
      <c r="B88" s="186">
        <v>0</v>
      </c>
      <c r="C88" s="187"/>
      <c r="D88" s="195"/>
      <c r="E88" s="187"/>
      <c r="F88" s="189"/>
      <c r="G88" s="25"/>
      <c r="H88" s="26"/>
    </row>
    <row r="89" spans="2:8" ht="15">
      <c r="B89" s="186">
        <v>0</v>
      </c>
      <c r="C89" s="187"/>
      <c r="D89" s="196" t="s">
        <v>1103</v>
      </c>
      <c r="E89" s="187"/>
      <c r="F89" s="189"/>
      <c r="G89" s="25"/>
      <c r="H89" s="26"/>
    </row>
    <row r="90" spans="2:8" ht="15">
      <c r="B90" s="197">
        <v>37</v>
      </c>
      <c r="C90" s="198"/>
      <c r="D90" s="199" t="s">
        <v>1084</v>
      </c>
      <c r="E90" s="198" t="s">
        <v>837</v>
      </c>
      <c r="F90" s="189">
        <v>2.72</v>
      </c>
      <c r="G90" s="25"/>
      <c r="H90" s="26"/>
    </row>
    <row r="91" spans="2:8" ht="15">
      <c r="B91" s="197">
        <v>38</v>
      </c>
      <c r="C91" s="198"/>
      <c r="D91" s="199" t="s">
        <v>1085</v>
      </c>
      <c r="E91" s="198" t="s">
        <v>837</v>
      </c>
      <c r="F91" s="189">
        <v>0.64</v>
      </c>
      <c r="G91" s="25"/>
      <c r="H91" s="26"/>
    </row>
    <row r="92" spans="2:8" ht="15">
      <c r="B92" s="197">
        <v>0</v>
      </c>
      <c r="C92" s="198"/>
      <c r="D92" s="199" t="s">
        <v>1086</v>
      </c>
      <c r="E92" s="198" t="s">
        <v>837</v>
      </c>
      <c r="F92" s="189">
        <f>F91*1.05</f>
        <v>0.67200000000000004</v>
      </c>
      <c r="G92" s="25"/>
      <c r="H92" s="26"/>
    </row>
    <row r="93" spans="2:8" ht="15">
      <c r="B93" s="197">
        <v>0</v>
      </c>
      <c r="C93" s="198"/>
      <c r="D93" s="199" t="s">
        <v>1087</v>
      </c>
      <c r="E93" s="198" t="s">
        <v>1088</v>
      </c>
      <c r="F93" s="189">
        <f>F91*0.25</f>
        <v>0.16</v>
      </c>
      <c r="G93" s="25"/>
      <c r="H93" s="26"/>
    </row>
    <row r="94" spans="2:8" ht="30">
      <c r="B94" s="197">
        <v>39</v>
      </c>
      <c r="C94" s="198"/>
      <c r="D94" s="199" t="s">
        <v>1089</v>
      </c>
      <c r="E94" s="198" t="s">
        <v>354</v>
      </c>
      <c r="F94" s="189">
        <v>142</v>
      </c>
      <c r="G94" s="25"/>
      <c r="H94" s="26"/>
    </row>
    <row r="95" spans="2:8" ht="30">
      <c r="B95" s="197">
        <v>40</v>
      </c>
      <c r="C95" s="198"/>
      <c r="D95" s="199" t="s">
        <v>1090</v>
      </c>
      <c r="E95" s="198" t="s">
        <v>1091</v>
      </c>
      <c r="F95" s="189">
        <v>3.42</v>
      </c>
      <c r="G95" s="25"/>
      <c r="H95" s="26"/>
    </row>
    <row r="96" spans="2:8" ht="15">
      <c r="B96" s="197">
        <v>0</v>
      </c>
      <c r="C96" s="198"/>
      <c r="D96" s="199" t="s">
        <v>1092</v>
      </c>
      <c r="E96" s="198" t="s">
        <v>1091</v>
      </c>
      <c r="F96" s="189">
        <f>F95*1.15</f>
        <v>3.9329999999999998</v>
      </c>
      <c r="G96" s="25"/>
      <c r="H96" s="26"/>
    </row>
    <row r="97" spans="2:8" ht="30">
      <c r="B97" s="197">
        <v>0</v>
      </c>
      <c r="C97" s="198"/>
      <c r="D97" s="199" t="s">
        <v>1093</v>
      </c>
      <c r="E97" s="198" t="s">
        <v>44</v>
      </c>
      <c r="F97" s="189">
        <v>1</v>
      </c>
      <c r="G97" s="25"/>
      <c r="H97" s="26"/>
    </row>
    <row r="98" spans="2:8" ht="15">
      <c r="B98" s="197">
        <v>41</v>
      </c>
      <c r="C98" s="198"/>
      <c r="D98" s="199" t="s">
        <v>1099</v>
      </c>
      <c r="E98" s="198" t="s">
        <v>1081</v>
      </c>
      <c r="F98" s="189">
        <v>32</v>
      </c>
      <c r="G98" s="25"/>
      <c r="H98" s="26"/>
    </row>
    <row r="99" spans="2:8" ht="15">
      <c r="B99" s="197">
        <v>42</v>
      </c>
      <c r="C99" s="198"/>
      <c r="D99" s="199" t="s">
        <v>1095</v>
      </c>
      <c r="E99" s="198" t="s">
        <v>837</v>
      </c>
      <c r="F99" s="189">
        <v>17.600000000000001</v>
      </c>
      <c r="G99" s="25"/>
      <c r="H99" s="26"/>
    </row>
    <row r="100" spans="2:8" ht="15">
      <c r="B100" s="197">
        <v>0</v>
      </c>
      <c r="C100" s="198"/>
      <c r="D100" s="199" t="s">
        <v>1096</v>
      </c>
      <c r="E100" s="198" t="s">
        <v>837</v>
      </c>
      <c r="F100" s="189">
        <f>F99*1.05</f>
        <v>18.480000000000004</v>
      </c>
      <c r="G100" s="25"/>
      <c r="H100" s="26"/>
    </row>
    <row r="101" spans="2:8" ht="15">
      <c r="B101" s="197">
        <v>0</v>
      </c>
      <c r="C101" s="198"/>
      <c r="D101" s="199" t="s">
        <v>1087</v>
      </c>
      <c r="E101" s="198" t="s">
        <v>1088</v>
      </c>
      <c r="F101" s="189">
        <f>F99*0.25</f>
        <v>4.4000000000000004</v>
      </c>
      <c r="G101" s="25"/>
      <c r="H101" s="26"/>
    </row>
    <row r="102" spans="2:8" ht="15">
      <c r="B102" s="197">
        <v>43</v>
      </c>
      <c r="C102" s="198"/>
      <c r="D102" s="199" t="s">
        <v>1097</v>
      </c>
      <c r="E102" s="198" t="s">
        <v>354</v>
      </c>
      <c r="F102" s="189">
        <v>1.84</v>
      </c>
      <c r="G102" s="25"/>
      <c r="H102" s="26"/>
    </row>
    <row r="103" spans="2:8" ht="15">
      <c r="B103" s="186">
        <v>0</v>
      </c>
      <c r="C103" s="187"/>
      <c r="D103" s="195"/>
      <c r="E103" s="187"/>
      <c r="F103" s="189"/>
      <c r="G103" s="25"/>
      <c r="H103" s="26"/>
    </row>
    <row r="104" spans="2:8" ht="15">
      <c r="B104" s="186">
        <v>0</v>
      </c>
      <c r="C104" s="187"/>
      <c r="D104" s="196" t="s">
        <v>1104</v>
      </c>
      <c r="E104" s="187"/>
      <c r="F104" s="189"/>
      <c r="G104" s="25"/>
      <c r="H104" s="26"/>
    </row>
    <row r="105" spans="2:8" ht="15">
      <c r="B105" s="197">
        <v>44</v>
      </c>
      <c r="C105" s="198"/>
      <c r="D105" s="199" t="s">
        <v>1084</v>
      </c>
      <c r="E105" s="198" t="s">
        <v>837</v>
      </c>
      <c r="F105" s="189">
        <v>10.68</v>
      </c>
      <c r="G105" s="25"/>
      <c r="H105" s="26"/>
    </row>
    <row r="106" spans="2:8" ht="15">
      <c r="B106" s="197">
        <v>45</v>
      </c>
      <c r="C106" s="198"/>
      <c r="D106" s="199" t="s">
        <v>1085</v>
      </c>
      <c r="E106" s="198" t="s">
        <v>837</v>
      </c>
      <c r="F106" s="189">
        <v>2.67</v>
      </c>
      <c r="G106" s="25"/>
      <c r="H106" s="26"/>
    </row>
    <row r="107" spans="2:8" ht="15">
      <c r="B107" s="197">
        <v>0</v>
      </c>
      <c r="C107" s="198"/>
      <c r="D107" s="199" t="s">
        <v>1086</v>
      </c>
      <c r="E107" s="198" t="s">
        <v>837</v>
      </c>
      <c r="F107" s="189">
        <f>F106*1.05</f>
        <v>2.8035000000000001</v>
      </c>
      <c r="G107" s="25"/>
      <c r="H107" s="26"/>
    </row>
    <row r="108" spans="2:8" ht="15">
      <c r="B108" s="197">
        <v>0</v>
      </c>
      <c r="C108" s="198"/>
      <c r="D108" s="199" t="s">
        <v>1087</v>
      </c>
      <c r="E108" s="198" t="s">
        <v>1088</v>
      </c>
      <c r="F108" s="189">
        <f>F106*0.25</f>
        <v>0.66749999999999998</v>
      </c>
      <c r="G108" s="25"/>
      <c r="H108" s="26"/>
    </row>
    <row r="109" spans="2:8" ht="30">
      <c r="B109" s="197">
        <v>46</v>
      </c>
      <c r="C109" s="198"/>
      <c r="D109" s="199" t="s">
        <v>1089</v>
      </c>
      <c r="E109" s="198" t="s">
        <v>354</v>
      </c>
      <c r="F109" s="189">
        <v>424</v>
      </c>
      <c r="G109" s="25"/>
      <c r="H109" s="26"/>
    </row>
    <row r="110" spans="2:8" ht="30">
      <c r="B110" s="197">
        <v>47</v>
      </c>
      <c r="C110" s="198"/>
      <c r="D110" s="199" t="s">
        <v>1090</v>
      </c>
      <c r="E110" s="198" t="s">
        <v>1091</v>
      </c>
      <c r="F110" s="189">
        <v>5.79</v>
      </c>
      <c r="G110" s="25"/>
      <c r="H110" s="26"/>
    </row>
    <row r="111" spans="2:8" ht="15">
      <c r="B111" s="197">
        <v>0</v>
      </c>
      <c r="C111" s="198"/>
      <c r="D111" s="199" t="s">
        <v>1092</v>
      </c>
      <c r="E111" s="198" t="s">
        <v>1091</v>
      </c>
      <c r="F111" s="189">
        <f>F110*1.15</f>
        <v>6.6584999999999992</v>
      </c>
      <c r="G111" s="25"/>
      <c r="H111" s="26"/>
    </row>
    <row r="112" spans="2:8" ht="30">
      <c r="B112" s="197">
        <v>0</v>
      </c>
      <c r="C112" s="198"/>
      <c r="D112" s="199" t="s">
        <v>1093</v>
      </c>
      <c r="E112" s="198" t="s">
        <v>44</v>
      </c>
      <c r="F112" s="189">
        <v>1</v>
      </c>
      <c r="G112" s="25"/>
      <c r="H112" s="26"/>
    </row>
    <row r="113" spans="2:8" ht="15">
      <c r="B113" s="197">
        <v>48</v>
      </c>
      <c r="C113" s="198"/>
      <c r="D113" s="199" t="s">
        <v>1095</v>
      </c>
      <c r="E113" s="198" t="s">
        <v>837</v>
      </c>
      <c r="F113" s="189">
        <v>53.4</v>
      </c>
      <c r="G113" s="25"/>
      <c r="H113" s="26"/>
    </row>
    <row r="114" spans="2:8" ht="15">
      <c r="B114" s="197">
        <v>0</v>
      </c>
      <c r="C114" s="198"/>
      <c r="D114" s="199" t="s">
        <v>1096</v>
      </c>
      <c r="E114" s="198" t="s">
        <v>837</v>
      </c>
      <c r="F114" s="189">
        <f>F113*1.05</f>
        <v>56.07</v>
      </c>
      <c r="G114" s="25"/>
      <c r="H114" s="26"/>
    </row>
    <row r="115" spans="2:8" ht="15">
      <c r="B115" s="197">
        <v>0</v>
      </c>
      <c r="C115" s="198"/>
      <c r="D115" s="199" t="s">
        <v>1087</v>
      </c>
      <c r="E115" s="198" t="s">
        <v>1088</v>
      </c>
      <c r="F115" s="189">
        <f>F113*0.25</f>
        <v>13.35</v>
      </c>
      <c r="G115" s="25"/>
      <c r="H115" s="26"/>
    </row>
    <row r="116" spans="2:8" ht="15">
      <c r="B116" s="197">
        <v>49</v>
      </c>
      <c r="C116" s="198"/>
      <c r="D116" s="199" t="s">
        <v>1097</v>
      </c>
      <c r="E116" s="198" t="s">
        <v>354</v>
      </c>
      <c r="F116" s="189">
        <v>26.7</v>
      </c>
      <c r="G116" s="25"/>
      <c r="H116" s="26"/>
    </row>
    <row r="117" spans="2:8" ht="15">
      <c r="B117" s="186">
        <v>0</v>
      </c>
      <c r="C117" s="187"/>
      <c r="D117" s="195"/>
      <c r="E117" s="187"/>
      <c r="F117" s="189"/>
      <c r="G117" s="25"/>
      <c r="H117" s="26"/>
    </row>
    <row r="118" spans="2:8" ht="15">
      <c r="B118" s="186">
        <v>0</v>
      </c>
      <c r="C118" s="187"/>
      <c r="D118" s="188" t="s">
        <v>1105</v>
      </c>
      <c r="E118" s="187"/>
      <c r="F118" s="189"/>
      <c r="G118" s="25"/>
      <c r="H118" s="26"/>
    </row>
    <row r="119" spans="2:8" ht="15">
      <c r="B119" s="197">
        <v>50</v>
      </c>
      <c r="C119" s="198"/>
      <c r="D119" s="199" t="s">
        <v>1084</v>
      </c>
      <c r="E119" s="198" t="s">
        <v>837</v>
      </c>
      <c r="F119" s="189">
        <v>6</v>
      </c>
      <c r="G119" s="25"/>
      <c r="H119" s="26"/>
    </row>
    <row r="120" spans="2:8" ht="15">
      <c r="B120" s="197">
        <v>51</v>
      </c>
      <c r="C120" s="198"/>
      <c r="D120" s="199" t="s">
        <v>1085</v>
      </c>
      <c r="E120" s="198" t="s">
        <v>837</v>
      </c>
      <c r="F120" s="189">
        <v>3</v>
      </c>
      <c r="G120" s="25"/>
      <c r="H120" s="26"/>
    </row>
    <row r="121" spans="2:8" ht="15">
      <c r="B121" s="197">
        <v>0</v>
      </c>
      <c r="C121" s="198"/>
      <c r="D121" s="199" t="s">
        <v>1086</v>
      </c>
      <c r="E121" s="198" t="s">
        <v>837</v>
      </c>
      <c r="F121" s="189">
        <f>F120*1.05</f>
        <v>3.1500000000000004</v>
      </c>
      <c r="G121" s="25"/>
      <c r="H121" s="26"/>
    </row>
    <row r="122" spans="2:8" ht="15">
      <c r="B122" s="197">
        <v>0</v>
      </c>
      <c r="C122" s="198"/>
      <c r="D122" s="199" t="s">
        <v>1087</v>
      </c>
      <c r="E122" s="198" t="s">
        <v>1088</v>
      </c>
      <c r="F122" s="189">
        <f>F120*0.25</f>
        <v>0.75</v>
      </c>
      <c r="G122" s="25"/>
      <c r="H122" s="26"/>
    </row>
    <row r="123" spans="2:8" ht="30">
      <c r="B123" s="197">
        <v>52</v>
      </c>
      <c r="C123" s="198"/>
      <c r="D123" s="199" t="s">
        <v>1089</v>
      </c>
      <c r="E123" s="198" t="s">
        <v>354</v>
      </c>
      <c r="F123" s="189">
        <f>8*F127</f>
        <v>624</v>
      </c>
      <c r="G123" s="25"/>
      <c r="H123" s="26"/>
    </row>
    <row r="124" spans="2:8" ht="30">
      <c r="B124" s="197">
        <v>53</v>
      </c>
      <c r="C124" s="198"/>
      <c r="D124" s="199" t="s">
        <v>1090</v>
      </c>
      <c r="E124" s="198" t="s">
        <v>1091</v>
      </c>
      <c r="F124" s="189">
        <f>7.31</f>
        <v>7.31</v>
      </c>
      <c r="G124" s="25"/>
      <c r="H124" s="26"/>
    </row>
    <row r="125" spans="2:8" ht="15">
      <c r="B125" s="197">
        <v>0</v>
      </c>
      <c r="C125" s="198"/>
      <c r="D125" s="199" t="s">
        <v>1092</v>
      </c>
      <c r="E125" s="198" t="s">
        <v>1091</v>
      </c>
      <c r="F125" s="189">
        <f>F124*1.15</f>
        <v>8.4064999999999994</v>
      </c>
      <c r="G125" s="25"/>
      <c r="H125" s="26"/>
    </row>
    <row r="126" spans="2:8" ht="30">
      <c r="B126" s="197">
        <v>0</v>
      </c>
      <c r="C126" s="198"/>
      <c r="D126" s="199" t="s">
        <v>1093</v>
      </c>
      <c r="E126" s="198" t="s">
        <v>44</v>
      </c>
      <c r="F126" s="189">
        <v>1</v>
      </c>
      <c r="G126" s="25"/>
      <c r="H126" s="26"/>
    </row>
    <row r="127" spans="2:8" ht="15">
      <c r="B127" s="197">
        <v>54</v>
      </c>
      <c r="C127" s="198"/>
      <c r="D127" s="199" t="s">
        <v>1106</v>
      </c>
      <c r="E127" s="198" t="s">
        <v>837</v>
      </c>
      <c r="F127" s="189">
        <v>78</v>
      </c>
      <c r="G127" s="25"/>
      <c r="H127" s="26"/>
    </row>
    <row r="128" spans="2:8" ht="15">
      <c r="B128" s="197">
        <v>0</v>
      </c>
      <c r="C128" s="198"/>
      <c r="D128" s="199" t="s">
        <v>1096</v>
      </c>
      <c r="E128" s="198" t="s">
        <v>837</v>
      </c>
      <c r="F128" s="189">
        <f>F127*1.05</f>
        <v>81.900000000000006</v>
      </c>
      <c r="G128" s="25"/>
      <c r="H128" s="26"/>
    </row>
    <row r="129" spans="2:8" ht="15">
      <c r="B129" s="197">
        <v>0</v>
      </c>
      <c r="C129" s="198"/>
      <c r="D129" s="199" t="s">
        <v>1087</v>
      </c>
      <c r="E129" s="198" t="s">
        <v>1088</v>
      </c>
      <c r="F129" s="189">
        <f>F127*0.25</f>
        <v>19.5</v>
      </c>
      <c r="G129" s="25"/>
      <c r="H129" s="26"/>
    </row>
    <row r="130" spans="2:8" ht="15">
      <c r="B130" s="186">
        <v>0</v>
      </c>
      <c r="C130" s="187"/>
      <c r="D130" s="188" t="s">
        <v>1448</v>
      </c>
      <c r="E130" s="187"/>
      <c r="F130" s="189"/>
      <c r="G130" s="25"/>
      <c r="H130" s="26"/>
    </row>
    <row r="131" spans="2:8" ht="15">
      <c r="B131" s="197">
        <v>50</v>
      </c>
      <c r="C131" s="198"/>
      <c r="D131" s="199" t="s">
        <v>1449</v>
      </c>
      <c r="E131" s="198" t="s">
        <v>837</v>
      </c>
      <c r="F131" s="189">
        <f>0.55*8</f>
        <v>4.4000000000000004</v>
      </c>
      <c r="G131" s="25"/>
      <c r="H131" s="26"/>
    </row>
    <row r="132" spans="2:8" ht="30">
      <c r="B132" s="197">
        <v>52</v>
      </c>
      <c r="C132" s="198"/>
      <c r="D132" s="199" t="s">
        <v>1089</v>
      </c>
      <c r="E132" s="198" t="s">
        <v>354</v>
      </c>
      <c r="F132" s="189">
        <v>64</v>
      </c>
      <c r="G132" s="25"/>
      <c r="H132" s="26"/>
    </row>
    <row r="133" spans="2:8" ht="30">
      <c r="B133" s="197">
        <v>53</v>
      </c>
      <c r="C133" s="198"/>
      <c r="D133" s="199" t="s">
        <v>1090</v>
      </c>
      <c r="E133" s="198" t="s">
        <v>1091</v>
      </c>
      <c r="F133" s="189">
        <f>0.083*8</f>
        <v>0.66400000000000003</v>
      </c>
      <c r="G133" s="25"/>
      <c r="H133" s="26"/>
    </row>
    <row r="134" spans="2:8" ht="15">
      <c r="B134" s="197">
        <v>0</v>
      </c>
      <c r="C134" s="198"/>
      <c r="D134" s="199" t="s">
        <v>1092</v>
      </c>
      <c r="E134" s="198" t="s">
        <v>1091</v>
      </c>
      <c r="F134" s="189">
        <f>F133*1.15</f>
        <v>0.76359999999999995</v>
      </c>
      <c r="G134" s="25"/>
      <c r="H134" s="26"/>
    </row>
    <row r="135" spans="2:8" ht="30">
      <c r="B135" s="197">
        <v>0</v>
      </c>
      <c r="C135" s="198"/>
      <c r="D135" s="199" t="s">
        <v>1093</v>
      </c>
      <c r="E135" s="198" t="s">
        <v>44</v>
      </c>
      <c r="F135" s="189">
        <v>1</v>
      </c>
      <c r="G135" s="25"/>
      <c r="H135" s="26"/>
    </row>
    <row r="136" spans="2:8" ht="15">
      <c r="B136" s="197">
        <v>54</v>
      </c>
      <c r="C136" s="198"/>
      <c r="D136" s="199" t="s">
        <v>1095</v>
      </c>
      <c r="E136" s="198" t="s">
        <v>837</v>
      </c>
      <c r="F136" s="189">
        <f>0.007*8</f>
        <v>5.6000000000000001E-2</v>
      </c>
      <c r="G136" s="25"/>
      <c r="H136" s="26"/>
    </row>
    <row r="137" spans="2:8" ht="15">
      <c r="B137" s="197">
        <v>0</v>
      </c>
      <c r="C137" s="198"/>
      <c r="D137" s="199" t="s">
        <v>1096</v>
      </c>
      <c r="E137" s="198" t="s">
        <v>837</v>
      </c>
      <c r="F137" s="189">
        <f>F136*1.05</f>
        <v>5.8800000000000005E-2</v>
      </c>
      <c r="G137" s="25"/>
      <c r="H137" s="26"/>
    </row>
    <row r="138" spans="2:8" ht="15">
      <c r="B138" s="197">
        <v>0</v>
      </c>
      <c r="C138" s="198"/>
      <c r="D138" s="199" t="s">
        <v>1087</v>
      </c>
      <c r="E138" s="198" t="s">
        <v>1088</v>
      </c>
      <c r="F138" s="189">
        <f>F136*0.25</f>
        <v>1.4E-2</v>
      </c>
      <c r="G138" s="25"/>
      <c r="H138" s="26"/>
    </row>
    <row r="139" spans="2:8" ht="15">
      <c r="B139" s="197">
        <v>54</v>
      </c>
      <c r="C139" s="198"/>
      <c r="D139" s="199" t="s">
        <v>1095</v>
      </c>
      <c r="E139" s="198" t="s">
        <v>837</v>
      </c>
      <c r="F139" s="189">
        <f>0.95*8</f>
        <v>7.6</v>
      </c>
      <c r="G139" s="25"/>
      <c r="H139" s="26"/>
    </row>
    <row r="140" spans="2:8" ht="15">
      <c r="B140" s="197">
        <v>0</v>
      </c>
      <c r="C140" s="198"/>
      <c r="D140" s="199" t="s">
        <v>1450</v>
      </c>
      <c r="E140" s="198" t="s">
        <v>837</v>
      </c>
      <c r="F140" s="189">
        <f>F139*1.05</f>
        <v>7.9799999999999995</v>
      </c>
      <c r="G140" s="25"/>
      <c r="H140" s="26"/>
    </row>
    <row r="141" spans="2:8" ht="15">
      <c r="B141" s="197">
        <v>0</v>
      </c>
      <c r="C141" s="198"/>
      <c r="D141" s="199" t="s">
        <v>1087</v>
      </c>
      <c r="E141" s="198" t="s">
        <v>1088</v>
      </c>
      <c r="F141" s="189">
        <f>F139*0.25</f>
        <v>1.9</v>
      </c>
      <c r="G141" s="25"/>
      <c r="H141" s="26"/>
    </row>
    <row r="142" spans="2:8" ht="15">
      <c r="B142" s="186">
        <v>0</v>
      </c>
      <c r="C142" s="187"/>
      <c r="D142" s="196" t="s">
        <v>1451</v>
      </c>
      <c r="E142" s="187"/>
      <c r="F142" s="189"/>
      <c r="G142" s="25"/>
      <c r="H142" s="26"/>
    </row>
    <row r="143" spans="2:8" ht="15">
      <c r="B143" s="197">
        <v>44</v>
      </c>
      <c r="C143" s="198"/>
      <c r="D143" s="318" t="s">
        <v>1452</v>
      </c>
      <c r="E143" s="198" t="s">
        <v>837</v>
      </c>
      <c r="F143" s="189">
        <v>9.8000000000000004E-2</v>
      </c>
      <c r="G143" s="25"/>
      <c r="H143" s="26"/>
    </row>
    <row r="144" spans="2:8" ht="30">
      <c r="B144" s="197">
        <v>46</v>
      </c>
      <c r="C144" s="198"/>
      <c r="D144" s="199" t="s">
        <v>1089</v>
      </c>
      <c r="E144" s="198" t="s">
        <v>354</v>
      </c>
      <c r="F144" s="189">
        <v>4</v>
      </c>
      <c r="G144" s="25"/>
      <c r="H144" s="26"/>
    </row>
    <row r="145" spans="2:8" ht="30">
      <c r="B145" s="197">
        <v>47</v>
      </c>
      <c r="C145" s="198"/>
      <c r="D145" s="199" t="s">
        <v>1090</v>
      </c>
      <c r="E145" s="198" t="s">
        <v>1091</v>
      </c>
      <c r="F145" s="189">
        <v>6.0000000000000001E-3</v>
      </c>
      <c r="G145" s="25"/>
      <c r="H145" s="26"/>
    </row>
    <row r="146" spans="2:8" ht="15">
      <c r="B146" s="197">
        <v>0</v>
      </c>
      <c r="C146" s="198"/>
      <c r="D146" s="199" t="s">
        <v>1092</v>
      </c>
      <c r="E146" s="198" t="s">
        <v>1091</v>
      </c>
      <c r="F146" s="189">
        <f>F145*1.15</f>
        <v>6.8999999999999999E-3</v>
      </c>
      <c r="G146" s="25"/>
      <c r="H146" s="26"/>
    </row>
    <row r="147" spans="2:8" ht="30">
      <c r="B147" s="197">
        <v>0</v>
      </c>
      <c r="C147" s="198"/>
      <c r="D147" s="199" t="s">
        <v>1093</v>
      </c>
      <c r="E147" s="198" t="s">
        <v>44</v>
      </c>
      <c r="F147" s="189">
        <v>1</v>
      </c>
      <c r="G147" s="25"/>
      <c r="H147" s="26"/>
    </row>
    <row r="148" spans="2:8" ht="15">
      <c r="B148" s="197">
        <v>48</v>
      </c>
      <c r="C148" s="198"/>
      <c r="D148" s="199" t="s">
        <v>1095</v>
      </c>
      <c r="E148" s="198" t="s">
        <v>837</v>
      </c>
      <c r="F148" s="189">
        <v>7.0000000000000001E-3</v>
      </c>
      <c r="G148" s="25"/>
      <c r="H148" s="26"/>
    </row>
    <row r="149" spans="2:8" ht="15">
      <c r="B149" s="197">
        <v>0</v>
      </c>
      <c r="C149" s="198"/>
      <c r="D149" s="199" t="s">
        <v>1096</v>
      </c>
      <c r="E149" s="198" t="s">
        <v>837</v>
      </c>
      <c r="F149" s="189">
        <f>F148*1.05</f>
        <v>7.3500000000000006E-3</v>
      </c>
      <c r="G149" s="25"/>
      <c r="H149" s="26"/>
    </row>
    <row r="150" spans="2:8" ht="15">
      <c r="B150" s="197">
        <v>0</v>
      </c>
      <c r="C150" s="198"/>
      <c r="D150" s="199" t="s">
        <v>1087</v>
      </c>
      <c r="E150" s="198" t="s">
        <v>1088</v>
      </c>
      <c r="F150" s="189">
        <f>F148*0.25</f>
        <v>1.75E-3</v>
      </c>
      <c r="G150" s="25"/>
      <c r="H150" s="26"/>
    </row>
    <row r="151" spans="2:8" ht="15">
      <c r="B151" s="197">
        <v>48</v>
      </c>
      <c r="C151" s="198"/>
      <c r="D151" s="318" t="s">
        <v>1453</v>
      </c>
      <c r="E151" s="198" t="s">
        <v>837</v>
      </c>
      <c r="F151" s="189">
        <v>0.15</v>
      </c>
      <c r="G151" s="25"/>
      <c r="H151" s="26"/>
    </row>
    <row r="152" spans="2:8" ht="15">
      <c r="B152" s="197">
        <v>0</v>
      </c>
      <c r="C152" s="198"/>
      <c r="D152" s="199" t="s">
        <v>1096</v>
      </c>
      <c r="E152" s="198" t="s">
        <v>837</v>
      </c>
      <c r="F152" s="189">
        <f>F151*1.05</f>
        <v>0.1575</v>
      </c>
      <c r="G152" s="25"/>
      <c r="H152" s="26"/>
    </row>
    <row r="153" spans="2:8" ht="15">
      <c r="B153" s="197">
        <v>0</v>
      </c>
      <c r="C153" s="198"/>
      <c r="D153" s="199" t="s">
        <v>1087</v>
      </c>
      <c r="E153" s="198" t="s">
        <v>1088</v>
      </c>
      <c r="F153" s="189">
        <f>F151*0.25</f>
        <v>3.7499999999999999E-2</v>
      </c>
      <c r="G153" s="25"/>
      <c r="H153" s="26"/>
    </row>
    <row r="154" spans="2:8" ht="15">
      <c r="B154" s="197">
        <v>49</v>
      </c>
      <c r="C154" s="198"/>
      <c r="D154" s="199" t="s">
        <v>1097</v>
      </c>
      <c r="E154" s="198" t="s">
        <v>354</v>
      </c>
      <c r="F154" s="189">
        <v>0.11</v>
      </c>
      <c r="G154" s="25"/>
      <c r="H154" s="26"/>
    </row>
    <row r="155" spans="2:8" ht="15">
      <c r="B155" s="197">
        <v>34</v>
      </c>
      <c r="C155" s="198"/>
      <c r="D155" s="318" t="s">
        <v>1454</v>
      </c>
      <c r="E155" s="198" t="s">
        <v>1081</v>
      </c>
      <c r="F155" s="189">
        <v>2</v>
      </c>
      <c r="G155" s="25"/>
      <c r="H155" s="26"/>
    </row>
    <row r="156" spans="2:8" ht="15">
      <c r="B156" s="186">
        <v>0</v>
      </c>
      <c r="C156" s="187"/>
      <c r="D156" s="196" t="s">
        <v>1455</v>
      </c>
      <c r="E156" s="187"/>
      <c r="F156" s="189"/>
      <c r="G156" s="25"/>
      <c r="H156" s="26"/>
    </row>
    <row r="157" spans="2:8" ht="15">
      <c r="B157" s="197">
        <v>44</v>
      </c>
      <c r="C157" s="198"/>
      <c r="D157" s="318" t="s">
        <v>1452</v>
      </c>
      <c r="E157" s="198" t="s">
        <v>837</v>
      </c>
      <c r="F157" s="189">
        <v>9.8000000000000004E-2</v>
      </c>
      <c r="G157" s="25"/>
      <c r="H157" s="26"/>
    </row>
    <row r="158" spans="2:8" ht="30">
      <c r="B158" s="197">
        <v>46</v>
      </c>
      <c r="C158" s="198"/>
      <c r="D158" s="199" t="s">
        <v>1089</v>
      </c>
      <c r="E158" s="198" t="s">
        <v>354</v>
      </c>
      <c r="F158" s="189">
        <v>4</v>
      </c>
      <c r="G158" s="25"/>
      <c r="H158" s="26"/>
    </row>
    <row r="159" spans="2:8" ht="30">
      <c r="B159" s="197">
        <v>47</v>
      </c>
      <c r="C159" s="198"/>
      <c r="D159" s="199" t="s">
        <v>1090</v>
      </c>
      <c r="E159" s="198" t="s">
        <v>1091</v>
      </c>
      <c r="F159" s="189">
        <v>6.0000000000000001E-3</v>
      </c>
      <c r="G159" s="25"/>
      <c r="H159" s="26"/>
    </row>
    <row r="160" spans="2:8" ht="15">
      <c r="B160" s="197">
        <v>0</v>
      </c>
      <c r="C160" s="198"/>
      <c r="D160" s="199" t="s">
        <v>1092</v>
      </c>
      <c r="E160" s="198" t="s">
        <v>1091</v>
      </c>
      <c r="F160" s="189">
        <f>F159*1.15</f>
        <v>6.8999999999999999E-3</v>
      </c>
      <c r="G160" s="25"/>
      <c r="H160" s="26"/>
    </row>
    <row r="161" spans="2:8" ht="30">
      <c r="B161" s="197">
        <v>0</v>
      </c>
      <c r="C161" s="198"/>
      <c r="D161" s="199" t="s">
        <v>1093</v>
      </c>
      <c r="E161" s="198" t="s">
        <v>44</v>
      </c>
      <c r="F161" s="189">
        <v>1</v>
      </c>
      <c r="G161" s="25"/>
      <c r="H161" s="26"/>
    </row>
    <row r="162" spans="2:8" ht="15">
      <c r="B162" s="197">
        <v>48</v>
      </c>
      <c r="C162" s="198"/>
      <c r="D162" s="199" t="s">
        <v>1095</v>
      </c>
      <c r="E162" s="198" t="s">
        <v>837</v>
      </c>
      <c r="F162" s="189">
        <v>7.0000000000000001E-3</v>
      </c>
      <c r="G162" s="25"/>
      <c r="H162" s="26"/>
    </row>
    <row r="163" spans="2:8" ht="15">
      <c r="B163" s="197">
        <v>0</v>
      </c>
      <c r="C163" s="198"/>
      <c r="D163" s="199" t="s">
        <v>1096</v>
      </c>
      <c r="E163" s="198" t="s">
        <v>837</v>
      </c>
      <c r="F163" s="189">
        <f>F162*1.05</f>
        <v>7.3500000000000006E-3</v>
      </c>
      <c r="G163" s="25"/>
      <c r="H163" s="26"/>
    </row>
    <row r="164" spans="2:8" ht="15">
      <c r="B164" s="197">
        <v>0</v>
      </c>
      <c r="C164" s="198"/>
      <c r="D164" s="199" t="s">
        <v>1087</v>
      </c>
      <c r="E164" s="198" t="s">
        <v>1088</v>
      </c>
      <c r="F164" s="189">
        <f>F162*0.25</f>
        <v>1.75E-3</v>
      </c>
      <c r="G164" s="25"/>
      <c r="H164" s="26"/>
    </row>
    <row r="165" spans="2:8" ht="15">
      <c r="B165" s="197">
        <v>48</v>
      </c>
      <c r="C165" s="198"/>
      <c r="D165" s="318" t="s">
        <v>1453</v>
      </c>
      <c r="E165" s="198" t="s">
        <v>837</v>
      </c>
      <c r="F165" s="189">
        <v>0.15</v>
      </c>
      <c r="G165" s="25"/>
      <c r="H165" s="26"/>
    </row>
    <row r="166" spans="2:8" ht="15">
      <c r="B166" s="197">
        <v>0</v>
      </c>
      <c r="C166" s="198"/>
      <c r="D166" s="199" t="s">
        <v>1096</v>
      </c>
      <c r="E166" s="198" t="s">
        <v>837</v>
      </c>
      <c r="F166" s="189">
        <f>F165*1.05</f>
        <v>0.1575</v>
      </c>
      <c r="G166" s="25"/>
      <c r="H166" s="26"/>
    </row>
    <row r="167" spans="2:8" ht="15">
      <c r="B167" s="197">
        <v>0</v>
      </c>
      <c r="C167" s="198"/>
      <c r="D167" s="199" t="s">
        <v>1087</v>
      </c>
      <c r="E167" s="198" t="s">
        <v>1088</v>
      </c>
      <c r="F167" s="189">
        <f>F165*0.25</f>
        <v>3.7499999999999999E-2</v>
      </c>
      <c r="G167" s="25"/>
      <c r="H167" s="26"/>
    </row>
    <row r="168" spans="2:8" ht="15">
      <c r="B168" s="197">
        <v>49</v>
      </c>
      <c r="C168" s="198"/>
      <c r="D168" s="199" t="s">
        <v>1097</v>
      </c>
      <c r="E168" s="198" t="s">
        <v>354</v>
      </c>
      <c r="F168" s="189">
        <v>0.11</v>
      </c>
      <c r="G168" s="25"/>
      <c r="H168" s="26"/>
    </row>
    <row r="169" spans="2:8" ht="15">
      <c r="B169" s="197">
        <v>34</v>
      </c>
      <c r="C169" s="198"/>
      <c r="D169" s="318" t="s">
        <v>1454</v>
      </c>
      <c r="E169" s="198" t="s">
        <v>1081</v>
      </c>
      <c r="F169" s="189">
        <v>2</v>
      </c>
      <c r="G169" s="25"/>
      <c r="H169" s="26"/>
    </row>
    <row r="170" spans="2:8" ht="15">
      <c r="B170" s="186">
        <v>0</v>
      </c>
      <c r="C170" s="187"/>
      <c r="D170" s="196" t="s">
        <v>1456</v>
      </c>
      <c r="E170" s="187"/>
      <c r="F170" s="189"/>
      <c r="G170" s="25"/>
      <c r="H170" s="26"/>
    </row>
    <row r="171" spans="2:8" ht="15">
      <c r="B171" s="197">
        <v>44</v>
      </c>
      <c r="C171" s="198"/>
      <c r="D171" s="318" t="s">
        <v>1452</v>
      </c>
      <c r="E171" s="198" t="s">
        <v>837</v>
      </c>
      <c r="F171" s="189">
        <f>0.55+0.098</f>
        <v>0.64800000000000002</v>
      </c>
      <c r="G171" s="25"/>
      <c r="H171" s="26"/>
    </row>
    <row r="172" spans="2:8" ht="30">
      <c r="B172" s="197">
        <v>46</v>
      </c>
      <c r="C172" s="198"/>
      <c r="D172" s="199" t="s">
        <v>1089</v>
      </c>
      <c r="E172" s="198" t="s">
        <v>354</v>
      </c>
      <c r="F172" s="189">
        <v>14</v>
      </c>
      <c r="G172" s="25"/>
      <c r="H172" s="26"/>
    </row>
    <row r="173" spans="2:8" ht="30">
      <c r="B173" s="197">
        <v>47</v>
      </c>
      <c r="C173" s="198"/>
      <c r="D173" s="199" t="s">
        <v>1090</v>
      </c>
      <c r="E173" s="198" t="s">
        <v>1091</v>
      </c>
      <c r="F173" s="189">
        <f>0.09</f>
        <v>0.09</v>
      </c>
      <c r="G173" s="25"/>
      <c r="H173" s="26"/>
    </row>
    <row r="174" spans="2:8" ht="15">
      <c r="B174" s="197">
        <v>0</v>
      </c>
      <c r="C174" s="198"/>
      <c r="D174" s="199" t="s">
        <v>1092</v>
      </c>
      <c r="E174" s="198" t="s">
        <v>1091</v>
      </c>
      <c r="F174" s="189">
        <f>F173*1.15</f>
        <v>0.10349999999999999</v>
      </c>
      <c r="G174" s="25"/>
      <c r="H174" s="26"/>
    </row>
    <row r="175" spans="2:8" ht="30">
      <c r="B175" s="197">
        <v>0</v>
      </c>
      <c r="C175" s="198"/>
      <c r="D175" s="199" t="s">
        <v>1093</v>
      </c>
      <c r="E175" s="198" t="s">
        <v>44</v>
      </c>
      <c r="F175" s="189">
        <v>1</v>
      </c>
      <c r="G175" s="25"/>
      <c r="H175" s="26"/>
    </row>
    <row r="176" spans="2:8" ht="15">
      <c r="B176" s="197">
        <v>48</v>
      </c>
      <c r="C176" s="198"/>
      <c r="D176" s="199" t="s">
        <v>1095</v>
      </c>
      <c r="E176" s="198" t="s">
        <v>837</v>
      </c>
      <c r="F176" s="189">
        <f>0.014</f>
        <v>1.4E-2</v>
      </c>
      <c r="G176" s="25"/>
      <c r="H176" s="26"/>
    </row>
    <row r="177" spans="2:8" ht="15">
      <c r="B177" s="197">
        <v>0</v>
      </c>
      <c r="C177" s="198"/>
      <c r="D177" s="199" t="s">
        <v>1096</v>
      </c>
      <c r="E177" s="198" t="s">
        <v>837</v>
      </c>
      <c r="F177" s="189">
        <f>F176*1.05</f>
        <v>1.4700000000000001E-2</v>
      </c>
      <c r="G177" s="25"/>
      <c r="H177" s="26"/>
    </row>
    <row r="178" spans="2:8" ht="15">
      <c r="B178" s="197">
        <v>0</v>
      </c>
      <c r="C178" s="198"/>
      <c r="D178" s="199" t="s">
        <v>1087</v>
      </c>
      <c r="E178" s="198" t="s">
        <v>1088</v>
      </c>
      <c r="F178" s="189">
        <f>F176*0.25</f>
        <v>3.5000000000000001E-3</v>
      </c>
      <c r="G178" s="25"/>
      <c r="H178" s="26"/>
    </row>
    <row r="179" spans="2:8" ht="15">
      <c r="B179" s="197">
        <v>48</v>
      </c>
      <c r="C179" s="198"/>
      <c r="D179" s="318" t="s">
        <v>1453</v>
      </c>
      <c r="E179" s="198" t="s">
        <v>837</v>
      </c>
      <c r="F179" s="189">
        <f>0.95+0.15</f>
        <v>1.0999999999999999</v>
      </c>
      <c r="G179" s="25"/>
      <c r="H179" s="26"/>
    </row>
    <row r="180" spans="2:8" ht="15">
      <c r="B180" s="197">
        <v>0</v>
      </c>
      <c r="C180" s="198"/>
      <c r="D180" s="199" t="s">
        <v>1096</v>
      </c>
      <c r="E180" s="198" t="s">
        <v>837</v>
      </c>
      <c r="F180" s="189">
        <f>F179*1.05</f>
        <v>1.1549999999999998</v>
      </c>
      <c r="G180" s="25"/>
      <c r="H180" s="26"/>
    </row>
    <row r="181" spans="2:8" ht="15">
      <c r="B181" s="197">
        <v>0</v>
      </c>
      <c r="C181" s="198"/>
      <c r="D181" s="199" t="s">
        <v>1087</v>
      </c>
      <c r="E181" s="198" t="s">
        <v>1088</v>
      </c>
      <c r="F181" s="189">
        <f>F179*0.25</f>
        <v>0.27499999999999997</v>
      </c>
      <c r="G181" s="25"/>
      <c r="H181" s="26"/>
    </row>
    <row r="182" spans="2:8" ht="15">
      <c r="B182" s="197">
        <v>49</v>
      </c>
      <c r="C182" s="198"/>
      <c r="D182" s="199" t="s">
        <v>1097</v>
      </c>
      <c r="E182" s="198" t="s">
        <v>354</v>
      </c>
      <c r="F182" s="189">
        <v>0.3</v>
      </c>
      <c r="G182" s="25"/>
      <c r="H182" s="26"/>
    </row>
    <row r="183" spans="2:8" ht="15">
      <c r="B183" s="197">
        <v>34</v>
      </c>
      <c r="C183" s="198"/>
      <c r="D183" s="318" t="s">
        <v>1454</v>
      </c>
      <c r="E183" s="198" t="s">
        <v>1081</v>
      </c>
      <c r="F183" s="189">
        <v>4</v>
      </c>
      <c r="G183" s="25"/>
      <c r="H183" s="26"/>
    </row>
    <row r="184" spans="2:8" ht="15">
      <c r="B184" s="186">
        <v>0</v>
      </c>
      <c r="C184" s="187"/>
      <c r="D184" s="196" t="s">
        <v>1457</v>
      </c>
      <c r="E184" s="187"/>
      <c r="F184" s="189"/>
      <c r="G184" s="25"/>
      <c r="H184" s="26"/>
    </row>
    <row r="185" spans="2:8" ht="15">
      <c r="B185" s="197">
        <v>44</v>
      </c>
      <c r="C185" s="198"/>
      <c r="D185" s="318" t="s">
        <v>1452</v>
      </c>
      <c r="E185" s="198" t="s">
        <v>837</v>
      </c>
      <c r="F185" s="189">
        <f>0.55+0.098</f>
        <v>0.64800000000000002</v>
      </c>
      <c r="G185" s="25"/>
      <c r="H185" s="26"/>
    </row>
    <row r="186" spans="2:8" ht="30">
      <c r="B186" s="197">
        <v>46</v>
      </c>
      <c r="C186" s="198"/>
      <c r="D186" s="199" t="s">
        <v>1089</v>
      </c>
      <c r="E186" s="198" t="s">
        <v>354</v>
      </c>
      <c r="F186" s="189">
        <v>14</v>
      </c>
      <c r="G186" s="25"/>
      <c r="H186" s="26"/>
    </row>
    <row r="187" spans="2:8" ht="30">
      <c r="B187" s="197">
        <v>47</v>
      </c>
      <c r="C187" s="198"/>
      <c r="D187" s="199" t="s">
        <v>1090</v>
      </c>
      <c r="E187" s="198" t="s">
        <v>1091</v>
      </c>
      <c r="F187" s="189">
        <f>0.09</f>
        <v>0.09</v>
      </c>
      <c r="G187" s="25"/>
      <c r="H187" s="26"/>
    </row>
    <row r="188" spans="2:8" ht="15">
      <c r="B188" s="197">
        <v>0</v>
      </c>
      <c r="C188" s="198"/>
      <c r="D188" s="199" t="s">
        <v>1092</v>
      </c>
      <c r="E188" s="198" t="s">
        <v>1091</v>
      </c>
      <c r="F188" s="189">
        <f>F187*1.15</f>
        <v>0.10349999999999999</v>
      </c>
      <c r="G188" s="25"/>
      <c r="H188" s="26"/>
    </row>
    <row r="189" spans="2:8" ht="30">
      <c r="B189" s="197">
        <v>0</v>
      </c>
      <c r="C189" s="198"/>
      <c r="D189" s="199" t="s">
        <v>1093</v>
      </c>
      <c r="E189" s="198" t="s">
        <v>44</v>
      </c>
      <c r="F189" s="189">
        <v>1</v>
      </c>
      <c r="G189" s="25"/>
      <c r="H189" s="26"/>
    </row>
    <row r="190" spans="2:8" ht="15">
      <c r="B190" s="197">
        <v>48</v>
      </c>
      <c r="C190" s="198"/>
      <c r="D190" s="199" t="s">
        <v>1095</v>
      </c>
      <c r="E190" s="198" t="s">
        <v>837</v>
      </c>
      <c r="F190" s="189">
        <f>0.014</f>
        <v>1.4E-2</v>
      </c>
      <c r="G190" s="25"/>
      <c r="H190" s="26"/>
    </row>
    <row r="191" spans="2:8" ht="15">
      <c r="B191" s="197">
        <v>0</v>
      </c>
      <c r="C191" s="198"/>
      <c r="D191" s="199" t="s">
        <v>1096</v>
      </c>
      <c r="E191" s="198" t="s">
        <v>837</v>
      </c>
      <c r="F191" s="189">
        <f>F190*1.05</f>
        <v>1.4700000000000001E-2</v>
      </c>
      <c r="G191" s="25"/>
      <c r="H191" s="26"/>
    </row>
    <row r="192" spans="2:8" ht="15">
      <c r="B192" s="197">
        <v>0</v>
      </c>
      <c r="C192" s="198"/>
      <c r="D192" s="199" t="s">
        <v>1087</v>
      </c>
      <c r="E192" s="198" t="s">
        <v>1088</v>
      </c>
      <c r="F192" s="189">
        <f>F190*0.25</f>
        <v>3.5000000000000001E-3</v>
      </c>
      <c r="G192" s="25"/>
      <c r="H192" s="26"/>
    </row>
    <row r="193" spans="2:8" ht="15">
      <c r="B193" s="197">
        <v>48</v>
      </c>
      <c r="C193" s="198"/>
      <c r="D193" s="318" t="s">
        <v>1453</v>
      </c>
      <c r="E193" s="198" t="s">
        <v>837</v>
      </c>
      <c r="F193" s="189">
        <f>0.95+0.15</f>
        <v>1.0999999999999999</v>
      </c>
      <c r="G193" s="25"/>
      <c r="H193" s="26"/>
    </row>
    <row r="194" spans="2:8" ht="15">
      <c r="B194" s="197">
        <v>0</v>
      </c>
      <c r="C194" s="198"/>
      <c r="D194" s="199" t="s">
        <v>1096</v>
      </c>
      <c r="E194" s="198" t="s">
        <v>837</v>
      </c>
      <c r="F194" s="189">
        <f>F193*1.05</f>
        <v>1.1549999999999998</v>
      </c>
      <c r="G194" s="25"/>
      <c r="H194" s="26"/>
    </row>
    <row r="195" spans="2:8" ht="15">
      <c r="B195" s="197">
        <v>0</v>
      </c>
      <c r="C195" s="198"/>
      <c r="D195" s="199" t="s">
        <v>1087</v>
      </c>
      <c r="E195" s="198" t="s">
        <v>1088</v>
      </c>
      <c r="F195" s="189">
        <f>F193*0.25</f>
        <v>0.27499999999999997</v>
      </c>
      <c r="G195" s="25"/>
      <c r="H195" s="26"/>
    </row>
    <row r="196" spans="2:8" ht="15">
      <c r="B196" s="197">
        <v>49</v>
      </c>
      <c r="C196" s="198"/>
      <c r="D196" s="199" t="s">
        <v>1097</v>
      </c>
      <c r="E196" s="198" t="s">
        <v>354</v>
      </c>
      <c r="F196" s="189">
        <v>0.3</v>
      </c>
      <c r="G196" s="25"/>
      <c r="H196" s="26"/>
    </row>
    <row r="197" spans="2:8" ht="15">
      <c r="B197" s="197">
        <v>34</v>
      </c>
      <c r="C197" s="198"/>
      <c r="D197" s="318" t="s">
        <v>1454</v>
      </c>
      <c r="E197" s="198" t="s">
        <v>1081</v>
      </c>
      <c r="F197" s="189">
        <v>6</v>
      </c>
      <c r="G197" s="25"/>
      <c r="H197" s="26"/>
    </row>
    <row r="198" spans="2:8" s="6" customFormat="1">
      <c r="B198" s="10"/>
      <c r="C198" s="11"/>
      <c r="D198" s="12"/>
      <c r="E198" s="13"/>
      <c r="F198" s="23"/>
      <c r="G198" s="27"/>
      <c r="H198" s="28"/>
    </row>
    <row r="199" spans="2:8" ht="15">
      <c r="B199" s="4"/>
      <c r="C199" s="4"/>
      <c r="D199" s="7"/>
      <c r="E199" s="7" t="s">
        <v>5</v>
      </c>
      <c r="F199" s="24"/>
      <c r="G199" s="25"/>
      <c r="H199" s="26"/>
    </row>
    <row r="201" spans="2:8" s="8" customFormat="1" ht="12.75" customHeight="1">
      <c r="C201" s="9" t="str">
        <f>'1,1'!C22</f>
        <v>Piezīmes:</v>
      </c>
    </row>
    <row r="202" spans="2:8" s="8" customFormat="1" ht="45" customHeight="1">
      <c r="B202"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02" s="559"/>
      <c r="D202" s="559"/>
      <c r="E202" s="559"/>
      <c r="F202" s="559"/>
      <c r="G202" s="559"/>
      <c r="H202" s="559"/>
    </row>
  </sheetData>
  <mergeCells count="11">
    <mergeCell ref="B202:H202"/>
    <mergeCell ref="D3:H3"/>
    <mergeCell ref="D4:H4"/>
    <mergeCell ref="B1:D1"/>
    <mergeCell ref="B2:H2"/>
    <mergeCell ref="D5:H5"/>
    <mergeCell ref="B7:B8"/>
    <mergeCell ref="C7:C8"/>
    <mergeCell ref="D7:D8"/>
    <mergeCell ref="E7:E8"/>
    <mergeCell ref="F7:F8"/>
  </mergeCells>
  <conditionalFormatting sqref="F21:F23">
    <cfRule type="expression" dxfId="1" priority="1">
      <formula>#REF!&gt;0</formula>
    </cfRule>
  </conditionalFormatting>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J137"/>
  <sheetViews>
    <sheetView showZeros="0" view="pageBreakPreview" topLeftCell="A115" zoomScale="80" zoomScaleNormal="100" zoomScaleSheetLayoutView="80" workbookViewId="0">
      <selection activeCell="H13" sqref="H13"/>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560" t="s">
        <v>12</v>
      </c>
      <c r="C1" s="560"/>
      <c r="D1" s="560"/>
      <c r="E1" s="16" t="str">
        <f ca="1">MID(CELL("filename",B1), FIND("]", CELL("filename",B1))+ 1, 255)</f>
        <v>1,3</v>
      </c>
      <c r="F1" s="16"/>
      <c r="G1" s="16"/>
      <c r="H1" s="16"/>
    </row>
    <row r="2" spans="2:8" s="3" customFormat="1" ht="15">
      <c r="B2" s="561" t="str">
        <f>D9</f>
        <v>Sienas, nesošās konstrukcijas</v>
      </c>
      <c r="C2" s="561"/>
      <c r="D2" s="561"/>
      <c r="E2" s="561"/>
      <c r="F2" s="561"/>
      <c r="G2" s="561"/>
      <c r="H2" s="561"/>
    </row>
    <row r="3" spans="2:8" ht="15">
      <c r="B3" s="2" t="s">
        <v>1</v>
      </c>
      <c r="D3" s="568" t="str">
        <f>'1,1'!D3</f>
        <v>Ražošanas ēka</v>
      </c>
      <c r="E3" s="568"/>
      <c r="F3" s="568"/>
      <c r="G3" s="568"/>
      <c r="H3" s="568"/>
    </row>
    <row r="4" spans="2:8" ht="15">
      <c r="B4" s="2" t="s">
        <v>2</v>
      </c>
      <c r="D4" s="568" t="str">
        <f>'1,1'!D4</f>
        <v>Ražošanas ēkas Nr.7 jaunbūve</v>
      </c>
      <c r="E4" s="568"/>
      <c r="F4" s="568"/>
      <c r="G4" s="568"/>
      <c r="H4" s="568"/>
    </row>
    <row r="5" spans="2:8" ht="15">
      <c r="B5" s="2" t="s">
        <v>3</v>
      </c>
      <c r="D5" s="568" t="str">
        <f>'1,1'!D5:H5</f>
        <v>Ventspils, Ventspils Augsto tehnoloģiju parks</v>
      </c>
      <c r="E5" s="568"/>
      <c r="F5" s="568"/>
      <c r="G5" s="568"/>
      <c r="H5" s="568"/>
    </row>
    <row r="6" spans="2:8" ht="15">
      <c r="B6" s="5"/>
      <c r="C6" s="5"/>
    </row>
    <row r="7" spans="2:8" ht="14.25" customHeight="1">
      <c r="B7" s="562" t="s">
        <v>4</v>
      </c>
      <c r="C7" s="563"/>
      <c r="D7" s="565" t="s">
        <v>6</v>
      </c>
      <c r="E7" s="566" t="s">
        <v>7</v>
      </c>
      <c r="F7" s="567" t="s">
        <v>8</v>
      </c>
      <c r="G7" s="25"/>
      <c r="H7" s="26"/>
    </row>
    <row r="8" spans="2:8" ht="59.25" customHeight="1">
      <c r="B8" s="562"/>
      <c r="C8" s="564"/>
      <c r="D8" s="565"/>
      <c r="E8" s="566"/>
      <c r="F8" s="567"/>
      <c r="G8" s="25"/>
      <c r="H8" s="26"/>
    </row>
    <row r="9" spans="2:8" ht="15.75">
      <c r="B9" s="169"/>
      <c r="C9" s="185">
        <v>0</v>
      </c>
      <c r="D9" s="127" t="s">
        <v>1199</v>
      </c>
      <c r="E9" s="128"/>
      <c r="F9" s="129"/>
      <c r="G9" s="25"/>
      <c r="H9" s="26"/>
    </row>
    <row r="10" spans="2:8" ht="30">
      <c r="B10" s="197">
        <v>0</v>
      </c>
      <c r="C10" s="198"/>
      <c r="D10" s="188" t="s">
        <v>1108</v>
      </c>
      <c r="E10" s="198"/>
      <c r="F10" s="189"/>
      <c r="G10" s="25"/>
      <c r="H10" s="26"/>
    </row>
    <row r="11" spans="2:8" ht="30">
      <c r="B11" s="197">
        <v>1</v>
      </c>
      <c r="C11" s="198"/>
      <c r="D11" s="199" t="s">
        <v>1109</v>
      </c>
      <c r="E11" s="198" t="s">
        <v>1091</v>
      </c>
      <c r="F11" s="187">
        <v>31.13</v>
      </c>
      <c r="G11" s="25"/>
      <c r="H11" s="26"/>
    </row>
    <row r="12" spans="2:8" ht="30">
      <c r="B12" s="197">
        <v>0</v>
      </c>
      <c r="C12" s="198"/>
      <c r="D12" s="199" t="s">
        <v>1110</v>
      </c>
      <c r="E12" s="198" t="s">
        <v>1091</v>
      </c>
      <c r="F12" s="187">
        <f>F11*1.1</f>
        <v>34.243000000000002</v>
      </c>
      <c r="G12" s="25"/>
      <c r="H12" s="26"/>
    </row>
    <row r="13" spans="2:8" ht="30">
      <c r="B13" s="197">
        <v>0</v>
      </c>
      <c r="C13" s="198"/>
      <c r="D13" s="199" t="s">
        <v>1111</v>
      </c>
      <c r="E13" s="198" t="s">
        <v>44</v>
      </c>
      <c r="F13" s="187">
        <v>1</v>
      </c>
      <c r="G13" s="25"/>
      <c r="H13" s="26"/>
    </row>
    <row r="14" spans="2:8" ht="15">
      <c r="B14" s="186" t="s">
        <v>1458</v>
      </c>
      <c r="C14" s="187"/>
      <c r="D14" s="195" t="s">
        <v>1459</v>
      </c>
      <c r="E14" s="187" t="s">
        <v>26</v>
      </c>
      <c r="F14" s="187">
        <v>110</v>
      </c>
      <c r="G14" s="25"/>
      <c r="H14" s="26"/>
    </row>
    <row r="15" spans="2:8" ht="15">
      <c r="B15" s="186" t="s">
        <v>1460</v>
      </c>
      <c r="C15" s="187"/>
      <c r="D15" s="195" t="s">
        <v>1461</v>
      </c>
      <c r="E15" s="187" t="s">
        <v>26</v>
      </c>
      <c r="F15" s="189">
        <v>196</v>
      </c>
      <c r="G15" s="25"/>
      <c r="H15" s="26"/>
    </row>
    <row r="16" spans="2:8" ht="15">
      <c r="B16" s="197">
        <v>0</v>
      </c>
      <c r="C16" s="198"/>
      <c r="D16" s="199"/>
      <c r="E16" s="187"/>
      <c r="F16" s="189"/>
      <c r="G16" s="25"/>
      <c r="H16" s="26"/>
    </row>
    <row r="17" spans="2:8" ht="15">
      <c r="B17" s="197">
        <v>0</v>
      </c>
      <c r="C17" s="198"/>
      <c r="D17" s="188" t="s">
        <v>1112</v>
      </c>
      <c r="E17" s="187"/>
      <c r="F17" s="189"/>
      <c r="G17" s="25"/>
      <c r="H17" s="26"/>
    </row>
    <row r="18" spans="2:8" ht="15">
      <c r="B18" s="186">
        <v>2</v>
      </c>
      <c r="C18" s="187"/>
      <c r="D18" s="195" t="s">
        <v>1113</v>
      </c>
      <c r="E18" s="187" t="s">
        <v>1081</v>
      </c>
      <c r="F18" s="189">
        <v>4</v>
      </c>
      <c r="G18" s="25"/>
      <c r="H18" s="26"/>
    </row>
    <row r="19" spans="2:8" ht="30">
      <c r="B19" s="197">
        <v>3</v>
      </c>
      <c r="C19" s="198"/>
      <c r="D19" s="199" t="s">
        <v>1089</v>
      </c>
      <c r="E19" s="198" t="s">
        <v>354</v>
      </c>
      <c r="F19" s="189">
        <v>88.2</v>
      </c>
      <c r="G19" s="25"/>
      <c r="H19" s="26"/>
    </row>
    <row r="20" spans="2:8" ht="30">
      <c r="B20" s="197">
        <v>4</v>
      </c>
      <c r="C20" s="198"/>
      <c r="D20" s="199" t="s">
        <v>1114</v>
      </c>
      <c r="E20" s="198" t="s">
        <v>1091</v>
      </c>
      <c r="F20" s="189">
        <v>2.59</v>
      </c>
      <c r="G20" s="25"/>
      <c r="H20" s="26"/>
    </row>
    <row r="21" spans="2:8" ht="15">
      <c r="B21" s="197">
        <v>0</v>
      </c>
      <c r="C21" s="198"/>
      <c r="D21" s="199" t="s">
        <v>1092</v>
      </c>
      <c r="E21" s="198" t="s">
        <v>1091</v>
      </c>
      <c r="F21" s="189">
        <f>F20*1.15</f>
        <v>2.9784999999999995</v>
      </c>
      <c r="G21" s="25"/>
      <c r="H21" s="26"/>
    </row>
    <row r="22" spans="2:8" ht="30">
      <c r="B22" s="197">
        <v>0</v>
      </c>
      <c r="C22" s="198"/>
      <c r="D22" s="199" t="s">
        <v>1093</v>
      </c>
      <c r="E22" s="198" t="s">
        <v>44</v>
      </c>
      <c r="F22" s="189">
        <v>1</v>
      </c>
      <c r="G22" s="25"/>
      <c r="H22" s="26"/>
    </row>
    <row r="23" spans="2:8" ht="30">
      <c r="B23" s="186">
        <v>5</v>
      </c>
      <c r="C23" s="187"/>
      <c r="D23" s="195" t="s">
        <v>1115</v>
      </c>
      <c r="E23" s="187" t="s">
        <v>837</v>
      </c>
      <c r="F23" s="189">
        <v>13.3</v>
      </c>
      <c r="G23" s="25"/>
      <c r="H23" s="26"/>
    </row>
    <row r="24" spans="2:8" ht="15">
      <c r="B24" s="186">
        <v>0</v>
      </c>
      <c r="C24" s="187"/>
      <c r="D24" s="195" t="s">
        <v>1116</v>
      </c>
      <c r="E24" s="187" t="s">
        <v>837</v>
      </c>
      <c r="F24" s="189">
        <f>F23*1.05</f>
        <v>13.965000000000002</v>
      </c>
      <c r="G24" s="25"/>
      <c r="H24" s="26"/>
    </row>
    <row r="25" spans="2:8" ht="15">
      <c r="B25" s="186">
        <v>0</v>
      </c>
      <c r="C25" s="187"/>
      <c r="D25" s="195" t="s">
        <v>1087</v>
      </c>
      <c r="E25" s="187" t="s">
        <v>1088</v>
      </c>
      <c r="F25" s="189">
        <f>F23*0.25</f>
        <v>3.3250000000000002</v>
      </c>
      <c r="G25" s="25"/>
      <c r="H25" s="26"/>
    </row>
    <row r="26" spans="2:8" ht="30">
      <c r="B26" s="197">
        <v>0</v>
      </c>
      <c r="C26" s="198"/>
      <c r="D26" s="188" t="s">
        <v>1117</v>
      </c>
      <c r="E26" s="198"/>
      <c r="F26" s="189"/>
      <c r="G26" s="25"/>
      <c r="H26" s="26"/>
    </row>
    <row r="27" spans="2:8" ht="30">
      <c r="B27" s="186">
        <v>6</v>
      </c>
      <c r="C27" s="187"/>
      <c r="D27" s="195" t="s">
        <v>1118</v>
      </c>
      <c r="E27" s="187" t="s">
        <v>1081</v>
      </c>
      <c r="F27" s="189">
        <v>1</v>
      </c>
      <c r="G27" s="25"/>
      <c r="H27" s="26"/>
    </row>
    <row r="28" spans="2:8" ht="30">
      <c r="B28" s="186">
        <v>7</v>
      </c>
      <c r="C28" s="187"/>
      <c r="D28" s="195" t="s">
        <v>1119</v>
      </c>
      <c r="E28" s="187" t="s">
        <v>1081</v>
      </c>
      <c r="F28" s="189">
        <v>1</v>
      </c>
      <c r="G28" s="25"/>
      <c r="H28" s="26"/>
    </row>
    <row r="29" spans="2:8" ht="30">
      <c r="B29" s="186">
        <v>8</v>
      </c>
      <c r="C29" s="187"/>
      <c r="D29" s="195" t="s">
        <v>1120</v>
      </c>
      <c r="E29" s="187" t="s">
        <v>1081</v>
      </c>
      <c r="F29" s="189">
        <v>1</v>
      </c>
      <c r="G29" s="25"/>
      <c r="H29" s="26"/>
    </row>
    <row r="30" spans="2:8" ht="30">
      <c r="B30" s="186">
        <v>9</v>
      </c>
      <c r="C30" s="187"/>
      <c r="D30" s="195" t="s">
        <v>1121</v>
      </c>
      <c r="E30" s="187" t="s">
        <v>1081</v>
      </c>
      <c r="F30" s="189">
        <v>1</v>
      </c>
      <c r="G30" s="25"/>
      <c r="H30" s="26"/>
    </row>
    <row r="31" spans="2:8" ht="30">
      <c r="B31" s="186">
        <v>10</v>
      </c>
      <c r="C31" s="187"/>
      <c r="D31" s="195" t="s">
        <v>1122</v>
      </c>
      <c r="E31" s="187" t="s">
        <v>1081</v>
      </c>
      <c r="F31" s="189">
        <v>1</v>
      </c>
      <c r="G31" s="25"/>
      <c r="H31" s="26"/>
    </row>
    <row r="32" spans="2:8" ht="30">
      <c r="B32" s="186">
        <v>11</v>
      </c>
      <c r="C32" s="187"/>
      <c r="D32" s="195" t="s">
        <v>1123</v>
      </c>
      <c r="E32" s="187" t="s">
        <v>1081</v>
      </c>
      <c r="F32" s="189">
        <v>1</v>
      </c>
      <c r="G32" s="25"/>
      <c r="H32" s="26"/>
    </row>
    <row r="33" spans="2:8" ht="30">
      <c r="B33" s="186">
        <v>12</v>
      </c>
      <c r="C33" s="187"/>
      <c r="D33" s="195" t="s">
        <v>1124</v>
      </c>
      <c r="E33" s="187" t="s">
        <v>1081</v>
      </c>
      <c r="F33" s="189">
        <v>1</v>
      </c>
      <c r="G33" s="25"/>
      <c r="H33" s="26"/>
    </row>
    <row r="34" spans="2:8" ht="30">
      <c r="B34" s="186">
        <v>13</v>
      </c>
      <c r="C34" s="187"/>
      <c r="D34" s="195" t="s">
        <v>1125</v>
      </c>
      <c r="E34" s="187" t="s">
        <v>1081</v>
      </c>
      <c r="F34" s="189">
        <v>3</v>
      </c>
      <c r="G34" s="25"/>
      <c r="H34" s="26"/>
    </row>
    <row r="35" spans="2:8" ht="30">
      <c r="B35" s="186">
        <v>14</v>
      </c>
      <c r="C35" s="187"/>
      <c r="D35" s="195" t="s">
        <v>1126</v>
      </c>
      <c r="E35" s="187" t="s">
        <v>1081</v>
      </c>
      <c r="F35" s="189">
        <v>1</v>
      </c>
      <c r="G35" s="25"/>
      <c r="H35" s="26"/>
    </row>
    <row r="36" spans="2:8" ht="30">
      <c r="B36" s="186">
        <v>15</v>
      </c>
      <c r="C36" s="187"/>
      <c r="D36" s="195" t="s">
        <v>1127</v>
      </c>
      <c r="E36" s="187" t="s">
        <v>1081</v>
      </c>
      <c r="F36" s="189">
        <v>1</v>
      </c>
      <c r="G36" s="25"/>
      <c r="H36" s="26"/>
    </row>
    <row r="37" spans="2:8" ht="30">
      <c r="B37" s="186">
        <v>16</v>
      </c>
      <c r="C37" s="187"/>
      <c r="D37" s="195" t="s">
        <v>1128</v>
      </c>
      <c r="E37" s="187" t="s">
        <v>1081</v>
      </c>
      <c r="F37" s="189">
        <v>1</v>
      </c>
      <c r="G37" s="25"/>
      <c r="H37" s="26"/>
    </row>
    <row r="38" spans="2:8" ht="30">
      <c r="B38" s="186">
        <v>17</v>
      </c>
      <c r="C38" s="187"/>
      <c r="D38" s="195" t="s">
        <v>1129</v>
      </c>
      <c r="E38" s="187" t="s">
        <v>1081</v>
      </c>
      <c r="F38" s="189">
        <v>1</v>
      </c>
      <c r="G38" s="25"/>
      <c r="H38" s="26"/>
    </row>
    <row r="39" spans="2:8" ht="30">
      <c r="B39" s="186">
        <v>18</v>
      </c>
      <c r="C39" s="187"/>
      <c r="D39" s="195" t="s">
        <v>1130</v>
      </c>
      <c r="E39" s="187" t="s">
        <v>1081</v>
      </c>
      <c r="F39" s="189">
        <v>1</v>
      </c>
      <c r="G39" s="25"/>
      <c r="H39" s="26"/>
    </row>
    <row r="40" spans="2:8" ht="30">
      <c r="B40" s="186">
        <v>19</v>
      </c>
      <c r="C40" s="187"/>
      <c r="D40" s="195" t="s">
        <v>1131</v>
      </c>
      <c r="E40" s="187" t="s">
        <v>1081</v>
      </c>
      <c r="F40" s="189">
        <v>1</v>
      </c>
      <c r="G40" s="25"/>
      <c r="H40" s="26"/>
    </row>
    <row r="41" spans="2:8" ht="30">
      <c r="B41" s="186">
        <v>20</v>
      </c>
      <c r="C41" s="187"/>
      <c r="D41" s="195" t="s">
        <v>1132</v>
      </c>
      <c r="E41" s="187" t="s">
        <v>1081</v>
      </c>
      <c r="F41" s="189">
        <v>1</v>
      </c>
      <c r="G41" s="25"/>
      <c r="H41" s="26"/>
    </row>
    <row r="42" spans="2:8" ht="30">
      <c r="B42" s="186">
        <v>21</v>
      </c>
      <c r="C42" s="187"/>
      <c r="D42" s="195" t="s">
        <v>1133</v>
      </c>
      <c r="E42" s="187" t="s">
        <v>1081</v>
      </c>
      <c r="F42" s="189">
        <v>1</v>
      </c>
      <c r="G42" s="25"/>
      <c r="H42" s="26"/>
    </row>
    <row r="43" spans="2:8" ht="30">
      <c r="B43" s="186">
        <v>22</v>
      </c>
      <c r="C43" s="187"/>
      <c r="D43" s="195" t="s">
        <v>1134</v>
      </c>
      <c r="E43" s="187" t="s">
        <v>1081</v>
      </c>
      <c r="F43" s="189">
        <v>1</v>
      </c>
      <c r="G43" s="25"/>
      <c r="H43" s="26"/>
    </row>
    <row r="44" spans="2:8" ht="30">
      <c r="B44" s="186">
        <v>23</v>
      </c>
      <c r="C44" s="187"/>
      <c r="D44" s="195" t="s">
        <v>1135</v>
      </c>
      <c r="E44" s="187" t="s">
        <v>1081</v>
      </c>
      <c r="F44" s="189">
        <v>1</v>
      </c>
      <c r="G44" s="25"/>
      <c r="H44" s="26"/>
    </row>
    <row r="45" spans="2:8" ht="30">
      <c r="B45" s="186">
        <v>24</v>
      </c>
      <c r="C45" s="187"/>
      <c r="D45" s="195" t="s">
        <v>1136</v>
      </c>
      <c r="E45" s="187" t="s">
        <v>1081</v>
      </c>
      <c r="F45" s="189">
        <v>1</v>
      </c>
      <c r="G45" s="25"/>
      <c r="H45" s="26"/>
    </row>
    <row r="46" spans="2:8" ht="30">
      <c r="B46" s="186">
        <v>25</v>
      </c>
      <c r="C46" s="187"/>
      <c r="D46" s="195" t="s">
        <v>1137</v>
      </c>
      <c r="E46" s="187" t="s">
        <v>1081</v>
      </c>
      <c r="F46" s="189">
        <v>2</v>
      </c>
      <c r="G46" s="25"/>
      <c r="H46" s="26"/>
    </row>
    <row r="47" spans="2:8" ht="30">
      <c r="B47" s="186">
        <v>26</v>
      </c>
      <c r="C47" s="187"/>
      <c r="D47" s="195" t="s">
        <v>1138</v>
      </c>
      <c r="E47" s="187" t="s">
        <v>1081</v>
      </c>
      <c r="F47" s="189">
        <v>1</v>
      </c>
      <c r="G47" s="25"/>
      <c r="H47" s="26"/>
    </row>
    <row r="48" spans="2:8" ht="30">
      <c r="B48" s="186">
        <v>27</v>
      </c>
      <c r="C48" s="187"/>
      <c r="D48" s="195" t="s">
        <v>1139</v>
      </c>
      <c r="E48" s="187" t="s">
        <v>1081</v>
      </c>
      <c r="F48" s="189">
        <v>1</v>
      </c>
      <c r="G48" s="25"/>
      <c r="H48" s="26"/>
    </row>
    <row r="49" spans="2:8" ht="30">
      <c r="B49" s="186">
        <v>28</v>
      </c>
      <c r="C49" s="187"/>
      <c r="D49" s="195" t="s">
        <v>1140</v>
      </c>
      <c r="E49" s="187" t="s">
        <v>1081</v>
      </c>
      <c r="F49" s="189">
        <v>1</v>
      </c>
      <c r="G49" s="25"/>
      <c r="H49" s="26"/>
    </row>
    <row r="50" spans="2:8" ht="30">
      <c r="B50" s="186">
        <v>29</v>
      </c>
      <c r="C50" s="187"/>
      <c r="D50" s="195" t="s">
        <v>1141</v>
      </c>
      <c r="E50" s="187" t="s">
        <v>1081</v>
      </c>
      <c r="F50" s="189">
        <v>1</v>
      </c>
      <c r="G50" s="25"/>
      <c r="H50" s="26"/>
    </row>
    <row r="51" spans="2:8" ht="30">
      <c r="B51" s="186">
        <v>30</v>
      </c>
      <c r="C51" s="187"/>
      <c r="D51" s="195" t="s">
        <v>1142</v>
      </c>
      <c r="E51" s="187" t="s">
        <v>1081</v>
      </c>
      <c r="F51" s="189">
        <v>1</v>
      </c>
      <c r="G51" s="25"/>
      <c r="H51" s="26"/>
    </row>
    <row r="52" spans="2:8" ht="30">
      <c r="B52" s="186">
        <v>31</v>
      </c>
      <c r="C52" s="187"/>
      <c r="D52" s="195" t="s">
        <v>1143</v>
      </c>
      <c r="E52" s="187" t="s">
        <v>1081</v>
      </c>
      <c r="F52" s="189">
        <v>1</v>
      </c>
      <c r="G52" s="25"/>
      <c r="H52" s="26"/>
    </row>
    <row r="53" spans="2:8" ht="30">
      <c r="B53" s="186">
        <v>32</v>
      </c>
      <c r="C53" s="187"/>
      <c r="D53" s="195" t="s">
        <v>1144</v>
      </c>
      <c r="E53" s="187" t="s">
        <v>1081</v>
      </c>
      <c r="F53" s="189">
        <v>1</v>
      </c>
      <c r="G53" s="25"/>
      <c r="H53" s="26"/>
    </row>
    <row r="54" spans="2:8" ht="30">
      <c r="B54" s="186">
        <v>33</v>
      </c>
      <c r="C54" s="187"/>
      <c r="D54" s="195" t="s">
        <v>1145</v>
      </c>
      <c r="E54" s="187" t="s">
        <v>1081</v>
      </c>
      <c r="F54" s="189">
        <v>1</v>
      </c>
      <c r="G54" s="25"/>
      <c r="H54" s="26"/>
    </row>
    <row r="55" spans="2:8" ht="30">
      <c r="B55" s="186">
        <v>34</v>
      </c>
      <c r="C55" s="187"/>
      <c r="D55" s="195" t="s">
        <v>1146</v>
      </c>
      <c r="E55" s="187" t="s">
        <v>1081</v>
      </c>
      <c r="F55" s="189">
        <v>1</v>
      </c>
      <c r="G55" s="25"/>
      <c r="H55" s="26"/>
    </row>
    <row r="56" spans="2:8" ht="30">
      <c r="B56" s="186">
        <v>35</v>
      </c>
      <c r="C56" s="187"/>
      <c r="D56" s="195" t="s">
        <v>1147</v>
      </c>
      <c r="E56" s="187" t="s">
        <v>1081</v>
      </c>
      <c r="F56" s="189">
        <v>1</v>
      </c>
      <c r="G56" s="25"/>
      <c r="H56" s="26"/>
    </row>
    <row r="57" spans="2:8" ht="30">
      <c r="B57" s="186">
        <v>36</v>
      </c>
      <c r="C57" s="187"/>
      <c r="D57" s="195" t="s">
        <v>1148</v>
      </c>
      <c r="E57" s="187" t="s">
        <v>1081</v>
      </c>
      <c r="F57" s="189">
        <v>1</v>
      </c>
      <c r="G57" s="25"/>
      <c r="H57" s="26"/>
    </row>
    <row r="58" spans="2:8" ht="30">
      <c r="B58" s="186">
        <v>37</v>
      </c>
      <c r="C58" s="187"/>
      <c r="D58" s="195" t="s">
        <v>1149</v>
      </c>
      <c r="E58" s="187" t="s">
        <v>1081</v>
      </c>
      <c r="F58" s="189">
        <v>1</v>
      </c>
      <c r="G58" s="25"/>
      <c r="H58" s="26"/>
    </row>
    <row r="59" spans="2:8" ht="30">
      <c r="B59" s="186">
        <v>38</v>
      </c>
      <c r="C59" s="187"/>
      <c r="D59" s="195" t="s">
        <v>1150</v>
      </c>
      <c r="E59" s="187" t="s">
        <v>1081</v>
      </c>
      <c r="F59" s="189">
        <v>1</v>
      </c>
      <c r="G59" s="25"/>
      <c r="H59" s="26"/>
    </row>
    <row r="60" spans="2:8" ht="30">
      <c r="B60" s="186">
        <v>39</v>
      </c>
      <c r="C60" s="187"/>
      <c r="D60" s="195" t="s">
        <v>1151</v>
      </c>
      <c r="E60" s="187" t="s">
        <v>1081</v>
      </c>
      <c r="F60" s="189">
        <v>6</v>
      </c>
      <c r="G60" s="25"/>
      <c r="H60" s="26"/>
    </row>
    <row r="61" spans="2:8" ht="30">
      <c r="B61" s="186">
        <v>40</v>
      </c>
      <c r="C61" s="187"/>
      <c r="D61" s="195" t="s">
        <v>1152</v>
      </c>
      <c r="E61" s="187" t="s">
        <v>1081</v>
      </c>
      <c r="F61" s="189">
        <v>1</v>
      </c>
      <c r="G61" s="25"/>
      <c r="H61" s="26"/>
    </row>
    <row r="62" spans="2:8" ht="30">
      <c r="B62" s="186">
        <v>41</v>
      </c>
      <c r="C62" s="187"/>
      <c r="D62" s="195" t="s">
        <v>1153</v>
      </c>
      <c r="E62" s="187" t="s">
        <v>1081</v>
      </c>
      <c r="F62" s="189">
        <v>1</v>
      </c>
      <c r="G62" s="25"/>
      <c r="H62" s="26"/>
    </row>
    <row r="63" spans="2:8" ht="30">
      <c r="B63" s="186">
        <v>42</v>
      </c>
      <c r="C63" s="187"/>
      <c r="D63" s="195" t="s">
        <v>1154</v>
      </c>
      <c r="E63" s="187" t="s">
        <v>1081</v>
      </c>
      <c r="F63" s="189">
        <v>1</v>
      </c>
      <c r="G63" s="25"/>
      <c r="H63" s="26"/>
    </row>
    <row r="64" spans="2:8" ht="30">
      <c r="B64" s="186">
        <v>43</v>
      </c>
      <c r="C64" s="187"/>
      <c r="D64" s="195" t="s">
        <v>1155</v>
      </c>
      <c r="E64" s="187" t="s">
        <v>1081</v>
      </c>
      <c r="F64" s="189">
        <v>1</v>
      </c>
      <c r="G64" s="25"/>
      <c r="H64" s="26"/>
    </row>
    <row r="65" spans="2:8" ht="30">
      <c r="B65" s="186">
        <v>44</v>
      </c>
      <c r="C65" s="187"/>
      <c r="D65" s="195" t="s">
        <v>1156</v>
      </c>
      <c r="E65" s="187" t="s">
        <v>1081</v>
      </c>
      <c r="F65" s="189">
        <v>2</v>
      </c>
      <c r="G65" s="25"/>
      <c r="H65" s="26"/>
    </row>
    <row r="66" spans="2:8" ht="30">
      <c r="B66" s="186">
        <v>45</v>
      </c>
      <c r="C66" s="187"/>
      <c r="D66" s="195" t="s">
        <v>1157</v>
      </c>
      <c r="E66" s="187" t="s">
        <v>1081</v>
      </c>
      <c r="F66" s="189">
        <v>1</v>
      </c>
      <c r="G66" s="25"/>
      <c r="H66" s="26"/>
    </row>
    <row r="67" spans="2:8" ht="30">
      <c r="B67" s="186">
        <v>46</v>
      </c>
      <c r="C67" s="187"/>
      <c r="D67" s="195" t="s">
        <v>1158</v>
      </c>
      <c r="E67" s="187" t="s">
        <v>1081</v>
      </c>
      <c r="F67" s="189">
        <v>1</v>
      </c>
      <c r="G67" s="25"/>
      <c r="H67" s="26"/>
    </row>
    <row r="68" spans="2:8" ht="15">
      <c r="B68" s="186">
        <v>0</v>
      </c>
      <c r="C68" s="187"/>
      <c r="D68" s="195"/>
      <c r="E68" s="187"/>
      <c r="F68" s="189"/>
      <c r="G68" s="25"/>
      <c r="H68" s="26"/>
    </row>
    <row r="69" spans="2:8" ht="15">
      <c r="B69" s="197">
        <v>0</v>
      </c>
      <c r="C69" s="198"/>
      <c r="D69" s="188" t="s">
        <v>1159</v>
      </c>
      <c r="E69" s="198"/>
      <c r="F69" s="189"/>
      <c r="G69" s="25"/>
      <c r="H69" s="26"/>
    </row>
    <row r="70" spans="2:8" ht="30">
      <c r="B70" s="186">
        <v>47</v>
      </c>
      <c r="C70" s="187"/>
      <c r="D70" s="195" t="s">
        <v>1160</v>
      </c>
      <c r="E70" s="187" t="s">
        <v>1081</v>
      </c>
      <c r="F70" s="189">
        <v>1</v>
      </c>
      <c r="G70" s="25"/>
      <c r="H70" s="26"/>
    </row>
    <row r="71" spans="2:8" ht="30">
      <c r="B71" s="186">
        <v>48</v>
      </c>
      <c r="C71" s="187"/>
      <c r="D71" s="195" t="s">
        <v>1161</v>
      </c>
      <c r="E71" s="187" t="s">
        <v>1081</v>
      </c>
      <c r="F71" s="189">
        <v>3</v>
      </c>
      <c r="G71" s="25"/>
      <c r="H71" s="26"/>
    </row>
    <row r="72" spans="2:8" ht="30">
      <c r="B72" s="186">
        <v>49</v>
      </c>
      <c r="C72" s="187"/>
      <c r="D72" s="195" t="s">
        <v>1162</v>
      </c>
      <c r="E72" s="187" t="s">
        <v>1081</v>
      </c>
      <c r="F72" s="189">
        <v>2</v>
      </c>
      <c r="G72" s="25"/>
      <c r="H72" s="26"/>
    </row>
    <row r="73" spans="2:8" ht="30">
      <c r="B73" s="186">
        <v>50</v>
      </c>
      <c r="C73" s="187"/>
      <c r="D73" s="195" t="s">
        <v>1163</v>
      </c>
      <c r="E73" s="187" t="s">
        <v>1081</v>
      </c>
      <c r="F73" s="189">
        <v>5</v>
      </c>
      <c r="G73" s="25"/>
      <c r="H73" s="26"/>
    </row>
    <row r="74" spans="2:8" ht="30">
      <c r="B74" s="186">
        <v>51</v>
      </c>
      <c r="C74" s="187"/>
      <c r="D74" s="195" t="s">
        <v>1164</v>
      </c>
      <c r="E74" s="187" t="s">
        <v>1081</v>
      </c>
      <c r="F74" s="189">
        <v>1</v>
      </c>
      <c r="G74" s="25"/>
      <c r="H74" s="26"/>
    </row>
    <row r="75" spans="2:8">
      <c r="B75" s="190">
        <v>0</v>
      </c>
      <c r="C75" s="200"/>
      <c r="D75" s="201" t="s">
        <v>1165</v>
      </c>
      <c r="E75" s="202"/>
      <c r="F75" s="203"/>
      <c r="G75" s="25"/>
      <c r="H75" s="26"/>
    </row>
    <row r="76" spans="2:8" ht="25.5">
      <c r="B76" s="204">
        <v>52</v>
      </c>
      <c r="C76" s="205"/>
      <c r="D76" s="206" t="s">
        <v>1166</v>
      </c>
      <c r="E76" s="207" t="s">
        <v>354</v>
      </c>
      <c r="F76" s="203">
        <v>2031</v>
      </c>
      <c r="G76" s="25"/>
      <c r="H76" s="26"/>
    </row>
    <row r="77" spans="2:8" ht="63.75">
      <c r="B77" s="190">
        <v>53</v>
      </c>
      <c r="C77" s="205"/>
      <c r="D77" s="208" t="s">
        <v>1167</v>
      </c>
      <c r="E77" s="202" t="s">
        <v>354</v>
      </c>
      <c r="F77" s="203">
        <v>2031</v>
      </c>
      <c r="G77" s="25"/>
      <c r="H77" s="26"/>
    </row>
    <row r="78" spans="2:8" ht="38.25">
      <c r="B78" s="105">
        <v>54</v>
      </c>
      <c r="C78" s="209"/>
      <c r="D78" s="210" t="s">
        <v>1168</v>
      </c>
      <c r="E78" s="47" t="s">
        <v>354</v>
      </c>
      <c r="F78" s="211">
        <v>340</v>
      </c>
      <c r="G78" s="25"/>
      <c r="H78" s="26"/>
    </row>
    <row r="79" spans="2:8" ht="25.5">
      <c r="B79" s="190">
        <v>55</v>
      </c>
      <c r="C79" s="212"/>
      <c r="D79" s="208" t="s">
        <v>1169</v>
      </c>
      <c r="E79" s="202" t="s">
        <v>354</v>
      </c>
      <c r="F79" s="203">
        <v>340</v>
      </c>
      <c r="G79" s="25"/>
      <c r="H79" s="26"/>
    </row>
    <row r="80" spans="2:8">
      <c r="B80" s="190">
        <v>0</v>
      </c>
      <c r="C80" s="212"/>
      <c r="D80" s="213" t="s">
        <v>1170</v>
      </c>
      <c r="E80" s="202" t="s">
        <v>1171</v>
      </c>
      <c r="F80" s="203">
        <f>0.07*F79</f>
        <v>23.8</v>
      </c>
      <c r="G80" s="25"/>
      <c r="H80" s="26"/>
    </row>
    <row r="81" spans="2:8">
      <c r="B81" s="190">
        <v>0</v>
      </c>
      <c r="C81" s="212"/>
      <c r="D81" s="213" t="s">
        <v>1172</v>
      </c>
      <c r="E81" s="202" t="s">
        <v>1171</v>
      </c>
      <c r="F81" s="203">
        <f>0.15*F79</f>
        <v>51</v>
      </c>
      <c r="G81" s="25"/>
      <c r="H81" s="26"/>
    </row>
    <row r="82" spans="2:8">
      <c r="B82" s="190">
        <v>0</v>
      </c>
      <c r="C82" s="212"/>
      <c r="D82" s="214" t="s">
        <v>1173</v>
      </c>
      <c r="E82" s="202" t="s">
        <v>354</v>
      </c>
      <c r="F82" s="203">
        <f>1.1*F79</f>
        <v>374.00000000000006</v>
      </c>
      <c r="G82" s="25"/>
      <c r="H82" s="26"/>
    </row>
    <row r="83" spans="2:8">
      <c r="B83" s="190">
        <v>0</v>
      </c>
      <c r="C83" s="212"/>
      <c r="D83" s="214" t="s">
        <v>1173</v>
      </c>
      <c r="E83" s="202" t="s">
        <v>354</v>
      </c>
      <c r="F83" s="203">
        <f>F79*1.1</f>
        <v>374.00000000000006</v>
      </c>
      <c r="G83" s="25"/>
      <c r="H83" s="26"/>
    </row>
    <row r="84" spans="2:8">
      <c r="B84" s="190">
        <v>0</v>
      </c>
      <c r="C84" s="200"/>
      <c r="D84" s="201" t="s">
        <v>1174</v>
      </c>
      <c r="E84" s="202"/>
      <c r="F84" s="203"/>
      <c r="G84" s="25"/>
      <c r="H84" s="26"/>
    </row>
    <row r="85" spans="2:8" ht="25.5">
      <c r="B85" s="204">
        <v>56</v>
      </c>
      <c r="C85" s="205"/>
      <c r="D85" s="206" t="s">
        <v>1166</v>
      </c>
      <c r="E85" s="207" t="s">
        <v>354</v>
      </c>
      <c r="F85" s="203">
        <v>1782</v>
      </c>
      <c r="G85" s="25"/>
      <c r="H85" s="26"/>
    </row>
    <row r="86" spans="2:8" ht="76.5">
      <c r="B86" s="190">
        <v>57</v>
      </c>
      <c r="C86" s="205"/>
      <c r="D86" s="208" t="s">
        <v>1175</v>
      </c>
      <c r="E86" s="202" t="s">
        <v>354</v>
      </c>
      <c r="F86" s="203">
        <v>1782</v>
      </c>
      <c r="G86" s="25"/>
      <c r="H86" s="26"/>
    </row>
    <row r="87" spans="2:8">
      <c r="B87" s="190">
        <v>0</v>
      </c>
      <c r="C87" s="200"/>
      <c r="D87" s="201" t="s">
        <v>1176</v>
      </c>
      <c r="E87" s="202"/>
      <c r="F87" s="203"/>
      <c r="G87" s="25"/>
      <c r="H87" s="26"/>
    </row>
    <row r="88" spans="2:8">
      <c r="B88" s="190">
        <v>58</v>
      </c>
      <c r="C88" s="212"/>
      <c r="D88" s="215" t="s">
        <v>1177</v>
      </c>
      <c r="E88" s="207" t="s">
        <v>837</v>
      </c>
      <c r="F88" s="203">
        <f>651*0.3</f>
        <v>195.29999999999998</v>
      </c>
      <c r="G88" s="25"/>
      <c r="H88" s="26"/>
    </row>
    <row r="89" spans="2:8">
      <c r="B89" s="190">
        <v>0</v>
      </c>
      <c r="C89" s="212"/>
      <c r="D89" s="216" t="s">
        <v>1178</v>
      </c>
      <c r="E89" s="207" t="s">
        <v>837</v>
      </c>
      <c r="F89" s="203">
        <f>0.93*F88</f>
        <v>181.62899999999999</v>
      </c>
      <c r="G89" s="25"/>
      <c r="H89" s="26"/>
    </row>
    <row r="90" spans="2:8">
      <c r="B90" s="190">
        <v>0</v>
      </c>
      <c r="C90" s="212"/>
      <c r="D90" s="216" t="s">
        <v>1179</v>
      </c>
      <c r="E90" s="207" t="s">
        <v>837</v>
      </c>
      <c r="F90" s="203">
        <f>0.15*F88</f>
        <v>29.294999999999995</v>
      </c>
      <c r="G90" s="25"/>
      <c r="H90" s="26"/>
    </row>
    <row r="91" spans="2:8">
      <c r="B91" s="190">
        <v>0</v>
      </c>
      <c r="C91" s="212"/>
      <c r="D91" s="216" t="s">
        <v>1180</v>
      </c>
      <c r="E91" s="202" t="s">
        <v>19</v>
      </c>
      <c r="F91" s="203">
        <f>F88/0.3*2.2*2</f>
        <v>2864.4</v>
      </c>
      <c r="G91" s="25"/>
      <c r="H91" s="26"/>
    </row>
    <row r="92" spans="2:8">
      <c r="B92" s="190">
        <v>0</v>
      </c>
      <c r="C92" s="200"/>
      <c r="D92" s="201" t="s">
        <v>1181</v>
      </c>
      <c r="E92" s="202"/>
      <c r="F92" s="203"/>
      <c r="G92" s="25"/>
      <c r="H92" s="26"/>
    </row>
    <row r="93" spans="2:8">
      <c r="B93" s="190">
        <v>59</v>
      </c>
      <c r="C93" s="212"/>
      <c r="D93" s="215" t="s">
        <v>1182</v>
      </c>
      <c r="E93" s="207" t="s">
        <v>837</v>
      </c>
      <c r="F93" s="203">
        <f>57*0.2</f>
        <v>11.4</v>
      </c>
      <c r="G93" s="25"/>
      <c r="H93" s="26"/>
    </row>
    <row r="94" spans="2:8">
      <c r="B94" s="190">
        <v>0</v>
      </c>
      <c r="C94" s="212"/>
      <c r="D94" s="216" t="s">
        <v>1183</v>
      </c>
      <c r="E94" s="207" t="s">
        <v>837</v>
      </c>
      <c r="F94" s="203">
        <f>0.93*F93</f>
        <v>10.602</v>
      </c>
      <c r="G94" s="25"/>
      <c r="H94" s="26"/>
    </row>
    <row r="95" spans="2:8">
      <c r="B95" s="190">
        <v>0</v>
      </c>
      <c r="C95" s="212"/>
      <c r="D95" s="216" t="s">
        <v>1179</v>
      </c>
      <c r="E95" s="207" t="s">
        <v>837</v>
      </c>
      <c r="F95" s="203">
        <f>0.15*F93</f>
        <v>1.71</v>
      </c>
      <c r="G95" s="25"/>
      <c r="H95" s="26"/>
    </row>
    <row r="96" spans="2:8">
      <c r="B96" s="190">
        <v>0</v>
      </c>
      <c r="C96" s="212"/>
      <c r="D96" s="216" t="s">
        <v>1180</v>
      </c>
      <c r="E96" s="202" t="s">
        <v>19</v>
      </c>
      <c r="F96" s="203">
        <f>F93/0.3*2.2*2</f>
        <v>167.20000000000002</v>
      </c>
      <c r="G96" s="25"/>
      <c r="H96" s="26"/>
    </row>
    <row r="97" spans="2:8">
      <c r="B97" s="190">
        <v>0</v>
      </c>
      <c r="C97" s="200"/>
      <c r="D97" s="201" t="s">
        <v>1184</v>
      </c>
      <c r="E97" s="202"/>
      <c r="F97" s="203"/>
      <c r="G97" s="25"/>
      <c r="H97" s="26"/>
    </row>
    <row r="98" spans="2:8" ht="38.25">
      <c r="B98" s="105">
        <v>60</v>
      </c>
      <c r="C98" s="209"/>
      <c r="D98" s="210" t="s">
        <v>1185</v>
      </c>
      <c r="E98" s="47" t="s">
        <v>354</v>
      </c>
      <c r="F98" s="211">
        <v>534</v>
      </c>
      <c r="G98" s="25"/>
      <c r="H98" s="26"/>
    </row>
    <row r="99" spans="2:8" ht="25.5">
      <c r="B99" s="190">
        <v>61</v>
      </c>
      <c r="C99" s="212"/>
      <c r="D99" s="206" t="s">
        <v>1186</v>
      </c>
      <c r="E99" s="202" t="s">
        <v>354</v>
      </c>
      <c r="F99" s="203">
        <f>F98</f>
        <v>534</v>
      </c>
      <c r="G99" s="25"/>
      <c r="H99" s="26"/>
    </row>
    <row r="100" spans="2:8">
      <c r="B100" s="190">
        <v>0</v>
      </c>
      <c r="C100" s="212"/>
      <c r="D100" s="213" t="s">
        <v>1187</v>
      </c>
      <c r="E100" s="202" t="s">
        <v>354</v>
      </c>
      <c r="F100" s="203">
        <f>1.05*F99</f>
        <v>560.70000000000005</v>
      </c>
      <c r="G100" s="25"/>
      <c r="H100" s="26"/>
    </row>
    <row r="101" spans="2:8">
      <c r="B101" s="190">
        <v>62</v>
      </c>
      <c r="C101" s="212"/>
      <c r="D101" s="206" t="s">
        <v>1188</v>
      </c>
      <c r="E101" s="202" t="s">
        <v>354</v>
      </c>
      <c r="F101" s="203">
        <f>F98*2</f>
        <v>1068</v>
      </c>
      <c r="G101" s="25"/>
      <c r="H101" s="26"/>
    </row>
    <row r="102" spans="2:8">
      <c r="B102" s="190">
        <v>0</v>
      </c>
      <c r="C102" s="212"/>
      <c r="D102" s="213" t="s">
        <v>1170</v>
      </c>
      <c r="E102" s="202" t="s">
        <v>1171</v>
      </c>
      <c r="F102" s="203">
        <f>0.07*F101</f>
        <v>74.760000000000005</v>
      </c>
      <c r="G102" s="25"/>
      <c r="H102" s="26"/>
    </row>
    <row r="103" spans="2:8">
      <c r="B103" s="190">
        <v>0</v>
      </c>
      <c r="C103" s="212"/>
      <c r="D103" s="213" t="s">
        <v>1172</v>
      </c>
      <c r="E103" s="202" t="s">
        <v>1171</v>
      </c>
      <c r="F103" s="203">
        <f>0.15*F101</f>
        <v>160.19999999999999</v>
      </c>
      <c r="G103" s="25"/>
      <c r="H103" s="26"/>
    </row>
    <row r="104" spans="2:8">
      <c r="B104" s="190">
        <v>0</v>
      </c>
      <c r="C104" s="212"/>
      <c r="D104" s="214" t="s">
        <v>1173</v>
      </c>
      <c r="E104" s="202" t="s">
        <v>354</v>
      </c>
      <c r="F104" s="203">
        <f>1.1*F101</f>
        <v>1174.8000000000002</v>
      </c>
      <c r="G104" s="25"/>
      <c r="H104" s="26"/>
    </row>
    <row r="105" spans="2:8">
      <c r="B105" s="190">
        <v>0</v>
      </c>
      <c r="C105" s="212"/>
      <c r="D105" s="214" t="s">
        <v>1173</v>
      </c>
      <c r="E105" s="202" t="s">
        <v>354</v>
      </c>
      <c r="F105" s="203">
        <f>F101*1.1</f>
        <v>1174.8000000000002</v>
      </c>
      <c r="G105" s="25"/>
      <c r="H105" s="26"/>
    </row>
    <row r="106" spans="2:8">
      <c r="B106" s="190">
        <v>0</v>
      </c>
      <c r="C106" s="200"/>
      <c r="D106" s="201" t="s">
        <v>1189</v>
      </c>
      <c r="E106" s="202"/>
      <c r="F106" s="203"/>
      <c r="G106" s="25"/>
      <c r="H106" s="26"/>
    </row>
    <row r="107" spans="2:8" ht="38.25">
      <c r="B107" s="105">
        <v>63</v>
      </c>
      <c r="C107" s="209"/>
      <c r="D107" s="210" t="s">
        <v>1185</v>
      </c>
      <c r="E107" s="47" t="s">
        <v>354</v>
      </c>
      <c r="F107" s="211">
        <v>426</v>
      </c>
      <c r="G107" s="25"/>
      <c r="H107" s="26"/>
    </row>
    <row r="108" spans="2:8" ht="25.5">
      <c r="B108" s="190">
        <v>64</v>
      </c>
      <c r="C108" s="212"/>
      <c r="D108" s="206" t="s">
        <v>1186</v>
      </c>
      <c r="E108" s="202" t="s">
        <v>354</v>
      </c>
      <c r="F108" s="203">
        <f>F107</f>
        <v>426</v>
      </c>
      <c r="G108" s="25"/>
      <c r="H108" s="26"/>
    </row>
    <row r="109" spans="2:8">
      <c r="B109" s="190">
        <v>0</v>
      </c>
      <c r="C109" s="212"/>
      <c r="D109" s="213" t="s">
        <v>1187</v>
      </c>
      <c r="E109" s="202" t="s">
        <v>354</v>
      </c>
      <c r="F109" s="203">
        <f>1.05*F108</f>
        <v>447.3</v>
      </c>
      <c r="G109" s="25"/>
      <c r="H109" s="26"/>
    </row>
    <row r="110" spans="2:8">
      <c r="B110" s="190">
        <v>65</v>
      </c>
      <c r="C110" s="212"/>
      <c r="D110" s="206" t="s">
        <v>1188</v>
      </c>
      <c r="E110" s="202" t="s">
        <v>354</v>
      </c>
      <c r="F110" s="203">
        <f>F107*2</f>
        <v>852</v>
      </c>
      <c r="G110" s="25"/>
      <c r="H110" s="26"/>
    </row>
    <row r="111" spans="2:8">
      <c r="B111" s="190">
        <v>0</v>
      </c>
      <c r="C111" s="212"/>
      <c r="D111" s="213" t="s">
        <v>1170</v>
      </c>
      <c r="E111" s="202" t="s">
        <v>1171</v>
      </c>
      <c r="F111" s="203">
        <f>0.07*F110</f>
        <v>59.640000000000008</v>
      </c>
      <c r="G111" s="25"/>
      <c r="H111" s="26"/>
    </row>
    <row r="112" spans="2:8">
      <c r="B112" s="190">
        <v>0</v>
      </c>
      <c r="C112" s="212"/>
      <c r="D112" s="213" t="s">
        <v>1172</v>
      </c>
      <c r="E112" s="202" t="s">
        <v>1171</v>
      </c>
      <c r="F112" s="203">
        <f>0.15*F110</f>
        <v>127.8</v>
      </c>
      <c r="G112" s="25"/>
      <c r="H112" s="26"/>
    </row>
    <row r="113" spans="2:8">
      <c r="B113" s="190">
        <v>0</v>
      </c>
      <c r="C113" s="212"/>
      <c r="D113" s="214" t="s">
        <v>1190</v>
      </c>
      <c r="E113" s="202" t="s">
        <v>354</v>
      </c>
      <c r="F113" s="203">
        <f>1.1*F110</f>
        <v>937.2</v>
      </c>
      <c r="G113" s="25"/>
      <c r="H113" s="26"/>
    </row>
    <row r="114" spans="2:8">
      <c r="B114" s="190">
        <v>0</v>
      </c>
      <c r="C114" s="212"/>
      <c r="D114" s="214" t="s">
        <v>1190</v>
      </c>
      <c r="E114" s="202" t="s">
        <v>354</v>
      </c>
      <c r="F114" s="203">
        <f>F110*1.1</f>
        <v>937.2</v>
      </c>
      <c r="G114" s="25"/>
      <c r="H114" s="26"/>
    </row>
    <row r="115" spans="2:8">
      <c r="B115" s="190">
        <v>0</v>
      </c>
      <c r="C115" s="200"/>
      <c r="D115" s="201" t="s">
        <v>1191</v>
      </c>
      <c r="E115" s="202"/>
      <c r="F115" s="203"/>
      <c r="G115" s="25"/>
      <c r="H115" s="26"/>
    </row>
    <row r="116" spans="2:8" ht="38.25">
      <c r="B116" s="105">
        <v>66</v>
      </c>
      <c r="C116" s="209"/>
      <c r="D116" s="210" t="s">
        <v>1192</v>
      </c>
      <c r="E116" s="47" t="s">
        <v>354</v>
      </c>
      <c r="F116" s="211">
        <v>70.099999999999994</v>
      </c>
      <c r="G116" s="25"/>
      <c r="H116" s="26"/>
    </row>
    <row r="117" spans="2:8" ht="25.5">
      <c r="B117" s="190">
        <v>67</v>
      </c>
      <c r="C117" s="212"/>
      <c r="D117" s="206" t="s">
        <v>1186</v>
      </c>
      <c r="E117" s="202" t="s">
        <v>354</v>
      </c>
      <c r="F117" s="203">
        <v>70.099999999999994</v>
      </c>
      <c r="G117" s="25"/>
      <c r="H117" s="26"/>
    </row>
    <row r="118" spans="2:8">
      <c r="B118" s="190">
        <v>0</v>
      </c>
      <c r="C118" s="212"/>
      <c r="D118" s="213" t="s">
        <v>1187</v>
      </c>
      <c r="E118" s="202" t="s">
        <v>354</v>
      </c>
      <c r="F118" s="203">
        <f>1.05*F117</f>
        <v>73.605000000000004</v>
      </c>
      <c r="G118" s="25"/>
      <c r="H118" s="26"/>
    </row>
    <row r="119" spans="2:8">
      <c r="B119" s="190">
        <v>68</v>
      </c>
      <c r="C119" s="212"/>
      <c r="D119" s="206" t="s">
        <v>1188</v>
      </c>
      <c r="E119" s="202" t="s">
        <v>354</v>
      </c>
      <c r="F119" s="203">
        <f>F116*2</f>
        <v>140.19999999999999</v>
      </c>
      <c r="G119" s="25"/>
      <c r="H119" s="26"/>
    </row>
    <row r="120" spans="2:8">
      <c r="B120" s="190">
        <v>0</v>
      </c>
      <c r="C120" s="212"/>
      <c r="D120" s="213" t="s">
        <v>1170</v>
      </c>
      <c r="E120" s="202" t="s">
        <v>1171</v>
      </c>
      <c r="F120" s="203">
        <f>0.07*F119</f>
        <v>9.8140000000000001</v>
      </c>
      <c r="G120" s="25"/>
      <c r="H120" s="26"/>
    </row>
    <row r="121" spans="2:8">
      <c r="B121" s="190">
        <v>0</v>
      </c>
      <c r="C121" s="212"/>
      <c r="D121" s="213" t="s">
        <v>1172</v>
      </c>
      <c r="E121" s="202" t="s">
        <v>1171</v>
      </c>
      <c r="F121" s="203">
        <f>0.15*F119</f>
        <v>21.029999999999998</v>
      </c>
      <c r="G121" s="25"/>
      <c r="H121" s="26"/>
    </row>
    <row r="122" spans="2:8">
      <c r="B122" s="190">
        <v>0</v>
      </c>
      <c r="C122" s="212"/>
      <c r="D122" s="214" t="s">
        <v>1190</v>
      </c>
      <c r="E122" s="202" t="s">
        <v>354</v>
      </c>
      <c r="F122" s="203">
        <f>1.1*F119</f>
        <v>154.22</v>
      </c>
      <c r="G122" s="25"/>
      <c r="H122" s="26"/>
    </row>
    <row r="123" spans="2:8">
      <c r="B123" s="190">
        <v>0</v>
      </c>
      <c r="C123" s="212"/>
      <c r="D123" s="214" t="s">
        <v>1190</v>
      </c>
      <c r="E123" s="202" t="s">
        <v>354</v>
      </c>
      <c r="F123" s="203">
        <f>F119*1.1</f>
        <v>154.22</v>
      </c>
      <c r="G123" s="25"/>
      <c r="H123" s="26"/>
    </row>
    <row r="124" spans="2:8">
      <c r="B124" s="190">
        <v>0</v>
      </c>
      <c r="C124" s="200"/>
      <c r="D124" s="201" t="s">
        <v>1193</v>
      </c>
      <c r="E124" s="202"/>
      <c r="F124" s="203"/>
      <c r="G124" s="25"/>
      <c r="H124" s="26"/>
    </row>
    <row r="125" spans="2:8" ht="38.25">
      <c r="B125" s="105">
        <v>69</v>
      </c>
      <c r="C125" s="209"/>
      <c r="D125" s="210" t="s">
        <v>1194</v>
      </c>
      <c r="E125" s="47" t="s">
        <v>354</v>
      </c>
      <c r="F125" s="211">
        <v>7</v>
      </c>
      <c r="G125" s="25"/>
      <c r="H125" s="26"/>
    </row>
    <row r="126" spans="2:8" ht="25.5">
      <c r="B126" s="190">
        <v>70</v>
      </c>
      <c r="C126" s="212"/>
      <c r="D126" s="206" t="s">
        <v>1186</v>
      </c>
      <c r="E126" s="202" t="s">
        <v>354</v>
      </c>
      <c r="F126" s="203">
        <v>7</v>
      </c>
      <c r="G126" s="25"/>
      <c r="H126" s="26"/>
    </row>
    <row r="127" spans="2:8">
      <c r="B127" s="190">
        <v>0</v>
      </c>
      <c r="C127" s="212"/>
      <c r="D127" s="214" t="s">
        <v>1582</v>
      </c>
      <c r="E127" s="202" t="s">
        <v>354</v>
      </c>
      <c r="F127" s="203">
        <f>1.05*F126</f>
        <v>7.3500000000000005</v>
      </c>
      <c r="G127" s="25"/>
      <c r="H127" s="26"/>
    </row>
    <row r="128" spans="2:8">
      <c r="B128" s="190">
        <v>71</v>
      </c>
      <c r="C128" s="212"/>
      <c r="D128" s="208" t="s">
        <v>1195</v>
      </c>
      <c r="E128" s="202" t="s">
        <v>354</v>
      </c>
      <c r="F128" s="203">
        <f>F125*2</f>
        <v>14</v>
      </c>
      <c r="G128" s="25"/>
      <c r="H128" s="26"/>
    </row>
    <row r="129" spans="2:8">
      <c r="B129" s="190">
        <v>0</v>
      </c>
      <c r="C129" s="212"/>
      <c r="D129" s="214" t="s">
        <v>1190</v>
      </c>
      <c r="E129" s="202" t="s">
        <v>354</v>
      </c>
      <c r="F129" s="203">
        <f>1.05*F128</f>
        <v>14.700000000000001</v>
      </c>
      <c r="G129" s="25"/>
      <c r="H129" s="26"/>
    </row>
    <row r="130" spans="2:8">
      <c r="B130" s="190">
        <v>0</v>
      </c>
      <c r="C130" s="212"/>
      <c r="D130" s="213" t="s">
        <v>1170</v>
      </c>
      <c r="E130" s="202" t="s">
        <v>1171</v>
      </c>
      <c r="F130" s="203">
        <f>0.16*F128</f>
        <v>2.2400000000000002</v>
      </c>
      <c r="G130" s="25"/>
      <c r="H130" s="26"/>
    </row>
    <row r="131" spans="2:8">
      <c r="B131" s="190">
        <v>0</v>
      </c>
      <c r="C131" s="200"/>
      <c r="D131" s="201" t="s">
        <v>1196</v>
      </c>
      <c r="E131" s="202"/>
      <c r="F131" s="203"/>
      <c r="G131" s="25"/>
      <c r="H131" s="26"/>
    </row>
    <row r="132" spans="2:8">
      <c r="B132" s="190">
        <v>72</v>
      </c>
      <c r="C132" s="217"/>
      <c r="D132" s="218" t="s">
        <v>1197</v>
      </c>
      <c r="E132" s="202" t="s">
        <v>354</v>
      </c>
      <c r="F132" s="203">
        <v>6</v>
      </c>
      <c r="G132" s="25"/>
      <c r="H132" s="26"/>
    </row>
    <row r="133" spans="2:8" s="6" customFormat="1" ht="38.25">
      <c r="B133" s="190">
        <v>0</v>
      </c>
      <c r="C133" s="217"/>
      <c r="D133" s="219" t="s">
        <v>1198</v>
      </c>
      <c r="E133" s="202" t="s">
        <v>354</v>
      </c>
      <c r="F133" s="203">
        <f>F132</f>
        <v>6</v>
      </c>
      <c r="G133" s="27"/>
      <c r="H133" s="28"/>
    </row>
    <row r="134" spans="2:8" ht="15">
      <c r="B134" s="4"/>
      <c r="C134" s="4"/>
      <c r="D134" s="7"/>
      <c r="E134" s="7" t="s">
        <v>5</v>
      </c>
      <c r="F134" s="24"/>
      <c r="G134" s="25"/>
      <c r="H134" s="26"/>
    </row>
    <row r="136" spans="2:8" s="8" customFormat="1" ht="12.75" customHeight="1">
      <c r="C136" s="9" t="str">
        <f>'1,1'!C22</f>
        <v>Piezīmes:</v>
      </c>
    </row>
    <row r="137" spans="2:8" s="8" customFormat="1" ht="45" customHeight="1">
      <c r="B137"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37" s="559"/>
      <c r="D137" s="559"/>
      <c r="E137" s="559"/>
      <c r="F137" s="559"/>
      <c r="G137" s="559"/>
      <c r="H137" s="559"/>
    </row>
  </sheetData>
  <mergeCells count="11">
    <mergeCell ref="B137:H137"/>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J24"/>
  <sheetViews>
    <sheetView showZeros="0" view="pageBreakPreview" zoomScale="80" zoomScaleNormal="100" zoomScaleSheetLayoutView="80" workbookViewId="0">
      <selection activeCell="H20" sqref="H20"/>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560" t="s">
        <v>12</v>
      </c>
      <c r="C1" s="560"/>
      <c r="D1" s="560"/>
      <c r="E1" s="16" t="str">
        <f ca="1">MID(CELL("filename",B1), FIND("]", CELL("filename",B1))+ 1, 255)</f>
        <v>1,4</v>
      </c>
      <c r="F1" s="16"/>
      <c r="G1" s="16"/>
      <c r="H1" s="16"/>
    </row>
    <row r="2" spans="2:8" s="3" customFormat="1" ht="15">
      <c r="B2" s="561" t="str">
        <f>D9</f>
        <v>Pārsegums</v>
      </c>
      <c r="C2" s="561"/>
      <c r="D2" s="561"/>
      <c r="E2" s="561"/>
      <c r="F2" s="561"/>
      <c r="G2" s="561"/>
      <c r="H2" s="561"/>
    </row>
    <row r="3" spans="2:8" ht="15">
      <c r="B3" s="2" t="s">
        <v>1</v>
      </c>
      <c r="D3" s="568" t="str">
        <f>'1,1'!D3</f>
        <v>Ražošanas ēka</v>
      </c>
      <c r="E3" s="568"/>
      <c r="F3" s="568"/>
      <c r="G3" s="568"/>
      <c r="H3" s="568"/>
    </row>
    <row r="4" spans="2:8" ht="15">
      <c r="B4" s="2" t="s">
        <v>2</v>
      </c>
      <c r="D4" s="568" t="str">
        <f>'1,1'!D4</f>
        <v>Ražošanas ēkas Nr.7 jaunbūve</v>
      </c>
      <c r="E4" s="568"/>
      <c r="F4" s="568"/>
      <c r="G4" s="568"/>
      <c r="H4" s="568"/>
    </row>
    <row r="5" spans="2:8" ht="15">
      <c r="B5" s="2" t="s">
        <v>3</v>
      </c>
      <c r="D5" s="568" t="str">
        <f>'1,1'!D5:H5</f>
        <v>Ventspils, Ventspils Augsto tehnoloģiju parks</v>
      </c>
      <c r="E5" s="568"/>
      <c r="F5" s="568"/>
      <c r="G5" s="568"/>
      <c r="H5" s="568"/>
    </row>
    <row r="6" spans="2:8" ht="15">
      <c r="B6" s="5"/>
      <c r="C6" s="5"/>
    </row>
    <row r="7" spans="2:8" ht="14.25" customHeight="1">
      <c r="B7" s="562" t="s">
        <v>4</v>
      </c>
      <c r="C7" s="563"/>
      <c r="D7" s="565" t="s">
        <v>6</v>
      </c>
      <c r="E7" s="566" t="s">
        <v>7</v>
      </c>
      <c r="F7" s="567" t="s">
        <v>8</v>
      </c>
      <c r="G7" s="25"/>
      <c r="H7" s="26"/>
    </row>
    <row r="8" spans="2:8" ht="59.25" customHeight="1">
      <c r="B8" s="562"/>
      <c r="C8" s="564"/>
      <c r="D8" s="565"/>
      <c r="E8" s="566"/>
      <c r="F8" s="567"/>
      <c r="G8" s="25"/>
      <c r="H8" s="26"/>
    </row>
    <row r="9" spans="2:8" ht="15.75">
      <c r="B9" s="169"/>
      <c r="C9" s="185">
        <v>0</v>
      </c>
      <c r="D9" s="127" t="s">
        <v>1206</v>
      </c>
      <c r="E9" s="128"/>
      <c r="F9" s="129"/>
      <c r="G9" s="25"/>
      <c r="H9" s="26"/>
    </row>
    <row r="10" spans="2:8" ht="15">
      <c r="B10" s="186">
        <v>0</v>
      </c>
      <c r="C10" s="187"/>
      <c r="D10" s="188" t="s">
        <v>1200</v>
      </c>
      <c r="E10" s="187"/>
      <c r="F10" s="189"/>
      <c r="G10" s="25"/>
      <c r="H10" s="26"/>
    </row>
    <row r="11" spans="2:8" ht="30">
      <c r="B11" s="186">
        <v>1</v>
      </c>
      <c r="C11" s="187"/>
      <c r="D11" s="195" t="s">
        <v>1201</v>
      </c>
      <c r="E11" s="187" t="s">
        <v>354</v>
      </c>
      <c r="F11" s="189">
        <v>756</v>
      </c>
      <c r="G11" s="25"/>
      <c r="H11" s="26"/>
    </row>
    <row r="12" spans="2:8" ht="30">
      <c r="B12" s="186">
        <v>2</v>
      </c>
      <c r="C12" s="187"/>
      <c r="D12" s="195" t="s">
        <v>1202</v>
      </c>
      <c r="E12" s="187" t="s">
        <v>1091</v>
      </c>
      <c r="F12" s="189">
        <v>0.98</v>
      </c>
      <c r="G12" s="25"/>
      <c r="H12" s="26"/>
    </row>
    <row r="13" spans="2:8" ht="30">
      <c r="B13" s="186">
        <v>3</v>
      </c>
      <c r="C13" s="187"/>
      <c r="D13" s="195" t="s">
        <v>1203</v>
      </c>
      <c r="E13" s="187" t="s">
        <v>837</v>
      </c>
      <c r="F13" s="189">
        <v>14</v>
      </c>
      <c r="G13" s="25"/>
      <c r="H13" s="26"/>
    </row>
    <row r="14" spans="2:8">
      <c r="B14" s="175">
        <v>4</v>
      </c>
      <c r="C14" s="220"/>
      <c r="D14" s="221" t="s">
        <v>1204</v>
      </c>
      <c r="E14" s="222" t="s">
        <v>19</v>
      </c>
      <c r="F14" s="223">
        <v>270</v>
      </c>
      <c r="G14" s="25"/>
      <c r="H14" s="26"/>
    </row>
    <row r="15" spans="2:8" ht="15">
      <c r="B15" s="186">
        <v>0</v>
      </c>
      <c r="C15" s="187"/>
      <c r="D15" s="195"/>
      <c r="E15" s="187"/>
      <c r="F15" s="189"/>
      <c r="G15" s="25"/>
      <c r="H15" s="26"/>
    </row>
    <row r="16" spans="2:8" ht="15">
      <c r="B16" s="197">
        <v>0</v>
      </c>
      <c r="C16" s="198"/>
      <c r="D16" s="188" t="s">
        <v>1205</v>
      </c>
      <c r="E16" s="198"/>
      <c r="F16" s="189"/>
      <c r="G16" s="25"/>
      <c r="H16" s="26"/>
    </row>
    <row r="17" spans="2:8" ht="30">
      <c r="B17" s="197">
        <v>5</v>
      </c>
      <c r="C17" s="198"/>
      <c r="D17" s="199" t="s">
        <v>1109</v>
      </c>
      <c r="E17" s="198" t="s">
        <v>1091</v>
      </c>
      <c r="F17" s="189">
        <v>3.57</v>
      </c>
      <c r="G17" s="25"/>
      <c r="H17" s="26"/>
    </row>
    <row r="18" spans="2:8" ht="30">
      <c r="B18" s="197">
        <v>0</v>
      </c>
      <c r="C18" s="198"/>
      <c r="D18" s="199" t="s">
        <v>1110</v>
      </c>
      <c r="E18" s="198" t="s">
        <v>1091</v>
      </c>
      <c r="F18" s="189">
        <f>F17*1.1</f>
        <v>3.927</v>
      </c>
      <c r="G18" s="25"/>
      <c r="H18" s="26"/>
    </row>
    <row r="19" spans="2:8" ht="30">
      <c r="B19" s="197">
        <v>0</v>
      </c>
      <c r="C19" s="198"/>
      <c r="D19" s="199" t="s">
        <v>1111</v>
      </c>
      <c r="E19" s="198" t="s">
        <v>44</v>
      </c>
      <c r="F19" s="189">
        <v>1</v>
      </c>
      <c r="G19" s="25"/>
      <c r="H19" s="26"/>
    </row>
    <row r="20" spans="2:8" s="6" customFormat="1">
      <c r="B20" s="10"/>
      <c r="C20" s="11"/>
      <c r="D20" s="12"/>
      <c r="E20" s="13"/>
      <c r="F20" s="23"/>
      <c r="G20" s="27"/>
      <c r="H20" s="28"/>
    </row>
    <row r="21" spans="2:8" ht="15">
      <c r="B21" s="4"/>
      <c r="C21" s="4"/>
      <c r="D21" s="7"/>
      <c r="E21" s="7" t="s">
        <v>5</v>
      </c>
      <c r="F21" s="24"/>
      <c r="G21" s="25"/>
      <c r="H21" s="26"/>
    </row>
    <row r="23" spans="2:8" s="8" customFormat="1" ht="12.75" customHeight="1">
      <c r="C23" s="9" t="str">
        <f>'1,1'!C22</f>
        <v>Piezīmes:</v>
      </c>
    </row>
    <row r="24" spans="2:8" s="8" customFormat="1" ht="45" customHeight="1">
      <c r="B24"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4" s="559"/>
      <c r="D24" s="559"/>
      <c r="E24" s="559"/>
      <c r="F24" s="559"/>
      <c r="G24" s="559"/>
      <c r="H24" s="559"/>
    </row>
  </sheetData>
  <mergeCells count="11">
    <mergeCell ref="B24:H24"/>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J59"/>
  <sheetViews>
    <sheetView showZeros="0" view="pageBreakPreview" topLeftCell="A40" zoomScale="80" zoomScaleNormal="100" zoomScaleSheetLayoutView="80" workbookViewId="0">
      <selection activeCell="H9" sqref="H9"/>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560" t="s">
        <v>12</v>
      </c>
      <c r="C1" s="560"/>
      <c r="D1" s="560"/>
      <c r="E1" s="16" t="str">
        <f ca="1">MID(CELL("filename",B1), FIND("]", CELL("filename",B1))+ 1, 255)</f>
        <v>1,5</v>
      </c>
      <c r="F1" s="16"/>
      <c r="G1" s="16"/>
      <c r="H1" s="16"/>
    </row>
    <row r="2" spans="2:8" s="3" customFormat="1" ht="15">
      <c r="B2" s="561" t="str">
        <f>D9</f>
        <v>Jumti</v>
      </c>
      <c r="C2" s="561"/>
      <c r="D2" s="561"/>
      <c r="E2" s="561"/>
      <c r="F2" s="561"/>
      <c r="G2" s="561"/>
      <c r="H2" s="561"/>
    </row>
    <row r="3" spans="2:8" ht="15">
      <c r="B3" s="2" t="s">
        <v>1</v>
      </c>
      <c r="D3" s="568" t="str">
        <f>'1,1'!D3</f>
        <v>Ražošanas ēka</v>
      </c>
      <c r="E3" s="568"/>
      <c r="F3" s="568"/>
      <c r="G3" s="568"/>
      <c r="H3" s="568"/>
    </row>
    <row r="4" spans="2:8" ht="15">
      <c r="B4" s="2" t="s">
        <v>2</v>
      </c>
      <c r="D4" s="568" t="str">
        <f>'1,1'!D4</f>
        <v>Ražošanas ēkas Nr.7 jaunbūve</v>
      </c>
      <c r="E4" s="568"/>
      <c r="F4" s="568"/>
      <c r="G4" s="568"/>
      <c r="H4" s="568"/>
    </row>
    <row r="5" spans="2:8" ht="15">
      <c r="B5" s="2" t="s">
        <v>3</v>
      </c>
      <c r="D5" s="568" t="str">
        <f>'1,1'!D5:H5</f>
        <v>Ventspils, Ventspils Augsto tehnoloģiju parks</v>
      </c>
      <c r="E5" s="568"/>
      <c r="F5" s="568"/>
      <c r="G5" s="568"/>
      <c r="H5" s="568"/>
    </row>
    <row r="6" spans="2:8" ht="15">
      <c r="B6" s="5"/>
      <c r="C6" s="5"/>
    </row>
    <row r="7" spans="2:8" ht="14.25" customHeight="1">
      <c r="B7" s="562" t="s">
        <v>4</v>
      </c>
      <c r="C7" s="563"/>
      <c r="D7" s="565" t="s">
        <v>6</v>
      </c>
      <c r="E7" s="566" t="s">
        <v>7</v>
      </c>
      <c r="F7" s="567" t="s">
        <v>8</v>
      </c>
      <c r="G7" s="25"/>
      <c r="H7" s="26"/>
    </row>
    <row r="8" spans="2:8" ht="59.25" customHeight="1">
      <c r="B8" s="562"/>
      <c r="C8" s="564"/>
      <c r="D8" s="565"/>
      <c r="E8" s="566"/>
      <c r="F8" s="567"/>
      <c r="G8" s="25"/>
      <c r="H8" s="26"/>
    </row>
    <row r="9" spans="2:8" ht="15.75">
      <c r="B9" s="169"/>
      <c r="C9" s="185">
        <v>0</v>
      </c>
      <c r="D9" s="127" t="s">
        <v>1239</v>
      </c>
      <c r="E9" s="128"/>
      <c r="F9" s="129"/>
      <c r="G9" s="25"/>
      <c r="H9" s="26"/>
    </row>
    <row r="10" spans="2:8" ht="30">
      <c r="B10" s="197">
        <v>0</v>
      </c>
      <c r="C10" s="198"/>
      <c r="D10" s="188" t="s">
        <v>1207</v>
      </c>
      <c r="E10" s="198"/>
      <c r="F10" s="189"/>
      <c r="G10" s="25"/>
      <c r="H10" s="26"/>
    </row>
    <row r="11" spans="2:8" ht="30">
      <c r="B11" s="197">
        <v>1</v>
      </c>
      <c r="C11" s="198"/>
      <c r="D11" s="199" t="s">
        <v>1109</v>
      </c>
      <c r="E11" s="198" t="s">
        <v>1091</v>
      </c>
      <c r="F11" s="189">
        <v>33.35</v>
      </c>
      <c r="G11" s="25"/>
      <c r="H11" s="26"/>
    </row>
    <row r="12" spans="2:8" ht="30">
      <c r="B12" s="197">
        <v>0</v>
      </c>
      <c r="C12" s="198"/>
      <c r="D12" s="199" t="s">
        <v>1110</v>
      </c>
      <c r="E12" s="198" t="s">
        <v>1091</v>
      </c>
      <c r="F12" s="189">
        <f>F11*1.1</f>
        <v>36.685000000000002</v>
      </c>
      <c r="G12" s="25"/>
      <c r="H12" s="26"/>
    </row>
    <row r="13" spans="2:8" ht="15">
      <c r="B13" s="197">
        <v>0</v>
      </c>
      <c r="C13" s="198"/>
      <c r="D13" s="199" t="s">
        <v>1208</v>
      </c>
      <c r="E13" s="198" t="s">
        <v>44</v>
      </c>
      <c r="F13" s="189">
        <v>1</v>
      </c>
      <c r="G13" s="25"/>
      <c r="H13" s="26"/>
    </row>
    <row r="14" spans="2:8" ht="15">
      <c r="B14" s="242" t="s">
        <v>1458</v>
      </c>
      <c r="C14" s="319"/>
      <c r="D14" s="208" t="s">
        <v>1462</v>
      </c>
      <c r="E14" s="262" t="s">
        <v>19</v>
      </c>
      <c r="F14" s="189">
        <v>700</v>
      </c>
      <c r="G14" s="25"/>
      <c r="H14" s="26"/>
    </row>
    <row r="15" spans="2:8" ht="15">
      <c r="B15" s="242" t="s">
        <v>1460</v>
      </c>
      <c r="C15" s="319"/>
      <c r="D15" s="208" t="s">
        <v>1463</v>
      </c>
      <c r="E15" s="262" t="s">
        <v>19</v>
      </c>
      <c r="F15" s="189">
        <v>720</v>
      </c>
      <c r="G15" s="25"/>
      <c r="H15" s="26"/>
    </row>
    <row r="16" spans="2:8" ht="30">
      <c r="B16" s="197">
        <v>0</v>
      </c>
      <c r="C16" s="198"/>
      <c r="D16" s="188" t="s">
        <v>1209</v>
      </c>
      <c r="E16" s="198"/>
      <c r="F16" s="189"/>
      <c r="G16" s="25"/>
      <c r="H16" s="26"/>
    </row>
    <row r="17" spans="2:8" ht="30">
      <c r="B17" s="197">
        <v>2</v>
      </c>
      <c r="C17" s="198"/>
      <c r="D17" s="199" t="s">
        <v>1109</v>
      </c>
      <c r="E17" s="198" t="s">
        <v>1091</v>
      </c>
      <c r="F17" s="189">
        <v>53.92</v>
      </c>
      <c r="G17" s="25"/>
      <c r="H17" s="26"/>
    </row>
    <row r="18" spans="2:8" ht="30">
      <c r="B18" s="197">
        <v>0</v>
      </c>
      <c r="C18" s="198"/>
      <c r="D18" s="199" t="s">
        <v>1110</v>
      </c>
      <c r="E18" s="198" t="s">
        <v>1091</v>
      </c>
      <c r="F18" s="189">
        <f>F17*1.1</f>
        <v>59.312000000000005</v>
      </c>
      <c r="G18" s="25"/>
      <c r="H18" s="26"/>
    </row>
    <row r="19" spans="2:8" ht="15">
      <c r="B19" s="197">
        <v>0</v>
      </c>
      <c r="C19" s="198"/>
      <c r="D19" s="199" t="s">
        <v>1208</v>
      </c>
      <c r="E19" s="198" t="s">
        <v>44</v>
      </c>
      <c r="F19" s="189">
        <v>1</v>
      </c>
      <c r="G19" s="25"/>
      <c r="H19" s="26"/>
    </row>
    <row r="20" spans="2:8" ht="15">
      <c r="B20" s="197">
        <v>0</v>
      </c>
      <c r="C20" s="198"/>
      <c r="D20" s="188" t="s">
        <v>1464</v>
      </c>
      <c r="E20" s="198"/>
      <c r="F20" s="189"/>
      <c r="G20" s="25"/>
      <c r="H20" s="26"/>
    </row>
    <row r="21" spans="2:8" ht="30">
      <c r="B21" s="197">
        <v>2</v>
      </c>
      <c r="C21" s="198"/>
      <c r="D21" s="199" t="s">
        <v>1109</v>
      </c>
      <c r="E21" s="198" t="s">
        <v>1091</v>
      </c>
      <c r="F21" s="189">
        <f>2.89</f>
        <v>2.89</v>
      </c>
      <c r="G21" s="25"/>
      <c r="H21" s="26"/>
    </row>
    <row r="22" spans="2:8" ht="30">
      <c r="B22" s="197">
        <v>0</v>
      </c>
      <c r="C22" s="198"/>
      <c r="D22" s="199" t="s">
        <v>1110</v>
      </c>
      <c r="E22" s="198" t="s">
        <v>1091</v>
      </c>
      <c r="F22" s="189">
        <f>F21*1.1</f>
        <v>3.1790000000000003</v>
      </c>
      <c r="G22" s="25"/>
      <c r="H22" s="26"/>
    </row>
    <row r="23" spans="2:8" ht="15">
      <c r="B23" s="197">
        <v>0</v>
      </c>
      <c r="C23" s="198"/>
      <c r="D23" s="199" t="s">
        <v>1208</v>
      </c>
      <c r="E23" s="198" t="s">
        <v>44</v>
      </c>
      <c r="F23" s="189">
        <v>1</v>
      </c>
      <c r="G23" s="25"/>
      <c r="H23" s="26"/>
    </row>
    <row r="24" spans="2:8" ht="25.5">
      <c r="B24" s="242" t="s">
        <v>1465</v>
      </c>
      <c r="C24" s="152"/>
      <c r="D24" s="320" t="s">
        <v>1466</v>
      </c>
      <c r="E24" s="154" t="s">
        <v>837</v>
      </c>
      <c r="F24" s="189">
        <v>1.92</v>
      </c>
      <c r="G24" s="25"/>
      <c r="H24" s="26"/>
    </row>
    <row r="25" spans="2:8">
      <c r="B25" s="321" t="s">
        <v>1467</v>
      </c>
      <c r="C25" s="224"/>
      <c r="D25" s="208" t="s">
        <v>1468</v>
      </c>
      <c r="E25" s="202" t="s">
        <v>354</v>
      </c>
      <c r="F25" s="203">
        <v>90</v>
      </c>
      <c r="G25" s="25"/>
      <c r="H25" s="26"/>
    </row>
    <row r="26" spans="2:8" ht="15">
      <c r="B26" s="197">
        <v>0</v>
      </c>
      <c r="C26" s="198"/>
      <c r="D26" s="188" t="s">
        <v>1210</v>
      </c>
      <c r="E26" s="198"/>
      <c r="F26" s="189"/>
      <c r="G26" s="25"/>
      <c r="H26" s="26"/>
    </row>
    <row r="27" spans="2:8">
      <c r="B27" s="190">
        <v>3</v>
      </c>
      <c r="C27" s="224"/>
      <c r="D27" s="208" t="s">
        <v>1211</v>
      </c>
      <c r="E27" s="202" t="s">
        <v>354</v>
      </c>
      <c r="F27" s="203">
        <v>3963</v>
      </c>
      <c r="G27" s="25"/>
      <c r="H27" s="26"/>
    </row>
    <row r="28" spans="2:8">
      <c r="B28" s="190">
        <v>0</v>
      </c>
      <c r="C28" s="224"/>
      <c r="D28" s="216" t="s">
        <v>1212</v>
      </c>
      <c r="E28" s="202" t="s">
        <v>354</v>
      </c>
      <c r="F28" s="203">
        <f>F27*1.15</f>
        <v>4557.45</v>
      </c>
      <c r="G28" s="25"/>
      <c r="H28" s="26"/>
    </row>
    <row r="29" spans="2:8">
      <c r="B29" s="190">
        <v>0</v>
      </c>
      <c r="C29" s="224"/>
      <c r="D29" s="216" t="s">
        <v>1213</v>
      </c>
      <c r="E29" s="202" t="s">
        <v>44</v>
      </c>
      <c r="F29" s="203">
        <v>1</v>
      </c>
      <c r="G29" s="25"/>
      <c r="H29" s="26"/>
    </row>
    <row r="30" spans="2:8">
      <c r="B30" s="190">
        <v>4</v>
      </c>
      <c r="C30" s="212"/>
      <c r="D30" s="208" t="s">
        <v>1214</v>
      </c>
      <c r="E30" s="202" t="s">
        <v>354</v>
      </c>
      <c r="F30" s="203">
        <f>F27</f>
        <v>3963</v>
      </c>
      <c r="G30" s="25"/>
      <c r="H30" s="26"/>
    </row>
    <row r="31" spans="2:8">
      <c r="B31" s="190">
        <v>0</v>
      </c>
      <c r="C31" s="212"/>
      <c r="D31" s="225" t="s">
        <v>1215</v>
      </c>
      <c r="E31" s="202" t="s">
        <v>354</v>
      </c>
      <c r="F31" s="203">
        <f>1.05*F30</f>
        <v>4161.1500000000005</v>
      </c>
      <c r="G31" s="25"/>
      <c r="H31" s="26"/>
    </row>
    <row r="32" spans="2:8">
      <c r="B32" s="190">
        <v>5</v>
      </c>
      <c r="C32" s="212"/>
      <c r="D32" s="215" t="s">
        <v>1216</v>
      </c>
      <c r="E32" s="207" t="s">
        <v>354</v>
      </c>
      <c r="F32" s="226">
        <f>F30</f>
        <v>3963</v>
      </c>
      <c r="G32" s="25"/>
      <c r="H32" s="26"/>
    </row>
    <row r="33" spans="2:8">
      <c r="B33" s="190">
        <v>0</v>
      </c>
      <c r="C33" s="212"/>
      <c r="D33" s="216" t="s">
        <v>1217</v>
      </c>
      <c r="E33" s="207" t="s">
        <v>354</v>
      </c>
      <c r="F33" s="226">
        <f>1.2*F32</f>
        <v>4755.5999999999995</v>
      </c>
      <c r="G33" s="25"/>
      <c r="H33" s="26"/>
    </row>
    <row r="34" spans="2:8">
      <c r="B34" s="190">
        <v>6</v>
      </c>
      <c r="C34" s="212"/>
      <c r="D34" s="215" t="s">
        <v>1218</v>
      </c>
      <c r="E34" s="207" t="s">
        <v>354</v>
      </c>
      <c r="F34" s="226">
        <f>F32</f>
        <v>3963</v>
      </c>
      <c r="G34" s="25"/>
      <c r="H34" s="26"/>
    </row>
    <row r="35" spans="2:8">
      <c r="B35" s="190">
        <v>0</v>
      </c>
      <c r="C35" s="212"/>
      <c r="D35" s="216" t="s">
        <v>1219</v>
      </c>
      <c r="E35" s="207" t="s">
        <v>354</v>
      </c>
      <c r="F35" s="226">
        <f>1.05*F34</f>
        <v>4161.1500000000005</v>
      </c>
      <c r="G35" s="25"/>
      <c r="H35" s="26"/>
    </row>
    <row r="36" spans="2:8">
      <c r="B36" s="190">
        <v>7</v>
      </c>
      <c r="C36" s="212"/>
      <c r="D36" s="208" t="s">
        <v>1220</v>
      </c>
      <c r="E36" s="202" t="s">
        <v>354</v>
      </c>
      <c r="F36" s="203">
        <f>F34</f>
        <v>3963</v>
      </c>
      <c r="G36" s="25"/>
      <c r="H36" s="26"/>
    </row>
    <row r="37" spans="2:8">
      <c r="B37" s="190">
        <v>0</v>
      </c>
      <c r="C37" s="212"/>
      <c r="D37" s="225" t="s">
        <v>1221</v>
      </c>
      <c r="E37" s="202" t="s">
        <v>354</v>
      </c>
      <c r="F37" s="203">
        <f>1.05*F36</f>
        <v>4161.1500000000005</v>
      </c>
      <c r="G37" s="25"/>
      <c r="H37" s="26"/>
    </row>
    <row r="38" spans="2:8" ht="25.5">
      <c r="B38" s="190">
        <v>8</v>
      </c>
      <c r="C38" s="212"/>
      <c r="D38" s="215" t="s">
        <v>1222</v>
      </c>
      <c r="E38" s="207" t="s">
        <v>354</v>
      </c>
      <c r="F38" s="226">
        <f>F36+80</f>
        <v>4043</v>
      </c>
      <c r="G38" s="25"/>
      <c r="H38" s="26"/>
    </row>
    <row r="39" spans="2:8" ht="25.5">
      <c r="B39" s="190">
        <v>0</v>
      </c>
      <c r="C39" s="212"/>
      <c r="D39" s="216" t="s">
        <v>1223</v>
      </c>
      <c r="E39" s="207" t="s">
        <v>354</v>
      </c>
      <c r="F39" s="226">
        <f>1.17*F38</f>
        <v>4730.3099999999995</v>
      </c>
      <c r="G39" s="25"/>
      <c r="H39" s="26"/>
    </row>
    <row r="40" spans="2:8" ht="25.5">
      <c r="B40" s="190">
        <v>0</v>
      </c>
      <c r="C40" s="212"/>
      <c r="D40" s="216" t="s">
        <v>1224</v>
      </c>
      <c r="E40" s="207" t="s">
        <v>354</v>
      </c>
      <c r="F40" s="226">
        <f>1.17*F38</f>
        <v>4730.3099999999995</v>
      </c>
      <c r="G40" s="25"/>
      <c r="H40" s="26"/>
    </row>
    <row r="41" spans="2:8">
      <c r="B41" s="190">
        <v>9</v>
      </c>
      <c r="C41" s="212"/>
      <c r="D41" s="227" t="s">
        <v>1225</v>
      </c>
      <c r="E41" s="207" t="s">
        <v>19</v>
      </c>
      <c r="F41" s="226">
        <v>77.5</v>
      </c>
      <c r="G41" s="25"/>
      <c r="H41" s="26"/>
    </row>
    <row r="42" spans="2:8" ht="51">
      <c r="B42" s="190">
        <v>10</v>
      </c>
      <c r="C42" s="200"/>
      <c r="D42" s="227" t="s">
        <v>1226</v>
      </c>
      <c r="E42" s="202" t="s">
        <v>19</v>
      </c>
      <c r="F42" s="203">
        <v>156</v>
      </c>
      <c r="G42" s="25"/>
      <c r="H42" s="26"/>
    </row>
    <row r="43" spans="2:8">
      <c r="B43" s="190">
        <v>11</v>
      </c>
      <c r="C43" s="212"/>
      <c r="D43" s="208" t="s">
        <v>1227</v>
      </c>
      <c r="E43" s="202" t="s">
        <v>11</v>
      </c>
      <c r="F43" s="203">
        <v>40</v>
      </c>
      <c r="G43" s="25"/>
      <c r="H43" s="26"/>
    </row>
    <row r="44" spans="2:8">
      <c r="B44" s="190">
        <v>12</v>
      </c>
      <c r="C44" s="200"/>
      <c r="D44" s="228" t="s">
        <v>1228</v>
      </c>
      <c r="E44" s="229" t="s">
        <v>19</v>
      </c>
      <c r="F44" s="230">
        <v>126</v>
      </c>
      <c r="G44" s="25"/>
      <c r="H44" s="26"/>
    </row>
    <row r="45" spans="2:8" ht="25.5">
      <c r="B45" s="190">
        <v>0</v>
      </c>
      <c r="C45" s="200"/>
      <c r="D45" s="216" t="s">
        <v>1229</v>
      </c>
      <c r="E45" s="229" t="s">
        <v>19</v>
      </c>
      <c r="F45" s="230">
        <f>1.1*F44</f>
        <v>138.60000000000002</v>
      </c>
      <c r="G45" s="25"/>
      <c r="H45" s="26"/>
    </row>
    <row r="46" spans="2:8">
      <c r="B46" s="190">
        <v>13</v>
      </c>
      <c r="C46" s="200"/>
      <c r="D46" s="228" t="s">
        <v>1230</v>
      </c>
      <c r="E46" s="229" t="s">
        <v>19</v>
      </c>
      <c r="F46" s="231">
        <v>156</v>
      </c>
      <c r="G46" s="25"/>
      <c r="H46" s="26"/>
    </row>
    <row r="47" spans="2:8" ht="25.5">
      <c r="B47" s="190">
        <v>0</v>
      </c>
      <c r="C47" s="200"/>
      <c r="D47" s="216" t="s">
        <v>1231</v>
      </c>
      <c r="E47" s="229" t="s">
        <v>19</v>
      </c>
      <c r="F47" s="232">
        <f>1.1*F46</f>
        <v>171.60000000000002</v>
      </c>
      <c r="G47" s="25"/>
      <c r="H47" s="26"/>
    </row>
    <row r="48" spans="2:8">
      <c r="B48" s="190">
        <v>14</v>
      </c>
      <c r="C48" s="233"/>
      <c r="D48" s="234" t="s">
        <v>1232</v>
      </c>
      <c r="E48" s="235" t="s">
        <v>678</v>
      </c>
      <c r="F48" s="236">
        <v>1</v>
      </c>
      <c r="G48" s="25"/>
      <c r="H48" s="26"/>
    </row>
    <row r="49" spans="2:8">
      <c r="B49" s="190">
        <v>15</v>
      </c>
      <c r="C49" s="200"/>
      <c r="D49" s="237" t="s">
        <v>1233</v>
      </c>
      <c r="E49" s="229" t="s">
        <v>19</v>
      </c>
      <c r="F49" s="231">
        <v>156</v>
      </c>
      <c r="G49" s="25"/>
      <c r="H49" s="26"/>
    </row>
    <row r="50" spans="2:8">
      <c r="B50" s="190">
        <v>0</v>
      </c>
      <c r="C50" s="200"/>
      <c r="D50" s="216" t="s">
        <v>1234</v>
      </c>
      <c r="E50" s="229" t="s">
        <v>19</v>
      </c>
      <c r="F50" s="232">
        <f>1.1*F49</f>
        <v>171.60000000000002</v>
      </c>
      <c r="G50" s="25"/>
      <c r="H50" s="26"/>
    </row>
    <row r="51" spans="2:8" ht="15">
      <c r="B51" s="190">
        <v>16</v>
      </c>
      <c r="C51" s="238"/>
      <c r="D51" s="239" t="s">
        <v>1235</v>
      </c>
      <c r="E51" s="240" t="s">
        <v>1048</v>
      </c>
      <c r="F51" s="241">
        <v>202</v>
      </c>
      <c r="G51" s="25"/>
      <c r="H51" s="26"/>
    </row>
    <row r="52" spans="2:8">
      <c r="B52" s="190">
        <v>17</v>
      </c>
      <c r="C52" s="212"/>
      <c r="D52" s="215" t="s">
        <v>1236</v>
      </c>
      <c r="E52" s="207" t="s">
        <v>354</v>
      </c>
      <c r="F52" s="226">
        <v>125</v>
      </c>
      <c r="G52" s="25"/>
      <c r="H52" s="26"/>
    </row>
    <row r="53" spans="2:8" ht="25.5">
      <c r="B53" s="242">
        <v>18</v>
      </c>
      <c r="C53" s="209"/>
      <c r="D53" s="210" t="s">
        <v>1237</v>
      </c>
      <c r="E53" s="47" t="s">
        <v>354</v>
      </c>
      <c r="F53" s="211">
        <v>125</v>
      </c>
      <c r="G53" s="25"/>
      <c r="H53" s="26"/>
    </row>
    <row r="54" spans="2:8" ht="38.25">
      <c r="B54" s="242">
        <v>19</v>
      </c>
      <c r="C54" s="209"/>
      <c r="D54" s="210" t="s">
        <v>1238</v>
      </c>
      <c r="E54" s="47" t="s">
        <v>354</v>
      </c>
      <c r="F54" s="211">
        <v>125</v>
      </c>
      <c r="G54" s="25"/>
      <c r="H54" s="26"/>
    </row>
    <row r="55" spans="2:8" s="6" customFormat="1">
      <c r="B55" s="10"/>
      <c r="C55" s="11"/>
      <c r="D55" s="12"/>
      <c r="E55" s="13"/>
      <c r="F55" s="23"/>
      <c r="G55" s="27"/>
      <c r="H55" s="28"/>
    </row>
    <row r="56" spans="2:8" ht="15">
      <c r="B56" s="4"/>
      <c r="C56" s="4"/>
      <c r="D56" s="7"/>
      <c r="E56" s="7" t="s">
        <v>5</v>
      </c>
      <c r="F56" s="24"/>
      <c r="G56" s="25"/>
      <c r="H56" s="26"/>
    </row>
    <row r="58" spans="2:8" s="8" customFormat="1" ht="12.75" customHeight="1">
      <c r="C58" s="9" t="str">
        <f>'1,1'!C22</f>
        <v>Piezīmes:</v>
      </c>
    </row>
    <row r="59" spans="2:8" s="8" customFormat="1" ht="45" customHeight="1">
      <c r="B59"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9" s="559"/>
      <c r="D59" s="559"/>
      <c r="E59" s="559"/>
      <c r="F59" s="559"/>
      <c r="G59" s="559"/>
      <c r="H59" s="559"/>
    </row>
  </sheetData>
  <mergeCells count="11">
    <mergeCell ref="B59:H59"/>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J21"/>
  <sheetViews>
    <sheetView showZeros="0" view="pageBreakPreview" zoomScale="80" zoomScaleNormal="100" zoomScaleSheetLayoutView="80" workbookViewId="0">
      <selection activeCell="H30" sqref="H30"/>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560" t="s">
        <v>12</v>
      </c>
      <c r="C1" s="560"/>
      <c r="D1" s="560"/>
      <c r="E1" s="16" t="str">
        <f ca="1">MID(CELL("filename",B1), FIND("]", CELL("filename",B1))+ 1, 255)</f>
        <v>1,6</v>
      </c>
      <c r="F1" s="16"/>
      <c r="G1" s="16"/>
      <c r="H1" s="16"/>
    </row>
    <row r="2" spans="2:8" s="3" customFormat="1" ht="15">
      <c r="B2" s="561" t="str">
        <f>D9</f>
        <v>Kāpnes un lievenis</v>
      </c>
      <c r="C2" s="561"/>
      <c r="D2" s="561"/>
      <c r="E2" s="561"/>
      <c r="F2" s="561"/>
      <c r="G2" s="561"/>
      <c r="H2" s="561"/>
    </row>
    <row r="3" spans="2:8" ht="15">
      <c r="B3" s="2" t="s">
        <v>1</v>
      </c>
      <c r="D3" s="568" t="str">
        <f>'1,1'!D3</f>
        <v>Ražošanas ēka</v>
      </c>
      <c r="E3" s="568"/>
      <c r="F3" s="568"/>
      <c r="G3" s="568"/>
      <c r="H3" s="568"/>
    </row>
    <row r="4" spans="2:8" ht="15">
      <c r="B4" s="2" t="s">
        <v>2</v>
      </c>
      <c r="D4" s="568" t="str">
        <f>'1,1'!D4</f>
        <v>Ražošanas ēkas Nr.7 jaunbūve</v>
      </c>
      <c r="E4" s="568"/>
      <c r="F4" s="568"/>
      <c r="G4" s="568"/>
      <c r="H4" s="568"/>
    </row>
    <row r="5" spans="2:8" ht="15">
      <c r="B5" s="2" t="s">
        <v>3</v>
      </c>
      <c r="D5" s="568" t="str">
        <f>'1,1'!D5:H5</f>
        <v>Ventspils, Ventspils Augsto tehnoloģiju parks</v>
      </c>
      <c r="E5" s="568"/>
      <c r="F5" s="568"/>
      <c r="G5" s="568"/>
      <c r="H5" s="568"/>
    </row>
    <row r="6" spans="2:8" ht="15">
      <c r="B6" s="5"/>
      <c r="C6" s="5"/>
    </row>
    <row r="7" spans="2:8" ht="14.25" customHeight="1">
      <c r="B7" s="562" t="s">
        <v>4</v>
      </c>
      <c r="C7" s="563"/>
      <c r="D7" s="565" t="s">
        <v>6</v>
      </c>
      <c r="E7" s="566" t="s">
        <v>7</v>
      </c>
      <c r="F7" s="567" t="s">
        <v>8</v>
      </c>
      <c r="G7" s="25"/>
      <c r="H7" s="26"/>
    </row>
    <row r="8" spans="2:8" ht="59.25" customHeight="1">
      <c r="B8" s="562"/>
      <c r="C8" s="564"/>
      <c r="D8" s="565"/>
      <c r="E8" s="566"/>
      <c r="F8" s="567"/>
      <c r="G8" s="25"/>
      <c r="H8" s="26"/>
    </row>
    <row r="9" spans="2:8" ht="15.75">
      <c r="B9" s="169"/>
      <c r="C9" s="185">
        <v>0</v>
      </c>
      <c r="D9" s="127" t="s">
        <v>1247</v>
      </c>
      <c r="E9" s="128"/>
      <c r="F9" s="129"/>
      <c r="G9" s="25"/>
      <c r="H9" s="26"/>
    </row>
    <row r="10" spans="2:8" ht="25.5">
      <c r="B10" s="243">
        <v>1</v>
      </c>
      <c r="C10" s="131"/>
      <c r="D10" s="234" t="s">
        <v>1240</v>
      </c>
      <c r="E10" s="244" t="s">
        <v>678</v>
      </c>
      <c r="F10" s="174">
        <v>1</v>
      </c>
      <c r="G10" s="25"/>
      <c r="H10" s="26"/>
    </row>
    <row r="11" spans="2:8" ht="25.5">
      <c r="B11" s="243">
        <v>2</v>
      </c>
      <c r="C11" s="131"/>
      <c r="D11" s="234" t="s">
        <v>1241</v>
      </c>
      <c r="E11" s="244" t="s">
        <v>678</v>
      </c>
      <c r="F11" s="174">
        <v>1</v>
      </c>
      <c r="G11" s="25"/>
      <c r="H11" s="26"/>
    </row>
    <row r="12" spans="2:8" ht="25.5">
      <c r="B12" s="243">
        <v>3</v>
      </c>
      <c r="C12" s="131"/>
      <c r="D12" s="234" t="s">
        <v>1242</v>
      </c>
      <c r="E12" s="244" t="s">
        <v>678</v>
      </c>
      <c r="F12" s="174">
        <v>1</v>
      </c>
      <c r="G12" s="25"/>
      <c r="H12" s="26"/>
    </row>
    <row r="13" spans="2:8" ht="25.5">
      <c r="B13" s="243">
        <v>4</v>
      </c>
      <c r="C13" s="131"/>
      <c r="D13" s="234" t="s">
        <v>1243</v>
      </c>
      <c r="E13" s="244" t="s">
        <v>678</v>
      </c>
      <c r="F13" s="174">
        <v>1</v>
      </c>
      <c r="G13" s="25"/>
      <c r="H13" s="26"/>
    </row>
    <row r="14" spans="2:8" ht="15">
      <c r="B14" s="243">
        <v>5</v>
      </c>
      <c r="C14" s="131"/>
      <c r="D14" s="234" t="s">
        <v>1244</v>
      </c>
      <c r="E14" s="244" t="s">
        <v>354</v>
      </c>
      <c r="F14" s="174">
        <v>55</v>
      </c>
      <c r="G14" s="25"/>
      <c r="H14" s="26"/>
    </row>
    <row r="15" spans="2:8">
      <c r="B15" s="245">
        <v>6</v>
      </c>
      <c r="C15" s="246"/>
      <c r="D15" s="247" t="s">
        <v>1245</v>
      </c>
      <c r="E15" s="246" t="s">
        <v>19</v>
      </c>
      <c r="F15" s="246">
        <v>80</v>
      </c>
      <c r="G15" s="25"/>
      <c r="H15" s="26"/>
    </row>
    <row r="16" spans="2:8" ht="25.5">
      <c r="B16" s="245">
        <v>7</v>
      </c>
      <c r="C16" s="246"/>
      <c r="D16" s="247" t="s">
        <v>1246</v>
      </c>
      <c r="E16" s="246" t="s">
        <v>19</v>
      </c>
      <c r="F16" s="246">
        <v>84</v>
      </c>
      <c r="G16" s="25"/>
      <c r="H16" s="26"/>
    </row>
    <row r="17" spans="2:8" s="6" customFormat="1">
      <c r="B17" s="10"/>
      <c r="C17" s="11"/>
      <c r="D17" s="12"/>
      <c r="E17" s="13"/>
      <c r="F17" s="23"/>
      <c r="G17" s="27"/>
      <c r="H17" s="28"/>
    </row>
    <row r="18" spans="2:8" ht="15">
      <c r="B18" s="4"/>
      <c r="C18" s="4"/>
      <c r="D18" s="7"/>
      <c r="E18" s="7" t="s">
        <v>5</v>
      </c>
      <c r="F18" s="24"/>
      <c r="G18" s="25"/>
      <c r="H18" s="26"/>
    </row>
    <row r="20" spans="2:8" s="8" customFormat="1" ht="12.75" customHeight="1">
      <c r="C20" s="9" t="str">
        <f>'1,1'!C22</f>
        <v>Piezīmes:</v>
      </c>
    </row>
    <row r="21" spans="2:8" s="8" customFormat="1" ht="45" customHeight="1">
      <c r="B21"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1" s="559"/>
      <c r="D21" s="559"/>
      <c r="E21" s="559"/>
      <c r="F21" s="559"/>
      <c r="G21" s="559"/>
      <c r="H21" s="559"/>
    </row>
  </sheetData>
  <mergeCells count="11">
    <mergeCell ref="B21:H21"/>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B1:J73"/>
  <sheetViews>
    <sheetView showZeros="0" view="pageBreakPreview" topLeftCell="A17" zoomScale="80" zoomScaleNormal="100" zoomScaleSheetLayoutView="80" workbookViewId="0">
      <selection activeCell="F17" sqref="D15:F17"/>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560" t="s">
        <v>12</v>
      </c>
      <c r="C1" s="560"/>
      <c r="D1" s="560"/>
      <c r="E1" s="16" t="str">
        <f ca="1">MID(CELL("filename",B1), FIND("]", CELL("filename",B1))+ 1, 255)</f>
        <v>1,7</v>
      </c>
      <c r="F1" s="16"/>
      <c r="G1" s="16"/>
      <c r="H1" s="16"/>
    </row>
    <row r="2" spans="2:8" s="3" customFormat="1" ht="15">
      <c r="B2" s="561" t="str">
        <f>D9</f>
        <v>Grīdas</v>
      </c>
      <c r="C2" s="561"/>
      <c r="D2" s="561"/>
      <c r="E2" s="561"/>
      <c r="F2" s="561"/>
      <c r="G2" s="561"/>
      <c r="H2" s="561"/>
    </row>
    <row r="3" spans="2:8" ht="15">
      <c r="B3" s="2" t="s">
        <v>1</v>
      </c>
      <c r="D3" s="568" t="str">
        <f>'1,1'!D3</f>
        <v>Ražošanas ēka</v>
      </c>
      <c r="E3" s="568"/>
      <c r="F3" s="568"/>
      <c r="G3" s="568"/>
      <c r="H3" s="568"/>
    </row>
    <row r="4" spans="2:8" ht="15">
      <c r="B4" s="2" t="s">
        <v>2</v>
      </c>
      <c r="D4" s="568" t="str">
        <f>'1,1'!D4</f>
        <v>Ražošanas ēkas Nr.7 jaunbūve</v>
      </c>
      <c r="E4" s="568"/>
      <c r="F4" s="568"/>
      <c r="G4" s="568"/>
      <c r="H4" s="568"/>
    </row>
    <row r="5" spans="2:8" ht="15">
      <c r="B5" s="2" t="s">
        <v>3</v>
      </c>
      <c r="D5" s="568" t="str">
        <f>'1,1'!D5:H5</f>
        <v>Ventspils, Ventspils Augsto tehnoloģiju parks</v>
      </c>
      <c r="E5" s="568"/>
      <c r="F5" s="568"/>
      <c r="G5" s="568"/>
      <c r="H5" s="568"/>
    </row>
    <row r="6" spans="2:8" ht="15">
      <c r="B6" s="5"/>
      <c r="C6" s="5"/>
    </row>
    <row r="7" spans="2:8" ht="14.25" customHeight="1">
      <c r="B7" s="562" t="s">
        <v>4</v>
      </c>
      <c r="C7" s="563"/>
      <c r="D7" s="565" t="s">
        <v>6</v>
      </c>
      <c r="E7" s="566" t="s">
        <v>7</v>
      </c>
      <c r="F7" s="567" t="s">
        <v>8</v>
      </c>
      <c r="G7" s="25"/>
      <c r="H7" s="26"/>
    </row>
    <row r="8" spans="2:8" ht="59.25" customHeight="1">
      <c r="B8" s="562"/>
      <c r="C8" s="564"/>
      <c r="D8" s="565"/>
      <c r="E8" s="566"/>
      <c r="F8" s="567"/>
      <c r="G8" s="25"/>
      <c r="H8" s="26"/>
    </row>
    <row r="9" spans="2:8" ht="15.75">
      <c r="B9" s="169">
        <v>0</v>
      </c>
      <c r="C9" s="248"/>
      <c r="D9" s="127" t="s">
        <v>1285</v>
      </c>
      <c r="E9" s="129"/>
      <c r="F9" s="249"/>
      <c r="G9" s="25"/>
      <c r="H9" s="26"/>
    </row>
    <row r="10" spans="2:8" ht="15">
      <c r="B10" s="186">
        <v>0</v>
      </c>
      <c r="C10" s="187"/>
      <c r="D10" s="188" t="s">
        <v>1248</v>
      </c>
      <c r="E10" s="187"/>
      <c r="F10" s="189"/>
      <c r="G10" s="25"/>
      <c r="H10" s="26"/>
    </row>
    <row r="11" spans="2:8" ht="25.5">
      <c r="B11" s="190">
        <v>1</v>
      </c>
      <c r="C11" s="322"/>
      <c r="D11" s="323" t="s">
        <v>1469</v>
      </c>
      <c r="E11" s="324" t="s">
        <v>837</v>
      </c>
      <c r="F11" s="182">
        <v>189</v>
      </c>
      <c r="G11" s="25"/>
      <c r="H11" s="26"/>
    </row>
    <row r="12" spans="2:8" ht="25.5">
      <c r="B12" s="190">
        <v>2</v>
      </c>
      <c r="C12" s="322"/>
      <c r="D12" s="325" t="s">
        <v>1470</v>
      </c>
      <c r="E12" s="324" t="s">
        <v>837</v>
      </c>
      <c r="F12" s="182">
        <v>755</v>
      </c>
      <c r="G12" s="25"/>
      <c r="H12" s="26"/>
    </row>
    <row r="13" spans="2:8" ht="25.5">
      <c r="B13" s="190">
        <v>3</v>
      </c>
      <c r="C13" s="322"/>
      <c r="D13" s="325" t="s">
        <v>1471</v>
      </c>
      <c r="E13" s="324" t="s">
        <v>837</v>
      </c>
      <c r="F13" s="182">
        <v>1510</v>
      </c>
      <c r="G13" s="25"/>
      <c r="H13" s="26"/>
    </row>
    <row r="14" spans="2:8" ht="25.5">
      <c r="B14" s="190">
        <v>4</v>
      </c>
      <c r="C14" s="176"/>
      <c r="D14" s="325" t="s">
        <v>1472</v>
      </c>
      <c r="E14" s="326" t="s">
        <v>837</v>
      </c>
      <c r="F14" s="327">
        <v>1510</v>
      </c>
      <c r="G14" s="25"/>
      <c r="H14" s="26"/>
    </row>
    <row r="15" spans="2:8">
      <c r="B15" s="190">
        <v>5</v>
      </c>
      <c r="C15" s="328"/>
      <c r="D15" s="579" t="s">
        <v>1473</v>
      </c>
      <c r="E15" s="580" t="s">
        <v>315</v>
      </c>
      <c r="F15" s="581">
        <v>3775</v>
      </c>
      <c r="G15" s="25"/>
      <c r="H15" s="26"/>
    </row>
    <row r="16" spans="2:8">
      <c r="B16" s="190">
        <v>6</v>
      </c>
      <c r="C16" s="328"/>
      <c r="D16" s="579" t="s">
        <v>1474</v>
      </c>
      <c r="E16" s="580" t="s">
        <v>315</v>
      </c>
      <c r="F16" s="581">
        <v>3775</v>
      </c>
      <c r="G16" s="25"/>
      <c r="H16" s="26"/>
    </row>
    <row r="17" spans="2:8">
      <c r="B17" s="190">
        <v>9</v>
      </c>
      <c r="C17" s="329"/>
      <c r="D17" s="582" t="s">
        <v>1475</v>
      </c>
      <c r="E17" s="583" t="s">
        <v>354</v>
      </c>
      <c r="F17" s="327">
        <v>3775</v>
      </c>
      <c r="G17" s="25"/>
      <c r="H17" s="26"/>
    </row>
    <row r="18" spans="2:8" ht="15">
      <c r="B18" s="186">
        <v>0</v>
      </c>
      <c r="C18" s="187"/>
      <c r="D18" s="188" t="s">
        <v>1210</v>
      </c>
      <c r="E18" s="187"/>
      <c r="F18" s="189"/>
      <c r="G18" s="25"/>
      <c r="H18" s="26"/>
    </row>
    <row r="19" spans="2:8">
      <c r="B19" s="190">
        <v>5</v>
      </c>
      <c r="C19" s="212"/>
      <c r="D19" s="208" t="s">
        <v>1249</v>
      </c>
      <c r="E19" s="202" t="s">
        <v>354</v>
      </c>
      <c r="F19" s="203">
        <v>3850</v>
      </c>
      <c r="G19" s="25"/>
      <c r="H19" s="26"/>
    </row>
    <row r="20" spans="2:8">
      <c r="B20" s="190">
        <v>0</v>
      </c>
      <c r="C20" s="212"/>
      <c r="D20" s="214" t="s">
        <v>1250</v>
      </c>
      <c r="E20" s="202" t="s">
        <v>354</v>
      </c>
      <c r="F20" s="203">
        <f>1.05*F19</f>
        <v>4042.5</v>
      </c>
      <c r="G20" s="25"/>
      <c r="H20" s="26"/>
    </row>
    <row r="21" spans="2:8">
      <c r="B21" s="250">
        <v>6</v>
      </c>
      <c r="C21" s="251"/>
      <c r="D21" s="252" t="s">
        <v>1251</v>
      </c>
      <c r="E21" s="253" t="s">
        <v>354</v>
      </c>
      <c r="F21" s="254">
        <v>3850</v>
      </c>
      <c r="G21" s="25"/>
      <c r="H21" s="26"/>
    </row>
    <row r="22" spans="2:8" ht="25.5">
      <c r="B22" s="190">
        <v>7</v>
      </c>
      <c r="C22" s="255"/>
      <c r="D22" s="256" t="s">
        <v>1252</v>
      </c>
      <c r="E22" s="257" t="s">
        <v>19</v>
      </c>
      <c r="F22" s="222">
        <v>400</v>
      </c>
      <c r="G22" s="25"/>
      <c r="H22" s="26"/>
    </row>
    <row r="23" spans="2:8">
      <c r="B23" s="190">
        <v>0</v>
      </c>
      <c r="C23" s="131"/>
      <c r="D23" s="258" t="s">
        <v>1253</v>
      </c>
      <c r="E23" s="222"/>
      <c r="F23" s="203"/>
      <c r="G23" s="25"/>
      <c r="H23" s="26"/>
    </row>
    <row r="24" spans="2:8">
      <c r="B24" s="250">
        <v>8</v>
      </c>
      <c r="C24" s="251"/>
      <c r="D24" s="259" t="s">
        <v>1249</v>
      </c>
      <c r="E24" s="253" t="s">
        <v>354</v>
      </c>
      <c r="F24" s="254">
        <v>807</v>
      </c>
      <c r="G24" s="25"/>
      <c r="H24" s="26"/>
    </row>
    <row r="25" spans="2:8">
      <c r="B25" s="250">
        <v>0</v>
      </c>
      <c r="C25" s="251"/>
      <c r="D25" s="260" t="s">
        <v>1254</v>
      </c>
      <c r="E25" s="253" t="s">
        <v>354</v>
      </c>
      <c r="F25" s="254">
        <f>1.05*F24</f>
        <v>847.35</v>
      </c>
      <c r="G25" s="25"/>
      <c r="H25" s="26"/>
    </row>
    <row r="26" spans="2:8">
      <c r="B26" s="250">
        <v>9</v>
      </c>
      <c r="C26" s="251"/>
      <c r="D26" s="259" t="s">
        <v>1255</v>
      </c>
      <c r="E26" s="253" t="s">
        <v>354</v>
      </c>
      <c r="F26" s="254">
        <f>F24</f>
        <v>807</v>
      </c>
      <c r="G26" s="25"/>
      <c r="H26" s="26"/>
    </row>
    <row r="27" spans="2:8">
      <c r="B27" s="250">
        <v>0</v>
      </c>
      <c r="C27" s="251"/>
      <c r="D27" s="261" t="s">
        <v>1256</v>
      </c>
      <c r="E27" s="253" t="s">
        <v>354</v>
      </c>
      <c r="F27" s="254">
        <f>1.2*F26</f>
        <v>968.4</v>
      </c>
      <c r="G27" s="25"/>
      <c r="H27" s="26"/>
    </row>
    <row r="28" spans="2:8">
      <c r="B28" s="105">
        <v>10</v>
      </c>
      <c r="C28" s="212"/>
      <c r="D28" s="206" t="s">
        <v>1257</v>
      </c>
      <c r="E28" s="262" t="s">
        <v>354</v>
      </c>
      <c r="F28" s="155">
        <f>F26</f>
        <v>807</v>
      </c>
      <c r="G28" s="25"/>
      <c r="H28" s="26"/>
    </row>
    <row r="29" spans="2:8">
      <c r="B29" s="105">
        <v>0</v>
      </c>
      <c r="C29" s="212"/>
      <c r="D29" s="263" t="s">
        <v>1258</v>
      </c>
      <c r="E29" s="262" t="s">
        <v>354</v>
      </c>
      <c r="F29" s="155">
        <f>1.1*F28</f>
        <v>887.7</v>
      </c>
      <c r="G29" s="25"/>
      <c r="H29" s="26"/>
    </row>
    <row r="30" spans="2:8" ht="25.5">
      <c r="B30" s="105">
        <v>0</v>
      </c>
      <c r="C30" s="212"/>
      <c r="D30" s="263" t="s">
        <v>1259</v>
      </c>
      <c r="E30" s="262" t="s">
        <v>678</v>
      </c>
      <c r="F30" s="155">
        <v>1</v>
      </c>
      <c r="G30" s="25"/>
      <c r="H30" s="26"/>
    </row>
    <row r="31" spans="2:8">
      <c r="B31" s="264">
        <v>11</v>
      </c>
      <c r="C31" s="265"/>
      <c r="D31" s="266" t="s">
        <v>1260</v>
      </c>
      <c r="E31" s="265" t="s">
        <v>837</v>
      </c>
      <c r="F31" s="267">
        <f>0.06*F24</f>
        <v>48.42</v>
      </c>
      <c r="G31" s="25"/>
      <c r="H31" s="26"/>
    </row>
    <row r="32" spans="2:8">
      <c r="B32" s="264">
        <v>0</v>
      </c>
      <c r="C32" s="265"/>
      <c r="D32" s="266" t="s">
        <v>1116</v>
      </c>
      <c r="E32" s="265" t="s">
        <v>837</v>
      </c>
      <c r="F32" s="267">
        <f>F31*1.05</f>
        <v>50.841000000000001</v>
      </c>
      <c r="G32" s="25"/>
      <c r="H32" s="26"/>
    </row>
    <row r="33" spans="2:8">
      <c r="B33" s="264">
        <v>0</v>
      </c>
      <c r="C33" s="265"/>
      <c r="D33" s="266" t="s">
        <v>1087</v>
      </c>
      <c r="E33" s="265" t="s">
        <v>1088</v>
      </c>
      <c r="F33" s="267">
        <f>F31*0.25</f>
        <v>12.105</v>
      </c>
      <c r="G33" s="25"/>
      <c r="H33" s="26"/>
    </row>
    <row r="34" spans="2:8">
      <c r="B34" s="190">
        <v>0</v>
      </c>
      <c r="C34" s="131"/>
      <c r="D34" s="258" t="s">
        <v>1261</v>
      </c>
      <c r="E34" s="222"/>
      <c r="F34" s="203"/>
      <c r="G34" s="25"/>
      <c r="H34" s="26"/>
    </row>
    <row r="35" spans="2:8">
      <c r="B35" s="190">
        <v>12</v>
      </c>
      <c r="C35" s="212"/>
      <c r="D35" s="268" t="s">
        <v>1262</v>
      </c>
      <c r="E35" s="202" t="s">
        <v>354</v>
      </c>
      <c r="F35" s="203">
        <v>1042.8</v>
      </c>
      <c r="G35" s="25"/>
      <c r="H35" s="26"/>
    </row>
    <row r="36" spans="2:8">
      <c r="B36" s="190">
        <v>13</v>
      </c>
      <c r="C36" s="212"/>
      <c r="D36" s="208" t="s">
        <v>1263</v>
      </c>
      <c r="E36" s="202" t="s">
        <v>354</v>
      </c>
      <c r="F36" s="203">
        <v>1042.8</v>
      </c>
      <c r="G36" s="25"/>
      <c r="H36" s="26"/>
    </row>
    <row r="37" spans="2:8" ht="25.5">
      <c r="B37" s="190">
        <v>14</v>
      </c>
      <c r="C37" s="212"/>
      <c r="D37" s="208" t="s">
        <v>1264</v>
      </c>
      <c r="E37" s="202" t="s">
        <v>354</v>
      </c>
      <c r="F37" s="203">
        <f>F39</f>
        <v>3399.9</v>
      </c>
      <c r="G37" s="25"/>
      <c r="H37" s="26"/>
    </row>
    <row r="38" spans="2:8" ht="25.5">
      <c r="B38" s="190">
        <v>0</v>
      </c>
      <c r="C38" s="212"/>
      <c r="D38" s="213" t="s">
        <v>1265</v>
      </c>
      <c r="E38" s="202" t="s">
        <v>1266</v>
      </c>
      <c r="F38" s="203">
        <f>1.8*10*F37</f>
        <v>61198.200000000004</v>
      </c>
      <c r="G38" s="25"/>
      <c r="H38" s="26"/>
    </row>
    <row r="39" spans="2:8" ht="25.5">
      <c r="B39" s="190">
        <v>15</v>
      </c>
      <c r="C39" s="212"/>
      <c r="D39" s="206" t="s">
        <v>1267</v>
      </c>
      <c r="E39" s="202" t="s">
        <v>354</v>
      </c>
      <c r="F39" s="203">
        <f>F41+F45+F49</f>
        <v>3399.9</v>
      </c>
      <c r="G39" s="25"/>
      <c r="H39" s="26"/>
    </row>
    <row r="40" spans="2:8">
      <c r="B40" s="190">
        <v>0</v>
      </c>
      <c r="C40" s="212"/>
      <c r="D40" s="213" t="s">
        <v>1268</v>
      </c>
      <c r="E40" s="202" t="s">
        <v>1266</v>
      </c>
      <c r="F40" s="203">
        <f>1.5*3*1.15*F39</f>
        <v>17594.482499999998</v>
      </c>
      <c r="G40" s="25"/>
      <c r="H40" s="26"/>
    </row>
    <row r="41" spans="2:8">
      <c r="B41" s="190">
        <v>16</v>
      </c>
      <c r="C41" s="212"/>
      <c r="D41" s="208" t="s">
        <v>1269</v>
      </c>
      <c r="E41" s="202" t="s">
        <v>354</v>
      </c>
      <c r="F41" s="203">
        <v>2626.8</v>
      </c>
      <c r="G41" s="25"/>
      <c r="H41" s="26"/>
    </row>
    <row r="42" spans="2:8" ht="25.5">
      <c r="B42" s="190">
        <v>0</v>
      </c>
      <c r="C42" s="212"/>
      <c r="D42" s="214" t="s">
        <v>1270</v>
      </c>
      <c r="E42" s="202" t="s">
        <v>354</v>
      </c>
      <c r="F42" s="203">
        <f>1.25*F41</f>
        <v>3283.5</v>
      </c>
      <c r="G42" s="25"/>
      <c r="H42" s="26"/>
    </row>
    <row r="43" spans="2:8">
      <c r="B43" s="190">
        <v>0</v>
      </c>
      <c r="C43" s="212"/>
      <c r="D43" s="214" t="s">
        <v>1271</v>
      </c>
      <c r="E43" s="202" t="s">
        <v>1266</v>
      </c>
      <c r="F43" s="203">
        <f>0.45*F41</f>
        <v>1182.0600000000002</v>
      </c>
      <c r="G43" s="25"/>
      <c r="H43" s="26"/>
    </row>
    <row r="44" spans="2:8">
      <c r="B44" s="190">
        <v>0</v>
      </c>
      <c r="C44" s="212"/>
      <c r="D44" s="213" t="s">
        <v>1272</v>
      </c>
      <c r="E44" s="202" t="s">
        <v>1048</v>
      </c>
      <c r="F44" s="203">
        <f>0.7*F41</f>
        <v>1838.76</v>
      </c>
      <c r="G44" s="25"/>
      <c r="H44" s="26"/>
    </row>
    <row r="45" spans="2:8">
      <c r="B45" s="190">
        <v>17</v>
      </c>
      <c r="C45" s="212"/>
      <c r="D45" s="208" t="s">
        <v>1269</v>
      </c>
      <c r="E45" s="202" t="s">
        <v>354</v>
      </c>
      <c r="F45" s="203">
        <v>598.20000000000005</v>
      </c>
      <c r="G45" s="25"/>
      <c r="H45" s="26"/>
    </row>
    <row r="46" spans="2:8" ht="38.25">
      <c r="B46" s="190">
        <v>0</v>
      </c>
      <c r="C46" s="212"/>
      <c r="D46" s="214" t="s">
        <v>1273</v>
      </c>
      <c r="E46" s="202" t="s">
        <v>354</v>
      </c>
      <c r="F46" s="203">
        <f>1.25*F45</f>
        <v>747.75</v>
      </c>
      <c r="G46" s="25"/>
      <c r="H46" s="26"/>
    </row>
    <row r="47" spans="2:8">
      <c r="B47" s="190">
        <v>0</v>
      </c>
      <c r="C47" s="212"/>
      <c r="D47" s="214" t="s">
        <v>1271</v>
      </c>
      <c r="E47" s="202" t="s">
        <v>1266</v>
      </c>
      <c r="F47" s="203">
        <f>0.45*F45</f>
        <v>269.19000000000005</v>
      </c>
      <c r="G47" s="25"/>
      <c r="H47" s="26"/>
    </row>
    <row r="48" spans="2:8">
      <c r="B48" s="190">
        <v>0</v>
      </c>
      <c r="C48" s="212"/>
      <c r="D48" s="213" t="s">
        <v>1272</v>
      </c>
      <c r="E48" s="202" t="s">
        <v>1048</v>
      </c>
      <c r="F48" s="203">
        <f>0.7*F45</f>
        <v>418.74</v>
      </c>
      <c r="G48" s="25"/>
      <c r="H48" s="26"/>
    </row>
    <row r="49" spans="2:8">
      <c r="B49" s="190">
        <v>18</v>
      </c>
      <c r="C49" s="212"/>
      <c r="D49" s="208" t="s">
        <v>1269</v>
      </c>
      <c r="E49" s="202" t="s">
        <v>354</v>
      </c>
      <c r="F49" s="203">
        <v>174.9</v>
      </c>
      <c r="G49" s="25"/>
      <c r="H49" s="26"/>
    </row>
    <row r="50" spans="2:8" ht="25.5">
      <c r="B50" s="190">
        <v>0</v>
      </c>
      <c r="C50" s="212"/>
      <c r="D50" s="214" t="s">
        <v>1274</v>
      </c>
      <c r="E50" s="202" t="s">
        <v>354</v>
      </c>
      <c r="F50" s="203">
        <f>1.25*F49</f>
        <v>218.625</v>
      </c>
      <c r="G50" s="25"/>
      <c r="H50" s="26"/>
    </row>
    <row r="51" spans="2:8">
      <c r="B51" s="190">
        <v>0</v>
      </c>
      <c r="C51" s="212"/>
      <c r="D51" s="214" t="s">
        <v>1271</v>
      </c>
      <c r="E51" s="202" t="s">
        <v>1266</v>
      </c>
      <c r="F51" s="203">
        <f>0.45*F49</f>
        <v>78.704999999999998</v>
      </c>
      <c r="G51" s="25"/>
      <c r="H51" s="26"/>
    </row>
    <row r="52" spans="2:8">
      <c r="B52" s="190">
        <v>0</v>
      </c>
      <c r="C52" s="212"/>
      <c r="D52" s="213" t="s">
        <v>1272</v>
      </c>
      <c r="E52" s="202" t="s">
        <v>1048</v>
      </c>
      <c r="F52" s="203">
        <f>0.7*F49</f>
        <v>122.42999999999999</v>
      </c>
      <c r="G52" s="25"/>
      <c r="H52" s="26"/>
    </row>
    <row r="53" spans="2:8">
      <c r="B53" s="190">
        <v>19</v>
      </c>
      <c r="C53" s="212"/>
      <c r="D53" s="208" t="s">
        <v>1275</v>
      </c>
      <c r="E53" s="202" t="s">
        <v>19</v>
      </c>
      <c r="F53" s="203">
        <v>242.14</v>
      </c>
      <c r="G53" s="25"/>
      <c r="H53" s="26"/>
    </row>
    <row r="54" spans="2:8" ht="25.5">
      <c r="B54" s="190">
        <v>20</v>
      </c>
      <c r="C54" s="212"/>
      <c r="D54" s="208" t="s">
        <v>1276</v>
      </c>
      <c r="E54" s="202" t="s">
        <v>19</v>
      </c>
      <c r="F54" s="203">
        <v>883.98</v>
      </c>
      <c r="G54" s="25"/>
      <c r="H54" s="26"/>
    </row>
    <row r="55" spans="2:8">
      <c r="B55" s="190">
        <v>21</v>
      </c>
      <c r="C55" s="212"/>
      <c r="D55" s="208" t="s">
        <v>1277</v>
      </c>
      <c r="E55" s="202" t="s">
        <v>354</v>
      </c>
      <c r="F55" s="203">
        <f>F58+F62</f>
        <v>65.5</v>
      </c>
      <c r="G55" s="25"/>
      <c r="H55" s="26"/>
    </row>
    <row r="56" spans="2:8">
      <c r="B56" s="190">
        <v>0</v>
      </c>
      <c r="C56" s="212"/>
      <c r="D56" s="213" t="s">
        <v>1278</v>
      </c>
      <c r="E56" s="202" t="s">
        <v>1266</v>
      </c>
      <c r="F56" s="203">
        <f>2.1*F55</f>
        <v>137.55000000000001</v>
      </c>
      <c r="G56" s="25"/>
      <c r="H56" s="26"/>
    </row>
    <row r="57" spans="2:8">
      <c r="B57" s="190">
        <v>0</v>
      </c>
      <c r="C57" s="212"/>
      <c r="D57" s="213" t="s">
        <v>646</v>
      </c>
      <c r="E57" s="202" t="s">
        <v>354</v>
      </c>
      <c r="F57" s="203">
        <f>F55</f>
        <v>65.5</v>
      </c>
      <c r="G57" s="25"/>
      <c r="H57" s="26"/>
    </row>
    <row r="58" spans="2:8">
      <c r="B58" s="190">
        <v>22</v>
      </c>
      <c r="C58" s="212"/>
      <c r="D58" s="206" t="s">
        <v>1279</v>
      </c>
      <c r="E58" s="202" t="s">
        <v>354</v>
      </c>
      <c r="F58" s="203">
        <v>32.299999999999997</v>
      </c>
      <c r="G58" s="25"/>
      <c r="H58" s="26"/>
    </row>
    <row r="59" spans="2:8" ht="38.25">
      <c r="B59" s="190">
        <v>0</v>
      </c>
      <c r="C59" s="212"/>
      <c r="D59" s="214" t="s">
        <v>1438</v>
      </c>
      <c r="E59" s="202" t="s">
        <v>354</v>
      </c>
      <c r="F59" s="203">
        <f>1.08*F58</f>
        <v>34.884</v>
      </c>
      <c r="G59" s="25"/>
      <c r="H59" s="26"/>
    </row>
    <row r="60" spans="2:8">
      <c r="B60" s="190">
        <v>0</v>
      </c>
      <c r="C60" s="212"/>
      <c r="D60" s="269" t="s">
        <v>1280</v>
      </c>
      <c r="E60" s="202" t="s">
        <v>1266</v>
      </c>
      <c r="F60" s="203">
        <f>4.4*F58</f>
        <v>142.12</v>
      </c>
      <c r="G60" s="25"/>
      <c r="H60" s="26"/>
    </row>
    <row r="61" spans="2:8">
      <c r="B61" s="190">
        <v>0</v>
      </c>
      <c r="C61" s="212"/>
      <c r="D61" s="213" t="s">
        <v>1281</v>
      </c>
      <c r="E61" s="202" t="s">
        <v>1266</v>
      </c>
      <c r="F61" s="203">
        <f>0.44*F58</f>
        <v>14.211999999999998</v>
      </c>
      <c r="G61" s="25"/>
      <c r="H61" s="26"/>
    </row>
    <row r="62" spans="2:8">
      <c r="B62" s="190">
        <v>23</v>
      </c>
      <c r="C62" s="212"/>
      <c r="D62" s="206" t="s">
        <v>1279</v>
      </c>
      <c r="E62" s="202" t="s">
        <v>354</v>
      </c>
      <c r="F62" s="203">
        <v>33.200000000000003</v>
      </c>
      <c r="G62" s="25"/>
      <c r="H62" s="26"/>
    </row>
    <row r="63" spans="2:8" ht="25.5">
      <c r="B63" s="190">
        <v>0</v>
      </c>
      <c r="C63" s="212"/>
      <c r="D63" s="214" t="s">
        <v>1439</v>
      </c>
      <c r="E63" s="202" t="s">
        <v>354</v>
      </c>
      <c r="F63" s="203">
        <f>1.08*F62</f>
        <v>35.856000000000009</v>
      </c>
      <c r="G63" s="25"/>
      <c r="H63" s="26"/>
    </row>
    <row r="64" spans="2:8">
      <c r="B64" s="190">
        <v>0</v>
      </c>
      <c r="C64" s="212"/>
      <c r="D64" s="269" t="s">
        <v>1280</v>
      </c>
      <c r="E64" s="202" t="s">
        <v>1266</v>
      </c>
      <c r="F64" s="203">
        <f>4.4*F62</f>
        <v>146.08000000000001</v>
      </c>
      <c r="G64" s="25"/>
      <c r="H64" s="26"/>
    </row>
    <row r="65" spans="2:8">
      <c r="B65" s="190">
        <v>0</v>
      </c>
      <c r="C65" s="212"/>
      <c r="D65" s="213" t="s">
        <v>1281</v>
      </c>
      <c r="E65" s="202" t="s">
        <v>1266</v>
      </c>
      <c r="F65" s="203">
        <f>0.44*F62</f>
        <v>14.608000000000001</v>
      </c>
      <c r="G65" s="25"/>
      <c r="H65" s="26"/>
    </row>
    <row r="66" spans="2:8" ht="25.5">
      <c r="B66" s="190">
        <v>24</v>
      </c>
      <c r="C66" s="212"/>
      <c r="D66" s="208" t="s">
        <v>1282</v>
      </c>
      <c r="E66" s="202" t="s">
        <v>354</v>
      </c>
      <c r="F66" s="203">
        <v>23.62</v>
      </c>
      <c r="G66" s="25"/>
      <c r="H66" s="26"/>
    </row>
    <row r="67" spans="2:8" ht="15">
      <c r="B67" s="171">
        <v>0</v>
      </c>
      <c r="C67" s="131"/>
      <c r="D67" s="258" t="s">
        <v>1283</v>
      </c>
      <c r="E67" s="222"/>
      <c r="F67" s="174"/>
      <c r="G67" s="25"/>
      <c r="H67" s="26"/>
    </row>
    <row r="68" spans="2:8">
      <c r="B68" s="270">
        <v>25</v>
      </c>
      <c r="C68" s="271"/>
      <c r="D68" s="272" t="s">
        <v>1284</v>
      </c>
      <c r="E68" s="202" t="s">
        <v>354</v>
      </c>
      <c r="F68" s="203">
        <v>10.1</v>
      </c>
      <c r="G68" s="25"/>
      <c r="H68" s="26"/>
    </row>
    <row r="69" spans="2:8" s="6" customFormat="1">
      <c r="B69" s="10"/>
      <c r="C69" s="11"/>
      <c r="D69" s="12"/>
      <c r="E69" s="13"/>
      <c r="F69" s="23"/>
      <c r="G69" s="27"/>
      <c r="H69" s="28"/>
    </row>
    <row r="70" spans="2:8" ht="15">
      <c r="B70" s="4"/>
      <c r="C70" s="4"/>
      <c r="D70" s="7"/>
      <c r="E70" s="7" t="s">
        <v>5</v>
      </c>
      <c r="F70" s="24"/>
      <c r="G70" s="25"/>
      <c r="H70" s="26"/>
    </row>
    <row r="72" spans="2:8" s="8" customFormat="1" ht="12.75" customHeight="1">
      <c r="C72" s="9" t="str">
        <f>'1,1'!C22</f>
        <v>Piezīmes:</v>
      </c>
    </row>
    <row r="73" spans="2:8" s="8" customFormat="1" ht="45" customHeight="1">
      <c r="B73" s="559" t="str">
        <f>'1,1'!B23:H23</f>
        <v xml:space="preserve"> Būvuzņēmējam jādod pilna apjoma tendera cenu piedāvājums, ieskaitot palīgdarbus  un materiālus, kas nav uzrādīti apjomu sarakstā un projektā, bet ir nepieciešami projektētās ēkas būvniecībai un nodošanai ekspluatācijā.</v>
      </c>
      <c r="C73" s="559"/>
      <c r="D73" s="559"/>
      <c r="E73" s="559"/>
      <c r="F73" s="559"/>
      <c r="G73" s="559"/>
      <c r="H73" s="559"/>
    </row>
  </sheetData>
  <mergeCells count="11">
    <mergeCell ref="B73:H73"/>
    <mergeCell ref="B1:D1"/>
    <mergeCell ref="B2:H2"/>
    <mergeCell ref="D3:H3"/>
    <mergeCell ref="D4:H4"/>
    <mergeCell ref="D5:H5"/>
    <mergeCell ref="B7:B8"/>
    <mergeCell ref="C7:C8"/>
    <mergeCell ref="D7:D8"/>
    <mergeCell ref="E7:E8"/>
    <mergeCell ref="F7:F8"/>
  </mergeCells>
  <conditionalFormatting sqref="F28:F30">
    <cfRule type="expression" dxfId="0" priority="1">
      <formula>#REF!&gt;0</formula>
    </cfRule>
  </conditionalFormatting>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67</vt:i4>
      </vt:variant>
    </vt:vector>
  </HeadingPairs>
  <TitlesOfParts>
    <vt:vector size="103" baseType="lpstr">
      <vt:lpstr>Koptame</vt:lpstr>
      <vt:lpstr>kops1</vt:lpstr>
      <vt:lpstr>1,1</vt:lpstr>
      <vt:lpstr>1,2</vt:lpstr>
      <vt:lpstr>1,3</vt:lpstr>
      <vt:lpstr>1,4</vt:lpstr>
      <vt:lpstr>1,5</vt:lpstr>
      <vt:lpstr>1,6</vt:lpstr>
      <vt:lpstr>1,7</vt:lpstr>
      <vt:lpstr>1,8</vt:lpstr>
      <vt:lpstr>1,9</vt:lpstr>
      <vt:lpstr>1,10</vt:lpstr>
      <vt:lpstr>1,11</vt:lpstr>
      <vt:lpstr>kops2</vt:lpstr>
      <vt:lpstr>2,1</vt:lpstr>
      <vt:lpstr>2,2</vt:lpstr>
      <vt:lpstr>2,3</vt:lpstr>
      <vt:lpstr>2,4</vt:lpstr>
      <vt:lpstr>2,5</vt:lpstr>
      <vt:lpstr>2,6</vt:lpstr>
      <vt:lpstr>2,7</vt:lpstr>
      <vt:lpstr>2,8</vt:lpstr>
      <vt:lpstr>2,9</vt:lpstr>
      <vt:lpstr>2,10</vt:lpstr>
      <vt:lpstr>2,11</vt:lpstr>
      <vt:lpstr>2,12</vt:lpstr>
      <vt:lpstr>2,13</vt:lpstr>
      <vt:lpstr>kops3</vt:lpstr>
      <vt:lpstr>3,1</vt:lpstr>
      <vt:lpstr>3,2</vt:lpstr>
      <vt:lpstr>3,3</vt:lpstr>
      <vt:lpstr>3,4</vt:lpstr>
      <vt:lpstr>3,5</vt:lpstr>
      <vt:lpstr>3,6</vt:lpstr>
      <vt:lpstr>kops4</vt:lpstr>
      <vt:lpstr>4,1</vt:lpstr>
      <vt:lpstr>'1,1'!Print_Area</vt:lpstr>
      <vt:lpstr>'1,10'!Print_Area</vt:lpstr>
      <vt:lpstr>'1,11'!Print_Area</vt:lpstr>
      <vt:lpstr>'1,2'!Print_Area</vt:lpstr>
      <vt:lpstr>'1,3'!Print_Area</vt:lpstr>
      <vt:lpstr>'1,4'!Print_Area</vt:lpstr>
      <vt:lpstr>'1,5'!Print_Area</vt:lpstr>
      <vt:lpstr>'1,6'!Print_Area</vt:lpstr>
      <vt:lpstr>'1,7'!Print_Area</vt:lpstr>
      <vt:lpstr>'1,8'!Print_Area</vt:lpstr>
      <vt:lpstr>'1,9'!Print_Area</vt:lpstr>
      <vt:lpstr>'2,1'!Print_Area</vt:lpstr>
      <vt:lpstr>'2,10'!Print_Area</vt:lpstr>
      <vt:lpstr>'2,11'!Print_Area</vt:lpstr>
      <vt:lpstr>'2,12'!Print_Area</vt:lpstr>
      <vt:lpstr>'2,13'!Print_Area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'3,4'!Print_Area</vt:lpstr>
      <vt:lpstr>'3,5'!Print_Area</vt:lpstr>
      <vt:lpstr>'3,6'!Print_Area</vt:lpstr>
      <vt:lpstr>'4,1'!Print_Area</vt:lpstr>
      <vt:lpstr>Koptame!Print_Area</vt:lpstr>
      <vt:lpstr>'1,1'!Print_Titles</vt:lpstr>
      <vt:lpstr>'1,10'!Print_Titles</vt:lpstr>
      <vt:lpstr>'1,11'!Print_Titles</vt:lpstr>
      <vt:lpstr>'1,2'!Print_Titles</vt:lpstr>
      <vt:lpstr>'1,3'!Print_Titles</vt:lpstr>
      <vt:lpstr>'1,4'!Print_Titles</vt:lpstr>
      <vt:lpstr>'1,5'!Print_Titles</vt:lpstr>
      <vt:lpstr>'1,6'!Print_Titles</vt:lpstr>
      <vt:lpstr>'1,7'!Print_Titles</vt:lpstr>
      <vt:lpstr>'1,8'!Print_Titles</vt:lpstr>
      <vt:lpstr>'1,9'!Print_Titles</vt:lpstr>
      <vt:lpstr>'2,1'!Print_Titles</vt:lpstr>
      <vt:lpstr>'2,10'!Print_Titles</vt:lpstr>
      <vt:lpstr>'2,11'!Print_Titles</vt:lpstr>
      <vt:lpstr>'2,12'!Print_Titles</vt:lpstr>
      <vt:lpstr>'2,13'!Print_Titles</vt:lpstr>
      <vt:lpstr>'2,2'!Print_Titles</vt:lpstr>
      <vt:lpstr>'2,3'!Print_Titles</vt:lpstr>
      <vt:lpstr>'2,4'!Print_Titles</vt:lpstr>
      <vt:lpstr>'2,5'!Print_Titles</vt:lpstr>
      <vt:lpstr>'2,6'!Print_Titles</vt:lpstr>
      <vt:lpstr>'2,7'!Print_Titles</vt:lpstr>
      <vt:lpstr>'2,8'!Print_Titles</vt:lpstr>
      <vt:lpstr>'2,9'!Print_Titles</vt:lpstr>
      <vt:lpstr>'3,1'!Print_Titles</vt:lpstr>
      <vt:lpstr>'3,2'!Print_Titles</vt:lpstr>
      <vt:lpstr>'3,3'!Print_Titles</vt:lpstr>
      <vt:lpstr>'3,4'!Print_Titles</vt:lpstr>
      <vt:lpstr>'3,5'!Print_Titles</vt:lpstr>
      <vt:lpstr>'3,6'!Print_Titles</vt:lpstr>
      <vt:lpstr>'4,1'!Print_Titles</vt:lpstr>
      <vt:lpstr>kops1!Print_Titles</vt:lpstr>
      <vt:lpstr>kops2!Print_Titles</vt:lpstr>
      <vt:lpstr>kops3!Print_Titles</vt:lpstr>
      <vt:lpstr>kops4!Print_Titles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Renāte Dzērviniece</cp:lastModifiedBy>
  <cp:lastPrinted>2018-06-22T06:45:00Z</cp:lastPrinted>
  <dcterms:created xsi:type="dcterms:W3CDTF">2011-09-07T11:49:58Z</dcterms:created>
  <dcterms:modified xsi:type="dcterms:W3CDTF">2018-06-22T06:48:02Z</dcterms:modified>
</cp:coreProperties>
</file>