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updateLinks="never" defaultThemeVersion="124226"/>
  <mc:AlternateContent xmlns:mc="http://schemas.openxmlformats.org/markup-compatibility/2006">
    <mc:Choice Requires="x15">
      <x15ac:absPath xmlns:x15ac="http://schemas.microsoft.com/office/spreadsheetml/2010/11/ac" url="R:\Ingars\VATP7\Razosanas eka\Būvnieciba\iepirkums\Jautajumi\Grozijumi 3\"/>
    </mc:Choice>
  </mc:AlternateContent>
  <xr:revisionPtr revIDLastSave="0" documentId="13_ncr:1_{7583EAC1-9235-4AD8-A63A-1553E2926FD1}" xr6:coauthVersionLast="34" xr6:coauthVersionMax="34" xr10:uidLastSave="{00000000-0000-0000-0000-000000000000}"/>
  <bookViews>
    <workbookView xWindow="0" yWindow="0" windowWidth="17256" windowHeight="5652" tabRatio="766" firstSheet="13" activeTab="36"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3.7" sheetId="136" r:id="rId35"/>
    <sheet name="kops4" sheetId="135" r:id="rId36"/>
    <sheet name="4,1" sheetId="127" r:id="rId37"/>
  </sheets>
  <externalReferences>
    <externalReference r:id="rId38"/>
    <externalReference r:id="rId39"/>
    <externalReference r:id="rId40"/>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6">#REF!</definedName>
    <definedName name="P" localSheetId="1">#REF!</definedName>
    <definedName name="P" localSheetId="13">#REF!</definedName>
    <definedName name="P" localSheetId="27">#REF!</definedName>
    <definedName name="P" localSheetId="35">#REF!</definedName>
    <definedName name="P">#REF!</definedName>
    <definedName name="_xlnm.Print_Area" localSheetId="2">'1,1'!$A$1:$H$23</definedName>
    <definedName name="_xlnm.Print_Area" localSheetId="11">'1,10'!$A$1:$H$33</definedName>
    <definedName name="_xlnm.Print_Area" localSheetId="12">'1,11'!$A$1:$H$17</definedName>
    <definedName name="_xlnm.Print_Area" localSheetId="3">'1,2'!$A$1:$H$228</definedName>
    <definedName name="_xlnm.Print_Area" localSheetId="4">'1,3'!$A$1:$H$150</definedName>
    <definedName name="_xlnm.Print_Area" localSheetId="5">'1,4'!$A$1:$H$24</definedName>
    <definedName name="_xlnm.Print_Area" localSheetId="6">'1,5'!$A$1:$H$59</definedName>
    <definedName name="_xlnm.Print_Area" localSheetId="7">'1,6'!$A$1:$H$21</definedName>
    <definedName name="_xlnm.Print_Area" localSheetId="8">'1,7'!$A$1:$H$73</definedName>
    <definedName name="_xlnm.Print_Area" localSheetId="9">'1,8'!$A$1:$H$94</definedName>
    <definedName name="_xlnm.Print_Area" localSheetId="10">'1,9'!$A$1:$H$59</definedName>
    <definedName name="_xlnm.Print_Area" localSheetId="14">'2,1'!$A$1:$I$115</definedName>
    <definedName name="_xlnm.Print_Area" localSheetId="23">'2,10'!$A$1:$I$39</definedName>
    <definedName name="_xlnm.Print_Area" localSheetId="24">'2,11'!$A$1:$I$21</definedName>
    <definedName name="_xlnm.Print_Area" localSheetId="25">'2,12'!$A$1:$I$48</definedName>
    <definedName name="_xlnm.Print_Area" localSheetId="26">'2,13'!$A$1:$I$97</definedName>
    <definedName name="_xlnm.Print_Area" localSheetId="15">'2,2'!$A$1:$I$35</definedName>
    <definedName name="_xlnm.Print_Area" localSheetId="16">'2,3'!$A$1:$I$105</definedName>
    <definedName name="_xlnm.Print_Area" localSheetId="17">'2,4'!$A$1:$I$142</definedName>
    <definedName name="_xlnm.Print_Area" localSheetId="18">'2,5'!$A$1:$I$81</definedName>
    <definedName name="_xlnm.Print_Area" localSheetId="19">'2,6'!$A$1:$I$105</definedName>
    <definedName name="_xlnm.Print_Area" localSheetId="20">'2,7'!$A$1:$H$212</definedName>
    <definedName name="_xlnm.Print_Area" localSheetId="21">'2,8'!$A$1:$I$49</definedName>
    <definedName name="_xlnm.Print_Area" localSheetId="22">'2,9'!$A$1:$H$20</definedName>
    <definedName name="_xlnm.Print_Area" localSheetId="28">'3,1'!$A$1:$I$49</definedName>
    <definedName name="_xlnm.Print_Area" localSheetId="29">'3,2'!$A$1:$I$41</definedName>
    <definedName name="_xlnm.Print_Area" localSheetId="30">'3,3'!$A$1:$I$44</definedName>
    <definedName name="_xlnm.Print_Area" localSheetId="31">'3,4'!$A$1:$H$82</definedName>
    <definedName name="_xlnm.Print_Area" localSheetId="32">'3,5'!$A$1:$H$63</definedName>
    <definedName name="_xlnm.Print_Area" localSheetId="33">'3,6'!$A$1:$H$59</definedName>
    <definedName name="_xlnm.Print_Area" localSheetId="36">'4,1'!$A$1:$H$91</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6">'4,1'!$7:$8</definedName>
    <definedName name="_xlnm.Print_Titles" localSheetId="1">kops1!$18:$19</definedName>
    <definedName name="_xlnm.Print_Titles" localSheetId="13">kops2!$18:$19</definedName>
    <definedName name="_xlnm.Print_Titles" localSheetId="27">kops3!$18:$19</definedName>
    <definedName name="_xlnm.Print_Titles" localSheetId="35">kops4!$18:$19</definedName>
  </definedNames>
  <calcPr calcId="179017"/>
</workbook>
</file>

<file path=xl/calcChain.xml><?xml version="1.0" encoding="utf-8"?>
<calcChain xmlns="http://schemas.openxmlformats.org/spreadsheetml/2006/main">
  <c r="D5" i="136" l="1"/>
  <c r="D4" i="136"/>
  <c r="D3" i="136"/>
  <c r="B36" i="135" l="1"/>
  <c r="D26" i="135"/>
  <c r="D24" i="135"/>
  <c r="G24" i="135" s="1"/>
  <c r="I23" i="135"/>
  <c r="H14" i="135" s="1"/>
  <c r="H23" i="135"/>
  <c r="G23" i="135"/>
  <c r="F23" i="135"/>
  <c r="F24" i="135" s="1"/>
  <c r="E23" i="135"/>
  <c r="G15" i="135"/>
  <c r="C11" i="135"/>
  <c r="C10" i="135"/>
  <c r="C9" i="135"/>
  <c r="C8" i="135"/>
  <c r="A6" i="135"/>
  <c r="B41" i="134"/>
  <c r="D31" i="134"/>
  <c r="D29" i="134"/>
  <c r="I28" i="134"/>
  <c r="H28" i="134"/>
  <c r="G28" i="134"/>
  <c r="F28" i="134"/>
  <c r="F29" i="134" s="1"/>
  <c r="E28" i="134"/>
  <c r="G15" i="134"/>
  <c r="C11" i="134"/>
  <c r="C10" i="134"/>
  <c r="C9" i="134"/>
  <c r="C8" i="134"/>
  <c r="A6" i="134"/>
  <c r="A6" i="133"/>
  <c r="C8" i="133"/>
  <c r="C9" i="133"/>
  <c r="C10" i="133"/>
  <c r="C11" i="133"/>
  <c r="G15" i="133"/>
  <c r="E35" i="133"/>
  <c r="F35" i="133"/>
  <c r="G35" i="133"/>
  <c r="H35" i="133"/>
  <c r="I35" i="133"/>
  <c r="D36" i="133"/>
  <c r="D38" i="133"/>
  <c r="B48" i="133"/>
  <c r="B46" i="132"/>
  <c r="G15" i="132"/>
  <c r="H14" i="132"/>
  <c r="H15" i="132" s="1"/>
  <c r="H13" i="132"/>
  <c r="C11" i="132"/>
  <c r="C10" i="132"/>
  <c r="C9" i="132"/>
  <c r="C8" i="132"/>
  <c r="A6" i="132"/>
  <c r="D21" i="131"/>
  <c r="D20" i="131"/>
  <c r="D19" i="131"/>
  <c r="D18" i="131"/>
  <c r="G36" i="133" l="1"/>
  <c r="G38" i="133"/>
  <c r="E36" i="133"/>
  <c r="E37" i="133" s="1"/>
  <c r="H36" i="133"/>
  <c r="H39" i="133" s="1"/>
  <c r="G29" i="134"/>
  <c r="E31" i="134"/>
  <c r="H38" i="133"/>
  <c r="F38" i="133"/>
  <c r="G39" i="133"/>
  <c r="F36" i="133"/>
  <c r="E26" i="135"/>
  <c r="D22" i="131"/>
  <c r="E38" i="133"/>
  <c r="H24" i="135"/>
  <c r="F26" i="135"/>
  <c r="F27" i="135" s="1"/>
  <c r="E24" i="135"/>
  <c r="E25" i="135" s="1"/>
  <c r="G26" i="135"/>
  <c r="G27" i="135" s="1"/>
  <c r="H26" i="135"/>
  <c r="H29" i="134"/>
  <c r="F31" i="134"/>
  <c r="F32" i="134" s="1"/>
  <c r="E29" i="134"/>
  <c r="E30" i="134" s="1"/>
  <c r="G31" i="134"/>
  <c r="H31" i="134"/>
  <c r="F18" i="26"/>
  <c r="F16" i="26"/>
  <c r="B50" i="110"/>
  <c r="B51" i="110" s="1"/>
  <c r="B52" i="110" s="1"/>
  <c r="B53" i="110" s="1"/>
  <c r="B54" i="110" s="1"/>
  <c r="B55" i="110" s="1"/>
  <c r="B56" i="110" s="1"/>
  <c r="B57" i="110" s="1"/>
  <c r="B58" i="110" s="1"/>
  <c r="F43" i="110"/>
  <c r="F42" i="110"/>
  <c r="B37" i="110"/>
  <c r="B38" i="110" s="1"/>
  <c r="B39" i="110" s="1"/>
  <c r="B40" i="110" s="1"/>
  <c r="F37" i="110"/>
  <c r="F34" i="110"/>
  <c r="B22" i="110"/>
  <c r="B23" i="110" s="1"/>
  <c r="B24" i="110" s="1"/>
  <c r="B25" i="110" s="1"/>
  <c r="B26" i="110" s="1"/>
  <c r="B27" i="110" s="1"/>
  <c r="B28" i="110" s="1"/>
  <c r="B29" i="110" s="1"/>
  <c r="B30" i="110" s="1"/>
  <c r="B31" i="110" s="1"/>
  <c r="B32" i="110" s="1"/>
  <c r="B33" i="110" s="1"/>
  <c r="B34" i="110" s="1"/>
  <c r="B12" i="110"/>
  <c r="B13" i="110" s="1"/>
  <c r="B14" i="110" s="1"/>
  <c r="B15" i="110" s="1"/>
  <c r="B16" i="110" s="1"/>
  <c r="B17" i="110" s="1"/>
  <c r="B18" i="110" s="1"/>
  <c r="B19" i="110" s="1"/>
  <c r="G20" i="106"/>
  <c r="G17" i="106"/>
  <c r="B29" i="105"/>
  <c r="B30" i="105" s="1"/>
  <c r="B31" i="105" s="1"/>
  <c r="B32" i="105" s="1"/>
  <c r="B33" i="105" s="1"/>
  <c r="B34" i="105" s="1"/>
  <c r="B36" i="105" s="1"/>
  <c r="B37" i="105" s="1"/>
  <c r="B38" i="105" s="1"/>
  <c r="B39" i="105" s="1"/>
  <c r="B40" i="105" s="1"/>
  <c r="B41" i="105" s="1"/>
  <c r="B42" i="105" s="1"/>
  <c r="B43" i="105" s="1"/>
  <c r="B44" i="105" s="1"/>
  <c r="G26" i="105"/>
  <c r="F80" i="127"/>
  <c r="F81" i="127" s="1"/>
  <c r="F82" i="127" s="1"/>
  <c r="F83" i="127" s="1"/>
  <c r="F63" i="127"/>
  <c r="F68" i="127" s="1"/>
  <c r="F54" i="127"/>
  <c r="F61" i="127" s="1"/>
  <c r="F34" i="127"/>
  <c r="F32" i="127"/>
  <c r="F31" i="127"/>
  <c r="F30" i="127"/>
  <c r="F14" i="127" s="1"/>
  <c r="F15" i="127" s="1"/>
  <c r="F25" i="127"/>
  <c r="F26" i="127" s="1"/>
  <c r="F27" i="127" s="1"/>
  <c r="F28" i="127" s="1"/>
  <c r="F19" i="127"/>
  <c r="F20" i="127" s="1"/>
  <c r="F21" i="127" s="1"/>
  <c r="F22" i="127" s="1"/>
  <c r="B97" i="130"/>
  <c r="C96" i="130"/>
  <c r="D5" i="130"/>
  <c r="D4" i="130"/>
  <c r="D3" i="130"/>
  <c r="B2" i="130"/>
  <c r="F1" i="130"/>
  <c r="F55" i="86"/>
  <c r="F54" i="86"/>
  <c r="F53" i="86"/>
  <c r="F51" i="86"/>
  <c r="F50" i="86"/>
  <c r="F49" i="86"/>
  <c r="F47" i="86"/>
  <c r="F43" i="86"/>
  <c r="F44" i="86" s="1"/>
  <c r="F42" i="86"/>
  <c r="F41" i="86"/>
  <c r="F40" i="86"/>
  <c r="F35" i="86"/>
  <c r="F26" i="86"/>
  <c r="F27" i="86" s="1"/>
  <c r="F24" i="86"/>
  <c r="F22" i="86"/>
  <c r="F21" i="86"/>
  <c r="F19" i="86"/>
  <c r="F18" i="86"/>
  <c r="F65" i="84"/>
  <c r="F64" i="84"/>
  <c r="F63" i="84"/>
  <c r="F61" i="84"/>
  <c r="F60" i="84"/>
  <c r="F59" i="84"/>
  <c r="F55" i="84"/>
  <c r="F56" i="84" s="1"/>
  <c r="F57" i="84"/>
  <c r="F52" i="84"/>
  <c r="F51" i="84"/>
  <c r="F50" i="84"/>
  <c r="F48" i="84"/>
  <c r="F47" i="84"/>
  <c r="F46" i="84"/>
  <c r="F44" i="84"/>
  <c r="F43" i="84"/>
  <c r="F42" i="84"/>
  <c r="F39" i="84"/>
  <c r="F40" i="84" s="1"/>
  <c r="F31" i="84"/>
  <c r="F33" i="84" s="1"/>
  <c r="F26" i="84"/>
  <c r="F28" i="84" s="1"/>
  <c r="F29" i="84" s="1"/>
  <c r="F25" i="84"/>
  <c r="F20" i="84"/>
  <c r="F18" i="81"/>
  <c r="F29" i="86"/>
  <c r="B20" i="129"/>
  <c r="C19" i="129"/>
  <c r="D5" i="129"/>
  <c r="D4" i="129"/>
  <c r="D3" i="129"/>
  <c r="B2" i="129"/>
  <c r="E1" i="129"/>
  <c r="F28" i="87"/>
  <c r="F26" i="87"/>
  <c r="F24" i="87"/>
  <c r="F22" i="87"/>
  <c r="F20" i="87"/>
  <c r="F19" i="87"/>
  <c r="F17" i="87"/>
  <c r="F14" i="87"/>
  <c r="F13" i="87"/>
  <c r="F12" i="87"/>
  <c r="B48" i="128"/>
  <c r="C47" i="128"/>
  <c r="D5" i="128"/>
  <c r="D4" i="128"/>
  <c r="D3" i="128"/>
  <c r="B2" i="128"/>
  <c r="F1" i="128"/>
  <c r="B91" i="127"/>
  <c r="C90" i="127"/>
  <c r="D5" i="127"/>
  <c r="D4" i="127"/>
  <c r="D3" i="127"/>
  <c r="B2" i="127"/>
  <c r="E1" i="127"/>
  <c r="B59" i="122"/>
  <c r="C58" i="122"/>
  <c r="D5" i="122"/>
  <c r="D4" i="122"/>
  <c r="D3" i="122"/>
  <c r="B2" i="122"/>
  <c r="E1" i="122"/>
  <c r="B44" i="121"/>
  <c r="C43" i="121"/>
  <c r="D5" i="121"/>
  <c r="D4" i="121"/>
  <c r="D3" i="121"/>
  <c r="B2" i="121"/>
  <c r="F1" i="121"/>
  <c r="B41" i="120"/>
  <c r="C40" i="120"/>
  <c r="D5" i="120"/>
  <c r="D4" i="120"/>
  <c r="D3" i="120"/>
  <c r="B2" i="120"/>
  <c r="F1" i="120"/>
  <c r="B49" i="119"/>
  <c r="C48" i="119"/>
  <c r="D5" i="119"/>
  <c r="D4" i="119"/>
  <c r="D3" i="119"/>
  <c r="B2" i="119"/>
  <c r="F1" i="119"/>
  <c r="B63" i="110"/>
  <c r="C62" i="110"/>
  <c r="D5" i="110"/>
  <c r="D4" i="110"/>
  <c r="D3" i="110"/>
  <c r="B2" i="110"/>
  <c r="E1" i="110"/>
  <c r="B82" i="109"/>
  <c r="C81" i="109"/>
  <c r="D5" i="109"/>
  <c r="D4" i="109"/>
  <c r="D3" i="109"/>
  <c r="B2" i="109"/>
  <c r="F1" i="109"/>
  <c r="B21" i="107"/>
  <c r="C20" i="107"/>
  <c r="D5" i="107"/>
  <c r="D4" i="107"/>
  <c r="D3" i="107"/>
  <c r="B2" i="107"/>
  <c r="F1" i="107"/>
  <c r="B39" i="106"/>
  <c r="C38" i="106"/>
  <c r="D5" i="106"/>
  <c r="D4" i="106"/>
  <c r="D3" i="106"/>
  <c r="B2" i="106"/>
  <c r="F1" i="106"/>
  <c r="B49" i="105"/>
  <c r="C48" i="105"/>
  <c r="D5" i="105"/>
  <c r="D4" i="105"/>
  <c r="D3" i="105"/>
  <c r="B2" i="105"/>
  <c r="F1" i="105"/>
  <c r="B212" i="104"/>
  <c r="C211" i="104"/>
  <c r="D5" i="104"/>
  <c r="D4" i="104"/>
  <c r="D3" i="104"/>
  <c r="B2" i="104"/>
  <c r="F1" i="104"/>
  <c r="B105" i="103"/>
  <c r="C104" i="103"/>
  <c r="D5" i="103"/>
  <c r="D4" i="103"/>
  <c r="D3" i="103"/>
  <c r="B2" i="103"/>
  <c r="F1" i="103"/>
  <c r="B81" i="102"/>
  <c r="C80" i="102"/>
  <c r="D5" i="102"/>
  <c r="D4" i="102"/>
  <c r="D3" i="102"/>
  <c r="B2" i="102"/>
  <c r="F1" i="102"/>
  <c r="B142" i="101"/>
  <c r="C141" i="101"/>
  <c r="D5" i="101"/>
  <c r="D4" i="101"/>
  <c r="D3" i="101"/>
  <c r="B2" i="101"/>
  <c r="E1" i="101"/>
  <c r="B105" i="100"/>
  <c r="C104" i="100"/>
  <c r="D5" i="100"/>
  <c r="D4" i="100"/>
  <c r="D3" i="100"/>
  <c r="B2" i="100"/>
  <c r="E1" i="100"/>
  <c r="B35" i="99"/>
  <c r="C34" i="99"/>
  <c r="D5" i="99"/>
  <c r="D4" i="99"/>
  <c r="D3" i="99"/>
  <c r="B2" i="99"/>
  <c r="F1" i="99"/>
  <c r="B115" i="98"/>
  <c r="C114" i="98"/>
  <c r="D5" i="98"/>
  <c r="D4" i="98"/>
  <c r="D3" i="98"/>
  <c r="B2" i="98"/>
  <c r="F1" i="98"/>
  <c r="B17" i="88"/>
  <c r="C16" i="88"/>
  <c r="D5" i="88"/>
  <c r="D4" i="88"/>
  <c r="D3" i="88"/>
  <c r="B2" i="88"/>
  <c r="E1" i="88"/>
  <c r="B33" i="87"/>
  <c r="C32" i="87"/>
  <c r="D5" i="87"/>
  <c r="D4" i="87"/>
  <c r="D3" i="87"/>
  <c r="B2" i="87"/>
  <c r="E1" i="87"/>
  <c r="B59" i="86"/>
  <c r="C58" i="86"/>
  <c r="D5" i="86"/>
  <c r="D4" i="86"/>
  <c r="D3" i="86"/>
  <c r="B2" i="86"/>
  <c r="E1" i="86"/>
  <c r="B94" i="85"/>
  <c r="C93" i="85"/>
  <c r="D5" i="85"/>
  <c r="D4" i="85"/>
  <c r="D3" i="85"/>
  <c r="B2" i="85"/>
  <c r="E1" i="85"/>
  <c r="B73" i="84"/>
  <c r="C72" i="84"/>
  <c r="D5" i="84"/>
  <c r="D4" i="84"/>
  <c r="D3" i="84"/>
  <c r="B2" i="84"/>
  <c r="E1" i="84"/>
  <c r="B21" i="83"/>
  <c r="C20" i="83"/>
  <c r="D5" i="83"/>
  <c r="D4" i="83"/>
  <c r="D3" i="83"/>
  <c r="B2" i="83"/>
  <c r="E1" i="83"/>
  <c r="B59" i="82"/>
  <c r="C58" i="82"/>
  <c r="D5" i="82"/>
  <c r="D4" i="82"/>
  <c r="D3" i="82"/>
  <c r="B2" i="82"/>
  <c r="E1" i="82"/>
  <c r="B24" i="81"/>
  <c r="C23" i="81"/>
  <c r="D5" i="81"/>
  <c r="D4" i="81"/>
  <c r="D3" i="81"/>
  <c r="B2" i="81"/>
  <c r="E1" i="81"/>
  <c r="B150" i="80"/>
  <c r="C149" i="80"/>
  <c r="D5" i="80"/>
  <c r="D4" i="80"/>
  <c r="D3" i="80"/>
  <c r="B2" i="80"/>
  <c r="E1" i="80"/>
  <c r="B228" i="79"/>
  <c r="C227" i="79"/>
  <c r="D5" i="79"/>
  <c r="D4" i="79"/>
  <c r="D3" i="79"/>
  <c r="B2" i="79"/>
  <c r="E1" i="79"/>
  <c r="E1" i="26"/>
  <c r="B2" i="26"/>
  <c r="F45" i="86" l="1"/>
  <c r="F46" i="86" s="1"/>
  <c r="F60" i="127"/>
  <c r="F37" i="84"/>
  <c r="F38" i="84" s="1"/>
  <c r="F28" i="86"/>
  <c r="F44" i="110"/>
  <c r="F45" i="110" s="1"/>
  <c r="G32" i="134"/>
  <c r="E32" i="134" s="1"/>
  <c r="F30" i="86"/>
  <c r="F31" i="86" s="1"/>
  <c r="F39" i="133"/>
  <c r="E39" i="133" s="1"/>
  <c r="F69" i="127"/>
  <c r="F32" i="84"/>
  <c r="F27" i="84"/>
  <c r="H32" i="134"/>
  <c r="H27" i="135"/>
  <c r="E27" i="135"/>
  <c r="H13" i="135" s="1"/>
  <c r="F32" i="86" l="1"/>
  <c r="F33" i="86" s="1"/>
</calcChain>
</file>

<file path=xl/sharedStrings.xml><?xml version="1.0" encoding="utf-8"?>
<sst xmlns="http://schemas.openxmlformats.org/spreadsheetml/2006/main" count="4955" uniqueCount="1920">
  <si>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</si>
  <si>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</si>
  <si>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</si>
  <si>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</si>
  <si>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</si>
  <si>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</si>
  <si>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</si>
  <si>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</si>
  <si>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</si>
  <si>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</si>
  <si>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</si>
  <si>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</si>
  <si>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</si>
  <si>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</si>
  <si>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</si>
  <si>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</si>
  <si>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</si>
  <si>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</si>
  <si>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</si>
  <si>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</si>
  <si>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</si>
  <si>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</si>
  <si>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</si>
  <si>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</si>
  <si>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</si>
  <si>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</si>
  <si>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</si>
  <si>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</si>
  <si>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</si>
  <si>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</si>
  <si>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</si>
  <si>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</si>
  <si>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</si>
  <si>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</si>
  <si>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</si>
  <si>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</si>
  <si>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</si>
  <si>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</si>
  <si>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</si>
  <si>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</si>
  <si>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</si>
  <si>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</si>
  <si>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</si>
  <si>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</si>
  <si>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</si>
  <si>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</si>
  <si>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</si>
  <si>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</si>
  <si>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</si>
  <si>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</si>
  <si>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</si>
  <si>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</si>
  <si>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</si>
  <si>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</si>
  <si>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</si>
  <si>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</si>
  <si>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</si>
  <si>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</si>
  <si>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</si>
  <si>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</si>
  <si>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</si>
  <si>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</si>
  <si>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</si>
  <si>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</si>
  <si>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</si>
  <si>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</si>
  <si>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</si>
  <si>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</si>
  <si>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</si>
  <si>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</si>
  <si>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</si>
  <si>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</si>
  <si>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</si>
  <si>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</si>
  <si>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</si>
  <si>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</si>
  <si>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</si>
  <si>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</si>
  <si>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</si>
  <si>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</si>
  <si>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</si>
  <si>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</si>
  <si>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</si>
  <si>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</si>
  <si>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</si>
  <si>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</si>
  <si>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</si>
  <si>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</si>
  <si>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</si>
  <si>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</si>
  <si>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</si>
  <si>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</si>
  <si>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</si>
  <si>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</si>
  <si>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Ūgunsdzēsības sūkņi - daudzsūkņu iekārta darba+rezerves HUNI CR 10/B komplektā ar mazo sūkni CR 3-15 "Grundfos" komplektā ar vadības automātiku, apsaistes cauruļvadiem, armatūru un tērauda fasondaļām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</si>
  <si>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</si>
  <si>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</si>
  <si>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</si>
  <si>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</si>
  <si>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</si>
  <si>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</si>
  <si>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</si>
  <si>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</si>
  <si>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</si>
  <si>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</si>
  <si>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</si>
  <si>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</si>
  <si>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</si>
  <si>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</si>
  <si>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</si>
  <si>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</si>
  <si>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</si>
  <si>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</si>
  <si>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</si>
  <si>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</si>
  <si>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</si>
  <si>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</si>
  <si>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</si>
  <si>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</si>
  <si>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</si>
  <si>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</si>
  <si>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</si>
  <si>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</si>
  <si>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</si>
  <si>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</si>
  <si>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Tērauda radiators Purmo "Compact" komplektā ar montāžas stiprinājumiem, atgaisotāju, korķiem</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</si>
  <si>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</si>
  <si>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</si>
  <si>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</si>
  <si>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</si>
  <si>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</si>
  <si>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</si>
  <si>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</si>
  <si>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</si>
  <si>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</si>
  <si>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</si>
  <si>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</si>
  <si>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Zehnder ZIP ECO 6m</t>
  </si>
  <si>
    <t>Zehnder ZIP ECO 5m</t>
  </si>
  <si>
    <t>Zehnder ZIP 4m</t>
  </si>
  <si>
    <t>ZIP pieslēguma kolektors 02-caurulēm, presējams</t>
  </si>
  <si>
    <t>ZIP pieslēguma kolektors 04-caurulēm, presējams</t>
  </si>
  <si>
    <t>ZIP gala kolektors 04-caurulēm, presējams</t>
  </si>
  <si>
    <t>ZIP gala kolektors 08-caurulēm, presējams</t>
  </si>
  <si>
    <t>Zehnder VSRK-25 plūsmas regulat. kompl. ar atgaitas vārstu DN25 , PN 16</t>
  </si>
  <si>
    <t>VSRK-25</t>
  </si>
  <si>
    <t>Honeywell aktuators M30 x 1,5mm, 230 V, 3W, 4mm</t>
  </si>
  <si>
    <t>Honeywell CM707 Telpas programmējams kontrolieris</t>
  </si>
  <si>
    <t>CMT707A1011</t>
  </si>
  <si>
    <t>ZIP PE 25/540 elastīgais pievienojums DN25, L 540mm, 10bar</t>
  </si>
  <si>
    <t xml:space="preserve">Elektroniskais cirkulācijas sūknis </t>
  </si>
  <si>
    <t xml:space="preserve">ALPHA2 25-50 130 </t>
  </si>
  <si>
    <t>MAGNA 3 25-60</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</si>
  <si>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</si>
  <si>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</si>
  <si>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</si>
  <si>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</si>
  <si>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</si>
  <si>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</si>
  <si>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</si>
  <si>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</si>
  <si>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</si>
  <si>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</si>
  <si>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</si>
  <si>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</si>
  <si>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</si>
  <si>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</si>
  <si>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</si>
  <si>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</si>
  <si>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</si>
  <si>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</si>
  <si>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</si>
  <si>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</si>
  <si>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</si>
  <si>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</si>
  <si>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</si>
  <si>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</si>
  <si>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</si>
  <si>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</si>
  <si>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</si>
  <si>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</si>
  <si>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</si>
  <si>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</si>
  <si>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</si>
  <si>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</si>
  <si>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</si>
  <si>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</si>
  <si>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</si>
  <si>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</si>
  <si>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</si>
  <si>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</si>
  <si>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</si>
  <si>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</si>
  <si>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</si>
  <si>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</si>
  <si>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</si>
  <si>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</si>
  <si>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</si>
  <si>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</si>
  <si>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</si>
  <si>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</si>
  <si>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</si>
  <si>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</si>
  <si>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</si>
  <si>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</si>
  <si>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</si>
  <si>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</si>
  <si>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</si>
  <si>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</si>
  <si>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</si>
  <si>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</si>
  <si>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</si>
  <si>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</si>
  <si>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</si>
  <si>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</si>
  <si>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</si>
  <si>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</si>
  <si>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</si>
  <si>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Jumta ventilators DHS 400E4 komplektā ar VKS pretvārstu; ātruma regulatoru; jumta kārbu un ASK pāreju</t>
  </si>
  <si>
    <t>DHS 400E4</t>
  </si>
  <si>
    <t>Kanāla ventilators K 100 EC komplektā ar ātruma regulatoru</t>
  </si>
  <si>
    <t>K 100 EC</t>
  </si>
  <si>
    <t>Kanāla ventilators PRIO 160 EC komplektā ar ātruma regulatoru</t>
  </si>
  <si>
    <t>PRIO 160 EC</t>
  </si>
  <si>
    <t>Kanāla ventilators PRIO 200 EC komplektā ar ātruma regulatoru</t>
  </si>
  <si>
    <t>PRIO 200 EC</t>
  </si>
  <si>
    <t>Gaisa sildītājs ar temperatūras sensoriem</t>
  </si>
  <si>
    <t>CBM 125-1,2</t>
  </si>
  <si>
    <t>Kanāla filtrs</t>
  </si>
  <si>
    <t>FFR 125 F5</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</si>
  <si>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</si>
  <si>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</si>
  <si>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</si>
  <si>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</si>
  <si>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</si>
  <si>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</si>
  <si>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</si>
  <si>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</si>
  <si>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</si>
  <si>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</si>
  <si>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</si>
  <si>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</si>
  <si>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</si>
  <si>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</si>
  <si>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</si>
  <si>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</si>
  <si>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</si>
  <si>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</si>
  <si>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</si>
  <si>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</si>
  <si>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</si>
  <si>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</si>
  <si>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</si>
  <si>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</si>
  <si>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</si>
  <si>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</si>
  <si>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</si>
  <si>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</si>
  <si>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</si>
  <si>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EAGLE F 160</t>
  </si>
  <si>
    <t>EAGLE F 200</t>
  </si>
  <si>
    <t>EAGLE 160-600+ALS 125-160</t>
  </si>
  <si>
    <t>EAGLE 250-600+ALS 200-250</t>
  </si>
  <si>
    <t>EAGLE W 400-200+ALV 400-200-160</t>
  </si>
  <si>
    <t>SV-1-200-100</t>
  </si>
  <si>
    <t>Gaisa sadalītājs (nosūce)</t>
  </si>
  <si>
    <t>SV-1-1000-500</t>
  </si>
  <si>
    <t>USS/I-1900-1000</t>
  </si>
  <si>
    <t>ALGc 300-100+TRGc 300-100-160</t>
  </si>
  <si>
    <t>PELICAN CE 200-600+ALS 160-200</t>
  </si>
  <si>
    <t>PELICAN CE 250-600+ALS 200-250</t>
  </si>
  <si>
    <t>KSO-100</t>
  </si>
  <si>
    <t>KSO-125</t>
  </si>
  <si>
    <t>Gaisa ieņemšanas / izmešanas reste</t>
  </si>
  <si>
    <t>IGC-125</t>
  </si>
  <si>
    <t>Gaisa ieņemšanas reste</t>
  </si>
  <si>
    <t>USS/I-1300-900</t>
  </si>
  <si>
    <t>USS/I-1600-1400</t>
  </si>
  <si>
    <t>USS/I-2000-1400</t>
  </si>
  <si>
    <t>Gaisa izmešanas jumtiņš</t>
  </si>
  <si>
    <t>VHL 250 315</t>
  </si>
  <si>
    <t>VHL 315 400</t>
  </si>
  <si>
    <t>2300x1600</t>
  </si>
  <si>
    <t>Droseļvārsts ar piedziņu</t>
  </si>
  <si>
    <t>UTK/C-400-400-400+LM230A</t>
  </si>
  <si>
    <t xml:space="preserve">Droseļvārsts </t>
  </si>
  <si>
    <t>PTS/B-100</t>
  </si>
  <si>
    <t>PTS/B-125</t>
  </si>
  <si>
    <t>PTS/B-160</t>
  </si>
  <si>
    <t>PTS/B-200</t>
  </si>
  <si>
    <t>PTS/B-250</t>
  </si>
  <si>
    <t>PTS/B-315</t>
  </si>
  <si>
    <t>UTK/C-800-800-800</t>
  </si>
  <si>
    <t>UTK/R-1000x500</t>
  </si>
  <si>
    <t>Ugunsdrošais vārts EI-45</t>
  </si>
  <si>
    <t>FD-160</t>
  </si>
  <si>
    <t>FD-200</t>
  </si>
  <si>
    <t>FD-250</t>
  </si>
  <si>
    <t>FD-400</t>
  </si>
  <si>
    <t>FD-500</t>
  </si>
  <si>
    <t>FD-400-250</t>
  </si>
  <si>
    <t>FD-1600x1200</t>
  </si>
  <si>
    <t>FD-2200x800</t>
  </si>
  <si>
    <t>FD-2800x800</t>
  </si>
  <si>
    <t>Troksņu slāpētājs</t>
  </si>
  <si>
    <t>CADENZA 2000-800-2450</t>
  </si>
  <si>
    <t>CADENZA 2200-800-2450</t>
  </si>
  <si>
    <t>SLCU 630 1200 100</t>
  </si>
  <si>
    <t>SLCU 800 1200 100</t>
  </si>
  <si>
    <t>SORDO-P 1000-2000</t>
  </si>
  <si>
    <t>Tīrīšanas lūkas</t>
  </si>
  <si>
    <t xml:space="preserve">Minerālvates siltumizolācija "Isover" CLIMCOVER CR1 ALU2 </t>
  </si>
  <si>
    <t>20mm</t>
  </si>
  <si>
    <t>m²</t>
  </si>
  <si>
    <t>30mm</t>
  </si>
  <si>
    <t xml:space="preserve">Minerālvates siltumizolācija "Isover" CLIMCOVER CR2 ALU2 </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</si>
  <si>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</si>
  <si>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</si>
  <si>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</si>
  <si>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</si>
  <si>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</si>
  <si>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</si>
  <si>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</si>
  <si>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</si>
  <si>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</si>
  <si>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</si>
  <si>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</si>
  <si>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</si>
  <si>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</si>
  <si>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</si>
  <si>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</si>
  <si>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</si>
  <si>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</si>
  <si>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</si>
  <si>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</si>
  <si>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</si>
  <si>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</si>
  <si>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</si>
  <si>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</si>
  <si>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</si>
  <si>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</si>
  <si>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</si>
  <si>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</si>
  <si>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</si>
  <si>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</si>
  <si>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</si>
  <si>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</si>
  <si>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</si>
  <si>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</si>
  <si>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</si>
  <si>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</si>
  <si>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</si>
  <si>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</si>
  <si>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</si>
  <si>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</si>
  <si>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</si>
  <si>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</si>
  <si>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</si>
  <si>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</si>
  <si>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</si>
  <si>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</si>
  <si>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</si>
  <si>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</si>
  <si>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</si>
  <si>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</si>
  <si>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</si>
  <si>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</si>
  <si>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</si>
  <si>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</si>
  <si>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Siltuma skaitītājs Multical 602 ar plūsmas mērītāju Ultraflow,  Qnom. 15.0 m3/h Dn 50</t>
  </si>
  <si>
    <t>Karstā ūdens plākšņu siltummainis  komplektā ar siltumizolāciju</t>
  </si>
  <si>
    <t>Apkures plākšņu siltummainis komplektā ar siltumizolāciju</t>
  </si>
  <si>
    <t>Qs=131.17 kW, XB 52 M-1-30</t>
  </si>
  <si>
    <t>Ventilācijas siltumapgādes plākšņu siltummainis komplektā ar siltumizolāciju</t>
  </si>
  <si>
    <t>Qs=318.5 kW, XB 52 M-1-70</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</si>
  <si>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</si>
  <si>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</si>
  <si>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</si>
  <si>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</si>
  <si>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</si>
  <si>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</si>
  <si>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</si>
  <si>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</si>
  <si>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</si>
  <si>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</si>
  <si>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</si>
  <si>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VRG 2, Dn 20</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</si>
  <si>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</si>
  <si>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</si>
  <si>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</si>
  <si>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</si>
  <si>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</si>
  <si>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</si>
  <si>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</si>
  <si>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</si>
  <si>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</si>
  <si>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</si>
  <si>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</si>
  <si>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</si>
  <si>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</si>
  <si>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 xml:space="preserve">MAGNA 3 32-100 </t>
  </si>
  <si>
    <t>MAGNA 3 25-120</t>
  </si>
  <si>
    <t>ALPHA 2 25-50 130</t>
  </si>
  <si>
    <t>Vent. siltumapgādes cirkulācijas sūknis</t>
  </si>
  <si>
    <t>MAGNA 3 40-100 F</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</si>
  <si>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</si>
  <si>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</si>
  <si>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</si>
  <si>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</si>
  <si>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</si>
  <si>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</si>
  <si>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</si>
  <si>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</si>
  <si>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</si>
  <si>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</si>
  <si>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</si>
  <si>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</si>
  <si>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V=120 L</t>
  </si>
  <si>
    <t>Izplešanās tvertne vent.siltumapgādes sistēmai</t>
  </si>
  <si>
    <t>Lodveida ventilis metināmais "NAVAL"</t>
  </si>
  <si>
    <t xml:space="preserve"> Dn 32 Pn 16</t>
  </si>
  <si>
    <t xml:space="preserve"> Dn 50 Pn 16</t>
  </si>
  <si>
    <t xml:space="preserve"> Dn 65 Pn 16</t>
  </si>
  <si>
    <t xml:space="preserve"> Dn 80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</si>
  <si>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</si>
  <si>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</si>
  <si>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</si>
  <si>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</si>
  <si>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</si>
  <si>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</si>
  <si>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</si>
  <si>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</si>
  <si>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</si>
  <si>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</si>
  <si>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</si>
  <si>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</si>
  <si>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</si>
  <si>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</si>
  <si>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</si>
  <si>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</si>
  <si>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</si>
  <si>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</si>
  <si>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</si>
  <si>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</si>
  <si>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PEX Dn 20</t>
  </si>
  <si>
    <t>PEX Dn 40</t>
  </si>
  <si>
    <t>Minerālvates izolācija čaulas</t>
  </si>
  <si>
    <t>28x30mm</t>
  </si>
  <si>
    <t>35x30mm</t>
  </si>
  <si>
    <t>48x40mm</t>
  </si>
  <si>
    <t>60x40mm</t>
  </si>
  <si>
    <t xml:space="preserve"> 89x40mm</t>
  </si>
  <si>
    <t xml:space="preserve">Grunts LARAGRUNTS divas kārtas </t>
  </si>
  <si>
    <t>Gruntējuma GF 021 viena kārta</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</si>
  <si>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</si>
  <si>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</si>
  <si>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</si>
  <si>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</si>
  <si>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</si>
  <si>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</si>
  <si>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Prisma P</t>
  </si>
  <si>
    <t>Varset Automatic</t>
  </si>
  <si>
    <t>Prisma G</t>
  </si>
  <si>
    <t>Kaedra</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</si>
  <si>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</si>
  <si>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</si>
  <si>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</si>
  <si>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</si>
  <si>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</si>
  <si>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</si>
  <si>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</si>
  <si>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</si>
  <si>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 xml:space="preserve">Gaismeklis LED 92W, 320x342x65mm, 13195lm, v/a, IP 65, IK 08  4000K, 143lm/W, TRILUX Mirona Fit TB LED13000-840,  kalpošanas laiks &gt;50 000H, garantija 5gadi, L80B10, CRI&gt;80, vai ekvivalents
</t>
  </si>
  <si>
    <t>TRILUX  Mirona Fit TB</t>
  </si>
  <si>
    <t>Gaismeklis LED 181W, 650x342x110mm, 26390lm, v/a, IP 65, IK 07  4000K, 145.8 lm/W, TRILUX Mirona Fit-Spo TB LED 26000-840,  kalpošanas laiks &gt;50 000H, garantija 5gadi, L80B10, CRI&gt;80, vai ekvivalents</t>
  </si>
  <si>
    <t>TRILUX  Mirona Fit-Spo</t>
  </si>
  <si>
    <t xml:space="preserve">Gaismeklis LED 41W, 1475x65x65mm, 6500lm, v/a, IP 54, IK 06  4000K, 160 lm/W, TRILUX E-Line  B LED6500-840,  kalpošanas laiks &gt;50 000H, garantija 5gadi, L80B10, CRI&gt;80, vai ekvivalents
</t>
  </si>
  <si>
    <t>TRILUX E-Line  B LED6500-840</t>
  </si>
  <si>
    <t xml:space="preserve">Gaismeklis LED 74W, 1475x65x65mm, 9996lm, v/a, IP 54, IK 06  4000K, 135 lm/W, TRILUX E-Line G2 T LED10000-840 ,  kalpošanas laiks &gt;50 000H, garantija 5gadi, L80B10, CRI&gt;80, vai ekvivalents
</t>
  </si>
  <si>
    <t xml:space="preserve"> TRILUX E-Line G2 T LED10000-840 </t>
  </si>
  <si>
    <t>Gaismeklis LED 74W, 1475x65x65mm, 9992.5lm, v/a, IP 54, IK 06  4000K, 135 lm/W, TRILUX E-Line G2 B LED10000-840,  kalpošanas laiks &gt;50 000H, garantija 5gadi, L80B10, CRI&gt;80, vai ekvivalents</t>
  </si>
  <si>
    <t>TRILUX E-Line G2 B LED10000-840</t>
  </si>
  <si>
    <t>Gaismeklis LED 35W, 1500x88x70mm, 5396lm, v/a, IP 54, IK 06  4000K, 154 lm/W, TRILUX E-Line B LED5500-840, kalpošanas laiks &gt;50 000H, garantija 5gadi, L80B10, CRI&gt;80, vai ekvivalents</t>
  </si>
  <si>
    <t>TRILUX E-Line B LED5500-840</t>
  </si>
  <si>
    <t>Gaismeklis LED 36W, 1200x88x77mm, 4000lm, v/a, IP 66,IK 04  4000K, 111 lm/W, TRILUX Olexeon 1200 B 4000-840 ET,  kalpošanas laiks &gt;50 000H, garantija 5gadi, L80B10, CRI&gt;80, vai ekvivalents</t>
  </si>
  <si>
    <t>TRILUX TOC 6815440</t>
  </si>
  <si>
    <t xml:space="preserve">Gaismeklis LED 50W, D=650mm, h=20mm, 6000lm, v/a, IP 40,  4000K, 119.98 lm/W, TRILUX LateraloR H1 BLGS 6000-840 01 ETDD, kalpošanas laiks &gt;50 000H, garantija 5gadi, L80B10, CRI&gt;80, vai ekvivalents
</t>
  </si>
  <si>
    <t>TRILUX TOC 6367251</t>
  </si>
  <si>
    <t xml:space="preserve">Gaismeklis LED 16W, D=150mm, 1700lm, z/a, IP 54,  3000K, 112.4 lm/W, TRILUX InperlaLP C05 HR22 1800-830 01 ET, kalpošanas laiks &gt;50 000H, garantija 5gadi, L80B10, CRI&gt;80, vai ekvivalents
</t>
  </si>
  <si>
    <t>TRILUX TOC 6357940</t>
  </si>
  <si>
    <t>Gaismeklis LED 9W, D=150mm, 1000lm, v/a, IP 54,  3000K, 111 lm/W, TRILUX InperlaLP C05 BR19 1000-830 01 ET, kalpošanas laiks &gt;50 000H, garantija 5gadi, L80B10, CRI&gt;80, vai ekvivalents</t>
  </si>
  <si>
    <t xml:space="preserve">TRILUX TOC 6355340 </t>
  </si>
  <si>
    <t>Gaismeklis LED 16W, D=150mm, 1800lm, z/a, IP 54,  4000K, 112.4 lm/W, TRILUX InperlaLP C05 HR22 1800-840 01 ET, kalpošanas laiks &gt;50 000H, garantija 5gadi, L80B10, CRI&gt;80, vai ekvivalents</t>
  </si>
  <si>
    <t>TRILUX  TOC 6357440</t>
  </si>
  <si>
    <t>Gaismeklis LED 53W, 1500x88x77mm, 5700lm, v/a, IP 66,IK 04  4000K, 107.53 lm/W, TRILUX Olexeon 1500 B 6000-840 ET, kalpošanas laiks &gt;50 000H, garantija 5gadi, L80B10, CRI&gt;80, vai ekvivalents</t>
  </si>
  <si>
    <t>TRILUX  TOC 6815240</t>
  </si>
  <si>
    <t xml:space="preserve">Gaismeklis LED 9W, D=150mm, 1000lm, v/a, IP 54,  4000K, 111 lm/W, TRILUX InperlaLP C05 BR19 1000-840 01 ET, kalpošanas laiks &gt;50 000H, garantija 5gadi, L80B10, CRI&gt;80, vai ekvivalents
</t>
  </si>
  <si>
    <t xml:space="preserve">TRILUX TOC 6355440 </t>
  </si>
  <si>
    <t>Gaismeklis LED 18W, D=316mm, 1800lm, v/a, IP 440,  4000K, 100 lm/W, TRILUX Onplana D09 CDP19 2000-840 01 ET, kalpošanas laiks &gt;50 000H, garantija 5gadi, L80B10, CRI&gt;80, vai ekvivalents</t>
  </si>
  <si>
    <t>TRILUX TOC 6458540</t>
  </si>
  <si>
    <t>Gaismeklis LED 61W, 1203x200x45mm, 6700lm, v/a, IP 20,  4000K, 109.81 lm/W, TRILUX Lunexo H1 CDP-I 6500 840 01 ETDD, kalpošanas laiks &gt;50 000H, garantija 5gadi, L80B10, CRI&gt;80, vai ekvivalents</t>
  </si>
  <si>
    <t>TRILUX TOC 6825451</t>
  </si>
  <si>
    <t>Gaismeklis LED 40W, 595x595mm, 4000lm, v/a, IP 40,  4000K, 100 lm/W, TRILUX ArimoS M73 CDP LED4000-840 ET, kalpošanas laiks &gt;50 000H, garantija 5gadi, L80B10, CRI&gt;80, vai ekvivalents</t>
  </si>
  <si>
    <t>TRILUX TOC 6325640</t>
  </si>
  <si>
    <t>Gaismeklis LED 17W, D=400mm, h=68mm, 2000lm, v/a, IP 40,  4000K, 117.64 lm/W, TRILUX PolaronIQ H2D LED2000-840, kalpošanas laiks &gt;50 000H, garantija 5gadi, L80B10, CRI&gt;80, vai ekvivalents</t>
  </si>
  <si>
    <t>TRILUX TOC 6334940</t>
  </si>
  <si>
    <t>Gaismeklis LED 25W, D=150mm, 2700lm, v/a, IP 54,  4000K, 107.95 lm/W, TRILUX InperlaLP C05 HR22 2700-840 01 ET, kalpošanas laiks &gt;50 000H, garantija 5gadi, L80B10, CRI&gt;80, vai ekvivalents</t>
  </si>
  <si>
    <t>TRILUX TOC 6360640</t>
  </si>
  <si>
    <t>Avārijas gaismeklis LED 1W, plats leņķis, D=100mm,H=37mm, 150lm, IP20, v/a, centrālai baterijas sistēmai, AWEX AXPU/1W/Z/CB/ADE/WH  vai ekvivalents</t>
  </si>
  <si>
    <t xml:space="preserve">Avārijas gaismeklis LED 6W, plats leņķis, D=202mm, H=58mm, 620m, IP65, v/a, centrālai baterijas sistēmai, AWEX AXNU/6W/B/SE  vai ekvivalents
</t>
  </si>
  <si>
    <t>Avārijas gaismeklis LED 6W, plats leņķis, D=202mm, H=58mm, 600lm, IP65, v/a, centrālai baterijas sistēmai, AWEX AXNR/6W/B/SE  vai ekvivalents</t>
  </si>
  <si>
    <t>Avārijas gaismeklis LED 6W, plats leņķis, D=202mm, H=58mm, 600lm, IP65, v/a, centrālai baterijas sistēmai, AWEX AXNO_3W_B 6.1W  vai ekvivalents</t>
  </si>
  <si>
    <t>Avārijas gaismeklis LED 3W, plats leņķis, 222x227mm, 360lm, IP 65, v/a, centrālai baterijas sistēmai, AWEX ODB 3x1W- CB 5.9 W  vai ekvivalents</t>
  </si>
  <si>
    <t xml:space="preserve">Avārijas gaismeklis LED 1W, plats leņķis, 132x132x54mm, 140lm, IP41, v/a, centrālai baterijas sistēmai, AWEX LV2U/1W - CB  LOVATO II vai ekvivalents
</t>
  </si>
  <si>
    <t>Avārijas gaismeklis LED 3W, plats leņķis, 132x132x54mm, 370lm, IP41, v/a, centrālai baterijas sistēmai, AWEX LV2U/3W - CB 3 W  LOVATO II vai ekvivalents</t>
  </si>
  <si>
    <t>Evakuācijas gaismeklis LED 2W, 337x189mm iekarams, IP 44, v/a, centrālai baterijas sistēmai, FZLV 24V DC, AWEX INFINITY II ALL  vai ekvivalents</t>
  </si>
  <si>
    <t>Fasādes apgaismojums</t>
  </si>
  <si>
    <t>Apgaismojuma komutācija</t>
  </si>
  <si>
    <t>Herm.slēdzis,10A, z.a., /v.a ar kārbu IP 44</t>
  </si>
  <si>
    <t>Asfora</t>
  </si>
  <si>
    <t>Apgaismojuma regulators,10A, z.a., ar kārbu IP 20</t>
  </si>
  <si>
    <t>Merten</t>
  </si>
  <si>
    <t>Herm. 2 polu slēdzis, 10A, z.a./v.a ar kārbu IP 44</t>
  </si>
  <si>
    <t>Slēdzis, 10A z.a., ar kārbu IP 20</t>
  </si>
  <si>
    <t>2 polu slēdzis, 10A, z.a. ar kārbu IP 20</t>
  </si>
  <si>
    <t>3 polu slēdzis, 10A, v.a. ar kārbu IP 44</t>
  </si>
  <si>
    <t xml:space="preserve"> Pārslēdzis 10A, z.a. ar kārbu IP 20</t>
  </si>
  <si>
    <t>Klātbūtnes sensors, IP20,  Steinel PC PRO Dual HF, augstfrekvences, z/a</t>
  </si>
  <si>
    <t xml:space="preserve"> Steinel PC PRO Dual HF</t>
  </si>
  <si>
    <t>Klātbūtnes sensors, IP54,  Steinel PC PRO IR Quattro, v/a augstfrekvences</t>
  </si>
  <si>
    <t xml:space="preserve"> Steinel PC PRO IR Quattro</t>
  </si>
  <si>
    <t>Klātbūtnes sensors, IP20,  Steinel PC PRO HF 360, z/a augstfrekvences</t>
  </si>
  <si>
    <t xml:space="preserve"> Steinel PC PRO HF 360</t>
  </si>
  <si>
    <t>Klātbūtnes sensors, IP54,  Steinel PC PRO HF 360, z/a augstfrekvences</t>
  </si>
  <si>
    <t xml:space="preserve"> Steinel PC PRO HF 361</t>
  </si>
  <si>
    <t>Klātbūtnes sensors, IP54,  Steinel PC PRO IR Quattro SLIM, v/a augstfrekvences</t>
  </si>
  <si>
    <t xml:space="preserve"> Steinel PC PRO IR Quattro SLIM</t>
  </si>
  <si>
    <t>Savienojumi</t>
  </si>
  <si>
    <t>Wago</t>
  </si>
  <si>
    <t>Herm. Kārba, vadu savienoj.</t>
  </si>
  <si>
    <t>Kabeļi/ kabeļu aizsardzība</t>
  </si>
  <si>
    <t>Kabelis NYY-J 5x240</t>
  </si>
  <si>
    <t>Faber kabel</t>
  </si>
  <si>
    <t>Kabelis NYY-J 4x150</t>
  </si>
  <si>
    <t>Kabelis NYY-J 5x16</t>
  </si>
  <si>
    <t>Kabelis NYY-J 5x10</t>
  </si>
  <si>
    <t>Kabelis NYY-J 5x6</t>
  </si>
  <si>
    <t>Kabelis NYY-J 5x4</t>
  </si>
  <si>
    <t>Kabelis NYY-J 5x2.5</t>
  </si>
  <si>
    <t>Kabelis XPJ-5x6</t>
  </si>
  <si>
    <t>Draka Keila cables</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</si>
  <si>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</si>
  <si>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</si>
  <si>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</si>
  <si>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</si>
  <si>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</si>
  <si>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</si>
  <si>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</si>
  <si>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</si>
  <si>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</si>
  <si>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</si>
  <si>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Evopipes</t>
  </si>
  <si>
    <t>Gofrēta Aizsargcaurule 32 mm</t>
  </si>
  <si>
    <t>Gofrēta Aizsargcaurule 20 mm</t>
  </si>
  <si>
    <t>Gofrēta Aizsargcaurule 16 mm</t>
  </si>
  <si>
    <t>Gludsienu PE aizsargcaurule D=20mm</t>
  </si>
  <si>
    <t>Stiprinājumi/savilces/marķieri</t>
  </si>
  <si>
    <t>Sapiselco</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</si>
  <si>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</si>
  <si>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</si>
  <si>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</si>
  <si>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</si>
  <si>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</si>
  <si>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</si>
  <si>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</si>
  <si>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</si>
  <si>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</si>
  <si>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BALS</t>
  </si>
  <si>
    <t>Kontaktligzda ar zem., 2-vietīga, 16A, iebūvēta kabeļkanālā, L+N+PE, ar kārbu IP20.</t>
  </si>
  <si>
    <t>Optiline 43</t>
  </si>
  <si>
    <t>Kontaktligzda ar zem., 4-vietīga, 16A, iebūvēta kabeļkanālā, L+N+PE, ar kārbu IP20.</t>
  </si>
  <si>
    <t>Optiline 44</t>
  </si>
  <si>
    <t>Kontaktligzdu Grīdas kārba 6-v 72x199x199mm OptiLine 45 ar 6gab kontaktligzdām .</t>
  </si>
  <si>
    <t>Optiline 45</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</si>
  <si>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</si>
  <si>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</si>
  <si>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</si>
  <si>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</si>
  <si>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</si>
  <si>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</si>
  <si>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</si>
  <si>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</si>
  <si>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Meka</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</si>
  <si>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</si>
  <si>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</si>
  <si>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</si>
  <si>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</si>
  <si>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</si>
  <si>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</si>
  <si>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</si>
  <si>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</si>
  <si>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</si>
  <si>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</si>
  <si>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</si>
  <si>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</si>
  <si>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</si>
  <si>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</si>
  <si>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</si>
  <si>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</si>
  <si>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</si>
  <si>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</si>
  <si>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</si>
  <si>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</si>
  <si>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</si>
  <si>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</si>
  <si>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</si>
  <si>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</si>
  <si>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</si>
  <si>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</si>
  <si>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</si>
  <si>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</si>
  <si>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</si>
  <si>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</si>
  <si>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 xml:space="preserve">Obo </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</si>
  <si>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</si>
  <si>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</si>
  <si>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</si>
  <si>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</si>
  <si>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</si>
  <si>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</si>
  <si>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</si>
  <si>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</si>
  <si>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</si>
  <si>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M3</t>
  </si>
  <si>
    <t>l</t>
  </si>
  <si>
    <t>CellPack</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</si>
  <si>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</si>
  <si>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</si>
  <si>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</si>
  <si>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</si>
  <si>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</si>
  <si>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</si>
  <si>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</si>
  <si>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</si>
  <si>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</si>
  <si>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</si>
  <si>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</si>
  <si>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</si>
  <si>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</si>
  <si>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</si>
  <si>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</si>
  <si>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</si>
  <si>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</si>
  <si>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</si>
  <si>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</si>
  <si>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</si>
  <si>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</si>
  <si>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</si>
  <si>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</si>
  <si>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</si>
  <si>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</si>
  <si>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</si>
  <si>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</si>
  <si>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</si>
  <si>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</si>
  <si>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</si>
  <si>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</si>
  <si>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</si>
  <si>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Concept 4000 kontrol panelis korpusā ar barošanas bloku, 16 zonas, 2000 lietotāju, 96 rajoni, (paplašinās līdz: 64 standarta durvīm, 32 intelektuālām durvīm, 32 termināliem, 512 zonām, 6 liftiem) 460x358x85 995002EU</t>
  </si>
  <si>
    <t>Inner Range</t>
  </si>
  <si>
    <t>kpl.</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</si>
  <si>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</si>
  <si>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</si>
  <si>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</si>
  <si>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</si>
  <si>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Reporting Licence: darba laika uzskaite, klienta vēsture, pieeja. 994405</t>
  </si>
  <si>
    <t>Active User Rotation Module (AURM) 994432</t>
  </si>
  <si>
    <t>16 Zonu paplašinātājs (metāla korpusā ar barošanas bloku). 995004</t>
  </si>
  <si>
    <t>16 zonu paplašinātāja plate 995006</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</si>
  <si>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</si>
  <si>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</si>
  <si>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</si>
  <si>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</si>
  <si>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</si>
  <si>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</si>
  <si>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</si>
  <si>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</si>
  <si>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Proximity karšu nolasītājs iekštelpu</t>
  </si>
  <si>
    <t>Rosslare AYJR-12W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</si>
  <si>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</si>
  <si>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</si>
  <si>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</si>
  <si>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</si>
  <si>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</si>
  <si>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</si>
  <si>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</si>
  <si>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</si>
  <si>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</si>
  <si>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</si>
  <si>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</si>
  <si>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</si>
  <si>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</si>
  <si>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</si>
  <si>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</si>
  <si>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</si>
  <si>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</si>
  <si>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</si>
  <si>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</si>
  <si>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</si>
  <si>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</si>
  <si>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</si>
  <si>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</si>
  <si>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</si>
  <si>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</si>
  <si>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</si>
  <si>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Apsardzes un piekļuves sistēmas iekārtas un ierīces</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</si>
  <si>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</si>
  <si>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</si>
  <si>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</si>
  <si>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</si>
  <si>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</si>
  <si>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</si>
  <si>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</si>
  <si>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</si>
  <si>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</si>
  <si>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</si>
  <si>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</si>
  <si>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</si>
  <si>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</si>
  <si>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</si>
  <si>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</si>
  <si>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</si>
  <si>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</si>
  <si>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</si>
  <si>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</si>
  <si>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</si>
  <si>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</si>
  <si>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</si>
  <si>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</si>
  <si>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</si>
  <si>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</si>
  <si>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</si>
  <si>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</si>
  <si>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</si>
  <si>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</si>
  <si>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</si>
  <si>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</si>
  <si>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</si>
  <si>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</si>
  <si>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</si>
  <si>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</si>
  <si>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</si>
  <si>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</si>
  <si>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</si>
  <si>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</si>
  <si>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IP videokamera (iekštelpās)</t>
  </si>
  <si>
    <t>HikVision DS-2CD2532F-IS</t>
  </si>
  <si>
    <t>IP videokamera (uz fasādes)</t>
  </si>
  <si>
    <t>HikVision DS-2CD2T22-I5</t>
  </si>
  <si>
    <t>Ierakstīšanas ierīce, dators</t>
  </si>
  <si>
    <t>Rackmount 4U case/i7 cpu  4770T 2,5 GHz/6x8Tb WDRed SATA 3 HDD/ 128Gb SSD/16Gb DDR4 RAM/ gigabit etherneth/ Win10 pro x64 licence</t>
  </si>
  <si>
    <t>Instalācijas un papildus materiāli</t>
  </si>
  <si>
    <t>Videonovērošanas sistēmas iekārtas un ierīces</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</si>
  <si>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</si>
  <si>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</si>
  <si>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</si>
  <si>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</si>
  <si>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</si>
  <si>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</si>
  <si>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</si>
  <si>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</si>
  <si>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</si>
  <si>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</si>
  <si>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</si>
  <si>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</si>
  <si>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</si>
  <si>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</si>
  <si>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Patch panelis Cat6</t>
  </si>
  <si>
    <t xml:space="preserve">24p Cat6 UTP B3 </t>
  </si>
  <si>
    <t>24p duplex optiskais patch panelis ar kaseti un SC adapteri</t>
  </si>
  <si>
    <t>Pigteils SM-SC</t>
  </si>
  <si>
    <t xml:space="preserve">Cat6 UTP patch kabelis 1.0m </t>
  </si>
  <si>
    <t>Cat6 UTP 1m</t>
  </si>
  <si>
    <t xml:space="preserve">Cat6 UTP patch kabelis 3.0m </t>
  </si>
  <si>
    <t>Cat6 UTP 3m</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</si>
  <si>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</si>
  <si>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</si>
  <si>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</si>
  <si>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</si>
  <si>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</si>
  <si>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</si>
  <si>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</si>
  <si>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</si>
  <si>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</si>
  <si>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B3 Cat6 4x2x0.5 LSZH (Low Smoke Zero Halogen)</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</si>
  <si>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</si>
  <si>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</si>
  <si>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</si>
  <si>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</si>
  <si>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</si>
  <si>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</si>
  <si>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</si>
  <si>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</si>
  <si>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</si>
  <si>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</si>
  <si>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</si>
  <si>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</si>
  <si>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</si>
  <si>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</si>
  <si>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</si>
  <si>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</si>
  <si>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</si>
  <si>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</si>
  <si>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</si>
  <si>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</si>
  <si>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</si>
  <si>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</si>
  <si>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</si>
  <si>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</si>
  <si>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</si>
  <si>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</si>
  <si>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</si>
  <si>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</si>
  <si>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</si>
  <si>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</si>
  <si>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</si>
  <si>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</si>
  <si>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</si>
  <si>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</si>
  <si>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</si>
  <si>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</si>
  <si>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</si>
  <si>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</si>
  <si>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</si>
  <si>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</si>
  <si>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</si>
  <si>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</si>
  <si>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</si>
  <si>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</si>
  <si>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</si>
  <si>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</si>
  <si>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</si>
  <si>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</si>
  <si>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</si>
  <si>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Liekās grunts aizvešana uz pasūtītāja norādīto atbērtni</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</si>
  <si>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</si>
  <si>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</si>
  <si>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</si>
  <si>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</si>
  <si>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</si>
  <si>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</si>
  <si>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</si>
  <si>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</si>
  <si>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</si>
  <si>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</si>
  <si>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</si>
  <si>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</si>
  <si>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</si>
  <si>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</si>
  <si>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</si>
  <si>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</si>
  <si>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</si>
  <si>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</si>
  <si>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</si>
  <si>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Liekās grunts aizvešana uz pasūtītāja norādīto vietu</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</si>
  <si>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</si>
  <si>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</si>
  <si>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</si>
  <si>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</si>
  <si>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</si>
  <si>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</si>
  <si>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</si>
  <si>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</si>
  <si>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</si>
  <si>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</si>
  <si>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</si>
  <si>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</si>
  <si>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</si>
  <si>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</si>
  <si>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</si>
  <si>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</si>
  <si>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</si>
  <si>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</si>
  <si>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</si>
  <si>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</si>
  <si>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</si>
  <si>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</si>
  <si>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Kabeļu kanalizācijas caurule</t>
  </si>
  <si>
    <t>100x6000</t>
  </si>
  <si>
    <t>Caurules līkums</t>
  </si>
  <si>
    <t>100/90 grādu leņķī</t>
  </si>
  <si>
    <t>Plastmasas aka ar KV-pamatni</t>
  </si>
  <si>
    <t>KP-PEH 800x650</t>
  </si>
  <si>
    <t>Kab. kanalizācijas akas vāks (max. slodze 12,5 t)</t>
  </si>
  <si>
    <t>Silikons N, neitrāls hermēt.310ml</t>
  </si>
  <si>
    <t>Atloks dz/b gredzena stiprināšanai</t>
  </si>
  <si>
    <t>Kabeļu akas dzelzbetona riņķis</t>
  </si>
  <si>
    <t>Aku lūkas stiprinājuma gredzens," peldoš"</t>
  </si>
  <si>
    <t>Kabeļu cauruļu blīvēšanas materiāls 16 A</t>
  </si>
  <si>
    <t>Strēmelēs plīstošā brīdin. lenta 50mmx500m</t>
  </si>
  <si>
    <t>PEH caurule</t>
  </si>
  <si>
    <t>d50</t>
  </si>
  <si>
    <t xml:space="preserve">Virve kabeļa ievilkšanai </t>
  </si>
  <si>
    <t>6mm/500m</t>
  </si>
  <si>
    <t>Optiskais kabelis</t>
  </si>
  <si>
    <t>24 dz., SM</t>
  </si>
  <si>
    <t>Dzīslu organizatorplate</t>
  </si>
  <si>
    <t>24 dz.</t>
  </si>
  <si>
    <t>Gofrēta caurule</t>
  </si>
  <si>
    <t>d25</t>
  </si>
  <si>
    <t>Montāžas materiāli</t>
  </si>
  <si>
    <t>aktīvā aparatūra</t>
  </si>
  <si>
    <t xml:space="preserve">Komutators (switch) </t>
  </si>
  <si>
    <t>Aruba 3810M 48G (JL074A) PoE+</t>
  </si>
  <si>
    <t>Modulis</t>
  </si>
  <si>
    <t>HPE Aruba 3810M 4SFP+ Module</t>
  </si>
  <si>
    <t>Barošanas bloks</t>
  </si>
  <si>
    <t>Aruba X372 54VDC 1050W 110-240VAC Power Supply (JL087A)</t>
  </si>
  <si>
    <t>Darbu izmaksas</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</si>
  <si>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</si>
  <si>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</si>
  <si>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</si>
  <si>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</si>
  <si>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</si>
  <si>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</si>
  <si>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</si>
  <si>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</si>
  <si>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</si>
  <si>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</si>
  <si>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</si>
  <si>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</si>
  <si>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</si>
  <si>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</si>
  <si>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</si>
  <si>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</si>
  <si>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Papilddarbi</t>
  </si>
  <si>
    <t>Ārējie elektrotīkli</t>
  </si>
  <si>
    <t>Materiāli</t>
  </si>
  <si>
    <t>Izolētas caurules Ø89/180</t>
  </si>
  <si>
    <t>Izolētas caurules Ø139/250</t>
  </si>
  <si>
    <t>Elektrometināmas tērauda caurules Ø88.9x3.2</t>
  </si>
  <si>
    <t>Izolēts paralēlais T-atzars Ø89/180 caurulei Ø139/250</t>
  </si>
  <si>
    <t>Izolēts vārsts Ø89/180, H=0.73m</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</si>
  <si>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</si>
  <si>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Ø180 caurulei komplektā ar 2 termonosēdošām manžetēm, PUR putu komponentes</t>
  </si>
  <si>
    <t>Cauruļvadu savienojuma termonosēdošā uzmava Ø250 caurulei komplektā ar 2 termonosēdošām manžetēm, PUR putu komponentes</t>
  </si>
  <si>
    <t>Izolēts līkums Ø89/180 90° (L1=1000mm; L2=1000mm)</t>
  </si>
  <si>
    <t>Izolēts līkums Ø89/180 90° (L1=1000mm; L2=1500mm)</t>
  </si>
  <si>
    <t>gab.</t>
  </si>
  <si>
    <t>Izolēts vertikālais līkums Ø89/180 90° (L1=1500mm; L2=1500mm)</t>
  </si>
  <si>
    <t>Elastīgie ievadi Ø180, blīvējuma gredzens</t>
  </si>
  <si>
    <t>Gala uzmava caurulēm Ø89/180</t>
  </si>
  <si>
    <t>Kompensācijas spilvens</t>
  </si>
  <si>
    <t xml:space="preserve">Betons </t>
  </si>
  <si>
    <r>
      <t>m</t>
    </r>
    <r>
      <rPr>
        <vertAlign val="superscript"/>
        <sz val="10"/>
        <color theme="1"/>
        <rFont val="Arial"/>
        <family val="2"/>
        <charset val="186"/>
      </rPr>
      <t>3</t>
    </r>
  </si>
  <si>
    <t>Akmens vates čaulas 89x50mm; λ=0,054</t>
  </si>
  <si>
    <t>Akmens vates čaulas 89x60mm; λ=0,054</t>
  </si>
  <si>
    <t>Avārijas signalizācijas kārba</t>
  </si>
  <si>
    <t>Metināšanas materiāli</t>
  </si>
  <si>
    <t>Pārējie materiāli, palīgmateriāli</t>
  </si>
  <si>
    <t>Elektrokabeļu aizsargcaurule Arot PS110</t>
  </si>
  <si>
    <t>Marķējuma lentas ieklāšana</t>
  </si>
  <si>
    <t>Grunts krāsa LARAGRUNTS 2 kārtas</t>
  </si>
  <si>
    <t>litri</t>
  </si>
  <si>
    <t>Rupjgraudainas smilts bez māla un akmeņiem</t>
  </si>
  <si>
    <t>Darbu apjomi</t>
  </si>
  <si>
    <t>Grunts izstrāde ar ekskavatoru</t>
  </si>
  <si>
    <t>Grunts izstrāde ar rokām</t>
  </si>
  <si>
    <t>Grunts izstrāde ar rokām komunikāciju tuvumā</t>
  </si>
  <si>
    <t>precizēt pēc vietas</t>
  </si>
  <si>
    <t>Zālāja noņemšana</t>
  </si>
  <si>
    <r>
      <t>m</t>
    </r>
    <r>
      <rPr>
        <vertAlign val="superscript"/>
        <sz val="10"/>
        <color theme="1"/>
        <rFont val="Arial"/>
        <family val="2"/>
        <charset val="186"/>
      </rPr>
      <t>2</t>
    </r>
  </si>
  <si>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</si>
  <si>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</si>
  <si>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</si>
  <si>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</si>
  <si>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</si>
  <si>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</si>
  <si>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</si>
  <si>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</si>
  <si>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</si>
  <si>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</si>
  <si>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</si>
  <si>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Ievada montāža ēkā 2xd89/180</t>
  </si>
  <si>
    <t>Ievada montāža siltummezglā 2xd89/180</t>
  </si>
  <si>
    <t>Pieslēgums pie esošiem tīkliem</t>
  </si>
  <si>
    <t>Elektrokabeļu aizsardzība Arot PS110</t>
  </si>
  <si>
    <t>Kompensācijas spilvenu montāža</t>
  </si>
  <si>
    <t xml:space="preserve">Teleskopiskas skatakas montāža </t>
  </si>
  <si>
    <t>Siltumtrases cauruļvadu hidrauliskā un ultraskaņas pārbaude</t>
  </si>
  <si>
    <t>Ārējie siltumtīkli</t>
  </si>
  <si>
    <t>Ārējie vājstrāvu tīkli</t>
  </si>
  <si>
    <t>Sagatavošanas darbi</t>
  </si>
  <si>
    <t>Objekta nospraušana un nostiprināšana dabā</t>
  </si>
  <si>
    <t>Koku zāģēšana,celmu laušana un transportēšana uz atbērtni</t>
  </si>
  <si>
    <t>Zemes klātne</t>
  </si>
  <si>
    <t xml:space="preserve">Gultnes sagatavošana ceļiem un laukumiem,lieko grunti aizvedot uz atbērtni </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</si>
  <si>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</si>
  <si>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</si>
  <si>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</si>
  <si>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</si>
  <si>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</si>
  <si>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</si>
  <si>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</si>
  <si>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</si>
  <si>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</si>
  <si>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Dolomīta šķembu maisījuma izbūve 0/45h=20cm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</si>
  <si>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</si>
  <si>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</si>
  <si>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</si>
  <si>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</si>
  <si>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</si>
  <si>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</si>
  <si>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</si>
  <si>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</si>
  <si>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</si>
  <si>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</si>
  <si>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</si>
  <si>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Projektējamais žogs no SIA "Preiss Būve". Žoga marka "NYLOFLOR 3M", stabi
"NYLOFLOR", kur viena žoga paneļa izmēri 3000x1530h mm. Tonis: RAL 6005 (zaļš) vai ekvivalents ierīkošana</t>
  </si>
  <si>
    <t>t.m.</t>
  </si>
  <si>
    <t>Projektējamās barjeras  l=4,8 m</t>
  </si>
  <si>
    <t>Apzaļumošana</t>
  </si>
  <si>
    <t>Lapkoku stādīšana ar stādāmās vietas sagatavošanu saskaņā ar GP</t>
  </si>
  <si>
    <t>Tunberga bārbele</t>
  </si>
  <si>
    <t>Karēlijas bērzs</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</si>
  <si>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</si>
  <si>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</si>
  <si>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</si>
  <si>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</si>
  <si>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</si>
  <si>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</si>
  <si>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</si>
  <si>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</si>
  <si>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</si>
  <si>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</si>
  <si>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</si>
  <si>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</si>
  <si>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</si>
  <si>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</si>
  <si>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</si>
  <si>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</si>
  <si>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</si>
  <si>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Gruntsūdens pazemināšana</t>
  </si>
  <si>
    <t>Augsnes virskārtas u.c.noņemšana un aizvešana.</t>
  </si>
  <si>
    <t xml:space="preserve">Grunts rakšana ar mehanizēti iekraujot grunti automašīnā-pašizgāzējā </t>
  </si>
  <si>
    <t>Grunts rakšana ar rokām</t>
  </si>
  <si>
    <t>Būvbedres un tranšejas aizbēršana ar buldozeru ar pievesto smilti pamatiem ar blietēšanu</t>
  </si>
  <si>
    <t>Būvbedres un tranšejas aizbēršana ar rokām ar pievesto smilti pamatiem ar blietēšanu</t>
  </si>
  <si>
    <t xml:space="preserve">Liekās grunts aizvešana  </t>
  </si>
  <si>
    <t>Zemes darbi</t>
  </si>
  <si>
    <t>Pāļi (BK-02)</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</si>
  <si>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</si>
  <si>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</si>
  <si>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</si>
  <si>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</si>
  <si>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</si>
  <si>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</si>
  <si>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</si>
  <si>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</si>
  <si>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</si>
  <si>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</si>
  <si>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</si>
  <si>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</si>
  <si>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</si>
  <si>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</si>
  <si>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</si>
  <si>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</si>
  <si>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</si>
  <si>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</si>
  <si>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</si>
  <si>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</si>
  <si>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</si>
  <si>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</si>
  <si>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</si>
  <si>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</si>
  <si>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</si>
  <si>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</si>
  <si>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</si>
  <si>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</si>
  <si>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</si>
  <si>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</si>
  <si>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</si>
  <si>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</si>
  <si>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</si>
  <si>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</si>
  <si>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</si>
  <si>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</si>
  <si>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</si>
  <si>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</si>
  <si>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</si>
  <si>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</si>
  <si>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</si>
  <si>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</si>
  <si>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</si>
  <si>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</si>
  <si>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</si>
  <si>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</si>
  <si>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</si>
  <si>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</si>
  <si>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</si>
  <si>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</si>
  <si>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</si>
  <si>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</si>
  <si>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</si>
  <si>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</si>
  <si>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</si>
  <si>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</si>
  <si>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</si>
  <si>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</si>
  <si>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</si>
  <si>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</si>
  <si>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</si>
  <si>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</si>
  <si>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</si>
  <si>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</si>
  <si>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</si>
  <si>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</si>
  <si>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</si>
  <si>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</si>
  <si>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</si>
  <si>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</si>
  <si>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</si>
  <si>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</si>
  <si>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</si>
  <si>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</si>
  <si>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</si>
  <si>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</si>
  <si>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</si>
  <si>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</si>
  <si>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</si>
  <si>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</si>
  <si>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</si>
  <si>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</si>
  <si>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</si>
  <si>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</si>
  <si>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</si>
  <si>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</si>
  <si>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</si>
  <si>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Sienu sendviča tipa paneļa b=200 mm RUUKI SPB 200WE ENERGY montāža, tai skaitā visi papildelementi(stūri, cokola profili, ailu apdares elementi, skārda pieslēgumi, nosedzošie profili , stiprinājumi u.c.)</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</si>
  <si>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</si>
  <si>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</si>
  <si>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</si>
  <si>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</si>
  <si>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</si>
  <si>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</si>
  <si>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</si>
  <si>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Sienu sendviča tipa paneļa b=160 mm ar akmens vates siltumizolāciju montāža, tai skaitā visi papildelementi(stūri, cokola profili, ailu apdares elementi, skārda pieslēgumi, nosedzošie profili , stiprinājumi u.c.)RUUKKI SPB 160 WEE ENERGY</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</si>
  <si>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</si>
  <si>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</si>
  <si>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</si>
  <si>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</si>
  <si>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</si>
  <si>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</si>
  <si>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</si>
  <si>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</si>
  <si>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</si>
  <si>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</si>
  <si>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</si>
  <si>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</si>
  <si>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</si>
  <si>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</si>
  <si>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</si>
  <si>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</si>
  <si>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</si>
  <si>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</si>
  <si>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</si>
  <si>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</si>
  <si>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</si>
  <si>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</si>
  <si>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</si>
  <si>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</si>
  <si>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</si>
  <si>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</si>
  <si>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</si>
  <si>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</si>
  <si>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</si>
  <si>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r>
      <t>Telfera  tērauda konstrukcijas</t>
    </r>
    <r>
      <rPr>
        <b/>
        <i/>
        <sz val="11"/>
        <color rgb="FFFF0000"/>
        <rFont val="Calibri"/>
        <family val="2"/>
        <scheme val="minor"/>
      </rPr>
      <t xml:space="preserve"> (BK-06.1)</t>
    </r>
  </si>
  <si>
    <t>Pārsegums</t>
  </si>
  <si>
    <t>Jumta augšējās un apakšējās saites un jumta sijas, BK-10</t>
  </si>
  <si>
    <t xml:space="preserve">  palīgmateriāli - uzgriežņi, paplāksnes u.c</t>
  </si>
  <si>
    <t>Jumta kopnes K-1, K-2, PK-1 (BK-9.1 līdz BK-9.4)</t>
  </si>
  <si>
    <t>AR</t>
  </si>
  <si>
    <t>Jumta nesošā profīla montāža</t>
  </si>
  <si>
    <t>Ruuki nesošais profils T153-40L-840</t>
  </si>
  <si>
    <t>Paļigmateriāli (skrūves u.c)</t>
  </si>
  <si>
    <t xml:space="preserve">Lēzeno jumtu  izolācija Paroc </t>
  </si>
  <si>
    <t>ROOFROCK 50 30mm</t>
  </si>
  <si>
    <t xml:space="preserve">Izolācijas plèves ieklâšana </t>
  </si>
  <si>
    <t>Paroc XMV 020 bas</t>
  </si>
  <si>
    <t>Siltumizolācijas ieklāšana,  dībeļošana</t>
  </si>
  <si>
    <t xml:space="preserve">ROOFROCK 30E  izol.mat. 250mm  </t>
  </si>
  <si>
    <t xml:space="preserve">Lēzeno jumtu virskārtas izolācija </t>
  </si>
  <si>
    <t>ROOFROCK 80 40mm</t>
  </si>
  <si>
    <t>Modificēta ruļveida seguma ieklāšana jumtam t.sk. karnīzes daļa</t>
  </si>
  <si>
    <t>Modificēta bitumena ruļļu seguma apakšklājs  , propāns, palīgiekārtas k=1,17</t>
  </si>
  <si>
    <t>Modificēta bitumena ruļļu seguma virsklājs , propāns, palīgiekārtas k=1,17</t>
  </si>
  <si>
    <t>Jumta kores izbūve</t>
  </si>
  <si>
    <t>Karnīzes izbūve saskaņā ar projektu (koka brusu karkass,apdares dēļu apšuvums,dēļu krāsojums, metāla leņķis 100x4 mm, palīgmateriāli)</t>
  </si>
  <si>
    <t>Aeratoru montāža</t>
  </si>
  <si>
    <t>Ūdens notekas , ūdens piltuves, veidgabali, stiprinājumi, palīgmateriāli</t>
  </si>
  <si>
    <t>Lietus ūdens teknes 150mm</t>
  </si>
  <si>
    <t>Ūdens teknes ,  veidgabali, stiprinājumi, palīgmateriāli</t>
  </si>
  <si>
    <t>Sniega barjeras RSSSB"</t>
  </si>
  <si>
    <t>Sniega barjeras, stiprinājumi, palīgmateriāli</t>
  </si>
  <si>
    <t>Skārda atloka montāža</t>
  </si>
  <si>
    <t>Jumta segums ar RUUKKI loksnēm. Valcprofils krāsots skārds, stiprinājumi. Gar asi 12</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</si>
  <si>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</si>
  <si>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</si>
  <si>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</si>
  <si>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</si>
  <si>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</si>
  <si>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Pandusu , lieveņu izbūve</t>
  </si>
  <si>
    <t>Margu uzstādīšana kāpnēm</t>
  </si>
  <si>
    <t>Margu uzstādīšana 2. stāva norobežojošā  konstrukcija</t>
  </si>
  <si>
    <t>Kāpnes un lievenis</t>
  </si>
  <si>
    <t>Grīdas (BK-04)</t>
  </si>
  <si>
    <t xml:space="preserve">Siltumizolācijas ierīkošana  </t>
  </si>
  <si>
    <t>Polistirols Tenapors EXTRA 80 mm</t>
  </si>
  <si>
    <t>Hidroizolācija no plēves</t>
  </si>
  <si>
    <t>Deformācijas šuves izbūve no akmens vates 20 mm</t>
  </si>
  <si>
    <t>Grīda uz pārseguma</t>
  </si>
  <si>
    <t xml:space="preserve">Paroc SSB 50mm </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</si>
  <si>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</si>
  <si>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</si>
  <si>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</si>
  <si>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</si>
  <si>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</si>
  <si>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</si>
  <si>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</si>
  <si>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</si>
  <si>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</si>
  <si>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 xml:space="preserve">Grīdas izlīdzināšana ar Vetonit 5500 10 mm biezumā </t>
  </si>
  <si>
    <t xml:space="preserve">Vetonit 5500 Pamatlīdzinātājs betona grīdām </t>
  </si>
  <si>
    <t>kg</t>
  </si>
  <si>
    <t>Grīdas špaktelēšana ar Vetonit 3000 0-5 mm 3mm biezumā</t>
  </si>
  <si>
    <t xml:space="preserve">Vetonit 3000 Nobeiguma līdzinātājs </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</si>
  <si>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</si>
  <si>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</si>
  <si>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</si>
  <si>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</si>
  <si>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</si>
  <si>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</si>
  <si>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</si>
  <si>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</si>
  <si>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</si>
  <si>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Knauf Flaechendicht  Hidroizolācija</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</si>
  <si>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</si>
  <si>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</si>
  <si>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</si>
  <si>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</si>
  <si>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</si>
  <si>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</si>
  <si>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</si>
  <si>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</si>
  <si>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</si>
  <si>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</si>
  <si>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</si>
  <si>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</si>
  <si>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</si>
  <si>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</si>
  <si>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</si>
  <si>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</si>
  <si>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</si>
  <si>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</si>
  <si>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</si>
  <si>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</si>
  <si>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</si>
  <si>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</si>
  <si>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</si>
  <si>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</si>
  <si>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</si>
  <si>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</si>
  <si>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</si>
  <si>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</si>
  <si>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</si>
  <si>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</si>
  <si>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</si>
  <si>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</si>
  <si>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</si>
  <si>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</si>
  <si>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</si>
  <si>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</si>
  <si>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</si>
  <si>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</si>
  <si>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</si>
  <si>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</si>
  <si>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</si>
  <si>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</si>
  <si>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</si>
  <si>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</si>
  <si>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</si>
  <si>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</si>
  <si>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</si>
  <si>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</si>
  <si>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</si>
  <si>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</si>
  <si>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</si>
  <si>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</si>
  <si>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</si>
  <si>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</si>
  <si>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</si>
  <si>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</si>
  <si>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</si>
  <si>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</si>
  <si>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</si>
  <si>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</si>
  <si>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</si>
  <si>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</si>
  <si>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</si>
  <si>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</si>
  <si>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</si>
  <si>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</si>
  <si>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</si>
  <si>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</si>
  <si>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</si>
  <si>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</si>
  <si>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</si>
  <si>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</si>
  <si>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</si>
  <si>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</si>
  <si>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</si>
  <si>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</si>
  <si>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</si>
  <si>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</si>
  <si>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</si>
  <si>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</si>
  <si>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</si>
  <si>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</si>
  <si>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</si>
  <si>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</si>
  <si>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</si>
  <si>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</si>
  <si>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</si>
  <si>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</si>
  <si>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</si>
  <si>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</si>
  <si>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</si>
  <si>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</si>
  <si>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</si>
  <si>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</si>
  <si>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</si>
  <si>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</si>
  <si>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</si>
  <si>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</si>
  <si>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</si>
  <si>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Riģipša lūku montāža piekārtos griestos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</si>
  <si>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</si>
  <si>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</si>
  <si>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</si>
  <si>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</si>
  <si>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</si>
  <si>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</si>
  <si>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</si>
  <si>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</si>
  <si>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</si>
  <si>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</si>
  <si>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</si>
  <si>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</si>
  <si>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</si>
  <si>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</si>
  <si>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</si>
  <si>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</si>
  <si>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</si>
  <si>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DOW STYROFOAM 250 A-N 100mm</t>
  </si>
  <si>
    <t>Līmēšanas java SAKRET BK 25kg</t>
  </si>
  <si>
    <t xml:space="preserve">Dībelis </t>
  </si>
  <si>
    <t>Pamatu vertikālā hidroizolācija ar Mapelastic Smart</t>
  </si>
  <si>
    <t>Fasādes  gruntēšana</t>
  </si>
  <si>
    <t>Dziļumgrunts SAKRET TGW</t>
  </si>
  <si>
    <t>Armējošā sieta  iestrāde fasādei-cokolam</t>
  </si>
  <si>
    <t>Līmēšanas un armēšanas java SAKRET BAK pelēka</t>
  </si>
  <si>
    <t>Stiklašķiedras siets fasādei</t>
  </si>
  <si>
    <t>Fasādes-cokola  gruntēšana</t>
  </si>
  <si>
    <t>Gruntskrāsa SAKRET PG ( zem dekoratīvā apmetuma)</t>
  </si>
  <si>
    <t>Dekoratīvā apmetuma ierīkošana fasādei-cokolam</t>
  </si>
  <si>
    <t>Sakret dekoratīvais apmetums</t>
  </si>
  <si>
    <t>Cokola krāsošana ar gruntskrāsu</t>
  </si>
  <si>
    <t>Fasādei - Sakret FM primer</t>
  </si>
  <si>
    <t>Cokola krāsošana ar fasādes krāsu</t>
  </si>
  <si>
    <t>Sakret FC krāsa</t>
  </si>
  <si>
    <t>Fasāde</t>
  </si>
  <si>
    <t>Novietnes pīe ēkas sienas ierīkošana asis 6-7/H</t>
  </si>
  <si>
    <t>Dažādi darbi</t>
  </si>
  <si>
    <t>Pragma UP</t>
  </si>
  <si>
    <t>Pragma</t>
  </si>
  <si>
    <t>Pragma  UP</t>
  </si>
  <si>
    <t>Avārijapgaismes sistēma</t>
  </si>
  <si>
    <t>Avārijas gaismeklis LED 1W, izstiepts leņķis, D=100mm,H=37mm, 150lm, IP20, v/a, centrālai baterijas sistēmai</t>
  </si>
  <si>
    <t>Awex  AXPR/1W-CB 1W</t>
  </si>
  <si>
    <t>Awex AXPu/1W-CB 1W</t>
  </si>
  <si>
    <t>Awex AXNU/6W/B/SE 6W</t>
  </si>
  <si>
    <t>Awex AXNR/6W/B/SE 6W</t>
  </si>
  <si>
    <t>Awex AXNO_3W_B 6.1W</t>
  </si>
  <si>
    <t>Awex ODB 3x1W- CB 5.9 W</t>
  </si>
  <si>
    <t>Awex LV2U/1W-CB 1W</t>
  </si>
  <si>
    <t>Awex LV2U/3W-CB 3W</t>
  </si>
  <si>
    <t>Awex INFINITY II ALL</t>
  </si>
  <si>
    <t xml:space="preserve">Centrālā baterijas sistēma, komplektā ar kontoles un vadības ierīcēm.         Izmēri 472x266x140.    AC: 1-fāze 230V, 50/60 Hz , izejas spriegums 230 V AC un 216V DC, baterijas ietilpība 12Ah, IP20.   </t>
  </si>
  <si>
    <t>CBS-1</t>
  </si>
  <si>
    <t>134-1428</t>
  </si>
  <si>
    <t>195-9528</t>
  </si>
  <si>
    <t>131-9550</t>
  </si>
  <si>
    <t>131-9537</t>
  </si>
  <si>
    <t>131-9538</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</si>
  <si>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</si>
  <si>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</si>
  <si>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</si>
  <si>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</si>
  <si>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</si>
  <si>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</si>
  <si>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</si>
  <si>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</si>
  <si>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</si>
  <si>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</si>
  <si>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</si>
  <si>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</si>
  <si>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</si>
  <si>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</si>
  <si>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</si>
  <si>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</si>
  <si>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</si>
  <si>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Enkuru ierīkošana (Peikko HPM 20L)</t>
  </si>
  <si>
    <t>Kāpnes K-2 Sp2 pamats BK 16.3</t>
  </si>
  <si>
    <t>Kāpnes K-3SP1 , Sp2 pamats BK 16.4</t>
  </si>
  <si>
    <t>Kāpnes K-4SP1 , Sp2 pamats BK 16.5</t>
  </si>
  <si>
    <t>1a</t>
  </si>
  <si>
    <t>Hilti HIT HY M16 l=150</t>
  </si>
  <si>
    <t>1b</t>
  </si>
  <si>
    <t>Hilti HIT HY M20 l=150</t>
  </si>
  <si>
    <t>Termoprofila montāža RUUKKI h=200 t=2,5</t>
  </si>
  <si>
    <t>Koka dēļa 43x145 mm  uzstādīšana</t>
  </si>
  <si>
    <t>Nojume asīs 12/A-F BK-16</t>
  </si>
  <si>
    <t>2a</t>
  </si>
  <si>
    <t>Jumta nesošo konstrukciju sagatavošana un montāža</t>
  </si>
  <si>
    <t>3a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</si>
  <si>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</si>
  <si>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</si>
  <si>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</si>
  <si>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</si>
  <si>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</si>
  <si>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</si>
  <si>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</si>
  <si>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</si>
  <si>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</si>
  <si>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</si>
  <si>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</si>
  <si>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</si>
  <si>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</si>
  <si>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</si>
  <si>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</si>
  <si>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</si>
  <si>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</si>
  <si>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</si>
  <si>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</si>
  <si>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</si>
  <si>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</si>
  <si>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</si>
  <si>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</si>
  <si>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</si>
  <si>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</si>
  <si>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</si>
  <si>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</si>
  <si>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</si>
  <si>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</si>
  <si>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</si>
  <si>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Vadāms Ethernet tīkla komutators, 8 RJ45 porti, 10/100 Mbps</t>
  </si>
  <si>
    <t>FL SWITCH 2208</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</si>
  <si>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</si>
  <si>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</si>
  <si>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</si>
  <si>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</si>
  <si>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</si>
  <si>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</si>
  <si>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</si>
  <si>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</si>
  <si>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</si>
  <si>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</si>
  <si>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</si>
  <si>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</si>
  <si>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</si>
  <si>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</si>
  <si>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</si>
  <si>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</si>
  <si>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</si>
  <si>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</si>
  <si>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</si>
  <si>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</si>
  <si>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</si>
  <si>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</si>
  <si>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</si>
  <si>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</si>
  <si>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</si>
  <si>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</si>
  <si>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</si>
  <si>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</si>
  <si>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</si>
  <si>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</si>
  <si>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</si>
  <si>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</si>
  <si>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</si>
  <si>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</si>
  <si>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</si>
  <si>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</si>
  <si>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</si>
  <si>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</si>
  <si>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</si>
  <si>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</si>
  <si>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</si>
  <si>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</si>
  <si>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</si>
  <si>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Cat6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</si>
  <si>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</si>
  <si>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</si>
  <si>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</si>
  <si>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</si>
  <si>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</si>
  <si>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</si>
  <si>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</si>
  <si>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</si>
  <si>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</si>
  <si>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</si>
  <si>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</si>
  <si>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</si>
  <si>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</si>
  <si>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</si>
  <si>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</si>
  <si>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</si>
  <si>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</si>
  <si>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</si>
  <si>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</si>
  <si>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</si>
  <si>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</si>
  <si>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</si>
  <si>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</si>
  <si>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</si>
  <si>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</si>
  <si>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</si>
  <si>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Sistēmas vizualizācijas, uzraudzības, vadības un datu apkopošanas programmatūras licences, 
1000 datu punkti,
WEB balstīta, grafiskais pārlūks, kļūmju pārlūks, darbību reģists, datu līkņu pārlūks, datu arhivācija, 
avāriju signālu izsūtīšana uz e-pastiem,
Energo uzskaite un pārvaldība,
3 vienlaicīgi lietotāji</t>
  </si>
  <si>
    <t>DESIGO CC</t>
  </si>
  <si>
    <t>Sistēmas vizualizācijas, uzraudzības, vadības un datu apkopošanas programmatūras izstrāde</t>
  </si>
  <si>
    <t>19" statnē montējams serveris:
Serveris: Core I7, CPU 3.0GHz, RAM 16GB, Memory SSD RAID 2x500GB, Operating System: Windows 10, 64-bit Windows 8.1 Enterprise, 2012 R2 Standard, RHEL-7, Pilna laika liela ātruma ISP savienojums; papildus materiāli; UPS bloks</t>
  </si>
  <si>
    <t>Montāžas materiāli, programmēšana</t>
  </si>
  <si>
    <t>Sienu šķērsojumi, urbšana</t>
  </si>
  <si>
    <t>Ugunsdrošais materiāls sienu šķērsojumu aizpildīšanai</t>
  </si>
  <si>
    <t>Sistēmas ieregulēšana un palaišana</t>
  </si>
  <si>
    <t>Personāla apmācība</t>
  </si>
  <si>
    <t>Izpilddokumentācija</t>
  </si>
  <si>
    <t>VAS</t>
  </si>
  <si>
    <t>Paroc EXTRA 50 mm</t>
  </si>
  <si>
    <t>Dolomīta šķembu maisījuma izbūve 0/65h=35cm</t>
  </si>
  <si>
    <t>Pamatne betona bruģakmens segumam zem stāvvietas</t>
  </si>
  <si>
    <t>Salizturīgā dren.smilts slāņa kf=1m/dnn izbūve  h min=50 cm</t>
  </si>
  <si>
    <t>Dolomīta šķembu maisījuma izbūve 0/65h=20cm</t>
  </si>
  <si>
    <t>Slīpo ceļa apmaļu komplekts (1 labā + 1 kreisā) BR100.30/22.15</t>
  </si>
  <si>
    <t>Velostatīva Pusloka SIA Uhh Design velosipēdiem uzstādīšana</t>
  </si>
  <si>
    <t>C11-500-400</t>
  </si>
  <si>
    <t>C22-500-1100</t>
  </si>
  <si>
    <t>750W</t>
  </si>
  <si>
    <t>200W</t>
  </si>
  <si>
    <t>Gaisa pūtējs komplektā ar stiprinājumiem, vadības bloku un automātiku</t>
  </si>
  <si>
    <t>SWS12</t>
  </si>
  <si>
    <t>Gaisa pūtēju apsaistes komplekts ( Bypass vārsts BPV10; vārsts ar elektrisko piedziņu TBVC20 + SD230; lodveida ventilis AV 20)</t>
  </si>
  <si>
    <t>VOS 20</t>
  </si>
  <si>
    <t xml:space="preserve">ALPHA2 25-40 130 </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</si>
  <si>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</si>
  <si>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</si>
  <si>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128.128</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</si>
  <si>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</si>
  <si>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096.096</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</si>
  <si>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</si>
  <si>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252.128</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</si>
  <si>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</si>
  <si>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188.128</t>
  </si>
  <si>
    <t>300x100</t>
  </si>
  <si>
    <t>500x300</t>
  </si>
  <si>
    <t>800x500</t>
  </si>
  <si>
    <t>900x600</t>
  </si>
  <si>
    <t>900x900</t>
  </si>
  <si>
    <t>1200x600</t>
  </si>
  <si>
    <t>1200x1200</t>
  </si>
  <si>
    <t>1800x600</t>
  </si>
  <si>
    <t>1800x1200</t>
  </si>
  <si>
    <t>2500x600</t>
  </si>
  <si>
    <t>2500x800</t>
  </si>
  <si>
    <t>2500x1200</t>
  </si>
  <si>
    <t>TRB-315(C)</t>
  </si>
  <si>
    <t>TRB-400(C)</t>
  </si>
  <si>
    <t xml:space="preserve">Tekstila difuzors C800/32000 FB M/NMS-2/LG </t>
  </si>
  <si>
    <t>Tekstila difuzors C400/17000 FB/NMS-2/LG</t>
  </si>
  <si>
    <t>SV-1-300-100</t>
  </si>
  <si>
    <t>SV-1-500-300</t>
  </si>
  <si>
    <t>SV-1-800-500</t>
  </si>
  <si>
    <t>USS/I-900-600</t>
  </si>
  <si>
    <t>1100x800</t>
  </si>
  <si>
    <t>1400x800</t>
  </si>
  <si>
    <t>PTS/B-400</t>
  </si>
  <si>
    <t>PTS/B-500</t>
  </si>
  <si>
    <t>UTK/C-400-400-400</t>
  </si>
  <si>
    <t>UTK/C-500-500-500</t>
  </si>
  <si>
    <t>UTK/R-500x300</t>
  </si>
  <si>
    <t>FD-300x100</t>
  </si>
  <si>
    <t>FD-800x500</t>
  </si>
  <si>
    <t>FD-900x900</t>
  </si>
  <si>
    <t>FD-600-600-630</t>
  </si>
  <si>
    <t>FD-800-800-800</t>
  </si>
  <si>
    <t>FD-1900x1000</t>
  </si>
  <si>
    <t>SLBGU 500 1500 100</t>
  </si>
  <si>
    <t>SLBGU 630 1500 100</t>
  </si>
  <si>
    <t>SLCU 200 1200 100</t>
  </si>
  <si>
    <t>GLAC4141CD2.HE</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</si>
  <si>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</si>
  <si>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</si>
  <si>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</si>
  <si>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</si>
  <si>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</si>
  <si>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</si>
  <si>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</si>
  <si>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Mini Pragma</t>
  </si>
  <si>
    <t>Gaismeklis LED 31W, 1500x88x77mm, 5700lm, v/a, IP 66,IK 04  4000K, 122.56 lm/W, TRILUX Olexeon 1200 B 4000-840 ET, kalpošanas laiks &gt;50 000H, garantija 5gadi, L80B10, CRI&gt;80, vai ekvivalents</t>
  </si>
  <si>
    <t>TRILUX  TOC 6815640</t>
  </si>
  <si>
    <t xml:space="preserve">Fasādes gaismeklis LED 28W, D=154mm, H=176 2951lm, v/a, IP 65, IK 07  4000K, 160 lm/W, WEEF DAC220 [B] LED 134-1424 vai ekvivalents, iebūvēts jumta konstrukcijā
</t>
  </si>
  <si>
    <t xml:space="preserve">Fasādes gaismeklis LED 32W, 265x210x65mm,3500lm, v/a, IP 65, IK 10  4000K, 110 lm/W, TRILUX Combial 20-RB8R/3500-740 1G1W 32 W vai ekvivalents 6959840
</t>
  </si>
  <si>
    <t xml:space="preserve">Fasādes gaismeklis LED 15W, D=263mm, H=100mm, 1970lm, v/a, IP 55, IK 10  4000K, WEEF  DLS229 LED-FT 195-9527 vai ekvivalents
</t>
  </si>
  <si>
    <t xml:space="preserve">Fasādes gaismeklis LED 28W, 220x150x260mm, 2952lm, v/a, IP 66, IK 07  3000K,  WEEF SLS420 [E/M]  131-9544 vai ekvivalents
</t>
  </si>
  <si>
    <t xml:space="preserve">Fasādes gaismeklis LED 15W, 220x150x260mm, 1476lm, v/a, IP 66, IK 07  3000K,  WEEF SLS420 [E]  131-9534 vai ekvivalents
</t>
  </si>
  <si>
    <t xml:space="preserve">Fasādes gaismeklis LED 15W, 220x150x260mm, 1476lm, v/a, IP 66, IK 07  3000K,  WEEF SLS420 [M]  131-9533 vai ekvivalents
</t>
  </si>
  <si>
    <t xml:space="preserve"> Pārslēdzis 10A, z.a. ar kārbu IP 44</t>
  </si>
  <si>
    <t>Kabelis NYY-J 5x35</t>
  </si>
  <si>
    <t>Kabelis NHXH-J E90-2x1.5</t>
  </si>
  <si>
    <t>Kontaktligzda ar zem.,16A,v.a, L+N+PE, ar kārbu IP44.</t>
  </si>
  <si>
    <t>Termoregulātors v/a IP44</t>
  </si>
  <si>
    <t>Ventilācijas sadalne</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</si>
  <si>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</si>
  <si>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</si>
  <si>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</si>
  <si>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</si>
  <si>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</si>
  <si>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</si>
  <si>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</si>
  <si>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Ierakstīšanas ierīce,  software</t>
  </si>
  <si>
    <t>Luxriot Enterprise</t>
  </si>
  <si>
    <t xml:space="preserve">LED monitors 27" </t>
  </si>
  <si>
    <t>Samsung</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</si>
  <si>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</si>
  <si>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</si>
  <si>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</si>
  <si>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</si>
  <si>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</si>
  <si>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</si>
  <si>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</si>
  <si>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</si>
  <si>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</si>
  <si>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</si>
  <si>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</si>
  <si>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</si>
  <si>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</si>
  <si>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</si>
  <si>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</si>
  <si>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</si>
  <si>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</si>
  <si>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</si>
  <si>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</si>
  <si>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</si>
  <si>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</si>
  <si>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</si>
  <si>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</si>
  <si>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</si>
  <si>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</si>
  <si>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</si>
  <si>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</si>
  <si>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</si>
  <si>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</si>
  <si>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</si>
  <si>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</si>
  <si>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</si>
  <si>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</si>
  <si>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</si>
  <si>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</si>
  <si>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</si>
  <si>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</si>
  <si>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</si>
  <si>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</si>
  <si>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</si>
  <si>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</si>
  <si>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</si>
  <si>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</si>
  <si>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</si>
  <si>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</si>
  <si>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Ražošanas izmaksas par darba organizāciju un pielaišanu pie darba</t>
  </si>
  <si>
    <t>Nodeva par Būvatļaujas nodošanu</t>
  </si>
  <si>
    <t>Piekļuves  kontrole un EDS sistēma</t>
  </si>
  <si>
    <t>9.pielikums
Atklātā konkursa „ Ražošanas ēkas Nr.7 būvniecība Ventspils Augsto tehnoloģiju parkā”
nolikumam, iepirkuma identifikācijas Nr. VBOP 2018/62 ERAF</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</si>
  <si>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</si>
  <si>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</si>
  <si>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</si>
  <si>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</si>
  <si>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</si>
  <si>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</si>
  <si>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</si>
  <si>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</si>
  <si>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</si>
  <si>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</si>
  <si>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</si>
  <si>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</si>
  <si>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</si>
  <si>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</si>
  <si>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</si>
  <si>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</si>
  <si>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</si>
  <si>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</si>
  <si>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</si>
  <si>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</si>
  <si>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</si>
  <si>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</si>
  <si>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</si>
  <si>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</si>
  <si>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</si>
  <si>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</si>
  <si>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</si>
  <si>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</si>
  <si>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</si>
  <si>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</si>
  <si>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</si>
  <si>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</si>
  <si>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</si>
  <si>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</si>
  <si>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</si>
  <si>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</si>
  <si>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</si>
  <si>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</si>
  <si>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</si>
  <si>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 xml:space="preserve">Videonovērošanas sistēmas iekārtas un ierīces </t>
  </si>
  <si>
    <t>2,11</t>
  </si>
  <si>
    <t xml:space="preserve">Ugunsgrēka atklāšanas un trauksmes signalizācijas sistēma </t>
  </si>
  <si>
    <t>2,10</t>
  </si>
  <si>
    <t>2,9</t>
  </si>
  <si>
    <t xml:space="preserve">Apsardzes un piekļuves sistēmas iekārtas un ierīces </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</si>
  <si>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</si>
  <si>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</si>
  <si>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</si>
  <si>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</si>
  <si>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</si>
  <si>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</si>
  <si>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</si>
  <si>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</si>
  <si>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</si>
  <si>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</si>
  <si>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</si>
  <si>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</si>
  <si>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</si>
  <si>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</si>
  <si>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</si>
  <si>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</si>
  <si>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</si>
  <si>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</si>
  <si>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</si>
  <si>
    <t>Pamatu plātne papīra presei BK 16,6</t>
  </si>
  <si>
    <t>Smilts pamatojuma izveidošana</t>
  </si>
  <si>
    <t>Pamatu betonēšana</t>
  </si>
  <si>
    <t xml:space="preserve">  betons C25/30 XC2 XF3</t>
  </si>
  <si>
    <t>Pamatu plātne tehnoloģiskai iekārtai BK 16,7</t>
  </si>
  <si>
    <t>1 un 2. stāva tērauda pārsedžu, vertikālo stinguma saišu un tērauda kolonnas(BK-07.1)</t>
  </si>
  <si>
    <t>5a</t>
  </si>
  <si>
    <t>5b</t>
  </si>
  <si>
    <t>Konstrukciju betonēšana</t>
  </si>
  <si>
    <t xml:space="preserve">  betons C40/50</t>
  </si>
  <si>
    <t>Kolonnas DZK-8.1 izgatavošana un uzstādīšana (ieskaitot ieliekamās detaļas)</t>
  </si>
  <si>
    <t>Kolonnas DZK-8.2 izgatavošana un uzstādīšana (ieskaitot ieliekamās detaļas)</t>
  </si>
  <si>
    <t>Kolonnas DZK-22.2 izgatavošana un uzstādīšana (ieskaitot ieliekamās detaļas)</t>
  </si>
  <si>
    <t>Stūru aizsardzības līstes uzstādīšana</t>
  </si>
  <si>
    <t>Lietus ūdens notekas 150mm</t>
  </si>
  <si>
    <t>Jumta kāpnes h=9m montāža</t>
  </si>
  <si>
    <t>Jumta lūkas 0,6x0,9m montāža t.sk. Pieslēgumi</t>
  </si>
  <si>
    <t>3,7</t>
  </si>
  <si>
    <t>Ārējie elektrotīkli-KTA</t>
  </si>
  <si>
    <t>10kV KL izbūve</t>
  </si>
  <si>
    <t>1.1</t>
  </si>
  <si>
    <t>Tranšeja - bedre kabeļa vai citu apakšzemes komunikāciju apsekošanai (šurfēšana)</t>
  </si>
  <si>
    <t>1.2</t>
  </si>
  <si>
    <t>Tranšeja - bedre VS uzmavām</t>
  </si>
  <si>
    <t>1.3</t>
  </si>
  <si>
    <t>Tranšejas rakšana un aizbēršana trīs līdz četru kabeļu (caurules) gūldīšanai 0.7m dziļumā</t>
  </si>
  <si>
    <t>1.4</t>
  </si>
  <si>
    <t>Tranšejas rakšana un aizbēršana trīs līdz četru kabeļu (caurules) gūldīšanai 1m dziļumā</t>
  </si>
  <si>
    <t>1.5</t>
  </si>
  <si>
    <t>Kabeļa mehāniskā aizsarzība ar lentveida vai rievzobu profiliem</t>
  </si>
  <si>
    <t>1.6</t>
  </si>
  <si>
    <t>Kabeļu aizsargcaurules d=125 līdz 160 mm ieguldīšana gatavā tranšejā</t>
  </si>
  <si>
    <t>1.7</t>
  </si>
  <si>
    <t>Kabeļu aizsargcaurules d=līdz 160 mm montāža</t>
  </si>
  <si>
    <t>1.8</t>
  </si>
  <si>
    <t>VS 3 dzīslu kabeļa 120 - 240 mm2 montāža uz plauktiem, kabeļu tuneļos, kanālos</t>
  </si>
  <si>
    <t>1.9</t>
  </si>
  <si>
    <t>VS 3 dzīslu kabeļa 120 - 240 mm2 ieguldīšana gatavā tranšejā</t>
  </si>
  <si>
    <t>1.10</t>
  </si>
  <si>
    <t>VS 3 dzīslu kabeļa 120 - 240 mm2 montāža caurulē</t>
  </si>
  <si>
    <t>1.11</t>
  </si>
  <si>
    <t>VS 3 dzīslu plastmasas izolācijas kabeļa no 120 mm2  gala apdare</t>
  </si>
  <si>
    <t>1.12</t>
  </si>
  <si>
    <t>VS 3 dzīslu plastmasas izolācijas kabeļa no 120 mm2  savienošanas uzmavas montāža</t>
  </si>
  <si>
    <t>2.1</t>
  </si>
  <si>
    <t>Kabelis AHXCMK-WTC 3x240Al/35Cu</t>
  </si>
  <si>
    <t>2.3</t>
  </si>
  <si>
    <t>10kV savienošanas uzmava POLJ 24/3x120-240+ SMOE62800</t>
  </si>
  <si>
    <t>2.4</t>
  </si>
  <si>
    <t>Signāllenta kabeļlīnijai, platums 125 mm</t>
  </si>
  <si>
    <t>2.5</t>
  </si>
  <si>
    <t>Kabeļu aizsargprofils L 125/50(ar noloc.malām) GR0914.001</t>
  </si>
  <si>
    <t>2.6</t>
  </si>
  <si>
    <t xml:space="preserve">RSTI-5854 kabeļa adapteris
</t>
  </si>
  <si>
    <t>2.8</t>
  </si>
  <si>
    <t xml:space="preserve">Caurule D-160 zemē guldāma 750N,  </t>
  </si>
  <si>
    <t>2.9</t>
  </si>
  <si>
    <t xml:space="preserve">Caurule D-160 zemē guldāma 450N, gofrētā, lokanā </t>
  </si>
  <si>
    <t>2.10</t>
  </si>
  <si>
    <t xml:space="preserve">Caurule D-110 zemē guldāma 450N, gofrētā, lokanā </t>
  </si>
  <si>
    <t>KTA izbūve</t>
  </si>
  <si>
    <t>3.1</t>
  </si>
  <si>
    <t>Būvbedre pamatnes konteinera tipa sadalēm. piem. KTAb, KTAm u.c.</t>
  </si>
  <si>
    <t xml:space="preserve"> m2</t>
  </si>
  <si>
    <t>3.2</t>
  </si>
  <si>
    <t>3.3</t>
  </si>
  <si>
    <t>Bruģa (flizes) klājuma  ieklāšana</t>
  </si>
  <si>
    <t>3.4</t>
  </si>
  <si>
    <t>3.5</t>
  </si>
  <si>
    <t>Vertikālā zemētāja dziļumā  līdz 10 m montāža</t>
  </si>
  <si>
    <t>3.6</t>
  </si>
  <si>
    <t>Kompaktās TA (ar 2 transformatoriem) uzstādīšana gatavā būvbedrē</t>
  </si>
  <si>
    <t>3.7</t>
  </si>
  <si>
    <t>Transformatora ar jaudu no 630 kVA montāža KTA</t>
  </si>
  <si>
    <t>3.8</t>
  </si>
  <si>
    <t>4.1</t>
  </si>
  <si>
    <t>Rūpnieciski komplektējama KTAb-(8126), kas sastāv no apakšstacijas korpusa KTAb-8126 -iekšapkalpes, 10kV slēgiekārtas CCCCF+SICCCC+F-12kV ar drošinātājiem 80A F sekcijās, ar motoriem 24VDC "C" sekcijās, 10kV kabeļu saitēm starp transformatoriem 630KVA, 0.4kV ZS sadalnēm saskaņā ar principiālo shēmu ELT-3, komplektā ar industriāliem automātslēdžiem masterpact MTZ-1-08H1 un Compact NSX 160B vai ekvalilentiem, strāvmaiņiem 800/5A 3gab, ar uzskaites mezglu un el. enerģijas skaitītāju, Zemsprieguma kabeļu saiti starp transformatoriem KSA 1000A un 0.4kV sadalni KS-1 un KS-1, pārslēdzi starp KS-1 un KS-2, Pašpatēriņu saskaņā ar shēmu, apgaismojums, transformators, gaisa ventilatori, u.c, KtAb iekšējā kondicionēšanas iekārta, DC iekārta 24V DC kompletā ar vadības un automātikas ierīcēm.</t>
  </si>
  <si>
    <t>4.2</t>
  </si>
  <si>
    <t>Sausā tipa transformators  - 630 kVA - 10000 V / 420 V - Ao-Ak slēguma grupa Dyn-11 , atbilstoši EN 50588-1  C3, E3, F1, Termiskās izurības klaseF
Maksimālā apkārtējās vides temperatūra. 40 °C
Minimālā apkārtējās vides temperatūra .................................... -25 °C
Darba temperatūra : ........................................... 30 °C Schnieder elctric Trihal</t>
  </si>
  <si>
    <t>4.3</t>
  </si>
  <si>
    <t>Zemējuma plakandzelzis, cinkots  4x40 mm</t>
  </si>
  <si>
    <t>4.4</t>
  </si>
  <si>
    <t>Lenta zemējuma kontūra savienojumu hermetizācijai</t>
  </si>
  <si>
    <t>4.5</t>
  </si>
  <si>
    <t>4.6</t>
  </si>
  <si>
    <t>Smiltis</t>
  </si>
  <si>
    <t>2</t>
  </si>
  <si>
    <t>4.7</t>
  </si>
  <si>
    <t>Šķembas</t>
  </si>
  <si>
    <t>10</t>
  </si>
  <si>
    <t>4.8</t>
  </si>
  <si>
    <t>Labiekārtošana</t>
  </si>
  <si>
    <t>7</t>
  </si>
  <si>
    <t>4.9</t>
  </si>
  <si>
    <t>Bruģakmens</t>
  </si>
  <si>
    <t>30</t>
  </si>
  <si>
    <t>4.10</t>
  </si>
  <si>
    <t>Betona apmale</t>
  </si>
  <si>
    <t>38</t>
  </si>
  <si>
    <t>4.11</t>
  </si>
  <si>
    <t>Spaile zemējuma, universāla, cinkotam metālam, zemējuma elektroda d=20 mm savienošanai ar stiepli d=8-10 mm vai plakandzelzi 4x40 mm</t>
  </si>
  <si>
    <t>4.12</t>
  </si>
  <si>
    <t>Zemētājvads Cu  (izvadiem, savienošanai) d=70 mm, daudzdzīslu vadītājs</t>
  </si>
  <si>
    <t>4.13</t>
  </si>
  <si>
    <t>Kabeļu aizsardzības caurule d=110, zemē guldāmā, gofrētā, lokanā 450N</t>
  </si>
  <si>
    <t>6</t>
  </si>
  <si>
    <t>4.14</t>
  </si>
  <si>
    <t>Kontrolskaitītājs G3B.548. transformatoru apakšst. 140.F47.P2.C350.A8.L1 GR. GR0301.018</t>
  </si>
  <si>
    <t>4.15</t>
  </si>
  <si>
    <t>Hermetizācijas komplekts- Silikons universālais GR0509.001</t>
  </si>
  <si>
    <t>5</t>
  </si>
  <si>
    <t>5.1</t>
  </si>
  <si>
    <t>5.2</t>
  </si>
  <si>
    <t>5.3</t>
  </si>
  <si>
    <t>5.4</t>
  </si>
  <si>
    <t>Pakalpojuma sniegšana ar kravas celšanas mehānismu</t>
  </si>
  <si>
    <t>st.</t>
  </si>
  <si>
    <t xml:space="preserve"> Būvuzņēmējam jādod pilna apjoma tendera cenu piedāvājums, ieskaitot palīgdarbus  un materiālus, kas nav uzrādīti apjomu sarakstā un projektā, bet ir nepieciešami projektētās ēkas būvniecībai un nodošanai ekspluatācijā.     
</t>
  </si>
  <si>
    <t>Sadalne.v/a., IP31, rūpnieciski komplektējama 800A, 420/240V IK08, 50hz  izmērs  ~1900x650x2100,  montāžai uz grīdas.  Ikm3&lt; 20kA, Ikm1&lt; 10kA Ar caurspīdīgām durvīm.  komplektā ar automātiku pēc dotās shēmas</t>
  </si>
  <si>
    <t>Sadalne.v/a., IP31, rūpnieciski komplektējama 400A, 420/240V IK08, 50hz  izmērs ~ 950x650x2100,  montāžai uz grīdas.  Ikm3&lt; 20kA, Ikm1&lt; 10kA Ar caurspīdīgām durvīm.  komplektā ar automātiku pēc dotās shēmas</t>
  </si>
  <si>
    <t>Salizturīgo smilti komunikāciju ”spilvenam”</t>
  </si>
  <si>
    <t>Kabeļu kanalizācijas celtniecība, ja cauruļu skaits blokā: 2</t>
  </si>
  <si>
    <t xml:space="preserve">Sadalne.v/a., ar iebūvētām kontaktligzdām, IP44, rūpnieciski komplektējama līdz 63A,  420/240V 50hz,  montāža pie kabeļu trepes komplektā ar montāžas plāksni VEF-2.  Ikm3&lt; 10kA, Ikm1&lt; 5kA </t>
  </si>
  <si>
    <t>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</si>
  <si>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Siltummezgla automātikas sadalne, komplektā ar kontroles un vadības ierīcēm, IP65, v/a
</t>
  </si>
  <si>
    <t xml:space="preserve">Sadalne, komplektā ar kontroles un vadības ierīcēm, IP65, v/a, metālā korpuss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</si>
  <si>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</si>
  <si>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</si>
  <si>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</si>
  <si>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k-ts</t>
  </si>
  <si>
    <t>Pretuguns lenta</t>
  </si>
  <si>
    <t>Pretuguns manžeta uz OD110 cauruļvada</t>
  </si>
  <si>
    <t>Pretuguns manžeta uz OD50 cauruļvada</t>
  </si>
  <si>
    <t>Brīvi stāvošs invalīdu klozetpods ar skrūvēm, skalošanas kasti, pievienošanas caurulēm, sēdrinķi, cieto vāku, speciālajiem rokturiem un stiprinājumiem, ar vertikālo izvadu, balts</t>
  </si>
  <si>
    <t>Brīvi stāvošs klozetpods komplektā ar skrūvēm, skalošanas kasti, pievienošanas caurulēm, sēdrinķi, cieto vāku, ar vertikālo izvadu, balts</t>
  </si>
  <si>
    <t>Jika</t>
  </si>
  <si>
    <t>Jika Mio Hospital 64x55, Oras</t>
  </si>
  <si>
    <t>Jika, Oras</t>
  </si>
  <si>
    <t>Oras</t>
  </si>
  <si>
    <t>Qs=196.0kW, XB 66L-SB-1-36</t>
  </si>
  <si>
    <t xml:space="preserve">Kaedra </t>
  </si>
  <si>
    <t>26a</t>
  </si>
  <si>
    <t>Sola at atzveltni un roku balstiem uzstādīšana "Egeo" vai ekvivalents</t>
  </si>
  <si>
    <t>Atkritumu tvertnes uzstādīšana "Milenium 80L Cowl Top" vai ekvivalents</t>
  </si>
  <si>
    <t>26b</t>
  </si>
  <si>
    <t>CTC 12 dz., SM</t>
  </si>
  <si>
    <t>Optiska kabeļa motnāžas kārba ar pigtejliem un LC duplex konektoriem</t>
  </si>
  <si>
    <t>12 dz.</t>
  </si>
  <si>
    <t>Kabeļu kanalizācijas celtniecība vai papildināšana, ja cauruļu skaits blokā: 2</t>
  </si>
  <si>
    <t>Optiska kabeļa montāžas kārbas uzstādīšana</t>
  </si>
  <si>
    <t>Materiālu izmaksas  ELT daļas vajadzībām</t>
  </si>
  <si>
    <t>Darbu izmaksas  ELT daļas vajadzībām</t>
  </si>
  <si>
    <t>Dzesēšanas čillers komplektā ar hidromoduli, akumulācijas tvertni, un iekārtas automātika ar Modbus TCP/IP vai Bacnet IP savienojumu.</t>
  </si>
  <si>
    <t>Gaisa mitrināšanas iekārta komplektā ar ūdens filtrēšanas, sagatavošanas un attīrīšanas sistēmu, reverso osmozi ar nerūsējošā tērauda kolonnām, ūdens uzskaiti un akumulāciju ar ultraskaņas tipa ūdens līmeņa sensoru, nerūsējošā tērauda bezeļļas aukstspiediena sūkni un gaisa mitrināšanas un kontroles vadības sistēmu ar sadalījumu pa zonām, automātikas nodrošinājumu ar Modbus TCP/IP vai Bacnet IP savienojumu.</t>
  </si>
  <si>
    <t>Condair</t>
  </si>
  <si>
    <t>Gaisa mitrināšanas mitruma sadalīšanas elementi telpā ar 8 sprauslām un ventilatoru</t>
  </si>
  <si>
    <t>Sistēmas dezinfekcija</t>
  </si>
  <si>
    <t>Ūdens analīžu veikšana</t>
  </si>
  <si>
    <t>Bīdamo vārtu izbūve ar automātiku 7,2x1,5(H) m</t>
  </si>
  <si>
    <t>Vārtu izbūve     6,2x1,5(H)m ar automātiku</t>
  </si>
  <si>
    <t>Vārtiņu izbūve  1,4x1,5(H) m</t>
  </si>
  <si>
    <t>122a</t>
  </si>
  <si>
    <t>Cinkots kabeļu grīdas kanāls  60x40, C3</t>
  </si>
  <si>
    <t>Cinkota gaismas sliede  63x100, E-line Trilux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</si>
</sst>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_-* #,##0.00_-;\-* #,##0.00_-;_-* &quot;-&quot;??_-;_-@_-"/>
    <numFmt numFmtId="165" formatCode="_-* #,##0.00_-;\-* #,##0.00_-;_-* \-??_-;_-@_-"/>
    <numFmt numFmtId="166" formatCode="m\o\n\th\ d\,\ yyyy"/>
    <numFmt numFmtId="167" formatCode="#.00"/>
    <numFmt numFmtId="168" formatCode="#."/>
    <numFmt numFmtId="169" formatCode="0.0"/>
    <numFmt numFmtId="170" formatCode="#,##0.0"/>
  </numFmts>
  <fonts count="74">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0"/>
      <color indexed="8"/>
      <name val="Arial"/>
      <family val="2"/>
      <charset val="186"/>
    </font>
    <font>
      <sz val="11"/>
      <name val="Calibri"/>
      <family val="2"/>
      <charset val="186"/>
    </font>
    <font>
      <b/>
      <sz val="10"/>
      <color theme="1"/>
      <name val="Arial"/>
      <family val="2"/>
      <charset val="186"/>
    </font>
    <font>
      <sz val="12"/>
      <name val="BaltCenturyOldStyle"/>
      <family val="2"/>
      <charset val="186"/>
    </font>
    <font>
      <vertAlign val="superscript"/>
      <sz val="10"/>
      <color theme="1"/>
      <name val="Arial"/>
      <family val="2"/>
      <charset val="186"/>
    </font>
    <font>
      <sz val="10"/>
      <color indexed="64"/>
      <name val="Arial"/>
      <family val="2"/>
      <charset val="186"/>
    </font>
    <font>
      <b/>
      <i/>
      <u/>
      <sz val="10"/>
      <name val="Arial"/>
      <family val="2"/>
      <charset val="186"/>
    </font>
    <font>
      <sz val="11"/>
      <name val="Calibri"/>
      <family val="2"/>
      <charset val="186"/>
      <scheme val="minor"/>
    </font>
    <font>
      <b/>
      <sz val="10"/>
      <name val="Arial"/>
      <family val="2"/>
    </font>
    <font>
      <sz val="10"/>
      <color indexed="8"/>
      <name val="Arial"/>
      <family val="2"/>
      <charset val="204"/>
    </font>
    <font>
      <sz val="10"/>
      <name val="Arial"/>
      <family val="2"/>
      <charset val="204"/>
    </font>
    <font>
      <sz val="11"/>
      <color indexed="8"/>
      <name val="Calibri"/>
      <family val="2"/>
      <charset val="186"/>
    </font>
    <font>
      <b/>
      <i/>
      <sz val="11"/>
      <color theme="1"/>
      <name val="Calibri"/>
      <family val="2"/>
      <scheme val="minor"/>
    </font>
    <font>
      <b/>
      <i/>
      <sz val="11"/>
      <color rgb="FFFF0000"/>
      <name val="Calibri"/>
      <family val="2"/>
      <scheme val="minor"/>
    </font>
    <font>
      <b/>
      <i/>
      <sz val="10"/>
      <name val="Arial"/>
      <family val="2"/>
      <charset val="186"/>
    </font>
    <font>
      <b/>
      <i/>
      <u/>
      <sz val="12"/>
      <name val="Arial"/>
      <family val="2"/>
      <charset val="186"/>
    </font>
    <font>
      <b/>
      <u/>
      <sz val="10"/>
      <color theme="1"/>
      <name val="Arial"/>
      <family val="2"/>
      <charset val="186"/>
    </font>
    <font>
      <sz val="10"/>
      <color rgb="FFFF0000"/>
      <name val="Arial"/>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color theme="1"/>
      <name val="Arial"/>
      <family val="2"/>
    </font>
    <font>
      <b/>
      <sz val="11"/>
      <color rgb="FFFF0000"/>
      <name val="Cambria"/>
      <family val="2"/>
      <charset val="204"/>
      <scheme val="major"/>
    </font>
    <font>
      <sz val="12"/>
      <name val="Arial"/>
      <family val="2"/>
      <charset val="186"/>
    </font>
    <font>
      <b/>
      <sz val="16"/>
      <name val="Arial"/>
      <family val="2"/>
      <charset val="186"/>
    </font>
    <font>
      <b/>
      <sz val="12"/>
      <color theme="3" tint="-0.499984740745262"/>
      <name val="Arial"/>
      <family val="2"/>
      <charset val="204"/>
    </font>
    <font>
      <b/>
      <sz val="12"/>
      <name val="Arial"/>
      <family val="2"/>
      <charset val="204"/>
    </font>
    <font>
      <sz val="12"/>
      <color theme="0"/>
      <name val="Arial"/>
      <family val="2"/>
      <charset val="186"/>
    </font>
    <font>
      <b/>
      <sz val="13"/>
      <name val="Arial"/>
      <family val="2"/>
      <charset val="186"/>
    </font>
    <font>
      <sz val="11"/>
      <color indexed="10"/>
      <name val="Arial"/>
      <family val="2"/>
      <charset val="186"/>
    </font>
    <font>
      <sz val="8"/>
      <name val="Arial"/>
      <family val="2"/>
      <charset val="186"/>
    </font>
    <font>
      <sz val="11"/>
      <color rgb="FFFF0000"/>
      <name val="Arial"/>
      <family val="2"/>
      <charset val="186"/>
    </font>
    <font>
      <b/>
      <sz val="14"/>
      <name val="Arial"/>
      <family val="2"/>
      <charset val="186"/>
    </font>
    <font>
      <sz val="14"/>
      <name val="Arial"/>
      <family val="2"/>
      <charset val="186"/>
    </font>
    <font>
      <sz val="10"/>
      <color theme="0"/>
      <name val="Arial"/>
      <family val="2"/>
      <charset val="186"/>
    </font>
    <font>
      <sz val="10"/>
      <color theme="5" tint="-0.499984740745262"/>
      <name val="Arial"/>
      <family val="2"/>
      <charset val="186"/>
    </font>
    <font>
      <i/>
      <sz val="12"/>
      <name val="Arial"/>
      <family val="2"/>
      <charset val="186"/>
    </font>
    <font>
      <b/>
      <sz val="12"/>
      <name val="Arial Narrow"/>
      <family val="2"/>
      <charset val="186"/>
    </font>
    <font>
      <sz val="12"/>
      <name val="Arial Narrow"/>
      <family val="2"/>
      <charset val="186"/>
    </font>
    <font>
      <sz val="12"/>
      <color theme="1"/>
      <name val="Arial Narrow"/>
      <family val="2"/>
      <charset val="186"/>
    </font>
    <font>
      <b/>
      <sz val="12"/>
      <color rgb="FFFF0000"/>
      <name val="Arial"/>
      <family val="2"/>
      <charset val="186"/>
    </font>
    <font>
      <sz val="12"/>
      <color rgb="FFFF0000"/>
      <name val="Arial Narrow"/>
      <family val="2"/>
      <charset val="186"/>
    </font>
    <font>
      <b/>
      <sz val="10"/>
      <color rgb="FFFF0000"/>
      <name val="Arial"/>
      <family val="2"/>
      <charset val="186"/>
    </font>
    <font>
      <sz val="11"/>
      <color rgb="FFFF0000"/>
      <name val="Calibri"/>
      <family val="2"/>
      <charset val="186"/>
    </font>
    <font>
      <i/>
      <sz val="11"/>
      <name val="Calibri"/>
      <family val="2"/>
      <scheme val="minor"/>
    </font>
    <font>
      <sz val="11"/>
      <name val="Calibri"/>
      <family val="2"/>
      <scheme val="minor"/>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7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diagonal/>
    </border>
    <border>
      <left style="thin">
        <color theme="0" tint="-0.34998626667073579"/>
      </left>
      <right style="thin">
        <color indexed="64"/>
      </right>
      <top style="thin">
        <color theme="0" tint="-0.34998626667073579"/>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24994659260841701"/>
      </left>
      <right style="thin">
        <color theme="0" tint="-0.24994659260841701"/>
      </right>
      <top/>
      <bottom style="thin">
        <color theme="0" tint="-0.24994659260841701"/>
      </bottom>
      <diagonal/>
    </border>
  </borders>
  <cellStyleXfs count="210">
    <xf numFmtId="0" fontId="0"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5" fontId="17" fillId="0" borderId="0" applyFill="0" applyBorder="0" applyAlignment="0" applyProtection="0"/>
    <xf numFmtId="166" fontId="18" fillId="0" borderId="0">
      <protection locked="0"/>
    </xf>
    <xf numFmtId="167" fontId="18" fillId="0" borderId="0">
      <protection locked="0"/>
    </xf>
    <xf numFmtId="168" fontId="19" fillId="0" borderId="0">
      <protection locked="0"/>
    </xf>
    <xf numFmtId="168" fontId="19"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17" fillId="0" borderId="0"/>
    <xf numFmtId="0" fontId="10" fillId="0" borderId="0"/>
    <xf numFmtId="164" fontId="10" fillId="0" borderId="0" applyFont="0" applyFill="0" applyBorder="0" applyAlignment="0" applyProtection="0"/>
    <xf numFmtId="0" fontId="9" fillId="0" borderId="0"/>
    <xf numFmtId="0" fontId="13" fillId="0" borderId="0"/>
    <xf numFmtId="0" fontId="8" fillId="0" borderId="0"/>
    <xf numFmtId="0" fontId="7" fillId="0" borderId="0"/>
    <xf numFmtId="0" fontId="6" fillId="0" borderId="0"/>
    <xf numFmtId="0" fontId="6" fillId="0" borderId="0"/>
    <xf numFmtId="0" fontId="31" fillId="0" borderId="0"/>
    <xf numFmtId="0" fontId="33" fillId="0" borderId="0"/>
    <xf numFmtId="0" fontId="6" fillId="0" borderId="0"/>
    <xf numFmtId="0" fontId="6" fillId="0" borderId="0"/>
    <xf numFmtId="0" fontId="6" fillId="0" borderId="0"/>
    <xf numFmtId="0" fontId="13" fillId="0" borderId="0"/>
    <xf numFmtId="0" fontId="39" fillId="0" borderId="0"/>
    <xf numFmtId="0" fontId="6" fillId="0" borderId="0"/>
    <xf numFmtId="0" fontId="6" fillId="0" borderId="0"/>
    <xf numFmtId="0" fontId="6" fillId="0" borderId="0"/>
    <xf numFmtId="0" fontId="13" fillId="0" borderId="0"/>
    <xf numFmtId="0" fontId="6" fillId="0" borderId="0"/>
    <xf numFmtId="0" fontId="46" fillId="0" borderId="0"/>
    <xf numFmtId="0" fontId="47" fillId="9" borderId="0" applyNumberFormat="0" applyBorder="0" applyAlignment="0" applyProtection="0"/>
    <xf numFmtId="0" fontId="48" fillId="0" borderId="0" applyNumberFormat="0" applyFill="0" applyBorder="0" applyAlignment="0" applyProtection="0"/>
    <xf numFmtId="0" fontId="1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cellStyleXfs>
  <cellXfs count="878">
    <xf numFmtId="0" fontId="0" fillId="0" borderId="0" xfId="0"/>
    <xf numFmtId="0" fontId="24" fillId="0" borderId="0" xfId="36" applyFont="1"/>
    <xf numFmtId="0" fontId="24" fillId="0" borderId="0" xfId="36" applyFont="1" applyAlignment="1">
      <alignment horizontal="right" vertical="center"/>
    </xf>
    <xf numFmtId="0" fontId="25" fillId="0" borderId="0" xfId="36" applyFont="1"/>
    <xf numFmtId="0" fontId="25" fillId="0" borderId="2" xfId="36" applyFont="1" applyBorder="1" applyAlignment="1">
      <alignment horizontal="center" vertical="center"/>
    </xf>
    <xf numFmtId="0" fontId="26" fillId="0" borderId="0" xfId="36" applyFont="1" applyAlignment="1">
      <alignment vertical="center"/>
    </xf>
    <xf numFmtId="0" fontId="24" fillId="3" borderId="0" xfId="36" applyFont="1" applyFill="1"/>
    <xf numFmtId="0" fontId="16" fillId="0" borderId="2" xfId="36" applyFont="1" applyFill="1" applyBorder="1" applyAlignment="1">
      <alignment horizontal="right" vertical="center" wrapText="1"/>
    </xf>
    <xf numFmtId="0" fontId="0" fillId="0" borderId="0" xfId="0" applyFont="1"/>
    <xf numFmtId="0" fontId="21" fillId="0" borderId="0" xfId="12" applyFont="1" applyFill="1" applyBorder="1" applyAlignment="1">
      <alignment horizontal="left" vertical="center" wrapText="1"/>
    </xf>
    <xf numFmtId="0" fontId="23" fillId="3" borderId="4" xfId="36" applyFont="1" applyFill="1" applyBorder="1" applyAlignment="1">
      <alignment horizontal="center" vertical="center"/>
    </xf>
    <xf numFmtId="0" fontId="23" fillId="3" borderId="5" xfId="36"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5" fillId="0" borderId="0" xfId="0" applyFont="1" applyBorder="1" applyAlignment="1">
      <alignment horizontal="center" vertical="top" wrapText="1"/>
    </xf>
    <xf numFmtId="0" fontId="15" fillId="0" borderId="0" xfId="0" applyFont="1" applyAlignment="1">
      <alignment horizontal="center"/>
    </xf>
    <xf numFmtId="0" fontId="25" fillId="0" borderId="0" xfId="36" applyFont="1" applyAlignment="1"/>
    <xf numFmtId="0" fontId="28" fillId="0" borderId="7" xfId="36" applyFont="1" applyBorder="1" applyAlignment="1">
      <alignment horizontal="center" vertical="center"/>
    </xf>
    <xf numFmtId="0" fontId="28" fillId="4" borderId="8" xfId="36" applyFont="1" applyFill="1" applyBorder="1" applyAlignment="1">
      <alignment horizontal="center" vertical="center"/>
    </xf>
    <xf numFmtId="0" fontId="14" fillId="2" borderId="9" xfId="33" applyFont="1" applyFill="1" applyBorder="1" applyAlignment="1" applyProtection="1">
      <alignment vertical="center" wrapText="1"/>
      <protection locked="0"/>
    </xf>
    <xf numFmtId="0" fontId="22" fillId="0" borderId="6" xfId="34" applyFont="1" applyBorder="1" applyAlignment="1" applyProtection="1">
      <alignment horizontal="center" vertical="center"/>
      <protection locked="0"/>
    </xf>
    <xf numFmtId="0" fontId="27" fillId="4" borderId="6" xfId="34" applyFont="1" applyFill="1" applyBorder="1" applyAlignment="1">
      <alignment horizontal="center" vertical="center" wrapText="1"/>
    </xf>
    <xf numFmtId="0" fontId="22" fillId="4" borderId="13" xfId="34" applyFont="1" applyFill="1" applyBorder="1" applyAlignment="1" applyProtection="1">
      <alignment horizontal="center" vertical="center"/>
      <protection locked="0"/>
    </xf>
    <xf numFmtId="2" fontId="23" fillId="3" borderId="14" xfId="36" applyNumberFormat="1" applyFont="1" applyFill="1" applyBorder="1" applyAlignment="1">
      <alignment horizontal="center" vertical="center"/>
    </xf>
    <xf numFmtId="0" fontId="16" fillId="0" borderId="12" xfId="36" applyFont="1" applyFill="1" applyBorder="1" applyAlignment="1">
      <alignment horizontal="right" vertical="center" wrapText="1"/>
    </xf>
    <xf numFmtId="0" fontId="24" fillId="0" borderId="11" xfId="36" applyFont="1" applyBorder="1"/>
    <xf numFmtId="0" fontId="24" fillId="0" borderId="0" xfId="36" applyFont="1" applyBorder="1"/>
    <xf numFmtId="0" fontId="24" fillId="3" borderId="11" xfId="36" applyFont="1" applyFill="1" applyBorder="1"/>
    <xf numFmtId="0" fontId="24" fillId="3" borderId="0" xfId="36" applyFont="1" applyFill="1" applyBorder="1"/>
    <xf numFmtId="0" fontId="15" fillId="0" borderId="0" xfId="0" applyFont="1"/>
    <xf numFmtId="0" fontId="15" fillId="0" borderId="0" xfId="0" applyFont="1" applyAlignment="1">
      <alignment horizontal="right" vertical="top" wrapText="1"/>
    </xf>
    <xf numFmtId="0" fontId="25" fillId="0" borderId="0" xfId="36" applyFont="1" applyAlignment="1">
      <alignment horizontal="right"/>
    </xf>
    <xf numFmtId="0" fontId="14" fillId="2" borderId="15" xfId="33" applyFont="1" applyFill="1" applyBorder="1" applyAlignment="1" applyProtection="1">
      <alignment vertical="center" wrapText="1"/>
      <protection locked="0"/>
    </xf>
    <xf numFmtId="0" fontId="23" fillId="0" borderId="20" xfId="36" applyFont="1" applyBorder="1" applyAlignment="1">
      <alignment horizontal="center" vertical="center"/>
    </xf>
    <xf numFmtId="0" fontId="27" fillId="0" borderId="21" xfId="0" applyFont="1" applyFill="1" applyBorder="1" applyAlignment="1">
      <alignment horizontal="center" vertical="center" wrapText="1"/>
    </xf>
    <xf numFmtId="0" fontId="22" fillId="0" borderId="21" xfId="34" applyFont="1" applyBorder="1" applyAlignment="1" applyProtection="1">
      <alignment horizontal="center" vertical="center"/>
      <protection locked="0"/>
    </xf>
    <xf numFmtId="0" fontId="22" fillId="3" borderId="21" xfId="34" applyFont="1" applyFill="1" applyBorder="1" applyAlignment="1" applyProtection="1">
      <alignment horizontal="center" vertical="center"/>
      <protection locked="0"/>
    </xf>
    <xf numFmtId="3" fontId="0" fillId="0" borderId="24" xfId="0" applyNumberFormat="1" applyFont="1" applyBorder="1" applyAlignment="1">
      <alignment horizontal="center" vertical="center" wrapText="1"/>
    </xf>
    <xf numFmtId="0" fontId="0" fillId="3" borderId="25" xfId="34" applyFont="1" applyFill="1" applyBorder="1" applyAlignment="1">
      <alignment horizontal="center" vertical="center" wrapText="1"/>
    </xf>
    <xf numFmtId="4" fontId="21" fillId="0" borderId="25" xfId="0" applyNumberFormat="1" applyFont="1" applyBorder="1" applyAlignment="1">
      <alignment horizontal="left" vertical="center" wrapText="1"/>
    </xf>
    <xf numFmtId="4" fontId="0" fillId="0" borderId="25" xfId="0" applyNumberFormat="1" applyFont="1" applyBorder="1" applyAlignment="1">
      <alignment horizontal="center" vertical="center" wrapText="1"/>
    </xf>
    <xf numFmtId="4" fontId="0" fillId="0" borderId="25" xfId="0" applyNumberFormat="1" applyFont="1" applyFill="1" applyBorder="1" applyAlignment="1">
      <alignment horizontal="center" vertical="center" wrapText="1"/>
    </xf>
    <xf numFmtId="4" fontId="0" fillId="0" borderId="25" xfId="0" applyNumberFormat="1" applyFont="1" applyBorder="1" applyAlignment="1">
      <alignment horizontal="left" vertical="center" wrapText="1"/>
    </xf>
    <xf numFmtId="3" fontId="0" fillId="0" borderId="25" xfId="0" applyNumberFormat="1"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3" borderId="25" xfId="34" applyFont="1" applyFill="1" applyBorder="1" applyAlignment="1" applyProtection="1">
      <alignment horizontal="center" vertical="center"/>
      <protection locked="0"/>
    </xf>
    <xf numFmtId="0" fontId="28" fillId="3" borderId="25"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3" borderId="25" xfId="36" applyFont="1" applyFill="1" applyBorder="1"/>
    <xf numFmtId="0" fontId="23" fillId="0" borderId="25" xfId="0" applyFont="1" applyFill="1" applyBorder="1" applyAlignment="1">
      <alignment horizontal="left" vertical="center" wrapText="1"/>
    </xf>
    <xf numFmtId="0" fontId="23" fillId="0" borderId="25" xfId="0" applyFont="1" applyFill="1" applyBorder="1" applyAlignment="1">
      <alignment horizontal="center" vertical="center"/>
    </xf>
    <xf numFmtId="0" fontId="23" fillId="0" borderId="25" xfId="0" applyFont="1" applyFill="1" applyBorder="1" applyAlignment="1">
      <alignment horizontal="center" vertical="center" wrapText="1"/>
    </xf>
    <xf numFmtId="0" fontId="30" fillId="0" borderId="25" xfId="0" applyFont="1" applyFill="1" applyBorder="1" applyAlignment="1"/>
    <xf numFmtId="0" fontId="30" fillId="0" borderId="25" xfId="0" applyFont="1" applyFill="1" applyBorder="1" applyAlignment="1">
      <alignment horizontal="center" vertical="center"/>
    </xf>
    <xf numFmtId="0" fontId="23" fillId="0" borderId="25" xfId="0" applyFont="1" applyBorder="1" applyAlignment="1">
      <alignment horizontal="center" vertical="center" wrapText="1"/>
    </xf>
    <xf numFmtId="0" fontId="23" fillId="0" borderId="25" xfId="0" applyFont="1" applyBorder="1" applyAlignment="1">
      <alignment horizontal="center" vertical="center"/>
    </xf>
    <xf numFmtId="0" fontId="23" fillId="3" borderId="24" xfId="0" applyFont="1" applyFill="1" applyBorder="1" applyAlignment="1">
      <alignment horizontal="center" vertical="center"/>
    </xf>
    <xf numFmtId="0" fontId="23" fillId="3" borderId="25" xfId="0" applyFont="1" applyFill="1" applyBorder="1" applyAlignment="1">
      <alignment horizontal="left" vertical="center" wrapText="1"/>
    </xf>
    <xf numFmtId="0" fontId="23" fillId="3" borderId="25" xfId="0" applyFont="1" applyFill="1" applyBorder="1" applyAlignment="1">
      <alignment horizontal="center" vertical="center" wrapText="1"/>
    </xf>
    <xf numFmtId="0" fontId="23" fillId="3" borderId="25" xfId="44" applyFont="1" applyFill="1" applyBorder="1" applyAlignment="1">
      <alignment horizontal="center" vertical="center"/>
    </xf>
    <xf numFmtId="0" fontId="23" fillId="3" borderId="25" xfId="0" applyFont="1" applyFill="1" applyBorder="1" applyAlignment="1">
      <alignment horizontal="center" vertical="center"/>
    </xf>
    <xf numFmtId="0" fontId="30" fillId="3" borderId="25" xfId="0" applyFont="1" applyFill="1" applyBorder="1" applyAlignment="1">
      <alignment vertical="center" wrapText="1"/>
    </xf>
    <xf numFmtId="0" fontId="30" fillId="3" borderId="25" xfId="0" applyFont="1" applyFill="1" applyBorder="1" applyAlignment="1">
      <alignment horizontal="center" vertical="center" wrapText="1"/>
    </xf>
    <xf numFmtId="0" fontId="23" fillId="3" borderId="25" xfId="0" applyFont="1" applyFill="1" applyBorder="1" applyAlignment="1">
      <alignment horizontal="left" wrapText="1"/>
    </xf>
    <xf numFmtId="0" fontId="23" fillId="0" borderId="24" xfId="0" applyFont="1" applyFill="1" applyBorder="1" applyAlignment="1">
      <alignment horizontal="center"/>
    </xf>
    <xf numFmtId="0" fontId="23" fillId="0" borderId="25" xfId="0" applyFont="1" applyFill="1" applyBorder="1" applyAlignment="1">
      <alignment horizontal="left" vertical="center"/>
    </xf>
    <xf numFmtId="0" fontId="23" fillId="0" borderId="25" xfId="0" applyFont="1" applyBorder="1" applyAlignment="1">
      <alignment vertical="center" wrapText="1"/>
    </xf>
    <xf numFmtId="3" fontId="23" fillId="0" borderId="24" xfId="0" applyNumberFormat="1" applyFont="1" applyBorder="1" applyAlignment="1">
      <alignment horizontal="center" vertical="center" wrapText="1"/>
    </xf>
    <xf numFmtId="0" fontId="23" fillId="3" borderId="25" xfId="34" applyFont="1" applyFill="1" applyBorder="1" applyAlignment="1">
      <alignment horizontal="center" vertical="center" wrapText="1"/>
    </xf>
    <xf numFmtId="4" fontId="23" fillId="0" borderId="25" xfId="0" applyNumberFormat="1" applyFont="1" applyBorder="1" applyAlignment="1">
      <alignment horizontal="left" vertical="center" wrapText="1"/>
    </xf>
    <xf numFmtId="4" fontId="23" fillId="0" borderId="25" xfId="0" applyNumberFormat="1" applyFont="1" applyBorder="1" applyAlignment="1">
      <alignment horizontal="center" vertical="center" wrapText="1"/>
    </xf>
    <xf numFmtId="3"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wrapText="1"/>
    </xf>
    <xf numFmtId="0" fontId="23" fillId="0" borderId="25" xfId="0" applyFont="1" applyFill="1" applyBorder="1" applyAlignment="1">
      <alignment horizontal="left" wrapText="1"/>
    </xf>
    <xf numFmtId="0" fontId="23" fillId="0" borderId="25" xfId="0" applyFont="1" applyFill="1" applyBorder="1" applyAlignment="1">
      <alignment horizontal="center"/>
    </xf>
    <xf numFmtId="0" fontId="23" fillId="0" borderId="26" xfId="36" applyFont="1" applyBorder="1" applyAlignment="1">
      <alignment horizontal="center" vertical="center"/>
    </xf>
    <xf numFmtId="0" fontId="23" fillId="3" borderId="27" xfId="36" applyFont="1" applyFill="1" applyBorder="1" applyAlignment="1">
      <alignment horizontal="center" vertical="center"/>
    </xf>
    <xf numFmtId="0" fontId="30" fillId="3" borderId="25" xfId="0" applyFont="1" applyFill="1" applyBorder="1" applyAlignment="1">
      <alignment wrapText="1"/>
    </xf>
    <xf numFmtId="0" fontId="23" fillId="0" borderId="25" xfId="0" applyFont="1" applyFill="1" applyBorder="1" applyAlignment="1">
      <alignment horizontal="center" wrapText="1"/>
    </xf>
    <xf numFmtId="0" fontId="23" fillId="0" borderId="25" xfId="0" applyFont="1" applyBorder="1" applyAlignment="1">
      <alignment horizontal="left" vertical="center" wrapText="1"/>
    </xf>
    <xf numFmtId="1" fontId="23" fillId="0" borderId="25" xfId="0" applyNumberFormat="1" applyFont="1" applyFill="1" applyBorder="1" applyAlignment="1">
      <alignment horizontal="center" vertical="center" wrapText="1"/>
    </xf>
    <xf numFmtId="3" fontId="23" fillId="4" borderId="25" xfId="0" applyNumberFormat="1" applyFont="1" applyFill="1" applyBorder="1" applyAlignment="1">
      <alignment horizontal="center" vertical="center" wrapText="1"/>
    </xf>
    <xf numFmtId="0" fontId="30" fillId="3" borderId="25" xfId="0" applyFont="1" applyFill="1" applyBorder="1" applyAlignment="1">
      <alignment horizontal="left" vertical="center" wrapText="1"/>
    </xf>
    <xf numFmtId="0" fontId="30" fillId="3" borderId="25" xfId="0" applyFont="1" applyFill="1" applyBorder="1" applyAlignment="1">
      <alignment horizontal="left" wrapText="1"/>
    </xf>
    <xf numFmtId="0" fontId="23" fillId="0" borderId="25" xfId="0" applyFont="1" applyBorder="1" applyAlignment="1">
      <alignment horizontal="center"/>
    </xf>
    <xf numFmtId="0" fontId="23" fillId="0" borderId="25" xfId="0" applyFont="1" applyFill="1" applyBorder="1" applyAlignment="1"/>
    <xf numFmtId="0" fontId="23" fillId="3" borderId="24" xfId="0" applyFont="1" applyFill="1" applyBorder="1" applyAlignment="1">
      <alignment horizontal="center"/>
    </xf>
    <xf numFmtId="0" fontId="30" fillId="3" borderId="25" xfId="0" applyFont="1" applyFill="1" applyBorder="1" applyAlignment="1">
      <alignment horizontal="center" wrapText="1"/>
    </xf>
    <xf numFmtId="0" fontId="23" fillId="0" borderId="25" xfId="0" applyFont="1" applyBorder="1" applyAlignment="1">
      <alignment wrapText="1"/>
    </xf>
    <xf numFmtId="0" fontId="23" fillId="0" borderId="25" xfId="0" applyFont="1" applyBorder="1" applyAlignment="1">
      <alignment horizontal="left" wrapText="1"/>
    </xf>
    <xf numFmtId="0" fontId="30" fillId="3" borderId="25" xfId="0" applyFont="1" applyFill="1" applyBorder="1" applyAlignment="1">
      <alignment horizontal="left"/>
    </xf>
    <xf numFmtId="0" fontId="23" fillId="0" borderId="25" xfId="0" applyFont="1" applyFill="1" applyBorder="1" applyAlignment="1">
      <alignment wrapText="1"/>
    </xf>
    <xf numFmtId="0" fontId="23" fillId="0" borderId="25" xfId="0" applyFont="1" applyFill="1" applyBorder="1" applyAlignment="1">
      <alignment horizontal="left"/>
    </xf>
    <xf numFmtId="0" fontId="23" fillId="0" borderId="25" xfId="0" applyFont="1" applyBorder="1" applyAlignment="1">
      <alignment horizontal="left"/>
    </xf>
    <xf numFmtId="0" fontId="23" fillId="0" borderId="25" xfId="0" applyFont="1" applyFill="1" applyBorder="1"/>
    <xf numFmtId="0" fontId="13" fillId="3" borderId="25" xfId="0" applyFont="1" applyFill="1" applyBorder="1" applyAlignment="1">
      <alignment horizontal="center" vertical="center" wrapText="1"/>
    </xf>
    <xf numFmtId="0" fontId="21" fillId="3" borderId="25" xfId="33" applyFont="1" applyFill="1" applyBorder="1" applyAlignment="1" applyProtection="1">
      <alignment vertical="center" wrapText="1"/>
      <protection locked="0"/>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5" xfId="0" applyFont="1" applyBorder="1" applyAlignment="1">
      <alignment horizontal="center" vertical="top" wrapText="1"/>
    </xf>
    <xf numFmtId="0" fontId="13" fillId="3" borderId="24" xfId="34" applyFont="1" applyFill="1" applyBorder="1" applyAlignment="1">
      <alignment horizontal="center" vertical="center" wrapText="1"/>
    </xf>
    <xf numFmtId="4" fontId="13" fillId="0" borderId="25" xfId="0" applyNumberFormat="1" applyFont="1" applyBorder="1" applyAlignment="1">
      <alignment horizontal="left" vertical="center" wrapText="1"/>
    </xf>
    <xf numFmtId="4" fontId="13" fillId="0" borderId="25" xfId="0" applyNumberFormat="1" applyFont="1" applyBorder="1" applyAlignment="1">
      <alignment horizontal="center" vertical="center" wrapText="1"/>
    </xf>
    <xf numFmtId="4" fontId="13" fillId="0" borderId="25" xfId="0" applyNumberFormat="1" applyFont="1" applyFill="1" applyBorder="1" applyAlignment="1">
      <alignment horizontal="center" vertical="center" wrapText="1"/>
    </xf>
    <xf numFmtId="0" fontId="13" fillId="0" borderId="24" xfId="0" applyFont="1" applyBorder="1" applyAlignment="1">
      <alignment horizontal="center" vertical="top"/>
    </xf>
    <xf numFmtId="0" fontId="13" fillId="0" borderId="25" xfId="0" applyFont="1" applyBorder="1" applyAlignment="1">
      <alignment horizontal="center" vertical="top"/>
    </xf>
    <xf numFmtId="0" fontId="13" fillId="0" borderId="25" xfId="0" applyFont="1" applyFill="1" applyBorder="1" applyAlignment="1">
      <alignment horizontal="center" vertical="top"/>
    </xf>
    <xf numFmtId="0" fontId="13" fillId="0" borderId="25" xfId="0" applyFont="1" applyFill="1" applyBorder="1" applyAlignment="1">
      <alignment horizontal="center" vertical="center"/>
    </xf>
    <xf numFmtId="0" fontId="14" fillId="2" borderId="21" xfId="33" applyFont="1" applyFill="1" applyBorder="1" applyAlignment="1" applyProtection="1">
      <alignment vertical="center" wrapText="1"/>
      <protection locked="0"/>
    </xf>
    <xf numFmtId="0" fontId="23" fillId="3" borderId="24" xfId="36" applyFont="1" applyFill="1" applyBorder="1" applyAlignment="1">
      <alignment horizontal="center" vertical="center"/>
    </xf>
    <xf numFmtId="0" fontId="30" fillId="3" borderId="25" xfId="33" applyFont="1" applyFill="1" applyBorder="1" applyAlignment="1" applyProtection="1">
      <alignment vertical="center" wrapText="1"/>
      <protection locked="0"/>
    </xf>
    <xf numFmtId="0" fontId="23" fillId="3" borderId="25" xfId="34" applyFont="1" applyFill="1" applyBorder="1" applyAlignment="1" applyProtection="1">
      <alignment horizontal="center" vertical="center"/>
      <protection locked="0"/>
    </xf>
    <xf numFmtId="1" fontId="23" fillId="0" borderId="25" xfId="0" applyNumberFormat="1" applyFont="1" applyFill="1" applyBorder="1" applyAlignment="1">
      <alignment horizontal="center" vertical="center"/>
    </xf>
    <xf numFmtId="4" fontId="30" fillId="0" borderId="25" xfId="0" applyNumberFormat="1" applyFont="1" applyBorder="1" applyAlignment="1">
      <alignment horizontal="left" vertical="center" wrapText="1"/>
    </xf>
    <xf numFmtId="4"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xf>
    <xf numFmtId="1" fontId="23" fillId="3" borderId="24" xfId="0" applyNumberFormat="1" applyFont="1" applyFill="1" applyBorder="1" applyAlignment="1">
      <alignment horizontal="center" vertical="center"/>
    </xf>
    <xf numFmtId="1" fontId="23" fillId="3" borderId="25" xfId="0" applyNumberFormat="1" applyFont="1" applyFill="1" applyBorder="1" applyAlignment="1">
      <alignment horizontal="center" vertical="center"/>
    </xf>
    <xf numFmtId="0" fontId="23" fillId="0" borderId="29" xfId="42" applyFont="1" applyBorder="1" applyAlignment="1">
      <alignment horizontal="center" vertical="center"/>
    </xf>
    <xf numFmtId="0" fontId="23" fillId="3" borderId="30" xfId="42" applyFont="1" applyFill="1" applyBorder="1" applyAlignment="1">
      <alignment horizontal="center" vertical="center"/>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3" fontId="13" fillId="0" borderId="32" xfId="20" applyNumberFormat="1" applyBorder="1" applyAlignment="1">
      <alignment horizontal="center" vertical="center" wrapText="1"/>
    </xf>
    <xf numFmtId="0" fontId="27" fillId="3" borderId="33" xfId="34" applyFont="1" applyFill="1" applyBorder="1" applyAlignment="1">
      <alignment horizontal="center" vertical="center" wrapText="1"/>
    </xf>
    <xf numFmtId="4" fontId="34" fillId="0" borderId="6" xfId="45" applyNumberFormat="1" applyFont="1" applyFill="1" applyBorder="1" applyAlignment="1">
      <alignment horizontal="left" vertical="center" wrapText="1"/>
    </xf>
    <xf numFmtId="4" fontId="13" fillId="0" borderId="33" xfId="20" applyNumberFormat="1" applyBorder="1" applyAlignment="1">
      <alignment horizontal="center" vertical="center" wrapText="1"/>
    </xf>
    <xf numFmtId="4" fontId="35" fillId="0" borderId="33" xfId="20" applyNumberFormat="1" applyFont="1" applyFill="1" applyBorder="1" applyAlignment="1">
      <alignment horizontal="center" vertical="center" wrapText="1"/>
    </xf>
    <xf numFmtId="3" fontId="0" fillId="0" borderId="10" xfId="0" applyNumberFormat="1" applyBorder="1" applyAlignment="1">
      <alignment horizontal="center" vertical="center" wrapText="1"/>
    </xf>
    <xf numFmtId="4" fontId="0" fillId="0" borderId="6" xfId="0" applyNumberFormat="1" applyBorder="1" applyAlignment="1">
      <alignment horizontal="left" vertical="center" wrapText="1"/>
    </xf>
    <xf numFmtId="4" fontId="0" fillId="0" borderId="6" xfId="0" applyNumberFormat="1" applyBorder="1" applyAlignment="1">
      <alignment horizontal="center" vertical="center" wrapText="1"/>
    </xf>
    <xf numFmtId="0" fontId="0" fillId="0" borderId="7" xfId="0" applyFont="1" applyFill="1" applyBorder="1" applyAlignment="1">
      <alignment horizontal="center" vertical="center"/>
    </xf>
    <xf numFmtId="4" fontId="0" fillId="0" borderId="6" xfId="0" applyNumberFormat="1" applyFill="1" applyBorder="1" applyAlignment="1">
      <alignment horizontal="left" vertical="center" wrapText="1"/>
    </xf>
    <xf numFmtId="4" fontId="0" fillId="0" borderId="6" xfId="0" applyNumberFormat="1" applyFill="1" applyBorder="1" applyAlignment="1">
      <alignment horizontal="center" vertical="center" wrapText="1"/>
    </xf>
    <xf numFmtId="4" fontId="21" fillId="0" borderId="6" xfId="0" applyNumberFormat="1" applyFont="1" applyBorder="1" applyAlignment="1">
      <alignment horizontal="center" vertical="center" wrapText="1"/>
    </xf>
    <xf numFmtId="3" fontId="0" fillId="3" borderId="10" xfId="0" applyNumberFormat="1" applyFill="1" applyBorder="1" applyAlignment="1">
      <alignment horizontal="center" vertical="center" wrapText="1"/>
    </xf>
    <xf numFmtId="4" fontId="0" fillId="3" borderId="33" xfId="0" applyNumberFormat="1" applyFill="1" applyBorder="1" applyAlignment="1">
      <alignment horizontal="left" vertical="center" wrapText="1"/>
    </xf>
    <xf numFmtId="0" fontId="23" fillId="3" borderId="33" xfId="46" applyFont="1" applyFill="1" applyBorder="1" applyAlignment="1">
      <alignment horizontal="center" vertical="center" wrapText="1"/>
    </xf>
    <xf numFmtId="3" fontId="13" fillId="0" borderId="29" xfId="20" applyNumberFormat="1" applyBorder="1" applyAlignment="1">
      <alignment horizontal="center" vertical="center" wrapText="1"/>
    </xf>
    <xf numFmtId="4" fontId="0" fillId="0" borderId="33" xfId="20" applyNumberFormat="1" applyFont="1" applyBorder="1" applyAlignment="1">
      <alignment horizontal="left" vertical="center" wrapText="1"/>
    </xf>
    <xf numFmtId="3" fontId="13" fillId="0" borderId="10" xfId="20" applyNumberFormat="1" applyBorder="1" applyAlignment="1">
      <alignment horizontal="center" vertical="center" wrapText="1"/>
    </xf>
    <xf numFmtId="4" fontId="34" fillId="0" borderId="6" xfId="0" applyNumberFormat="1" applyFont="1" applyBorder="1" applyAlignment="1">
      <alignment horizontal="left" vertical="center" wrapText="1"/>
    </xf>
    <xf numFmtId="4" fontId="13" fillId="0" borderId="6" xfId="20" applyNumberFormat="1" applyBorder="1" applyAlignment="1">
      <alignment horizontal="center" vertical="center" wrapText="1"/>
    </xf>
    <xf numFmtId="4" fontId="13" fillId="0" borderId="6" xfId="20" applyNumberFormat="1" applyBorder="1" applyAlignment="1">
      <alignment horizontal="left" vertical="center" wrapText="1"/>
    </xf>
    <xf numFmtId="4" fontId="36" fillId="0" borderId="6" xfId="0" applyNumberFormat="1" applyFont="1" applyBorder="1" applyAlignment="1">
      <alignment horizontal="left" vertical="center" wrapText="1"/>
    </xf>
    <xf numFmtId="0" fontId="27" fillId="3" borderId="6" xfId="47" applyFont="1" applyFill="1" applyBorder="1" applyAlignment="1">
      <alignment horizontal="center" vertical="center" wrapText="1"/>
    </xf>
    <xf numFmtId="4" fontId="0" fillId="0" borderId="6" xfId="20" applyNumberFormat="1" applyFont="1" applyBorder="1" applyAlignment="1">
      <alignment horizontal="left" vertical="center" wrapText="1"/>
    </xf>
    <xf numFmtId="0" fontId="13" fillId="3" borderId="34" xfId="34" applyFont="1" applyFill="1" applyBorder="1" applyAlignment="1" applyProtection="1">
      <alignment horizontal="center" vertical="center"/>
      <protection locked="0"/>
    </xf>
    <xf numFmtId="2" fontId="13" fillId="3" borderId="6" xfId="34" applyNumberFormat="1" applyFont="1" applyFill="1" applyBorder="1" applyAlignment="1" applyProtection="1">
      <alignment horizontal="center" vertical="center"/>
      <protection locked="0"/>
    </xf>
    <xf numFmtId="3" fontId="13" fillId="3" borderId="10" xfId="20" applyNumberFormat="1" applyFill="1" applyBorder="1" applyAlignment="1">
      <alignment horizontal="center" vertical="center" wrapText="1"/>
    </xf>
    <xf numFmtId="0" fontId="0" fillId="3" borderId="34" xfId="34" applyFont="1" applyFill="1" applyBorder="1" applyAlignment="1" applyProtection="1">
      <alignment horizontal="center" vertical="center"/>
      <protection locked="0"/>
    </xf>
    <xf numFmtId="4" fontId="34" fillId="3" borderId="6" xfId="45" applyNumberFormat="1" applyFont="1" applyFill="1" applyBorder="1" applyAlignment="1">
      <alignment horizontal="left" vertical="center" wrapText="1"/>
    </xf>
    <xf numFmtId="4" fontId="13" fillId="3" borderId="33" xfId="20" applyNumberFormat="1" applyFill="1" applyBorder="1" applyAlignment="1">
      <alignment horizontal="center" vertical="center" wrapText="1"/>
    </xf>
    <xf numFmtId="4" fontId="0" fillId="0" borderId="6" xfId="0" applyNumberFormat="1" applyBorder="1" applyAlignment="1">
      <alignment horizontal="right" vertical="center" wrapText="1"/>
    </xf>
    <xf numFmtId="0" fontId="0" fillId="3" borderId="25" xfId="0" applyFont="1" applyFill="1" applyBorder="1" applyAlignment="1">
      <alignment horizontal="right" vertical="center" wrapText="1"/>
    </xf>
    <xf numFmtId="3" fontId="0" fillId="0" borderId="0" xfId="0" applyNumberFormat="1" applyBorder="1" applyAlignment="1">
      <alignment horizontal="center" vertical="center" wrapText="1"/>
    </xf>
    <xf numFmtId="0" fontId="27" fillId="4" borderId="0" xfId="34" applyFont="1" applyFill="1" applyBorder="1" applyAlignment="1">
      <alignment horizontal="center" vertical="center" wrapText="1"/>
    </xf>
    <xf numFmtId="4" fontId="0" fillId="0" borderId="0" xfId="0" applyNumberFormat="1" applyBorder="1" applyAlignment="1">
      <alignment horizontal="right" vertical="center" wrapText="1"/>
    </xf>
    <xf numFmtId="4" fontId="0" fillId="0" borderId="0" xfId="0" applyNumberFormat="1" applyBorder="1" applyAlignment="1">
      <alignment horizontal="center" vertical="center" wrapText="1"/>
    </xf>
    <xf numFmtId="49" fontId="0" fillId="3" borderId="24" xfId="20" applyNumberFormat="1" applyFont="1" applyFill="1" applyBorder="1" applyAlignment="1">
      <alignment horizontal="center" vertical="center" wrapText="1"/>
    </xf>
    <xf numFmtId="0" fontId="24" fillId="3" borderId="25" xfId="48" applyFont="1" applyFill="1" applyBorder="1"/>
    <xf numFmtId="4" fontId="34" fillId="6" borderId="6" xfId="45" applyNumberFormat="1" applyFont="1" applyFill="1" applyBorder="1" applyAlignment="1">
      <alignment horizontal="left" vertical="center" wrapText="1"/>
    </xf>
    <xf numFmtId="0" fontId="23" fillId="0" borderId="29" xfId="48" applyFont="1" applyBorder="1" applyAlignment="1">
      <alignment horizontal="center" vertical="center"/>
    </xf>
    <xf numFmtId="0" fontId="23" fillId="3" borderId="30" xfId="48" applyFont="1" applyFill="1" applyBorder="1" applyAlignment="1">
      <alignment horizontal="center" vertical="center"/>
    </xf>
    <xf numFmtId="3" fontId="13" fillId="0" borderId="29" xfId="0" applyNumberFormat="1" applyFont="1" applyBorder="1" applyAlignment="1">
      <alignment horizontal="center" vertical="center" wrapText="1"/>
    </xf>
    <xf numFmtId="0" fontId="14" fillId="3" borderId="33" xfId="33" applyFont="1" applyFill="1" applyBorder="1" applyAlignment="1" applyProtection="1">
      <alignment vertical="center" wrapText="1"/>
      <protection locked="0"/>
    </xf>
    <xf numFmtId="4" fontId="0" fillId="3" borderId="33" xfId="0" applyNumberFormat="1" applyFill="1" applyBorder="1" applyAlignment="1">
      <alignment horizontal="center" vertical="center" wrapText="1"/>
    </xf>
    <xf numFmtId="4" fontId="35" fillId="3" borderId="33" xfId="0" applyNumberFormat="1" applyFont="1" applyFill="1" applyBorder="1" applyAlignment="1">
      <alignment horizontal="center" vertical="center" wrapText="1"/>
    </xf>
    <xf numFmtId="0" fontId="13" fillId="4" borderId="29" xfId="34" applyFont="1" applyFill="1" applyBorder="1" applyAlignment="1">
      <alignment horizontal="center" vertical="center" wrapText="1"/>
    </xf>
    <xf numFmtId="0" fontId="0" fillId="7" borderId="33" xfId="0" applyFont="1" applyFill="1" applyBorder="1" applyAlignment="1">
      <alignment horizontal="center" vertical="center" wrapText="1"/>
    </xf>
    <xf numFmtId="0" fontId="37" fillId="0" borderId="33" xfId="0" applyFont="1" applyFill="1" applyBorder="1" applyAlignment="1">
      <alignment vertical="center" wrapText="1"/>
    </xf>
    <xf numFmtId="0" fontId="37" fillId="3" borderId="33" xfId="0" applyFont="1" applyFill="1" applyBorder="1" applyAlignment="1">
      <alignment horizontal="center" vertical="center"/>
    </xf>
    <xf numFmtId="169" fontId="38" fillId="3" borderId="33" xfId="0" applyNumberFormat="1" applyFont="1" applyFill="1" applyBorder="1" applyAlignment="1">
      <alignment horizontal="center" vertical="center"/>
    </xf>
    <xf numFmtId="0" fontId="0" fillId="0" borderId="33" xfId="49" applyFont="1" applyBorder="1" applyAlignment="1">
      <alignment horizontal="left" vertical="center" wrapText="1"/>
    </xf>
    <xf numFmtId="0" fontId="13" fillId="0" borderId="33" xfId="50" applyFont="1" applyBorder="1" applyAlignment="1">
      <alignment horizontal="center" vertical="center" wrapText="1"/>
    </xf>
    <xf numFmtId="2" fontId="13" fillId="3" borderId="33" xfId="50" applyNumberFormat="1" applyFont="1" applyFill="1" applyBorder="1" applyAlignment="1">
      <alignment horizontal="center" vertical="center" wrapText="1"/>
    </xf>
    <xf numFmtId="0" fontId="13" fillId="0" borderId="33" xfId="49" applyFont="1" applyBorder="1" applyAlignment="1">
      <alignment horizontal="left" vertical="center" wrapText="1"/>
    </xf>
    <xf numFmtId="0" fontId="0" fillId="0" borderId="33" xfId="49" applyFont="1" applyBorder="1" applyAlignment="1">
      <alignment horizontal="left" vertical="top" wrapText="1"/>
    </xf>
    <xf numFmtId="0" fontId="27" fillId="0" borderId="33" xfId="0" applyFont="1" applyFill="1" applyBorder="1" applyAlignment="1">
      <alignment horizontal="center" vertical="center" wrapText="1"/>
    </xf>
    <xf numFmtId="3" fontId="6" fillId="0" borderId="32" xfId="51" applyNumberFormat="1" applyFill="1" applyBorder="1" applyAlignment="1">
      <alignment horizontal="center" vertical="center" wrapText="1"/>
    </xf>
    <xf numFmtId="4" fontId="6" fillId="0" borderId="33" xfId="51" applyNumberFormat="1" applyFill="1" applyBorder="1" applyAlignment="1">
      <alignment horizontal="center" vertical="center" wrapText="1"/>
    </xf>
    <xf numFmtId="4" fontId="40" fillId="8" borderId="33" xfId="51" applyNumberFormat="1" applyFont="1" applyFill="1" applyBorder="1" applyAlignment="1">
      <alignment horizontal="left" vertical="center" wrapText="1"/>
    </xf>
    <xf numFmtId="4" fontId="6" fillId="3" borderId="33" xfId="51"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6" fillId="0" borderId="33" xfId="51" applyNumberFormat="1" applyFill="1" applyBorder="1" applyAlignment="1">
      <alignment horizontal="left" vertical="center" wrapText="1"/>
    </xf>
    <xf numFmtId="3" fontId="6" fillId="0" borderId="32" xfId="51" applyNumberFormat="1" applyBorder="1" applyAlignment="1">
      <alignment horizontal="center" vertical="center" wrapText="1"/>
    </xf>
    <xf numFmtId="4" fontId="6" fillId="0" borderId="33" xfId="51" applyNumberFormat="1" applyBorder="1" applyAlignment="1">
      <alignment horizontal="center" vertical="center" wrapText="1"/>
    </xf>
    <xf numFmtId="4" fontId="6" fillId="0" borderId="33" xfId="51" applyNumberFormat="1" applyBorder="1" applyAlignment="1">
      <alignment horizontal="left"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0" fillId="3" borderId="33" xfId="34" applyFont="1" applyFill="1" applyBorder="1" applyAlignment="1" applyProtection="1">
      <alignment vertical="center" wrapText="1"/>
      <protection locked="0"/>
    </xf>
    <xf numFmtId="0" fontId="27" fillId="3" borderId="33" xfId="47"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7" fillId="4" borderId="33" xfId="34" applyFont="1" applyFill="1" applyBorder="1" applyAlignment="1">
      <alignment horizontal="center" vertical="center" wrapText="1"/>
    </xf>
    <xf numFmtId="0" fontId="0" fillId="0" borderId="33" xfId="0" applyFill="1" applyBorder="1" applyAlignment="1">
      <alignment horizontal="left" vertical="center" wrapText="1"/>
    </xf>
    <xf numFmtId="4" fontId="0" fillId="3" borderId="33" xfId="0" applyNumberFormat="1" applyFont="1" applyFill="1" applyBorder="1" applyAlignment="1">
      <alignment horizontal="center" vertical="center" wrapText="1"/>
    </xf>
    <xf numFmtId="4" fontId="0" fillId="3" borderId="33" xfId="0" applyNumberFormat="1" applyFont="1" applyFill="1" applyBorder="1" applyAlignment="1">
      <alignment horizontal="center" vertical="center" shrinkToFit="1"/>
    </xf>
    <xf numFmtId="0" fontId="0" fillId="3" borderId="33" xfId="34" applyFont="1" applyFill="1" applyBorder="1" applyAlignment="1" applyProtection="1">
      <alignment horizontal="left" vertical="center" wrapText="1" indent="1"/>
      <protection locked="0"/>
    </xf>
    <xf numFmtId="0" fontId="0" fillId="3" borderId="33" xfId="0" applyFont="1" applyFill="1" applyBorder="1" applyAlignment="1">
      <alignment horizontal="left" vertical="center" wrapText="1"/>
    </xf>
    <xf numFmtId="3" fontId="0" fillId="0" borderId="32" xfId="0" applyNumberFormat="1" applyBorder="1" applyAlignment="1">
      <alignment horizontal="center" vertical="center" wrapText="1"/>
    </xf>
    <xf numFmtId="4" fontId="0" fillId="0" borderId="33" xfId="0" applyNumberFormat="1" applyBorder="1" applyAlignment="1">
      <alignment horizontal="center" vertical="center" wrapText="1"/>
    </xf>
    <xf numFmtId="3" fontId="23" fillId="3" borderId="24" xfId="51" applyNumberFormat="1" applyFont="1" applyFill="1" applyBorder="1" applyAlignment="1">
      <alignment horizontal="center" vertical="center" wrapText="1"/>
    </xf>
    <xf numFmtId="4" fontId="23" fillId="3" borderId="25" xfId="51" applyNumberFormat="1" applyFont="1" applyFill="1" applyBorder="1" applyAlignment="1">
      <alignment horizontal="center" vertical="center" wrapText="1"/>
    </xf>
    <xf numFmtId="4" fontId="23" fillId="3" borderId="25" xfId="51" applyNumberFormat="1" applyFont="1" applyFill="1" applyBorder="1" applyAlignment="1">
      <alignment horizontal="left" vertical="center" wrapText="1"/>
    </xf>
    <xf numFmtId="0" fontId="23" fillId="0" borderId="30" xfId="48" applyFont="1" applyBorder="1" applyAlignment="1">
      <alignment horizontal="center" vertical="center"/>
    </xf>
    <xf numFmtId="2" fontId="23" fillId="0" borderId="33" xfId="48" applyNumberFormat="1" applyFont="1" applyBorder="1" applyAlignment="1">
      <alignment horizontal="center" vertical="center"/>
    </xf>
    <xf numFmtId="0" fontId="13" fillId="3" borderId="35" xfId="34" applyFont="1" applyFill="1" applyBorder="1" applyAlignment="1">
      <alignment horizontal="center" vertical="center" wrapText="1"/>
    </xf>
    <xf numFmtId="0" fontId="13" fillId="3" borderId="36" xfId="47" applyFont="1" applyFill="1" applyBorder="1" applyAlignment="1">
      <alignment horizontal="center" vertical="center" wrapText="1"/>
    </xf>
    <xf numFmtId="0" fontId="0" fillId="3" borderId="36" xfId="34" applyFont="1" applyFill="1" applyBorder="1" applyAlignment="1" applyProtection="1">
      <alignment vertical="center" wrapText="1"/>
      <protection locked="0"/>
    </xf>
    <xf numFmtId="0" fontId="13" fillId="3" borderId="36" xfId="34" applyFont="1" applyFill="1" applyBorder="1" applyAlignment="1" applyProtection="1">
      <alignment horizontal="center" vertical="center"/>
      <protection locked="0"/>
    </xf>
    <xf numFmtId="2" fontId="13" fillId="3" borderId="36" xfId="34" applyNumberFormat="1" applyFont="1" applyFill="1" applyBorder="1" applyAlignment="1" applyProtection="1">
      <alignment horizontal="center" vertical="center"/>
      <protection locked="0"/>
    </xf>
    <xf numFmtId="0" fontId="0" fillId="0" borderId="33" xfId="50" applyFont="1" applyBorder="1" applyAlignment="1">
      <alignment horizontal="center" vertical="center"/>
    </xf>
    <xf numFmtId="4" fontId="22" fillId="3" borderId="33" xfId="0" applyNumberFormat="1" applyFont="1" applyFill="1" applyBorder="1" applyAlignment="1">
      <alignment vertical="center" wrapText="1"/>
    </xf>
    <xf numFmtId="0" fontId="0" fillId="3" borderId="33" xfId="0" applyFont="1" applyFill="1" applyBorder="1" applyAlignment="1">
      <alignment horizontal="center" vertical="center" wrapText="1"/>
    </xf>
    <xf numFmtId="4" fontId="42" fillId="3" borderId="33" xfId="0" applyNumberFormat="1" applyFont="1" applyFill="1" applyBorder="1" applyAlignment="1">
      <alignment horizontal="left" vertical="center" wrapText="1"/>
    </xf>
    <xf numFmtId="0" fontId="13" fillId="3" borderId="36" xfId="34" applyFont="1" applyFill="1" applyBorder="1" applyAlignment="1" applyProtection="1">
      <alignment vertical="center" wrapText="1"/>
      <protection locked="0"/>
    </xf>
    <xf numFmtId="0" fontId="0" fillId="4" borderId="36" xfId="34" applyFont="1" applyFill="1" applyBorder="1" applyAlignment="1" applyProtection="1">
      <alignment horizontal="left" vertical="center" wrapText="1" indent="1"/>
      <protection locked="0"/>
    </xf>
    <xf numFmtId="0" fontId="13" fillId="0" borderId="36" xfId="34" applyFont="1" applyBorder="1" applyAlignment="1" applyProtection="1">
      <alignment horizontal="left" vertical="center" wrapText="1" indent="1"/>
      <protection locked="0"/>
    </xf>
    <xf numFmtId="0" fontId="13" fillId="3" borderId="33" xfId="34" applyFont="1" applyFill="1" applyBorder="1" applyAlignment="1" applyProtection="1">
      <alignment horizontal="center" vertical="center"/>
      <protection locked="0"/>
    </xf>
    <xf numFmtId="0" fontId="13" fillId="3" borderId="33" xfId="34" applyFont="1" applyFill="1" applyBorder="1" applyAlignment="1" applyProtection="1">
      <alignment horizontal="left" vertical="center" wrapText="1" indent="1"/>
      <protection locked="0"/>
    </xf>
    <xf numFmtId="3" fontId="23" fillId="3" borderId="35" xfId="51" applyNumberFormat="1" applyFont="1" applyFill="1" applyBorder="1" applyAlignment="1">
      <alignment horizontal="center" vertical="center" wrapText="1"/>
    </xf>
    <xf numFmtId="4" fontId="23" fillId="0" borderId="36" xfId="51" applyNumberFormat="1" applyFont="1" applyFill="1" applyBorder="1" applyAlignment="1">
      <alignment horizontal="center" vertical="center" wrapText="1"/>
    </xf>
    <xf numFmtId="4" fontId="23" fillId="0" borderId="36" xfId="51" applyNumberFormat="1" applyFont="1" applyFill="1" applyBorder="1" applyAlignment="1">
      <alignment horizontal="left" vertical="center" wrapText="1"/>
    </xf>
    <xf numFmtId="4" fontId="23" fillId="3" borderId="36" xfId="51" applyNumberFormat="1" applyFont="1" applyFill="1" applyBorder="1" applyAlignment="1">
      <alignment horizontal="center" vertical="center" wrapText="1"/>
    </xf>
    <xf numFmtId="0" fontId="0" fillId="3" borderId="33" xfId="34" applyFont="1" applyFill="1" applyBorder="1" applyAlignment="1" applyProtection="1">
      <alignment wrapText="1"/>
      <protection locked="0"/>
    </xf>
    <xf numFmtId="0" fontId="13" fillId="4" borderId="33" xfId="34" applyFont="1" applyFill="1" applyBorder="1" applyAlignment="1" applyProtection="1">
      <alignment horizontal="left" vertical="center" wrapText="1" indent="1"/>
      <protection locked="0"/>
    </xf>
    <xf numFmtId="0" fontId="13" fillId="0" borderId="29" xfId="34" applyFont="1" applyFill="1" applyBorder="1" applyAlignment="1">
      <alignment horizontal="center" vertical="center" wrapText="1"/>
    </xf>
    <xf numFmtId="0" fontId="27" fillId="0" borderId="33" xfId="47" applyFont="1" applyFill="1" applyBorder="1" applyAlignment="1">
      <alignment horizontal="center" vertical="center" wrapText="1"/>
    </xf>
    <xf numFmtId="0" fontId="0" fillId="0" borderId="33" xfId="34" applyFont="1" applyFill="1" applyBorder="1" applyAlignment="1" applyProtection="1">
      <alignment vertical="center" wrapText="1"/>
      <protection locked="0"/>
    </xf>
    <xf numFmtId="0" fontId="43" fillId="3" borderId="33" xfId="33" applyFont="1" applyFill="1" applyBorder="1" applyAlignment="1" applyProtection="1">
      <alignment vertical="center" wrapText="1"/>
      <protection locked="0"/>
    </xf>
    <xf numFmtId="0" fontId="13" fillId="3" borderId="33" xfId="47" applyFont="1" applyFill="1" applyBorder="1" applyAlignment="1">
      <alignment horizontal="center" vertical="center" wrapText="1"/>
    </xf>
    <xf numFmtId="0" fontId="27" fillId="4" borderId="25" xfId="47" applyFont="1" applyFill="1" applyBorder="1" applyAlignment="1">
      <alignment horizontal="center" vertical="center" wrapText="1"/>
    </xf>
    <xf numFmtId="0" fontId="23" fillId="3" borderId="25" xfId="34" applyFont="1" applyFill="1" applyBorder="1" applyAlignment="1" applyProtection="1">
      <alignment vertical="center" wrapText="1"/>
      <protection locked="0"/>
    </xf>
    <xf numFmtId="0" fontId="0" fillId="3" borderId="25" xfId="34" applyFont="1" applyFill="1" applyBorder="1" applyAlignment="1" applyProtection="1">
      <alignment horizontal="center" vertical="center"/>
      <protection locked="0"/>
    </xf>
    <xf numFmtId="2" fontId="0" fillId="3" borderId="25" xfId="34" applyNumberFormat="1" applyFont="1" applyFill="1" applyBorder="1" applyAlignment="1" applyProtection="1">
      <alignment horizontal="center" vertical="center"/>
      <protection locked="0"/>
    </xf>
    <xf numFmtId="0" fontId="13" fillId="3" borderId="33" xfId="34" applyFont="1" applyFill="1" applyBorder="1" applyAlignment="1">
      <alignment horizontal="center" vertical="center" wrapText="1"/>
    </xf>
    <xf numFmtId="0" fontId="28" fillId="3" borderId="33" xfId="0" applyFont="1" applyFill="1" applyBorder="1" applyAlignment="1">
      <alignment wrapText="1"/>
    </xf>
    <xf numFmtId="0" fontId="23"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left" vertical="center" wrapText="1"/>
      <protection locked="0"/>
    </xf>
    <xf numFmtId="0" fontId="42" fillId="4" borderId="33" xfId="34" applyFont="1" applyFill="1" applyBorder="1" applyAlignment="1" applyProtection="1">
      <alignment horizontal="center" vertical="center" wrapText="1"/>
      <protection locked="0"/>
    </xf>
    <xf numFmtId="0" fontId="13" fillId="0" borderId="33" xfId="0" applyFont="1" applyBorder="1" applyAlignment="1">
      <alignment horizontal="center" vertical="center"/>
    </xf>
    <xf numFmtId="0" fontId="13" fillId="3" borderId="33" xfId="0" applyFont="1" applyFill="1" applyBorder="1" applyAlignment="1">
      <alignment horizontal="left" wrapText="1"/>
    </xf>
    <xf numFmtId="4" fontId="0" fillId="0" borderId="33" xfId="0" applyNumberFormat="1" applyBorder="1" applyAlignment="1">
      <alignment horizontal="left" vertical="center" wrapText="1"/>
    </xf>
    <xf numFmtId="0" fontId="14" fillId="2" borderId="22" xfId="33" applyFont="1" applyFill="1" applyBorder="1" applyAlignment="1" applyProtection="1">
      <alignment horizontal="left" vertical="center" wrapText="1"/>
      <protection locked="0"/>
    </xf>
    <xf numFmtId="0" fontId="0" fillId="0" borderId="25" xfId="0" applyFont="1" applyFill="1" applyBorder="1" applyAlignment="1">
      <alignment wrapText="1"/>
    </xf>
    <xf numFmtId="0" fontId="22" fillId="0" borderId="0" xfId="0" applyFont="1" applyFill="1" applyAlignment="1">
      <alignment horizontal="left" vertical="center"/>
    </xf>
    <xf numFmtId="0" fontId="23" fillId="0" borderId="37" xfId="0" applyFont="1" applyFill="1" applyBorder="1" applyAlignment="1">
      <alignment horizontal="center" vertical="center"/>
    </xf>
    <xf numFmtId="0" fontId="23" fillId="0" borderId="38" xfId="0" applyFont="1" applyFill="1" applyBorder="1" applyAlignment="1">
      <alignment horizontal="center" vertical="center"/>
    </xf>
    <xf numFmtId="0" fontId="23" fillId="3" borderId="37" xfId="36" applyFont="1" applyFill="1" applyBorder="1"/>
    <xf numFmtId="0" fontId="25" fillId="0" borderId="0" xfId="36" applyFont="1" applyAlignment="1">
      <alignment horizontal="right"/>
    </xf>
    <xf numFmtId="0" fontId="13" fillId="0" borderId="33" xfId="50" applyFont="1" applyBorder="1" applyAlignment="1">
      <alignment horizontal="center" vertical="center"/>
    </xf>
    <xf numFmtId="0" fontId="13" fillId="5" borderId="33" xfId="50" quotePrefix="1" applyFont="1" applyFill="1" applyBorder="1" applyAlignment="1">
      <alignment horizontal="left" vertical="center" wrapText="1"/>
    </xf>
    <xf numFmtId="0" fontId="13" fillId="3" borderId="33" xfId="50" applyFont="1" applyFill="1" applyBorder="1" applyAlignment="1">
      <alignment horizontal="center" vertical="center" wrapText="1"/>
    </xf>
    <xf numFmtId="0" fontId="0" fillId="5" borderId="33" xfId="50" quotePrefix="1" applyFont="1" applyFill="1" applyBorder="1" applyAlignment="1">
      <alignment horizontal="left" vertical="center" wrapText="1"/>
    </xf>
    <xf numFmtId="0" fontId="0" fillId="0" borderId="33" xfId="50" applyFont="1" applyBorder="1" applyAlignment="1">
      <alignment horizontal="center" vertical="center" wrapText="1"/>
    </xf>
    <xf numFmtId="2" fontId="0" fillId="3" borderId="33" xfId="50" applyNumberFormat="1" applyFont="1" applyFill="1"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wrapText="1"/>
    </xf>
    <xf numFmtId="0" fontId="0" fillId="3" borderId="25" xfId="0" applyFill="1" applyBorder="1" applyAlignment="1">
      <alignment horizontal="center" vertical="center"/>
    </xf>
    <xf numFmtId="0" fontId="45" fillId="0" borderId="33" xfId="50" applyFont="1" applyBorder="1" applyAlignment="1">
      <alignment horizontal="center" vertical="center"/>
    </xf>
    <xf numFmtId="0" fontId="0" fillId="3" borderId="24" xfId="0" applyFont="1" applyFill="1" applyBorder="1" applyAlignment="1">
      <alignment horizontal="center" vertical="center" wrapText="1"/>
    </xf>
    <xf numFmtId="0" fontId="21" fillId="3" borderId="25" xfId="0" applyFont="1" applyFill="1" applyBorder="1" applyAlignment="1">
      <alignment horizontal="left" vertical="center" wrapText="1"/>
    </xf>
    <xf numFmtId="0" fontId="14" fillId="3" borderId="25" xfId="33" applyFont="1" applyFill="1" applyBorder="1" applyAlignment="1" applyProtection="1">
      <alignment horizontal="left" vertical="center" wrapText="1"/>
      <protection locked="0"/>
    </xf>
    <xf numFmtId="0" fontId="22" fillId="3" borderId="25" xfId="0" applyFont="1" applyFill="1" applyBorder="1" applyAlignment="1">
      <alignment horizontal="center" vertical="center"/>
    </xf>
    <xf numFmtId="49" fontId="13" fillId="3" borderId="25" xfId="56" applyNumberFormat="1" applyFont="1" applyFill="1" applyBorder="1" applyAlignment="1">
      <alignment horizontal="left" vertical="center" wrapText="1"/>
    </xf>
    <xf numFmtId="49" fontId="22" fillId="3" borderId="25" xfId="56" applyNumberFormat="1" applyFont="1" applyFill="1" applyBorder="1" applyAlignment="1">
      <alignment horizontal="center" vertical="center"/>
    </xf>
    <xf numFmtId="1" fontId="22" fillId="3" borderId="25" xfId="56" applyNumberFormat="1" applyFont="1" applyFill="1" applyBorder="1" applyAlignment="1">
      <alignment horizontal="center" vertical="center"/>
    </xf>
    <xf numFmtId="0" fontId="13" fillId="3" borderId="25" xfId="56" applyNumberFormat="1" applyFont="1" applyFill="1" applyBorder="1" applyAlignment="1">
      <alignment horizontal="left" vertical="center" wrapText="1"/>
    </xf>
    <xf numFmtId="0" fontId="0" fillId="3" borderId="25" xfId="56" applyNumberFormat="1" applyFont="1" applyFill="1" applyBorder="1" applyAlignment="1">
      <alignment horizontal="left" vertical="center" wrapText="1"/>
    </xf>
    <xf numFmtId="0" fontId="22" fillId="3" borderId="25" xfId="56" applyFont="1" applyFill="1" applyBorder="1" applyAlignment="1">
      <alignment horizontal="center" vertical="center"/>
    </xf>
    <xf numFmtId="49" fontId="0" fillId="3" borderId="25" xfId="56" applyNumberFormat="1" applyFont="1" applyFill="1" applyBorder="1" applyAlignment="1">
      <alignment horizontal="left" vertical="center" wrapText="1"/>
    </xf>
    <xf numFmtId="0" fontId="0" fillId="3" borderId="25" xfId="0" applyFont="1" applyFill="1" applyBorder="1" applyAlignment="1">
      <alignment horizontal="left" vertical="center" wrapText="1"/>
    </xf>
    <xf numFmtId="0" fontId="13" fillId="3" borderId="25" xfId="56" applyFont="1" applyFill="1" applyBorder="1" applyAlignment="1">
      <alignment horizontal="left" vertical="center" wrapText="1"/>
    </xf>
    <xf numFmtId="0" fontId="22" fillId="3" borderId="25" xfId="56" applyFont="1" applyFill="1" applyBorder="1" applyAlignment="1">
      <alignment horizontal="center" vertical="center" wrapText="1"/>
    </xf>
    <xf numFmtId="0" fontId="14" fillId="2" borderId="21" xfId="33" applyFont="1" applyFill="1" applyBorder="1" applyAlignment="1" applyProtection="1">
      <alignment horizontal="left" vertical="center" wrapText="1"/>
      <protection locked="0"/>
    </xf>
    <xf numFmtId="0" fontId="35" fillId="3" borderId="25" xfId="57" applyFont="1" applyFill="1" applyBorder="1" applyAlignment="1">
      <alignment wrapText="1"/>
    </xf>
    <xf numFmtId="0" fontId="35" fillId="3" borderId="25" xfId="57" applyFont="1" applyFill="1" applyBorder="1" applyAlignment="1">
      <alignment horizontal="center" vertical="center"/>
    </xf>
    <xf numFmtId="3" fontId="13" fillId="0" borderId="24" xfId="0" applyNumberFormat="1" applyFont="1" applyBorder="1" applyAlignment="1">
      <alignment horizontal="center" vertical="center" wrapText="1"/>
    </xf>
    <xf numFmtId="0" fontId="23" fillId="0" borderId="40" xfId="36" applyFont="1" applyBorder="1" applyAlignment="1">
      <alignment horizontal="center" vertical="center"/>
    </xf>
    <xf numFmtId="0" fontId="23" fillId="3" borderId="41" xfId="36" applyFont="1" applyFill="1" applyBorder="1" applyAlignment="1">
      <alignment horizontal="center" vertical="center"/>
    </xf>
    <xf numFmtId="0" fontId="22" fillId="0" borderId="41" xfId="34" applyFont="1" applyBorder="1" applyAlignment="1" applyProtection="1">
      <alignment horizontal="center" vertical="center"/>
      <protection locked="0"/>
    </xf>
    <xf numFmtId="0" fontId="22" fillId="3" borderId="41" xfId="34" applyFont="1" applyFill="1" applyBorder="1" applyAlignment="1" applyProtection="1">
      <alignment horizontal="center" vertical="center"/>
      <protection locked="0"/>
    </xf>
    <xf numFmtId="3" fontId="0" fillId="0" borderId="42" xfId="0" applyNumberFormat="1" applyFont="1" applyBorder="1" applyAlignment="1">
      <alignment horizontal="center" vertical="center" wrapText="1"/>
    </xf>
    <xf numFmtId="0" fontId="27" fillId="3" borderId="25" xfId="0" applyFont="1" applyFill="1" applyBorder="1" applyAlignment="1">
      <alignment horizontal="center" vertical="center" wrapText="1"/>
    </xf>
    <xf numFmtId="0" fontId="23" fillId="3" borderId="25" xfId="0" applyFont="1" applyFill="1" applyBorder="1" applyAlignment="1">
      <alignment horizontal="left" vertical="center"/>
    </xf>
    <xf numFmtId="2" fontId="49" fillId="0" borderId="25" xfId="56" applyNumberFormat="1" applyFont="1" applyFill="1" applyBorder="1" applyAlignment="1">
      <alignment vertical="center" wrapText="1"/>
    </xf>
    <xf numFmtId="0" fontId="49" fillId="0" borderId="25" xfId="56" applyFont="1" applyFill="1" applyBorder="1" applyAlignment="1">
      <alignment horizontal="left" vertical="center"/>
    </xf>
    <xf numFmtId="4" fontId="49" fillId="0" borderId="25" xfId="0" applyNumberFormat="1" applyFont="1" applyBorder="1" applyAlignment="1">
      <alignment horizontal="center" vertical="center" wrapText="1"/>
    </xf>
    <xf numFmtId="3" fontId="49" fillId="0" borderId="25" xfId="0" applyNumberFormat="1" applyFont="1" applyFill="1" applyBorder="1" applyAlignment="1">
      <alignment horizontal="center" vertical="center" wrapText="1"/>
    </xf>
    <xf numFmtId="2" fontId="13" fillId="0" borderId="25" xfId="56" applyNumberFormat="1" applyFont="1" applyFill="1" applyBorder="1" applyAlignment="1">
      <alignment vertical="center" wrapText="1"/>
    </xf>
    <xf numFmtId="2" fontId="13" fillId="0" borderId="25" xfId="56" applyNumberFormat="1" applyFont="1" applyFill="1" applyBorder="1" applyAlignment="1">
      <alignment horizontal="center" vertical="center" wrapText="1"/>
    </xf>
    <xf numFmtId="2" fontId="49" fillId="0" borderId="25" xfId="56" applyNumberFormat="1" applyFont="1" applyFill="1" applyBorder="1" applyAlignment="1">
      <alignment horizontal="left" vertical="center" wrapText="1"/>
    </xf>
    <xf numFmtId="1" fontId="49" fillId="0" borderId="25" xfId="0" applyNumberFormat="1" applyFont="1" applyFill="1" applyBorder="1" applyAlignment="1">
      <alignment horizontal="center" vertical="center" wrapText="1"/>
    </xf>
    <xf numFmtId="2" fontId="23" fillId="0" borderId="25" xfId="56" applyNumberFormat="1" applyFont="1" applyFill="1" applyBorder="1" applyAlignment="1">
      <alignment horizontal="left" vertical="center" wrapText="1"/>
    </xf>
    <xf numFmtId="4" fontId="49" fillId="0" borderId="25" xfId="0" applyNumberFormat="1" applyFont="1" applyBorder="1" applyAlignment="1">
      <alignment horizontal="left" vertical="center" wrapText="1"/>
    </xf>
    <xf numFmtId="3" fontId="0" fillId="0" borderId="25" xfId="0" applyNumberFormat="1" applyFont="1" applyBorder="1" applyAlignment="1">
      <alignment horizontal="left" vertical="center" wrapText="1"/>
    </xf>
    <xf numFmtId="0" fontId="23" fillId="3" borderId="25" xfId="60" applyFont="1" applyFill="1" applyBorder="1"/>
    <xf numFmtId="0" fontId="23" fillId="3" borderId="24" xfId="60" applyFont="1" applyFill="1" applyBorder="1"/>
    <xf numFmtId="0" fontId="50" fillId="0" borderId="25" xfId="0" applyFont="1" applyFill="1" applyBorder="1" applyAlignment="1">
      <alignment horizontal="left" wrapText="1"/>
    </xf>
    <xf numFmtId="0" fontId="24" fillId="3" borderId="25" xfId="60" applyFont="1" applyFill="1" applyBorder="1"/>
    <xf numFmtId="0" fontId="23" fillId="0" borderId="25" xfId="56" applyNumberFormat="1" applyFont="1" applyFill="1" applyBorder="1" applyAlignment="1">
      <alignment horizontal="left" vertical="center" wrapText="1"/>
    </xf>
    <xf numFmtId="49" fontId="23" fillId="0" borderId="25" xfId="56" applyNumberFormat="1" applyFont="1" applyFill="1" applyBorder="1" applyAlignment="1">
      <alignment horizontal="center" vertical="center"/>
    </xf>
    <xf numFmtId="1" fontId="23" fillId="3" borderId="25" xfId="56" applyNumberFormat="1" applyFont="1" applyFill="1" applyBorder="1" applyAlignment="1">
      <alignment horizontal="center" vertical="center"/>
    </xf>
    <xf numFmtId="0" fontId="30" fillId="3" borderId="24" xfId="0" applyFont="1" applyFill="1" applyBorder="1" applyAlignment="1">
      <alignment vertical="center" wrapText="1"/>
    </xf>
    <xf numFmtId="0" fontId="23" fillId="0"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3" borderId="24" xfId="0" applyFont="1" applyFill="1" applyBorder="1" applyAlignment="1">
      <alignment horizontal="center" vertical="center" wrapText="1"/>
    </xf>
    <xf numFmtId="0" fontId="30" fillId="3" borderId="24" xfId="0" applyFont="1" applyFill="1" applyBorder="1" applyAlignment="1">
      <alignment vertical="center"/>
    </xf>
    <xf numFmtId="0" fontId="23" fillId="0" borderId="24" xfId="0" applyFont="1" applyBorder="1" applyAlignment="1">
      <alignment horizontal="center" vertical="center"/>
    </xf>
    <xf numFmtId="3" fontId="23" fillId="4" borderId="25" xfId="0" applyNumberFormat="1" applyFont="1" applyFill="1" applyBorder="1" applyAlignment="1">
      <alignment horizontal="center" vertical="center"/>
    </xf>
    <xf numFmtId="170" fontId="23" fillId="4" borderId="25" xfId="0" applyNumberFormat="1" applyFont="1" applyFill="1" applyBorder="1" applyAlignment="1">
      <alignment horizontal="center" vertical="center"/>
    </xf>
    <xf numFmtId="0" fontId="30" fillId="3" borderId="25" xfId="0" applyFont="1" applyFill="1" applyBorder="1" applyAlignment="1">
      <alignment horizontal="left" vertical="center"/>
    </xf>
    <xf numFmtId="0" fontId="38" fillId="0" borderId="25" xfId="0" applyFont="1" applyFill="1" applyBorder="1" applyAlignment="1">
      <alignment horizontal="center"/>
    </xf>
    <xf numFmtId="0" fontId="38" fillId="0" borderId="25" xfId="0" applyFont="1" applyFill="1" applyBorder="1" applyAlignment="1">
      <alignment horizontal="center" vertical="center"/>
    </xf>
    <xf numFmtId="0" fontId="13" fillId="3" borderId="24" xfId="60" applyFont="1" applyFill="1" applyBorder="1" applyAlignment="1">
      <alignment horizontal="center" vertical="center"/>
    </xf>
    <xf numFmtId="0" fontId="13" fillId="3" borderId="25" xfId="60" applyFont="1" applyFill="1" applyBorder="1"/>
    <xf numFmtId="0" fontId="0" fillId="3" borderId="25" xfId="0" applyFont="1" applyFill="1" applyBorder="1" applyAlignment="1">
      <alignment horizontal="center" vertical="top" wrapText="1"/>
    </xf>
    <xf numFmtId="0" fontId="13" fillId="0" borderId="25" xfId="0" applyFont="1" applyBorder="1" applyAlignment="1">
      <alignment horizontal="center" vertical="center"/>
    </xf>
    <xf numFmtId="0" fontId="23" fillId="3" borderId="24" xfId="60" applyFont="1" applyFill="1" applyBorder="1" applyAlignment="1">
      <alignment horizontal="center" vertical="center"/>
    </xf>
    <xf numFmtId="0" fontId="23" fillId="3" borderId="25" xfId="60" applyFont="1" applyFill="1" applyBorder="1" applyAlignment="1">
      <alignment horizontal="center" vertical="center"/>
    </xf>
    <xf numFmtId="0" fontId="21" fillId="10" borderId="25" xfId="0" applyFont="1" applyFill="1" applyBorder="1" applyAlignment="1">
      <alignment horizontal="left" vertical="center"/>
    </xf>
    <xf numFmtId="49" fontId="0" fillId="10" borderId="25" xfId="58" applyNumberFormat="1" applyFont="1" applyFill="1" applyBorder="1" applyAlignment="1">
      <alignment horizontal="center" vertical="center"/>
    </xf>
    <xf numFmtId="0" fontId="0" fillId="10" borderId="25" xfId="0" applyFont="1" applyFill="1" applyBorder="1" applyAlignment="1">
      <alignment horizontal="center" vertical="top" wrapText="1"/>
    </xf>
    <xf numFmtId="49" fontId="21" fillId="0" borderId="25" xfId="0" applyNumberFormat="1" applyFont="1" applyBorder="1" applyAlignment="1">
      <alignment horizontal="left" vertical="center" wrapText="1"/>
    </xf>
    <xf numFmtId="49" fontId="21" fillId="0" borderId="25" xfId="0" applyNumberFormat="1" applyFont="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horizontal="left" vertical="center" wrapText="1"/>
    </xf>
    <xf numFmtId="49" fontId="0" fillId="0" borderId="25" xfId="34" applyNumberFormat="1" applyFont="1" applyFill="1" applyBorder="1" applyAlignment="1">
      <alignment horizontal="left" vertical="center" wrapText="1"/>
    </xf>
    <xf numFmtId="49" fontId="0" fillId="0" borderId="25" xfId="34"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5" xfId="0"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5" xfId="58" applyNumberFormat="1" applyFont="1" applyBorder="1" applyAlignment="1">
      <alignment horizontal="left" vertical="center" wrapText="1"/>
    </xf>
    <xf numFmtId="49" fontId="0" fillId="0" borderId="25" xfId="58" applyNumberFormat="1" applyFont="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5" borderId="25" xfId="0" applyFont="1" applyFill="1" applyBorder="1" applyAlignment="1">
      <alignment horizontal="left" vertical="center" wrapText="1"/>
    </xf>
    <xf numFmtId="0" fontId="28" fillId="0" borderId="25" xfId="0" applyNumberFormat="1"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5" borderId="25" xfId="0" applyFont="1" applyFill="1" applyBorder="1" applyAlignment="1">
      <alignment horizontal="center"/>
    </xf>
    <xf numFmtId="0" fontId="28" fillId="5" borderId="25" xfId="0" applyFont="1" applyFill="1" applyBorder="1" applyAlignment="1">
      <alignment horizontal="center" vertical="center" wrapText="1"/>
    </xf>
    <xf numFmtId="0" fontId="0" fillId="0" borderId="25" xfId="0" applyFont="1" applyFill="1" applyBorder="1" applyAlignment="1">
      <alignment horizontal="left" vertical="top" wrapText="1"/>
    </xf>
    <xf numFmtId="49" fontId="21" fillId="10" borderId="25" xfId="0" applyNumberFormat="1" applyFont="1" applyFill="1" applyBorder="1" applyAlignment="1">
      <alignment vertical="center" wrapText="1"/>
    </xf>
    <xf numFmtId="0" fontId="21" fillId="10" borderId="25" xfId="0" applyFont="1" applyFill="1" applyBorder="1" applyAlignment="1">
      <alignment horizontal="left" vertical="top" wrapText="1"/>
    </xf>
    <xf numFmtId="0" fontId="21" fillId="3" borderId="25" xfId="0" applyFont="1" applyFill="1" applyBorder="1" applyAlignment="1">
      <alignment horizontal="left" vertical="top" wrapText="1"/>
    </xf>
    <xf numFmtId="1" fontId="0" fillId="0" borderId="25" xfId="0" applyNumberFormat="1" applyFont="1" applyFill="1" applyBorder="1" applyAlignment="1">
      <alignment horizontal="center" vertical="center" wrapText="1"/>
    </xf>
    <xf numFmtId="169" fontId="0" fillId="0" borderId="25" xfId="0" applyNumberFormat="1" applyFont="1" applyFill="1" applyBorder="1" applyAlignment="1">
      <alignment horizontal="center" vertical="center" wrapText="1"/>
    </xf>
    <xf numFmtId="0" fontId="0" fillId="0" borderId="25" xfId="0" applyNumberFormat="1" applyFont="1" applyFill="1" applyBorder="1" applyAlignment="1">
      <alignment horizontal="center" wrapText="1"/>
    </xf>
    <xf numFmtId="49" fontId="0" fillId="0" borderId="25" xfId="0" applyNumberFormat="1" applyFont="1" applyBorder="1" applyAlignment="1">
      <alignment vertical="center" wrapText="1"/>
    </xf>
    <xf numFmtId="49" fontId="0" fillId="3" borderId="25" xfId="0" applyNumberFormat="1" applyFont="1" applyFill="1" applyBorder="1" applyAlignment="1">
      <alignment horizontal="center" vertical="center" wrapText="1"/>
    </xf>
    <xf numFmtId="0" fontId="0" fillId="0" borderId="25" xfId="0" applyFont="1" applyFill="1" applyBorder="1" applyAlignment="1">
      <alignment horizontal="center" vertical="top" wrapText="1"/>
    </xf>
    <xf numFmtId="0" fontId="0" fillId="0" borderId="25" xfId="0" applyFont="1" applyFill="1" applyBorder="1" applyAlignment="1">
      <alignment horizontal="center" wrapText="1"/>
    </xf>
    <xf numFmtId="49" fontId="21" fillId="10" borderId="25" xfId="0" applyNumberFormat="1" applyFont="1" applyFill="1" applyBorder="1" applyAlignment="1">
      <alignment horizontal="left" wrapText="1"/>
    </xf>
    <xf numFmtId="0" fontId="0" fillId="10" borderId="25" xfId="0" applyNumberFormat="1" applyFont="1" applyFill="1" applyBorder="1" applyAlignment="1">
      <alignment horizontal="center" vertical="top" wrapText="1"/>
    </xf>
    <xf numFmtId="49" fontId="0" fillId="0" borderId="25" xfId="0" applyNumberFormat="1" applyFont="1" applyFill="1" applyBorder="1" applyAlignment="1">
      <alignment horizontal="left" vertical="top" wrapText="1"/>
    </xf>
    <xf numFmtId="0" fontId="0" fillId="0" borderId="25" xfId="0" applyNumberFormat="1" applyFont="1" applyFill="1" applyBorder="1" applyAlignment="1">
      <alignment horizontal="center" vertical="top" wrapText="1"/>
    </xf>
    <xf numFmtId="49" fontId="0" fillId="0" borderId="25" xfId="58" applyNumberFormat="1" applyFont="1" applyBorder="1" applyAlignment="1">
      <alignment horizontal="center" vertical="center"/>
    </xf>
    <xf numFmtId="2" fontId="22" fillId="3" borderId="25" xfId="56" applyNumberFormat="1" applyFont="1" applyFill="1" applyBorder="1" applyAlignment="1">
      <alignment vertical="center" wrapText="1"/>
    </xf>
    <xf numFmtId="2" fontId="22" fillId="3" borderId="25" xfId="56" applyNumberFormat="1" applyFont="1" applyFill="1" applyBorder="1" applyAlignment="1">
      <alignment horizontal="center" vertical="center"/>
    </xf>
    <xf numFmtId="4" fontId="22" fillId="0" borderId="25" xfId="0" applyNumberFormat="1" applyFont="1" applyBorder="1" applyAlignment="1">
      <alignment horizontal="center" vertical="center" wrapText="1"/>
    </xf>
    <xf numFmtId="3" fontId="22" fillId="0" borderId="25" xfId="0" applyNumberFormat="1" applyFont="1" applyFill="1" applyBorder="1" applyAlignment="1">
      <alignment horizontal="center" vertical="center" wrapText="1"/>
    </xf>
    <xf numFmtId="0" fontId="13" fillId="0" borderId="0" xfId="61" applyFont="1"/>
    <xf numFmtId="0" fontId="4" fillId="0" borderId="0" xfId="61"/>
    <xf numFmtId="0" fontId="51" fillId="0" borderId="0" xfId="61" applyFont="1" applyAlignment="1">
      <alignment horizontal="right"/>
    </xf>
    <xf numFmtId="0" fontId="14" fillId="0" borderId="0" xfId="61" applyFont="1" applyAlignment="1">
      <alignment horizontal="center"/>
    </xf>
    <xf numFmtId="0" fontId="53" fillId="0" borderId="0" xfId="61" applyFont="1" applyAlignment="1">
      <alignment horizontal="right" vertical="center" wrapText="1"/>
    </xf>
    <xf numFmtId="0" fontId="54" fillId="0" borderId="0" xfId="61" applyFont="1" applyAlignment="1">
      <alignment horizontal="right" wrapText="1"/>
    </xf>
    <xf numFmtId="0" fontId="15" fillId="0" borderId="0" xfId="61" applyFont="1" applyAlignment="1">
      <alignment horizontal="right"/>
    </xf>
    <xf numFmtId="0" fontId="55" fillId="3" borderId="0" xfId="61" applyFont="1" applyFill="1" applyAlignment="1">
      <alignment horizontal="right"/>
    </xf>
    <xf numFmtId="0" fontId="16" fillId="0" borderId="45" xfId="61" applyFont="1" applyBorder="1" applyAlignment="1">
      <alignment horizontal="center" vertical="top" wrapText="1"/>
    </xf>
    <xf numFmtId="0" fontId="16" fillId="0" borderId="46" xfId="61" applyFont="1" applyBorder="1" applyAlignment="1">
      <alignment horizontal="justify" vertical="top" wrapText="1"/>
    </xf>
    <xf numFmtId="4" fontId="16" fillId="4" borderId="47" xfId="61" applyNumberFormat="1" applyFont="1" applyFill="1" applyBorder="1" applyAlignment="1">
      <alignment horizontal="center" vertical="top" wrapText="1"/>
    </xf>
    <xf numFmtId="0" fontId="16" fillId="0" borderId="2" xfId="61" applyFont="1" applyBorder="1" applyAlignment="1">
      <alignment horizontal="center" vertical="center" wrapText="1"/>
    </xf>
    <xf numFmtId="0" fontId="16" fillId="0" borderId="2" xfId="61" applyFont="1" applyBorder="1" applyAlignment="1">
      <alignment horizontal="left" vertical="center" wrapText="1"/>
    </xf>
    <xf numFmtId="4" fontId="16" fillId="3" borderId="2" xfId="61" applyNumberFormat="1" applyFont="1" applyFill="1" applyBorder="1" applyAlignment="1">
      <alignment horizontal="center" vertical="center" wrapText="1"/>
    </xf>
    <xf numFmtId="0" fontId="16" fillId="0" borderId="2" xfId="61" applyFont="1" applyBorder="1" applyAlignment="1">
      <alignment horizontal="center" vertical="top" wrapText="1"/>
    </xf>
    <xf numFmtId="0" fontId="16" fillId="0" borderId="2" xfId="61" applyFont="1" applyBorder="1" applyAlignment="1">
      <alignment horizontal="justify" vertical="top" wrapText="1"/>
    </xf>
    <xf numFmtId="4" fontId="16" fillId="3" borderId="2" xfId="61" applyNumberFormat="1" applyFont="1" applyFill="1" applyBorder="1" applyAlignment="1">
      <alignment horizontal="center" vertical="top" wrapText="1"/>
    </xf>
    <xf numFmtId="0" fontId="51" fillId="0" borderId="2" xfId="0" applyFont="1" applyBorder="1" applyAlignment="1">
      <alignment horizontal="justify" vertical="top" wrapText="1"/>
    </xf>
    <xf numFmtId="0" fontId="14" fillId="0" borderId="2" xfId="0" applyFont="1" applyBorder="1" applyAlignment="1">
      <alignment horizontal="right" vertical="top" wrapText="1"/>
    </xf>
    <xf numFmtId="4" fontId="16" fillId="0" borderId="2" xfId="0" applyNumberFormat="1" applyFont="1" applyBorder="1" applyAlignment="1">
      <alignment horizontal="center" vertical="top" wrapText="1"/>
    </xf>
    <xf numFmtId="0" fontId="13" fillId="0" borderId="0" xfId="0" applyFont="1"/>
    <xf numFmtId="0" fontId="56" fillId="4" borderId="0" xfId="61" applyFont="1" applyFill="1" applyBorder="1" applyAlignment="1">
      <alignment horizontal="right" vertical="top" wrapText="1"/>
    </xf>
    <xf numFmtId="4" fontId="16" fillId="4" borderId="0" xfId="61" applyNumberFormat="1" applyFont="1" applyFill="1" applyBorder="1" applyAlignment="1">
      <alignment horizontal="center" vertical="top" wrapText="1"/>
    </xf>
    <xf numFmtId="0" fontId="13" fillId="4" borderId="0" xfId="61" applyFont="1" applyFill="1"/>
    <xf numFmtId="0" fontId="13" fillId="0" borderId="0" xfId="61" applyFont="1" applyAlignment="1">
      <alignment horizontal="justify"/>
    </xf>
    <xf numFmtId="4" fontId="13" fillId="0" borderId="0" xfId="61" applyNumberFormat="1" applyFont="1"/>
    <xf numFmtId="4" fontId="57" fillId="0" borderId="0" xfId="0" applyNumberFormat="1" applyFont="1"/>
    <xf numFmtId="0" fontId="58" fillId="0" borderId="0" xfId="0" applyFont="1" applyAlignment="1">
      <alignment horizontal="center" vertical="top" wrapText="1"/>
    </xf>
    <xf numFmtId="0" fontId="15" fillId="0" borderId="0" xfId="0" applyFont="1" applyAlignment="1">
      <alignment horizontal="left"/>
    </xf>
    <xf numFmtId="0" fontId="45" fillId="0" borderId="0" xfId="61" applyFont="1"/>
    <xf numFmtId="0" fontId="0" fillId="0" borderId="0" xfId="61" applyFont="1"/>
    <xf numFmtId="0" fontId="59" fillId="0" borderId="0" xfId="0" applyFont="1" applyBorder="1" applyAlignment="1">
      <alignment horizontal="center" vertical="top" wrapText="1"/>
    </xf>
    <xf numFmtId="0" fontId="59" fillId="0" borderId="0" xfId="0" applyFont="1" applyAlignment="1">
      <alignment horizontal="center"/>
    </xf>
    <xf numFmtId="0" fontId="60" fillId="0" borderId="0" xfId="20" applyFont="1" applyAlignment="1">
      <alignment horizontal="center"/>
    </xf>
    <xf numFmtId="0" fontId="13" fillId="0" borderId="0" xfId="20" applyFont="1"/>
    <xf numFmtId="0" fontId="60" fillId="0" borderId="0" xfId="20" applyFont="1" applyAlignment="1">
      <alignment horizontal="right" vertical="top" wrapText="1"/>
    </xf>
    <xf numFmtId="0" fontId="60" fillId="0" borderId="0" xfId="20" applyFont="1" applyAlignment="1">
      <alignment horizontal="center" vertical="top" wrapText="1"/>
    </xf>
    <xf numFmtId="0" fontId="51" fillId="0" borderId="0" xfId="20" applyFont="1" applyAlignment="1">
      <alignment vertical="top" wrapText="1"/>
    </xf>
    <xf numFmtId="0" fontId="13" fillId="0" borderId="0" xfId="20" applyFont="1" applyAlignment="1">
      <alignment horizontal="center"/>
    </xf>
    <xf numFmtId="16" fontId="51" fillId="0" borderId="0" xfId="20" applyNumberFormat="1" applyFont="1" applyAlignment="1">
      <alignment vertical="top" wrapText="1"/>
    </xf>
    <xf numFmtId="0" fontId="15" fillId="0" borderId="0" xfId="20" applyFont="1"/>
    <xf numFmtId="0" fontId="51" fillId="0" borderId="0" xfId="20" applyFont="1" applyAlignment="1">
      <alignment horizontal="right" vertical="top" wrapText="1"/>
    </xf>
    <xf numFmtId="0" fontId="61" fillId="0" borderId="0" xfId="20" applyFont="1" applyAlignment="1">
      <alignment vertical="top" wrapText="1"/>
    </xf>
    <xf numFmtId="4" fontId="16" fillId="3" borderId="34" xfId="20" applyNumberFormat="1" applyFont="1" applyFill="1" applyBorder="1" applyAlignment="1">
      <alignment horizontal="center" vertical="center" wrapText="1"/>
    </xf>
    <xf numFmtId="0" fontId="16" fillId="0" borderId="0" xfId="20" applyFont="1" applyAlignment="1">
      <alignment horizontal="left" vertical="center"/>
    </xf>
    <xf numFmtId="0" fontId="15" fillId="0" borderId="0" xfId="0" applyFont="1" applyAlignment="1">
      <alignment horizontal="right"/>
    </xf>
    <xf numFmtId="4" fontId="62" fillId="0" borderId="0" xfId="20" applyNumberFormat="1" applyFont="1"/>
    <xf numFmtId="0" fontId="55" fillId="0" borderId="0" xfId="20" applyFont="1" applyAlignment="1">
      <alignment horizontal="left"/>
    </xf>
    <xf numFmtId="0" fontId="14" fillId="0" borderId="2" xfId="20" applyFont="1" applyBorder="1" applyAlignment="1">
      <alignment horizontal="center" vertical="center" wrapText="1"/>
    </xf>
    <xf numFmtId="0" fontId="61" fillId="0" borderId="20" xfId="20" applyFont="1" applyBorder="1" applyAlignment="1">
      <alignment horizontal="justify" vertical="top" wrapText="1"/>
    </xf>
    <xf numFmtId="0" fontId="61" fillId="0" borderId="21" xfId="20" applyFont="1" applyBorder="1" applyAlignment="1">
      <alignment horizontal="justify" vertical="top" wrapText="1"/>
    </xf>
    <xf numFmtId="0" fontId="61" fillId="0" borderId="49" xfId="20" applyFont="1" applyBorder="1" applyAlignment="1">
      <alignment horizontal="justify" vertical="top" wrapText="1"/>
    </xf>
    <xf numFmtId="0" fontId="21" fillId="0" borderId="24" xfId="20" applyFont="1" applyBorder="1" applyAlignment="1">
      <alignment horizontal="center" vertical="center" wrapText="1"/>
    </xf>
    <xf numFmtId="49" fontId="21" fillId="0" borderId="25" xfId="20" applyNumberFormat="1" applyFont="1" applyBorder="1" applyAlignment="1">
      <alignment horizontal="center" vertical="center" wrapText="1"/>
    </xf>
    <xf numFmtId="4" fontId="13" fillId="4" borderId="33" xfId="0" applyNumberFormat="1" applyFont="1" applyFill="1" applyBorder="1" applyAlignment="1">
      <alignment horizontal="center"/>
    </xf>
    <xf numFmtId="4" fontId="63" fillId="0" borderId="52" xfId="0" applyNumberFormat="1" applyFont="1" applyBorder="1" applyAlignment="1">
      <alignment horizontal="center"/>
    </xf>
    <xf numFmtId="0" fontId="21" fillId="0" borderId="24" xfId="20" applyFont="1" applyBorder="1" applyAlignment="1">
      <alignment horizontal="center" vertical="top" wrapText="1"/>
    </xf>
    <xf numFmtId="49" fontId="21" fillId="0" borderId="25" xfId="20" applyNumberFormat="1" applyFont="1" applyBorder="1" applyAlignment="1">
      <alignment horizontal="center" vertical="top" wrapText="1"/>
    </xf>
    <xf numFmtId="4" fontId="13" fillId="4" borderId="25" xfId="20" applyNumberFormat="1" applyFont="1" applyFill="1" applyBorder="1" applyAlignment="1">
      <alignment horizontal="center"/>
    </xf>
    <xf numFmtId="4" fontId="13" fillId="0" borderId="55" xfId="20" applyNumberFormat="1" applyFont="1" applyBorder="1" applyAlignment="1">
      <alignment horizontal="center"/>
    </xf>
    <xf numFmtId="0" fontId="61" fillId="0" borderId="2" xfId="20" applyFont="1" applyBorder="1" applyAlignment="1">
      <alignment horizontal="justify" vertical="top" wrapText="1"/>
    </xf>
    <xf numFmtId="0" fontId="14" fillId="0" borderId="2" xfId="20" applyFont="1" applyBorder="1" applyAlignment="1">
      <alignment horizontal="right" vertical="top" wrapText="1"/>
    </xf>
    <xf numFmtId="4" fontId="16" fillId="13" borderId="2" xfId="20" applyNumberFormat="1" applyFont="1" applyFill="1" applyBorder="1" applyAlignment="1">
      <alignment horizontal="center" vertical="top" wrapText="1"/>
    </xf>
    <xf numFmtId="9" fontId="14" fillId="0" borderId="2" xfId="20" applyNumberFormat="1" applyFont="1" applyBorder="1" applyAlignment="1">
      <alignment horizontal="center" vertical="center" wrapText="1"/>
    </xf>
    <xf numFmtId="4" fontId="16" fillId="0" borderId="2" xfId="20" applyNumberFormat="1" applyFont="1" applyBorder="1" applyAlignment="1">
      <alignment horizontal="center" vertical="top" wrapText="1"/>
    </xf>
    <xf numFmtId="0" fontId="14" fillId="0" borderId="2" xfId="20" applyFont="1" applyBorder="1" applyAlignment="1">
      <alignment horizontal="right" vertical="center" wrapText="1"/>
    </xf>
    <xf numFmtId="0" fontId="64" fillId="0" borderId="56" xfId="0" applyFont="1" applyFill="1" applyBorder="1" applyAlignment="1">
      <alignment horizontal="right"/>
    </xf>
    <xf numFmtId="4" fontId="16" fillId="2" borderId="2" xfId="20" applyNumberFormat="1" applyFont="1" applyFill="1" applyBorder="1" applyAlignment="1">
      <alignment horizontal="center" vertical="top" wrapText="1"/>
    </xf>
    <xf numFmtId="0" fontId="61" fillId="0" borderId="0" xfId="20" applyFont="1" applyAlignment="1">
      <alignment horizontal="justify"/>
    </xf>
    <xf numFmtId="0" fontId="15" fillId="0" borderId="0" xfId="20" applyFont="1" applyAlignment="1">
      <alignment horizontal="right" vertical="top" wrapText="1"/>
    </xf>
    <xf numFmtId="0" fontId="15" fillId="0" borderId="0" xfId="20" applyFont="1" applyBorder="1" applyAlignment="1">
      <alignment vertical="top" wrapText="1"/>
    </xf>
    <xf numFmtId="0" fontId="15" fillId="0" borderId="0" xfId="20" applyFont="1" applyAlignment="1">
      <alignment horizontal="left"/>
    </xf>
    <xf numFmtId="4" fontId="63" fillId="0" borderId="57" xfId="0" applyNumberFormat="1" applyFont="1" applyBorder="1" applyAlignment="1">
      <alignment horizontal="center"/>
    </xf>
    <xf numFmtId="4" fontId="13" fillId="4" borderId="58" xfId="0" applyNumberFormat="1" applyFont="1" applyFill="1" applyBorder="1" applyAlignment="1">
      <alignment horizontal="center"/>
    </xf>
    <xf numFmtId="169" fontId="38" fillId="0" borderId="33" xfId="0" applyNumberFormat="1" applyFont="1" applyFill="1" applyBorder="1" applyAlignment="1">
      <alignment horizontal="center" vertical="center"/>
    </xf>
    <xf numFmtId="2" fontId="13" fillId="0" borderId="33" xfId="50" applyNumberFormat="1" applyFont="1" applyFill="1" applyBorder="1" applyAlignment="1">
      <alignment horizontal="center" vertical="center" wrapText="1"/>
    </xf>
    <xf numFmtId="4" fontId="29" fillId="0" borderId="6" xfId="0" applyNumberFormat="1" applyFont="1" applyFill="1" applyBorder="1" applyAlignment="1">
      <alignment horizontal="center" vertical="center" wrapText="1"/>
    </xf>
    <xf numFmtId="4" fontId="0" fillId="0" borderId="6" xfId="0" applyNumberFormat="1" applyFont="1" applyFill="1" applyBorder="1" applyAlignment="1">
      <alignment horizontal="center" vertical="center" wrapText="1"/>
    </xf>
    <xf numFmtId="2" fontId="23" fillId="0" borderId="33" xfId="46" applyNumberFormat="1" applyFont="1" applyFill="1" applyBorder="1" applyAlignment="1">
      <alignment horizontal="center" vertical="center"/>
    </xf>
    <xf numFmtId="4" fontId="13" fillId="0" borderId="33" xfId="20" applyNumberFormat="1" applyFont="1" applyFill="1" applyBorder="1" applyAlignment="1">
      <alignment horizontal="center" vertical="center" wrapText="1"/>
    </xf>
    <xf numFmtId="0" fontId="35" fillId="0" borderId="25" xfId="57" applyFont="1" applyFill="1" applyBorder="1" applyAlignment="1">
      <alignment horizontal="center" vertical="center"/>
    </xf>
    <xf numFmtId="2" fontId="13" fillId="0" borderId="6" xfId="34" applyNumberFormat="1" applyFont="1" applyFill="1" applyBorder="1" applyAlignment="1" applyProtection="1">
      <alignment horizontal="center" vertical="center"/>
      <protection locked="0"/>
    </xf>
    <xf numFmtId="4" fontId="29" fillId="0" borderId="0" xfId="0" applyNumberFormat="1" applyFont="1" applyFill="1" applyBorder="1" applyAlignment="1">
      <alignment horizontal="center" vertical="center" wrapText="1"/>
    </xf>
    <xf numFmtId="169" fontId="23" fillId="0" borderId="25" xfId="0" applyNumberFormat="1" applyFont="1" applyFill="1" applyBorder="1" applyAlignment="1">
      <alignment horizontal="center" vertical="center" wrapText="1"/>
    </xf>
    <xf numFmtId="0" fontId="22" fillId="0" borderId="2" xfId="34" applyFont="1" applyBorder="1" applyAlignment="1" applyProtection="1">
      <alignment horizontal="center" vertical="center"/>
      <protection locked="0"/>
    </xf>
    <xf numFmtId="0" fontId="27" fillId="0" borderId="2" xfId="0" applyFont="1" applyFill="1" applyBorder="1" applyAlignment="1">
      <alignment horizontal="center" vertical="center" wrapText="1"/>
    </xf>
    <xf numFmtId="0" fontId="23" fillId="0" borderId="2" xfId="85" applyFont="1" applyBorder="1" applyAlignment="1">
      <alignment horizontal="center" vertical="center"/>
    </xf>
    <xf numFmtId="4" fontId="40" fillId="8" borderId="2" xfId="86" applyNumberFormat="1" applyFont="1" applyFill="1" applyBorder="1" applyAlignment="1">
      <alignment horizontal="left" vertical="center" wrapText="1"/>
    </xf>
    <xf numFmtId="3" fontId="3" fillId="0" borderId="2" xfId="86" applyNumberFormat="1" applyFill="1" applyBorder="1" applyAlignment="1">
      <alignment horizontal="center" vertical="center" wrapText="1"/>
    </xf>
    <xf numFmtId="4" fontId="3" fillId="0" borderId="2" xfId="86" applyNumberFormat="1" applyFill="1" applyBorder="1" applyAlignment="1">
      <alignment horizontal="center" vertical="center" wrapText="1"/>
    </xf>
    <xf numFmtId="0" fontId="14" fillId="2" borderId="2" xfId="33" applyFont="1" applyFill="1" applyBorder="1" applyAlignment="1" applyProtection="1">
      <alignment vertical="center" wrapText="1"/>
      <protection locked="0"/>
    </xf>
    <xf numFmtId="0" fontId="22" fillId="3" borderId="2" xfId="34" applyFont="1" applyFill="1" applyBorder="1" applyAlignment="1" applyProtection="1">
      <alignment horizontal="center" vertical="center"/>
      <protection locked="0"/>
    </xf>
    <xf numFmtId="4" fontId="3" fillId="3" borderId="2" xfId="86" applyNumberFormat="1" applyFill="1" applyBorder="1" applyAlignment="1">
      <alignment horizontal="center" vertical="center" wrapText="1"/>
    </xf>
    <xf numFmtId="0" fontId="25" fillId="0" borderId="2" xfId="76" applyFont="1" applyBorder="1" applyAlignment="1">
      <alignment horizontal="center" vertical="center"/>
    </xf>
    <xf numFmtId="0" fontId="16" fillId="0" borderId="2" xfId="76" applyFont="1" applyFill="1" applyBorder="1" applyAlignment="1">
      <alignment horizontal="right" vertical="center" wrapText="1"/>
    </xf>
    <xf numFmtId="0" fontId="24" fillId="0" borderId="0" xfId="36" applyFont="1" applyFill="1" applyBorder="1"/>
    <xf numFmtId="4" fontId="3" fillId="3" borderId="68" xfId="86" applyNumberFormat="1" applyFill="1" applyBorder="1" applyAlignment="1">
      <alignment horizontal="center" vertical="center" wrapText="1"/>
    </xf>
    <xf numFmtId="4" fontId="3" fillId="0" borderId="68" xfId="86" applyNumberFormat="1" applyFont="1" applyBorder="1" applyAlignment="1">
      <alignment horizontal="left" vertical="center" wrapText="1"/>
    </xf>
    <xf numFmtId="0" fontId="0" fillId="3" borderId="52" xfId="19" applyNumberFormat="1" applyFont="1" applyFill="1" applyBorder="1" applyAlignment="1" applyProtection="1">
      <alignment horizontal="center" vertical="center"/>
      <protection locked="0"/>
    </xf>
    <xf numFmtId="2" fontId="22" fillId="3" borderId="52" xfId="34" applyNumberFormat="1" applyFont="1" applyFill="1" applyBorder="1" applyAlignment="1" applyProtection="1">
      <alignment horizontal="center" vertical="center"/>
      <protection locked="0"/>
    </xf>
    <xf numFmtId="3" fontId="3" fillId="0" borderId="67" xfId="86" applyNumberFormat="1" applyFill="1" applyBorder="1" applyAlignment="1">
      <alignment horizontal="center" vertical="center" wrapText="1"/>
    </xf>
    <xf numFmtId="4" fontId="40" fillId="0" borderId="68" xfId="86" applyNumberFormat="1" applyFont="1" applyFill="1" applyBorder="1" applyAlignment="1">
      <alignment horizontal="left" vertical="center" wrapText="1"/>
    </xf>
    <xf numFmtId="4" fontId="3" fillId="0" borderId="68" xfId="86" applyNumberFormat="1" applyBorder="1" applyAlignment="1">
      <alignment horizontal="left" vertical="center" wrapText="1"/>
    </xf>
    <xf numFmtId="4" fontId="3" fillId="0" borderId="68" xfId="86" applyNumberFormat="1" applyBorder="1" applyAlignment="1">
      <alignment horizontal="center" vertical="center" wrapText="1"/>
    </xf>
    <xf numFmtId="3" fontId="3" fillId="0" borderId="67" xfId="86" applyNumberFormat="1" applyBorder="1" applyAlignment="1">
      <alignment horizontal="center" vertical="center" wrapText="1"/>
    </xf>
    <xf numFmtId="4" fontId="40" fillId="8" borderId="68" xfId="86" applyNumberFormat="1" applyFont="1" applyFill="1" applyBorder="1" applyAlignment="1">
      <alignment horizontal="left" vertical="center" wrapText="1"/>
    </xf>
    <xf numFmtId="4" fontId="3" fillId="0" borderId="68" xfId="86" applyNumberFormat="1" applyFill="1" applyBorder="1" applyAlignment="1">
      <alignment horizontal="left" vertical="center" wrapText="1"/>
    </xf>
    <xf numFmtId="0" fontId="0" fillId="5" borderId="65" xfId="0" applyFont="1" applyFill="1" applyBorder="1" applyAlignment="1">
      <alignment horizontal="left" vertical="center" wrapText="1"/>
    </xf>
    <xf numFmtId="169" fontId="0" fillId="3" borderId="52" xfId="19" applyNumberFormat="1" applyFont="1" applyFill="1" applyBorder="1" applyAlignment="1" applyProtection="1">
      <alignment horizontal="center" vertical="center"/>
      <protection locked="0"/>
    </xf>
    <xf numFmtId="1" fontId="0" fillId="3" borderId="52" xfId="19" applyNumberFormat="1" applyFont="1" applyFill="1" applyBorder="1" applyAlignment="1" applyProtection="1">
      <alignment horizontal="center" vertical="center"/>
      <protection locked="0"/>
    </xf>
    <xf numFmtId="2" fontId="0" fillId="3" borderId="52" xfId="84" applyNumberFormat="1" applyFont="1" applyFill="1" applyBorder="1" applyAlignment="1">
      <alignment horizontal="center" vertical="center"/>
    </xf>
    <xf numFmtId="3" fontId="3" fillId="3" borderId="67" xfId="86" applyNumberFormat="1" applyFill="1" applyBorder="1" applyAlignment="1">
      <alignment horizontal="center" vertical="center" wrapText="1"/>
    </xf>
    <xf numFmtId="2" fontId="0" fillId="3" borderId="61" xfId="34" applyNumberFormat="1" applyFont="1" applyFill="1" applyBorder="1" applyAlignment="1" applyProtection="1">
      <alignment horizontal="center" vertical="center"/>
      <protection locked="0"/>
    </xf>
    <xf numFmtId="2" fontId="0" fillId="3" borderId="52" xfId="34" applyNumberFormat="1" applyFont="1" applyFill="1" applyBorder="1" applyAlignment="1" applyProtection="1">
      <alignment horizontal="center" vertical="center"/>
      <protection locked="0"/>
    </xf>
    <xf numFmtId="3" fontId="3" fillId="0" borderId="29" xfId="86" applyNumberFormat="1" applyFill="1" applyBorder="1" applyAlignment="1">
      <alignment horizontal="center" vertical="center" wrapText="1"/>
    </xf>
    <xf numFmtId="4" fontId="3" fillId="3" borderId="52" xfId="86" applyNumberFormat="1" applyFill="1" applyBorder="1" applyAlignment="1">
      <alignment horizontal="center" vertical="center" wrapText="1"/>
    </xf>
    <xf numFmtId="4" fontId="3" fillId="3" borderId="69" xfId="86" applyNumberFormat="1" applyFill="1" applyBorder="1" applyAlignment="1">
      <alignment horizontal="center" vertical="center" wrapText="1"/>
    </xf>
    <xf numFmtId="2" fontId="13" fillId="3" borderId="55" xfId="34" applyNumberFormat="1" applyFont="1" applyFill="1" applyBorder="1" applyAlignment="1" applyProtection="1">
      <alignment horizontal="center" vertical="center"/>
      <protection locked="0"/>
    </xf>
    <xf numFmtId="4" fontId="3" fillId="0" borderId="68" xfId="86" applyNumberFormat="1" applyFill="1" applyBorder="1" applyAlignment="1">
      <alignment horizontal="center" vertical="center" wrapText="1"/>
    </xf>
    <xf numFmtId="0" fontId="22" fillId="3" borderId="63" xfId="34" applyFont="1" applyFill="1" applyBorder="1" applyAlignment="1" applyProtection="1">
      <alignment horizontal="center" vertical="center"/>
      <protection locked="0"/>
    </xf>
    <xf numFmtId="0" fontId="22" fillId="3" borderId="55" xfId="34" applyFont="1" applyFill="1" applyBorder="1" applyAlignment="1" applyProtection="1">
      <alignment horizontal="center" vertical="center"/>
      <protection locked="0"/>
    </xf>
    <xf numFmtId="0" fontId="22" fillId="3" borderId="63" xfId="34" applyFont="1" applyFill="1" applyBorder="1" applyAlignment="1" applyProtection="1">
      <alignment horizontal="left" vertical="center" wrapText="1" indent="1"/>
      <protection locked="0"/>
    </xf>
    <xf numFmtId="3" fontId="3" fillId="0" borderId="29" xfId="86" applyNumberFormat="1" applyBorder="1" applyAlignment="1">
      <alignment horizontal="center" vertical="center" wrapText="1"/>
    </xf>
    <xf numFmtId="2" fontId="23" fillId="3" borderId="19" xfId="76" applyNumberFormat="1" applyFont="1" applyFill="1" applyBorder="1" applyAlignment="1">
      <alignment horizontal="center" vertical="center"/>
    </xf>
    <xf numFmtId="0" fontId="23" fillId="3" borderId="63" xfId="76" applyFont="1" applyFill="1" applyBorder="1" applyAlignment="1">
      <alignment horizontal="center" vertical="center"/>
    </xf>
    <xf numFmtId="2" fontId="23" fillId="3" borderId="62" xfId="90" applyNumberFormat="1" applyFont="1" applyFill="1" applyBorder="1" applyAlignment="1">
      <alignment horizontal="center" vertical="center"/>
    </xf>
    <xf numFmtId="170" fontId="0" fillId="3" borderId="52" xfId="0" applyNumberFormat="1" applyFont="1" applyFill="1" applyBorder="1" applyAlignment="1">
      <alignment horizontal="center" vertical="center" shrinkToFi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13" fillId="3" borderId="25" xfId="34" applyFont="1" applyFill="1" applyBorder="1" applyAlignment="1" applyProtection="1">
      <alignment horizontal="center" vertical="center"/>
      <protection locked="0"/>
    </xf>
    <xf numFmtId="0" fontId="13" fillId="3" borderId="24" xfId="34" applyFont="1" applyFill="1" applyBorder="1" applyAlignment="1">
      <alignment horizontal="center" vertical="center" wrapText="1"/>
    </xf>
    <xf numFmtId="0" fontId="22" fillId="0" borderId="25" xfId="34" applyFont="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3" fillId="0" borderId="33" xfId="86" applyNumberForma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4" fontId="3" fillId="3" borderId="33" xfId="86"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3" fillId="0" borderId="33" xfId="86" applyNumberFormat="1" applyFill="1" applyBorder="1" applyAlignment="1">
      <alignment horizontal="left"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36"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center" vertical="center"/>
      <protection locked="0"/>
    </xf>
    <xf numFmtId="0" fontId="28" fillId="3" borderId="29" xfId="85" applyFont="1" applyFill="1" applyBorder="1" applyAlignment="1">
      <alignment horizontal="center" vertical="center"/>
    </xf>
    <xf numFmtId="0" fontId="0" fillId="3" borderId="33" xfId="0" applyFont="1" applyFill="1" applyBorder="1" applyAlignment="1">
      <alignment horizontal="center" vertical="center"/>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88" applyFont="1" applyFill="1" applyBorder="1" applyAlignment="1">
      <alignment horizontal="center" vertical="center" wrapText="1"/>
    </xf>
    <xf numFmtId="0" fontId="0" fillId="3" borderId="33" xfId="54" applyFont="1" applyFill="1" applyBorder="1" applyAlignment="1" applyProtection="1">
      <alignment wrapText="1"/>
      <protection locked="0"/>
    </xf>
    <xf numFmtId="0" fontId="0" fillId="0" borderId="33" xfId="54" applyFont="1" applyBorder="1" applyAlignment="1" applyProtection="1">
      <alignment horizontal="left" wrapText="1" indent="1"/>
      <protection locked="0"/>
    </xf>
    <xf numFmtId="4" fontId="3" fillId="3" borderId="33" xfId="86" applyNumberFormat="1" applyFill="1" applyBorder="1" applyAlignment="1">
      <alignment horizontal="left" vertical="center" wrapText="1"/>
    </xf>
    <xf numFmtId="0" fontId="13" fillId="3" borderId="11" xfId="34" applyFont="1" applyFill="1" applyBorder="1" applyAlignment="1">
      <alignment horizontal="center" vertical="center" wrapText="1"/>
    </xf>
    <xf numFmtId="0" fontId="13" fillId="3" borderId="0" xfId="88" applyFont="1" applyFill="1" applyBorder="1" applyAlignment="1">
      <alignment horizontal="center" vertical="center" wrapText="1"/>
    </xf>
    <xf numFmtId="0" fontId="0" fillId="0" borderId="0" xfId="54" applyFont="1" applyBorder="1" applyAlignment="1" applyProtection="1">
      <alignment horizontal="left" wrapText="1" indent="1"/>
      <protection locked="0"/>
    </xf>
    <xf numFmtId="0" fontId="0" fillId="3" borderId="0" xfId="34" applyFont="1" applyFill="1" applyBorder="1" applyAlignment="1" applyProtection="1">
      <alignment horizontal="center" vertical="center"/>
      <protection locked="0"/>
    </xf>
    <xf numFmtId="0" fontId="27" fillId="3" borderId="25" xfId="84" applyFont="1" applyFill="1" applyBorder="1" applyAlignment="1">
      <alignment horizontal="center" vertical="center" wrapText="1"/>
    </xf>
    <xf numFmtId="0" fontId="13" fillId="5" borderId="65" xfId="0" applyFont="1" applyFill="1" applyBorder="1" applyAlignment="1">
      <alignment horizontal="center" vertical="center" wrapText="1"/>
    </xf>
    <xf numFmtId="4" fontId="3" fillId="3" borderId="68" xfId="86" applyNumberFormat="1" applyFont="1" applyFill="1" applyBorder="1" applyAlignment="1">
      <alignment horizontal="left" vertical="center" wrapText="1"/>
    </xf>
    <xf numFmtId="0" fontId="23" fillId="3" borderId="18" xfId="76" applyFont="1" applyFill="1" applyBorder="1" applyAlignment="1">
      <alignment horizontal="center" vertical="center"/>
    </xf>
    <xf numFmtId="0" fontId="13" fillId="3" borderId="64" xfId="34" applyFont="1" applyFill="1" applyBorder="1" applyAlignment="1">
      <alignment horizontal="center" vertical="center" wrapText="1"/>
    </xf>
    <xf numFmtId="4" fontId="13" fillId="3" borderId="65" xfId="0" applyNumberFormat="1" applyFont="1" applyFill="1" applyBorder="1" applyAlignment="1">
      <alignment horizontal="center" vertical="center" wrapText="1"/>
    </xf>
    <xf numFmtId="0" fontId="13" fillId="3" borderId="66" xfId="0" applyNumberFormat="1" applyFont="1" applyFill="1" applyBorder="1" applyAlignment="1">
      <alignment horizontal="center" vertical="center" wrapText="1"/>
    </xf>
    <xf numFmtId="4" fontId="3" fillId="3" borderId="68" xfId="86" applyNumberFormat="1" applyFill="1" applyBorder="1" applyAlignment="1">
      <alignment horizontal="left" vertical="center" wrapTex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0" fontId="13" fillId="3" borderId="29" xfId="34"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0" fillId="5" borderId="33" xfId="0" applyFont="1" applyFill="1" applyBorder="1" applyAlignment="1">
      <alignment horizontal="center" vertical="center" wrapText="1"/>
    </xf>
    <xf numFmtId="0" fontId="28" fillId="3" borderId="29" xfId="82" applyFont="1" applyFill="1" applyBorder="1" applyAlignment="1">
      <alignment horizontal="center" vertical="center"/>
    </xf>
    <xf numFmtId="0" fontId="38" fillId="3" borderId="33" xfId="34" applyFont="1" applyFill="1" applyBorder="1" applyAlignment="1" applyProtection="1">
      <alignment vertical="center" wrapText="1"/>
      <protection locked="0"/>
    </xf>
    <xf numFmtId="0" fontId="38" fillId="3" borderId="33" xfId="23" applyFont="1" applyFill="1" applyBorder="1" applyAlignment="1">
      <alignment horizontal="center" vertical="center" shrinkToFit="1"/>
    </xf>
    <xf numFmtId="169" fontId="38" fillId="3" borderId="33" xfId="82" applyNumberFormat="1" applyFont="1" applyFill="1" applyBorder="1" applyAlignment="1">
      <alignment horizontal="center" vertical="center"/>
    </xf>
    <xf numFmtId="0" fontId="0" fillId="3" borderId="33" xfId="0" applyFill="1" applyBorder="1" applyAlignment="1">
      <alignment horizontal="left" vertical="center" wrapText="1" indent="1"/>
    </xf>
    <xf numFmtId="0" fontId="38" fillId="3" borderId="33" xfId="34" applyFont="1" applyFill="1" applyBorder="1" applyAlignment="1" applyProtection="1">
      <alignment horizontal="center" vertical="center"/>
      <protection locked="0"/>
    </xf>
    <xf numFmtId="0" fontId="38" fillId="3" borderId="33" xfId="82" applyNumberFormat="1" applyFont="1" applyFill="1" applyBorder="1" applyAlignment="1">
      <alignment horizontal="center" vertical="center"/>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7" fillId="3" borderId="6" xfId="84" applyFont="1" applyFill="1" applyBorder="1" applyAlignment="1">
      <alignment horizontal="center" vertical="center" wrapText="1"/>
    </xf>
    <xf numFmtId="0" fontId="13" fillId="3" borderId="34"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0" fontId="13" fillId="3" borderId="29" xfId="34" applyFont="1" applyFill="1" applyBorder="1" applyAlignment="1">
      <alignment horizontal="center"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0" applyFont="1" applyFill="1" applyBorder="1" applyAlignment="1">
      <alignment horizontal="center" vertical="center"/>
    </xf>
    <xf numFmtId="0" fontId="0" fillId="3" borderId="33" xfId="34" applyFont="1" applyFill="1" applyBorder="1" applyAlignment="1" applyProtection="1">
      <alignment horizontal="left" vertical="center" wrapText="1" indent="1"/>
      <protection locked="0"/>
    </xf>
    <xf numFmtId="0" fontId="22" fillId="3" borderId="33" xfId="34" applyFont="1" applyFill="1" applyBorder="1" applyAlignment="1" applyProtection="1">
      <alignment horizontal="left" vertical="center" wrapText="1"/>
      <protection locked="0"/>
    </xf>
    <xf numFmtId="0" fontId="22" fillId="3" borderId="33" xfId="19" applyFont="1" applyFill="1" applyBorder="1" applyAlignment="1" applyProtection="1">
      <alignment horizontal="left" vertical="center" wrapText="1"/>
      <protection locked="0"/>
    </xf>
    <xf numFmtId="0" fontId="0" fillId="3" borderId="33" xfId="19" applyFont="1" applyFill="1" applyBorder="1" applyAlignment="1" applyProtection="1">
      <alignment horizontal="center" vertical="center"/>
    </xf>
    <xf numFmtId="0" fontId="0" fillId="5" borderId="33" xfId="0" applyFont="1" applyFill="1" applyBorder="1" applyAlignment="1">
      <alignment horizontal="center" vertical="center" wrapText="1"/>
    </xf>
    <xf numFmtId="0" fontId="0" fillId="3" borderId="33" xfId="0" applyFont="1" applyFill="1" applyBorder="1" applyAlignment="1">
      <alignment horizontal="left" vertical="center" wrapText="1"/>
    </xf>
    <xf numFmtId="0" fontId="0" fillId="3" borderId="33" xfId="0" applyFont="1" applyFill="1" applyBorder="1" applyAlignment="1" applyProtection="1">
      <alignment horizontal="center" vertical="center"/>
    </xf>
    <xf numFmtId="0" fontId="0" fillId="3" borderId="33" xfId="19" applyFont="1" applyFill="1" applyBorder="1" applyAlignment="1" applyProtection="1">
      <alignment horizontal="left" vertical="center" wrapText="1"/>
      <protection locked="0"/>
    </xf>
    <xf numFmtId="0" fontId="28" fillId="3" borderId="33" xfId="84" applyFont="1" applyFill="1" applyBorder="1" applyAlignment="1">
      <alignment horizontal="center" vertical="center"/>
    </xf>
    <xf numFmtId="0" fontId="35" fillId="3" borderId="33" xfId="34" applyFont="1" applyFill="1" applyBorder="1" applyAlignment="1" applyProtection="1">
      <alignment horizontal="center" vertical="center"/>
      <protection locked="0"/>
    </xf>
    <xf numFmtId="0" fontId="0" fillId="3" borderId="24" xfId="34" applyFont="1" applyFill="1" applyBorder="1" applyAlignment="1">
      <alignment horizontal="center" vertical="center" wrapText="1"/>
    </xf>
    <xf numFmtId="0" fontId="15" fillId="3" borderId="29" xfId="34" applyFont="1" applyFill="1" applyBorder="1" applyAlignment="1">
      <alignment horizontal="center" vertical="top" wrapText="1"/>
    </xf>
    <xf numFmtId="0" fontId="13" fillId="3" borderId="39" xfId="34" applyFont="1" applyFill="1" applyBorder="1" applyAlignment="1" applyProtection="1">
      <alignment vertical="center" wrapText="1"/>
      <protection locked="0"/>
    </xf>
    <xf numFmtId="0" fontId="0" fillId="3" borderId="29" xfId="34" applyFont="1" applyFill="1" applyBorder="1" applyAlignment="1">
      <alignment horizontal="center" vertical="center" wrapText="1"/>
    </xf>
    <xf numFmtId="0" fontId="3" fillId="3" borderId="33" xfId="34" applyFont="1" applyFill="1" applyBorder="1" applyAlignment="1" applyProtection="1">
      <alignment vertical="center" wrapText="1"/>
      <protection locked="0"/>
    </xf>
    <xf numFmtId="0" fontId="21" fillId="0" borderId="0" xfId="64" applyFont="1" applyFill="1" applyBorder="1" applyAlignment="1">
      <alignment horizontal="left" vertical="center"/>
    </xf>
    <xf numFmtId="0" fontId="0" fillId="0" borderId="0" xfId="0"/>
    <xf numFmtId="0" fontId="25" fillId="0" borderId="2" xfId="90" applyFont="1" applyBorder="1" applyAlignment="1">
      <alignment horizontal="center" vertical="center"/>
    </xf>
    <xf numFmtId="0" fontId="26" fillId="0" borderId="0" xfId="90" applyFont="1" applyAlignment="1">
      <alignment vertical="center"/>
    </xf>
    <xf numFmtId="0" fontId="16" fillId="0" borderId="2" xfId="90" applyFont="1" applyFill="1" applyBorder="1" applyAlignment="1">
      <alignment horizontal="right" vertical="center" wrapText="1"/>
    </xf>
    <xf numFmtId="0" fontId="0" fillId="0" borderId="0" xfId="0" applyFont="1"/>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5" fillId="0" borderId="0" xfId="90" applyFont="1" applyAlignment="1"/>
    <xf numFmtId="2" fontId="23" fillId="3" borderId="14" xfId="90" applyNumberFormat="1" applyFont="1" applyFill="1" applyBorder="1" applyAlignment="1">
      <alignment horizontal="center" vertical="center"/>
    </xf>
    <xf numFmtId="0" fontId="16" fillId="0" borderId="12" xfId="90" applyFont="1" applyFill="1" applyBorder="1" applyAlignment="1">
      <alignment horizontal="right" vertical="center" wrapText="1"/>
    </xf>
    <xf numFmtId="0" fontId="24" fillId="0" borderId="11" xfId="90" applyFont="1" applyBorder="1"/>
    <xf numFmtId="0" fontId="24" fillId="0" borderId="0" xfId="90" applyFont="1" applyBorder="1"/>
    <xf numFmtId="0" fontId="24" fillId="3" borderId="11" xfId="90" applyFont="1" applyFill="1" applyBorder="1"/>
    <xf numFmtId="0" fontId="24" fillId="3" borderId="0" xfId="90" applyFont="1" applyFill="1" applyBorder="1"/>
    <xf numFmtId="0" fontId="23" fillId="0" borderId="73" xfId="90" applyFont="1" applyBorder="1" applyAlignment="1">
      <alignment horizontal="center" vertical="center"/>
    </xf>
    <xf numFmtId="0" fontId="27" fillId="0" borderId="74" xfId="0" applyFont="1" applyFill="1" applyBorder="1" applyAlignment="1">
      <alignment horizontal="center" vertical="center" wrapText="1"/>
    </xf>
    <xf numFmtId="0" fontId="22" fillId="0" borderId="74" xfId="34" applyFont="1" applyBorder="1" applyAlignment="1" applyProtection="1">
      <alignment horizontal="center" vertical="center"/>
      <protection locked="0"/>
    </xf>
    <xf numFmtId="0" fontId="22" fillId="3" borderId="74" xfId="34" applyFont="1" applyFill="1" applyBorder="1" applyAlignment="1" applyProtection="1">
      <alignment horizontal="center" vertical="center"/>
      <protection locked="0"/>
    </xf>
    <xf numFmtId="0" fontId="24" fillId="3" borderId="35" xfId="90" applyFont="1" applyFill="1" applyBorder="1"/>
    <xf numFmtId="0" fontId="24" fillId="3" borderId="36" xfId="90" applyFont="1" applyFill="1" applyBorder="1"/>
    <xf numFmtId="49" fontId="65" fillId="3" borderId="36" xfId="0" applyNumberFormat="1" applyFont="1" applyFill="1" applyBorder="1" applyAlignment="1">
      <alignment vertical="center" wrapText="1"/>
    </xf>
    <xf numFmtId="49" fontId="65" fillId="3" borderId="36" xfId="0" applyNumberFormat="1" applyFont="1" applyFill="1" applyBorder="1" applyAlignment="1">
      <alignment vertical="center"/>
    </xf>
    <xf numFmtId="0" fontId="66" fillId="3" borderId="35" xfId="0" applyNumberFormat="1" applyFont="1" applyFill="1" applyBorder="1" applyAlignment="1">
      <alignment horizontal="center" vertical="center"/>
    </xf>
    <xf numFmtId="0" fontId="66" fillId="3" borderId="36" xfId="0" applyNumberFormat="1" applyFont="1" applyFill="1" applyBorder="1" applyAlignment="1">
      <alignment horizontal="center" vertical="center"/>
    </xf>
    <xf numFmtId="0" fontId="66" fillId="3" borderId="36" xfId="0" applyFont="1" applyFill="1" applyBorder="1" applyAlignment="1">
      <alignment horizontal="left" vertical="center" wrapText="1"/>
    </xf>
    <xf numFmtId="0" fontId="66" fillId="3" borderId="36" xfId="0" applyFont="1" applyFill="1" applyBorder="1" applyAlignment="1">
      <alignment horizontal="center" vertical="center" wrapText="1"/>
    </xf>
    <xf numFmtId="0" fontId="13" fillId="0" borderId="36" xfId="0" applyFont="1" applyBorder="1" applyAlignment="1">
      <alignment horizontal="left" vertical="center" wrapText="1"/>
    </xf>
    <xf numFmtId="0" fontId="13" fillId="0" borderId="36" xfId="0" applyFont="1" applyBorder="1" applyAlignment="1">
      <alignment horizontal="center" vertical="center" wrapText="1"/>
    </xf>
    <xf numFmtId="0" fontId="66" fillId="3" borderId="35" xfId="0" applyFont="1" applyFill="1" applyBorder="1" applyAlignment="1">
      <alignment horizontal="center"/>
    </xf>
    <xf numFmtId="0" fontId="66" fillId="3" borderId="36" xfId="0" applyFont="1" applyFill="1" applyBorder="1" applyAlignment="1">
      <alignment horizontal="center"/>
    </xf>
    <xf numFmtId="0" fontId="66" fillId="3" borderId="36" xfId="0" applyFont="1" applyFill="1" applyBorder="1" applyAlignment="1">
      <alignment horizontal="left" vertical="top" wrapText="1"/>
    </xf>
    <xf numFmtId="0" fontId="66" fillId="3" borderId="36" xfId="0" applyNumberFormat="1" applyFont="1" applyFill="1" applyBorder="1" applyAlignment="1">
      <alignment horizontal="center" vertical="center" wrapText="1"/>
    </xf>
    <xf numFmtId="49" fontId="66" fillId="3" borderId="36" xfId="0" applyNumberFormat="1" applyFont="1" applyFill="1" applyBorder="1" applyAlignment="1">
      <alignment horizontal="left" vertical="top" wrapText="1"/>
    </xf>
    <xf numFmtId="49" fontId="66" fillId="3" borderId="36" xfId="34" applyNumberFormat="1" applyFont="1" applyFill="1" applyBorder="1" applyAlignment="1">
      <alignment horizontal="left" vertical="center" wrapText="1"/>
    </xf>
    <xf numFmtId="49" fontId="66" fillId="3" borderId="36" xfId="34" applyNumberFormat="1" applyFont="1" applyFill="1" applyBorder="1" applyAlignment="1">
      <alignment horizontal="center" vertical="center"/>
    </xf>
    <xf numFmtId="49" fontId="0" fillId="0" borderId="36" xfId="58" applyNumberFormat="1" applyFont="1" applyBorder="1" applyAlignment="1">
      <alignment horizontal="left" vertical="center" wrapText="1"/>
    </xf>
    <xf numFmtId="49" fontId="13" fillId="0" borderId="36" xfId="58" applyNumberFormat="1" applyFont="1" applyBorder="1" applyAlignment="1">
      <alignment horizontal="left" vertical="center"/>
    </xf>
    <xf numFmtId="49" fontId="13" fillId="0" borderId="36" xfId="58" applyNumberFormat="1" applyFont="1" applyBorder="1" applyAlignment="1">
      <alignment horizontal="center" vertical="center"/>
    </xf>
    <xf numFmtId="0" fontId="66" fillId="3" borderId="36" xfId="0" applyNumberFormat="1" applyFont="1" applyFill="1" applyBorder="1" applyAlignment="1">
      <alignment horizontal="center"/>
    </xf>
    <xf numFmtId="0" fontId="66" fillId="3" borderId="35" xfId="0" applyFont="1" applyFill="1" applyBorder="1" applyAlignment="1">
      <alignment horizontal="center" vertical="center"/>
    </xf>
    <xf numFmtId="49" fontId="67" fillId="3" borderId="36" xfId="0" applyNumberFormat="1" applyFont="1" applyFill="1" applyBorder="1" applyAlignment="1">
      <alignment horizontal="left" vertical="top" wrapText="1"/>
    </xf>
    <xf numFmtId="0" fontId="66" fillId="3" borderId="36" xfId="0" applyFont="1" applyFill="1" applyBorder="1" applyAlignment="1">
      <alignment wrapText="1"/>
    </xf>
    <xf numFmtId="0" fontId="14" fillId="0" borderId="74" xfId="33" applyFont="1" applyFill="1" applyBorder="1" applyAlignment="1" applyProtection="1">
      <alignment horizontal="left" vertical="center" wrapText="1"/>
      <protection locked="0"/>
    </xf>
    <xf numFmtId="3" fontId="3" fillId="0" borderId="70" xfId="86" applyNumberFormat="1" applyFill="1" applyBorder="1" applyAlignment="1">
      <alignment horizontal="center" vertical="center" wrapText="1"/>
    </xf>
    <xf numFmtId="4" fontId="3" fillId="0" borderId="71" xfId="86" applyNumberFormat="1" applyFill="1" applyBorder="1" applyAlignment="1">
      <alignment horizontal="center" vertical="center" wrapText="1"/>
    </xf>
    <xf numFmtId="0" fontId="68" fillId="0" borderId="31" xfId="33" applyFont="1" applyFill="1" applyBorder="1" applyAlignment="1" applyProtection="1">
      <alignment vertical="center" wrapText="1"/>
      <protection locked="0"/>
    </xf>
    <xf numFmtId="0" fontId="59" fillId="0" borderId="0" xfId="36" applyFont="1" applyBorder="1"/>
    <xf numFmtId="0" fontId="59" fillId="0" borderId="0" xfId="36" applyFont="1" applyFill="1" applyBorder="1"/>
    <xf numFmtId="0" fontId="45" fillId="0" borderId="25" xfId="0" applyFont="1" applyFill="1" applyBorder="1" applyAlignment="1">
      <alignment horizontal="left" vertical="center" wrapText="1"/>
    </xf>
    <xf numFmtId="0" fontId="45" fillId="0" borderId="25" xfId="0" applyFont="1" applyFill="1" applyBorder="1" applyAlignment="1">
      <alignment horizontal="center" vertical="center" wrapText="1"/>
    </xf>
    <xf numFmtId="0" fontId="45" fillId="0" borderId="25" xfId="0" applyFont="1" applyFill="1" applyBorder="1" applyAlignment="1">
      <alignment horizontal="center" vertical="center"/>
    </xf>
    <xf numFmtId="0" fontId="22" fillId="3" borderId="68" xfId="34" applyFont="1" applyFill="1" applyBorder="1" applyAlignment="1" applyProtection="1">
      <alignment horizontal="center" vertical="center"/>
      <protection locked="0"/>
    </xf>
    <xf numFmtId="0" fontId="23" fillId="3" borderId="68" xfId="34" applyFont="1" applyFill="1" applyBorder="1" applyAlignment="1" applyProtection="1">
      <alignment horizontal="center" vertical="center"/>
      <protection locked="0"/>
    </xf>
    <xf numFmtId="2" fontId="23" fillId="3" borderId="69" xfId="0" applyNumberFormat="1" applyFont="1" applyFill="1" applyBorder="1" applyAlignment="1">
      <alignment horizontal="center" vertical="center"/>
    </xf>
    <xf numFmtId="3" fontId="23" fillId="0" borderId="67" xfId="0" applyNumberFormat="1" applyFont="1" applyBorder="1" applyAlignment="1">
      <alignment horizontal="center" vertical="center" wrapText="1"/>
    </xf>
    <xf numFmtId="0" fontId="66" fillId="3" borderId="68" xfId="0" applyFont="1" applyFill="1" applyBorder="1" applyAlignment="1">
      <alignment horizontal="left" vertical="center" wrapText="1"/>
    </xf>
    <xf numFmtId="0" fontId="23" fillId="3" borderId="68" xfId="0" applyNumberFormat="1" applyFont="1" applyFill="1" applyBorder="1" applyAlignment="1">
      <alignment horizontal="center" vertical="center" wrapText="1"/>
    </xf>
    <xf numFmtId="0" fontId="23" fillId="3" borderId="69" xfId="0" applyNumberFormat="1" applyFont="1" applyFill="1" applyBorder="1" applyAlignment="1">
      <alignment horizontal="center" vertical="center" wrapText="1"/>
    </xf>
    <xf numFmtId="0" fontId="25" fillId="0" borderId="70" xfId="149" applyFont="1" applyBorder="1" applyAlignment="1">
      <alignment horizontal="center" vertical="center"/>
    </xf>
    <xf numFmtId="0" fontId="45" fillId="3" borderId="68" xfId="0" applyNumberFormat="1" applyFont="1" applyFill="1" applyBorder="1" applyAlignment="1">
      <alignment horizontal="center" vertical="center" wrapText="1"/>
    </xf>
    <xf numFmtId="2" fontId="23" fillId="3" borderId="69" xfId="149" applyNumberFormat="1" applyFont="1" applyFill="1" applyBorder="1" applyAlignment="1">
      <alignment horizontal="center" vertical="center"/>
    </xf>
    <xf numFmtId="0" fontId="23" fillId="3" borderId="68" xfId="34" applyFont="1" applyFill="1" applyBorder="1" applyAlignment="1">
      <alignment horizontal="center" vertical="center" wrapText="1"/>
    </xf>
    <xf numFmtId="0" fontId="22" fillId="3" borderId="68" xfId="34" applyFont="1" applyFill="1" applyBorder="1" applyAlignment="1" applyProtection="1">
      <alignment horizontal="left" vertical="center" wrapText="1" indent="1"/>
      <protection locked="0"/>
    </xf>
    <xf numFmtId="0" fontId="23" fillId="0" borderId="68" xfId="0" applyFont="1" applyFill="1" applyBorder="1" applyAlignment="1">
      <alignment horizontal="center" vertical="center" wrapText="1"/>
    </xf>
    <xf numFmtId="0" fontId="23" fillId="3" borderId="68" xfId="0" applyFont="1" applyFill="1" applyBorder="1" applyAlignment="1">
      <alignment horizontal="center" vertical="center"/>
    </xf>
    <xf numFmtId="0" fontId="23" fillId="3" borderId="69" xfId="0" applyFont="1" applyFill="1" applyBorder="1" applyAlignment="1">
      <alignment horizontal="center" vertical="center" wrapText="1"/>
    </xf>
    <xf numFmtId="49" fontId="23" fillId="3" borderId="68" xfId="0" applyNumberFormat="1" applyFont="1" applyFill="1" applyBorder="1" applyAlignment="1">
      <alignment horizontal="left" vertical="top"/>
    </xf>
    <xf numFmtId="0" fontId="23" fillId="3" borderId="68" xfId="0" applyNumberFormat="1" applyFont="1" applyFill="1" applyBorder="1" applyAlignment="1">
      <alignment horizontal="center" vertical="center"/>
    </xf>
    <xf numFmtId="0" fontId="23" fillId="3" borderId="69" xfId="0" applyFont="1" applyFill="1" applyBorder="1" applyAlignment="1">
      <alignment horizontal="center" vertical="center"/>
    </xf>
    <xf numFmtId="3" fontId="23" fillId="3" borderId="67" xfId="0" applyNumberFormat="1" applyFont="1" applyFill="1" applyBorder="1" applyAlignment="1">
      <alignment horizontal="center" vertical="center" wrapText="1"/>
    </xf>
    <xf numFmtId="6" fontId="23" fillId="3" borderId="69" xfId="148" applyNumberFormat="1" applyFont="1" applyFill="1" applyBorder="1" applyAlignment="1">
      <alignment horizontal="center" vertical="center"/>
    </xf>
    <xf numFmtId="0" fontId="23" fillId="3" borderId="68" xfId="0" applyFont="1" applyFill="1" applyBorder="1" applyAlignment="1">
      <alignment horizontal="center"/>
    </xf>
    <xf numFmtId="0" fontId="30" fillId="3" borderId="68" xfId="0" applyNumberFormat="1" applyFont="1" applyFill="1" applyBorder="1" applyAlignment="1">
      <alignment horizontal="left" vertical="center" wrapText="1"/>
    </xf>
    <xf numFmtId="0" fontId="16" fillId="0" borderId="72" xfId="149" applyFont="1" applyFill="1" applyBorder="1" applyAlignment="1">
      <alignment horizontal="right" vertical="center" wrapText="1"/>
    </xf>
    <xf numFmtId="0" fontId="23" fillId="3" borderId="68" xfId="148" applyFont="1" applyFill="1" applyBorder="1" applyAlignment="1">
      <alignment horizontal="center" vertical="center"/>
    </xf>
    <xf numFmtId="0" fontId="30" fillId="3" borderId="68" xfId="148" applyFont="1" applyFill="1" applyBorder="1"/>
    <xf numFmtId="0" fontId="23" fillId="3" borderId="68" xfId="0" applyFont="1" applyFill="1" applyBorder="1" applyAlignment="1">
      <alignment horizontal="center" vertical="center" wrapText="1"/>
    </xf>
    <xf numFmtId="0" fontId="23" fillId="3" borderId="68" xfId="149" applyFont="1" applyFill="1" applyBorder="1" applyAlignment="1">
      <alignment horizontal="center" vertical="center"/>
    </xf>
    <xf numFmtId="0" fontId="23" fillId="0" borderId="67" xfId="149" applyFont="1" applyBorder="1" applyAlignment="1">
      <alignment horizontal="center" vertical="center"/>
    </xf>
    <xf numFmtId="0" fontId="25" fillId="0" borderId="71" xfId="149" applyFont="1" applyBorder="1" applyAlignment="1">
      <alignment horizontal="center" vertical="center"/>
    </xf>
    <xf numFmtId="0" fontId="45" fillId="3" borderId="68" xfId="0" applyFont="1" applyFill="1" applyBorder="1" applyAlignment="1">
      <alignment horizontal="center" vertical="center" wrapText="1"/>
    </xf>
    <xf numFmtId="0" fontId="30" fillId="3" borderId="68" xfId="0" applyFont="1" applyFill="1" applyBorder="1" applyAlignment="1">
      <alignment horizontal="left" vertical="center" wrapText="1"/>
    </xf>
    <xf numFmtId="0" fontId="23" fillId="3" borderId="68" xfId="0" applyFont="1" applyFill="1" applyBorder="1"/>
    <xf numFmtId="0" fontId="23" fillId="0" borderId="68" xfId="149" applyFont="1" applyBorder="1" applyAlignment="1">
      <alignment horizontal="center" vertical="center"/>
    </xf>
    <xf numFmtId="0" fontId="23" fillId="3" borderId="68" xfId="0" applyNumberFormat="1" applyFont="1" applyFill="1" applyBorder="1" applyAlignment="1">
      <alignment horizontal="left" vertical="center" wrapText="1"/>
    </xf>
    <xf numFmtId="0" fontId="23" fillId="3" borderId="69" xfId="148" applyFont="1" applyFill="1" applyBorder="1" applyAlignment="1">
      <alignment horizontal="center" vertical="center"/>
    </xf>
    <xf numFmtId="0" fontId="23" fillId="3" borderId="69" xfId="0" applyNumberFormat="1" applyFont="1" applyFill="1" applyBorder="1" applyAlignment="1">
      <alignment horizontal="center" vertical="center"/>
    </xf>
    <xf numFmtId="0" fontId="23" fillId="3" borderId="68" xfId="0" applyFont="1" applyFill="1" applyBorder="1" applyAlignment="1">
      <alignment wrapText="1"/>
    </xf>
    <xf numFmtId="0" fontId="23" fillId="3" borderId="68" xfId="0" applyFont="1" applyFill="1" applyBorder="1" applyAlignment="1">
      <alignment horizontal="left" vertical="center" wrapText="1"/>
    </xf>
    <xf numFmtId="0" fontId="23" fillId="3" borderId="68" xfId="148" applyFont="1" applyFill="1" applyBorder="1"/>
    <xf numFmtId="0" fontId="44" fillId="3" borderId="68" xfId="0" applyFont="1" applyFill="1" applyBorder="1" applyAlignment="1">
      <alignment horizontal="center" vertical="center" wrapText="1"/>
    </xf>
    <xf numFmtId="0" fontId="16" fillId="0" borderId="71" xfId="149" applyFont="1" applyFill="1" applyBorder="1" applyAlignment="1">
      <alignment horizontal="right" vertical="center" wrapText="1"/>
    </xf>
    <xf numFmtId="0" fontId="23" fillId="3" borderId="68" xfId="148" applyFont="1" applyFill="1" applyBorder="1" applyAlignment="1">
      <alignment wrapText="1"/>
    </xf>
    <xf numFmtId="0" fontId="23" fillId="3" borderId="68" xfId="148" applyFont="1" applyFill="1" applyBorder="1" applyAlignment="1">
      <alignment horizontal="center" vertical="center" wrapText="1"/>
    </xf>
    <xf numFmtId="0" fontId="23" fillId="3" borderId="67" xfId="149" applyFont="1" applyFill="1" applyBorder="1" applyAlignment="1">
      <alignment horizontal="center" vertical="center"/>
    </xf>
    <xf numFmtId="4" fontId="21" fillId="0" borderId="25" xfId="0" applyNumberFormat="1" applyFont="1" applyBorder="1" applyAlignment="1">
      <alignment horizontal="left" vertical="center" wrapText="1"/>
    </xf>
    <xf numFmtId="0" fontId="21" fillId="0" borderId="25" xfId="0" applyFont="1" applyBorder="1" applyAlignment="1">
      <alignment vertical="center" wrapText="1"/>
    </xf>
    <xf numFmtId="0" fontId="0" fillId="3"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5" xfId="0" applyFont="1" applyBorder="1" applyAlignment="1">
      <alignment horizontal="left" vertical="center" wrapText="1"/>
    </xf>
    <xf numFmtId="3" fontId="45" fillId="0" borderId="67" xfId="0" applyNumberFormat="1" applyFont="1" applyBorder="1" applyAlignment="1">
      <alignment horizontal="center" vertical="center" wrapText="1"/>
    </xf>
    <xf numFmtId="0" fontId="45" fillId="3" borderId="68" xfId="34" applyFont="1" applyFill="1" applyBorder="1" applyAlignment="1">
      <alignment horizontal="center" vertical="center" wrapText="1"/>
    </xf>
    <xf numFmtId="0" fontId="45" fillId="3" borderId="69" xfId="0" applyFont="1" applyFill="1" applyBorder="1" applyAlignment="1">
      <alignment horizontal="center" vertical="center"/>
    </xf>
    <xf numFmtId="0" fontId="13" fillId="3" borderId="60" xfId="60" applyFont="1" applyFill="1" applyBorder="1"/>
    <xf numFmtId="0" fontId="13" fillId="0" borderId="37" xfId="0" applyFont="1" applyFill="1" applyBorder="1" applyAlignment="1">
      <alignment horizontal="center" vertical="center" wrapText="1"/>
    </xf>
    <xf numFmtId="0" fontId="13" fillId="0" borderId="37" xfId="0" applyFont="1" applyBorder="1" applyAlignment="1">
      <alignment horizontal="center" vertical="top" wrapText="1"/>
    </xf>
    <xf numFmtId="0" fontId="13" fillId="0" borderId="37" xfId="0" applyFont="1" applyBorder="1" applyAlignment="1">
      <alignment horizontal="center" vertical="center" wrapText="1"/>
    </xf>
    <xf numFmtId="0" fontId="13" fillId="3" borderId="75" xfId="0" applyFont="1" applyFill="1" applyBorder="1" applyAlignment="1">
      <alignment horizontal="center" vertical="center" wrapText="1"/>
    </xf>
    <xf numFmtId="0" fontId="0" fillId="3" borderId="75" xfId="0" applyFont="1" applyFill="1" applyBorder="1" applyAlignment="1">
      <alignment horizontal="center" vertical="top" wrapText="1"/>
    </xf>
    <xf numFmtId="0" fontId="0" fillId="0" borderId="37" xfId="0" applyFont="1" applyBorder="1" applyAlignment="1">
      <alignment horizontal="left" vertical="center" wrapText="1"/>
    </xf>
    <xf numFmtId="0" fontId="0" fillId="3" borderId="75" xfId="0" applyFont="1" applyFill="1" applyBorder="1" applyAlignment="1">
      <alignment horizontal="left" vertical="center" wrapText="1"/>
    </xf>
    <xf numFmtId="0" fontId="0" fillId="0" borderId="25" xfId="0" applyFont="1" applyBorder="1" applyAlignment="1">
      <alignment vertical="center" wrapText="1"/>
    </xf>
    <xf numFmtId="4" fontId="45" fillId="0" borderId="25" xfId="0" applyNumberFormat="1" applyFont="1" applyFill="1" applyBorder="1" applyAlignment="1">
      <alignment horizontal="left" vertical="center" wrapText="1"/>
    </xf>
    <xf numFmtId="3" fontId="45" fillId="0" borderId="25" xfId="0" applyNumberFormat="1" applyFont="1" applyFill="1" applyBorder="1" applyAlignment="1">
      <alignment horizontal="center" vertical="center" wrapText="1"/>
    </xf>
    <xf numFmtId="4" fontId="45" fillId="0" borderId="25" xfId="0" applyNumberFormat="1" applyFont="1" applyBorder="1" applyAlignment="1">
      <alignment horizontal="left" vertical="center" wrapText="1"/>
    </xf>
    <xf numFmtId="3" fontId="45" fillId="0" borderId="24" xfId="0" applyNumberFormat="1" applyFont="1" applyFill="1" applyBorder="1" applyAlignment="1">
      <alignment horizontal="center" vertical="center" wrapText="1"/>
    </xf>
    <xf numFmtId="4" fontId="45" fillId="0" borderId="25" xfId="0" applyNumberFormat="1" applyFont="1" applyBorder="1" applyAlignment="1">
      <alignment horizontal="center" vertical="center" wrapText="1"/>
    </xf>
    <xf numFmtId="3" fontId="0" fillId="0" borderId="42" xfId="0" applyNumberFormat="1" applyFont="1" applyBorder="1" applyAlignment="1">
      <alignment horizontal="center" vertical="center" wrapText="1"/>
    </xf>
    <xf numFmtId="0" fontId="0" fillId="10" borderId="25" xfId="34" applyFont="1" applyFill="1" applyBorder="1" applyAlignment="1">
      <alignment horizontal="center" vertical="center" wrapText="1"/>
    </xf>
    <xf numFmtId="0" fontId="69" fillId="3" borderId="36" xfId="0" applyNumberFormat="1" applyFont="1" applyFill="1" applyBorder="1" applyAlignment="1">
      <alignment horizontal="center" vertical="center" wrapText="1"/>
    </xf>
    <xf numFmtId="0" fontId="45" fillId="0" borderId="24" xfId="0" applyFont="1" applyBorder="1" applyAlignment="1">
      <alignment horizontal="center" vertical="top"/>
    </xf>
    <xf numFmtId="0" fontId="45" fillId="3" borderId="25" xfId="60" applyFont="1" applyFill="1" applyBorder="1"/>
    <xf numFmtId="0" fontId="70" fillId="3" borderId="25" xfId="33" applyFont="1" applyFill="1" applyBorder="1" applyAlignment="1" applyProtection="1">
      <alignment vertical="center" wrapText="1"/>
      <protection locked="0"/>
    </xf>
    <xf numFmtId="0" fontId="45" fillId="0" borderId="25" xfId="0" applyFont="1" applyBorder="1" applyAlignment="1">
      <alignment horizontal="center" vertical="top"/>
    </xf>
    <xf numFmtId="4" fontId="70" fillId="0" borderId="25" xfId="0" applyNumberFormat="1" applyFont="1" applyBorder="1" applyAlignment="1">
      <alignment horizontal="left" vertical="center" wrapText="1"/>
    </xf>
    <xf numFmtId="0" fontId="25" fillId="0" borderId="0" xfId="36" applyFont="1" applyAlignment="1">
      <alignment horizontal="right"/>
    </xf>
    <xf numFmtId="0" fontId="13" fillId="0" borderId="21" xfId="34" applyFont="1" applyBorder="1" applyAlignment="1" applyProtection="1">
      <alignment horizontal="center" vertical="center"/>
      <protection locked="0"/>
    </xf>
    <xf numFmtId="0" fontId="13" fillId="3" borderId="21" xfId="34" applyFont="1" applyFill="1" applyBorder="1" applyAlignment="1" applyProtection="1">
      <alignment horizontal="center" vertical="center"/>
      <protection locked="0"/>
    </xf>
    <xf numFmtId="0" fontId="13" fillId="3" borderId="25" xfId="34" applyFont="1" applyFill="1" applyBorder="1" applyAlignment="1">
      <alignment horizontal="center" vertical="center" wrapText="1"/>
    </xf>
    <xf numFmtId="0" fontId="13" fillId="0" borderId="25" xfId="56" applyFont="1" applyFill="1" applyBorder="1" applyAlignment="1">
      <alignment horizontal="left" vertical="center" wrapText="1"/>
    </xf>
    <xf numFmtId="3" fontId="13" fillId="0" borderId="25" xfId="0" applyNumberFormat="1" applyFont="1" applyFill="1" applyBorder="1" applyAlignment="1">
      <alignment horizontal="center" vertical="center" wrapText="1"/>
    </xf>
    <xf numFmtId="2" fontId="23" fillId="0" borderId="25" xfId="56" applyNumberFormat="1" applyFont="1" applyFill="1" applyBorder="1" applyAlignment="1">
      <alignment vertical="center" wrapText="1"/>
    </xf>
    <xf numFmtId="0" fontId="23" fillId="0" borderId="25" xfId="56" applyFont="1" applyFill="1" applyBorder="1" applyAlignment="1">
      <alignment horizontal="left" wrapText="1"/>
    </xf>
    <xf numFmtId="0" fontId="23" fillId="0" borderId="25" xfId="56" applyFont="1" applyFill="1" applyBorder="1" applyAlignment="1">
      <alignment horizontal="left"/>
    </xf>
    <xf numFmtId="0" fontId="23" fillId="0" borderId="25" xfId="59" applyFont="1" applyFill="1" applyBorder="1" applyAlignment="1">
      <alignment horizontal="left" vertical="center" wrapText="1"/>
    </xf>
    <xf numFmtId="9" fontId="13" fillId="3" borderId="25" xfId="56" applyNumberFormat="1" applyFont="1" applyFill="1" applyBorder="1" applyAlignment="1">
      <alignment horizontal="left" vertical="center" wrapText="1"/>
    </xf>
    <xf numFmtId="0" fontId="13" fillId="3" borderId="5" xfId="34" applyFont="1" applyFill="1" applyBorder="1" applyAlignment="1" applyProtection="1">
      <alignment horizontal="left" vertical="center" wrapText="1" indent="1"/>
      <protection locked="0"/>
    </xf>
    <xf numFmtId="0" fontId="13" fillId="3" borderId="5" xfId="34" applyFont="1" applyFill="1" applyBorder="1" applyAlignment="1" applyProtection="1">
      <alignment horizontal="center" vertical="center"/>
      <protection locked="0"/>
    </xf>
    <xf numFmtId="1" fontId="0" fillId="0" borderId="68" xfId="56" applyNumberFormat="1" applyFont="1" applyFill="1" applyBorder="1" applyAlignment="1">
      <alignment horizontal="center" vertical="center"/>
    </xf>
    <xf numFmtId="2" fontId="45" fillId="0" borderId="68" xfId="56" applyNumberFormat="1" applyFont="1" applyFill="1" applyBorder="1" applyAlignment="1">
      <alignment vertical="center" wrapText="1"/>
    </xf>
    <xf numFmtId="0" fontId="45" fillId="0" borderId="68" xfId="56" applyFont="1" applyFill="1" applyBorder="1" applyAlignment="1">
      <alignment horizontal="center" vertical="center" wrapText="1"/>
    </xf>
    <xf numFmtId="0" fontId="45" fillId="0" borderId="68" xfId="59" applyFont="1" applyFill="1" applyBorder="1" applyAlignment="1">
      <alignment horizontal="center" vertical="center"/>
    </xf>
    <xf numFmtId="2" fontId="45" fillId="0" borderId="68" xfId="56" applyNumberFormat="1" applyFont="1" applyFill="1" applyBorder="1" applyAlignment="1">
      <alignment horizontal="center" vertical="center" wrapText="1"/>
    </xf>
    <xf numFmtId="0" fontId="45" fillId="0" borderId="68" xfId="0" applyFont="1" applyFill="1" applyBorder="1" applyAlignment="1">
      <alignment horizontal="center" vertical="center"/>
    </xf>
    <xf numFmtId="2" fontId="45" fillId="0" borderId="68" xfId="56" applyNumberFormat="1" applyFont="1" applyFill="1" applyBorder="1" applyAlignment="1">
      <alignment horizontal="center" vertical="center"/>
    </xf>
    <xf numFmtId="0" fontId="45" fillId="0" borderId="68" xfId="0" applyFont="1" applyFill="1" applyBorder="1" applyAlignment="1">
      <alignment horizontal="left" vertical="center" wrapText="1"/>
    </xf>
    <xf numFmtId="0" fontId="45" fillId="0" borderId="68" xfId="209" applyFont="1" applyFill="1" applyBorder="1" applyAlignment="1">
      <alignment horizontal="center"/>
    </xf>
    <xf numFmtId="2" fontId="45" fillId="0" borderId="68" xfId="0" applyNumberFormat="1" applyFont="1" applyFill="1" applyBorder="1" applyAlignment="1">
      <alignment horizontal="center" vertical="center" wrapText="1"/>
    </xf>
    <xf numFmtId="0" fontId="45" fillId="0" borderId="68" xfId="56" applyFont="1" applyFill="1" applyBorder="1" applyAlignment="1">
      <alignment horizontal="left" vertical="center" wrapText="1"/>
    </xf>
    <xf numFmtId="0" fontId="45" fillId="0" borderId="68" xfId="56" applyFont="1" applyFill="1" applyBorder="1" applyAlignment="1">
      <alignment horizontal="center" wrapText="1"/>
    </xf>
    <xf numFmtId="4" fontId="45" fillId="0" borderId="6" xfId="0" applyNumberFormat="1" applyFont="1" applyBorder="1" applyAlignment="1">
      <alignment horizontal="left" vertical="center" wrapText="1"/>
    </xf>
    <xf numFmtId="4" fontId="0" fillId="0" borderId="6" xfId="0" applyNumberFormat="1" applyFont="1" applyBorder="1" applyAlignment="1">
      <alignment horizontal="center" vertical="center" wrapText="1"/>
    </xf>
    <xf numFmtId="4" fontId="71" fillId="3" borderId="6" xfId="0" applyNumberFormat="1" applyFont="1" applyFill="1" applyBorder="1" applyAlignment="1">
      <alignment horizontal="center" vertical="center" wrapText="1"/>
    </xf>
    <xf numFmtId="0" fontId="45" fillId="3" borderId="68" xfId="0" applyFont="1" applyFill="1" applyBorder="1" applyAlignment="1">
      <alignment vertical="center"/>
    </xf>
    <xf numFmtId="0" fontId="69" fillId="3" borderId="35" xfId="0" applyFont="1" applyFill="1" applyBorder="1" applyAlignment="1">
      <alignment horizontal="center"/>
    </xf>
    <xf numFmtId="0" fontId="69" fillId="3" borderId="36" xfId="0" applyFont="1" applyFill="1" applyBorder="1" applyAlignment="1">
      <alignment horizontal="center"/>
    </xf>
    <xf numFmtId="0" fontId="69" fillId="3" borderId="36" xfId="0" applyNumberFormat="1" applyFont="1" applyFill="1" applyBorder="1" applyAlignment="1">
      <alignment horizontal="left" vertical="center" wrapText="1"/>
    </xf>
    <xf numFmtId="4" fontId="45" fillId="0" borderId="6" xfId="0" applyNumberFormat="1" applyFont="1" applyBorder="1" applyAlignment="1">
      <alignment horizontal="center" vertical="center" wrapText="1"/>
    </xf>
    <xf numFmtId="0" fontId="51" fillId="0" borderId="1" xfId="61" applyFont="1" applyBorder="1" applyAlignment="1">
      <alignment horizontal="center" vertical="center" wrapText="1"/>
    </xf>
    <xf numFmtId="0" fontId="51" fillId="0" borderId="3" xfId="61" applyFont="1" applyBorder="1" applyAlignment="1">
      <alignment horizontal="center" vertical="center" wrapText="1"/>
    </xf>
    <xf numFmtId="0" fontId="51" fillId="0" borderId="2" xfId="61" applyFont="1" applyBorder="1" applyAlignment="1">
      <alignment horizontal="center" vertical="center" wrapText="1"/>
    </xf>
    <xf numFmtId="0" fontId="0" fillId="0" borderId="0" xfId="61" applyFont="1" applyAlignment="1">
      <alignment horizontal="right" vertical="center" wrapText="1"/>
    </xf>
    <xf numFmtId="0" fontId="52" fillId="11" borderId="12" xfId="61" applyFont="1" applyFill="1" applyBorder="1" applyAlignment="1">
      <alignment horizontal="center"/>
    </xf>
    <xf numFmtId="0" fontId="52" fillId="11" borderId="43" xfId="61" applyFont="1" applyFill="1" applyBorder="1" applyAlignment="1">
      <alignment horizontal="center"/>
    </xf>
    <xf numFmtId="0" fontId="52" fillId="11" borderId="44" xfId="61" applyFont="1" applyFill="1" applyBorder="1" applyAlignment="1">
      <alignment horizontal="center"/>
    </xf>
    <xf numFmtId="0" fontId="53" fillId="0" borderId="0" xfId="61" applyFont="1" applyAlignment="1">
      <alignment horizontal="left" vertical="center" wrapText="1"/>
    </xf>
    <xf numFmtId="17" fontId="54" fillId="3" borderId="0" xfId="0" applyNumberFormat="1" applyFont="1" applyFill="1" applyAlignment="1">
      <alignment horizontal="left" vertical="top" wrapText="1"/>
    </xf>
    <xf numFmtId="0" fontId="54" fillId="3" borderId="0" xfId="0" applyFont="1" applyFill="1" applyAlignment="1">
      <alignment horizontal="left" vertical="top"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3" xfId="20" applyFont="1" applyBorder="1" applyAlignment="1">
      <alignment horizontal="center" vertical="top" wrapText="1"/>
    </xf>
    <xf numFmtId="0" fontId="21" fillId="0" borderId="54" xfId="20" applyFont="1" applyBorder="1" applyAlignment="1">
      <alignment horizontal="center" vertical="top" wrapText="1"/>
    </xf>
    <xf numFmtId="0" fontId="14" fillId="0" borderId="2" xfId="20" applyFont="1" applyBorder="1" applyAlignment="1">
      <alignment horizontal="right" vertical="center" wrapText="1"/>
    </xf>
    <xf numFmtId="0" fontId="61" fillId="0" borderId="2" xfId="20" applyFont="1" applyBorder="1" applyAlignment="1">
      <alignment horizontal="justify" vertical="top" wrapText="1"/>
    </xf>
    <xf numFmtId="0" fontId="14" fillId="0" borderId="2" xfId="20" applyFont="1" applyBorder="1" applyAlignment="1">
      <alignment horizontal="center" vertical="center" wrapText="1"/>
    </xf>
    <xf numFmtId="0" fontId="61" fillId="0" borderId="22" xfId="20" applyFont="1" applyBorder="1" applyAlignment="1">
      <alignment horizontal="center" vertical="top" wrapText="1"/>
    </xf>
    <xf numFmtId="0" fontId="61" fillId="0" borderId="23" xfId="20" applyFont="1" applyBorder="1" applyAlignment="1">
      <alignment horizontal="center" vertical="top" wrapText="1"/>
    </xf>
    <xf numFmtId="0" fontId="51" fillId="0" borderId="0" xfId="20" applyFont="1" applyAlignment="1">
      <alignment horizontal="right" vertical="top" wrapText="1"/>
    </xf>
    <xf numFmtId="0" fontId="51" fillId="0" borderId="0" xfId="20" applyFont="1" applyAlignment="1">
      <alignment horizontal="left" vertical="top" wrapText="1"/>
    </xf>
    <xf numFmtId="0" fontId="14" fillId="0" borderId="0" xfId="20" applyFont="1" applyAlignment="1">
      <alignment horizontal="center" vertical="top" wrapText="1"/>
    </xf>
    <xf numFmtId="0" fontId="14" fillId="0" borderId="48" xfId="20" applyFont="1" applyBorder="1" applyAlignment="1">
      <alignment horizontal="center" vertical="top" wrapText="1"/>
    </xf>
    <xf numFmtId="0" fontId="14" fillId="0" borderId="16" xfId="20" applyFont="1" applyBorder="1" applyAlignment="1">
      <alignment horizontal="center" vertical="center" wrapText="1"/>
    </xf>
    <xf numFmtId="0" fontId="14" fillId="0" borderId="17" xfId="20" applyFont="1" applyBorder="1" applyAlignment="1">
      <alignment horizontal="center" vertical="center" wrapText="1"/>
    </xf>
    <xf numFmtId="0" fontId="14" fillId="0" borderId="18" xfId="20" applyFont="1" applyBorder="1" applyAlignment="1">
      <alignment horizontal="center" vertical="center" wrapText="1"/>
    </xf>
    <xf numFmtId="0" fontId="14" fillId="0" borderId="19" xfId="20" applyFont="1" applyBorder="1" applyAlignment="1">
      <alignment horizontal="center" vertical="center" wrapText="1"/>
    </xf>
    <xf numFmtId="0" fontId="60" fillId="0" borderId="0" xfId="0" applyFont="1" applyFill="1" applyBorder="1" applyAlignment="1">
      <alignment horizontal="center"/>
    </xf>
    <xf numFmtId="0" fontId="60" fillId="12" borderId="12" xfId="20" applyFont="1" applyFill="1" applyBorder="1" applyAlignment="1">
      <alignment horizontal="center"/>
    </xf>
    <xf numFmtId="0" fontId="60" fillId="12" borderId="43" xfId="20" applyFont="1" applyFill="1" applyBorder="1" applyAlignment="1">
      <alignment horizontal="center"/>
    </xf>
    <xf numFmtId="0" fontId="60" fillId="12" borderId="44" xfId="20" applyFont="1" applyFill="1" applyBorder="1" applyAlignment="1">
      <alignment horizontal="center"/>
    </xf>
    <xf numFmtId="0" fontId="51" fillId="0" borderId="0" xfId="20" applyFont="1" applyAlignment="1">
      <alignment horizontal="right" vertical="center" wrapText="1"/>
    </xf>
    <xf numFmtId="0" fontId="0" fillId="0" borderId="0" xfId="0" applyFont="1" applyFill="1" applyAlignment="1">
      <alignment horizontal="left" vertical="center" wrapText="1"/>
    </xf>
    <xf numFmtId="0" fontId="25" fillId="0" borderId="0" xfId="36" applyFont="1" applyAlignment="1">
      <alignment horizontal="right"/>
    </xf>
    <xf numFmtId="0" fontId="25" fillId="0" borderId="0" xfId="36" applyFont="1" applyAlignment="1">
      <alignment horizontal="center" vertical="center"/>
    </xf>
    <xf numFmtId="0" fontId="23" fillId="0" borderId="2" xfId="36" applyFont="1" applyBorder="1" applyAlignment="1">
      <alignment horizontal="center" vertical="center" textRotation="90"/>
    </xf>
    <xf numFmtId="0" fontId="23" fillId="0" borderId="1" xfId="36" applyFont="1" applyBorder="1" applyAlignment="1">
      <alignment horizontal="center" vertical="center" textRotation="90"/>
    </xf>
    <xf numFmtId="0" fontId="23" fillId="0" borderId="3" xfId="36" applyFont="1" applyBorder="1" applyAlignment="1">
      <alignment horizontal="center" vertical="center" textRotation="90"/>
    </xf>
    <xf numFmtId="0" fontId="24" fillId="0" borderId="2" xfId="36" applyFont="1" applyBorder="1" applyAlignment="1">
      <alignment horizontal="center" vertical="center" wrapText="1"/>
    </xf>
    <xf numFmtId="0" fontId="23" fillId="0" borderId="2" xfId="36" applyFont="1" applyBorder="1" applyAlignment="1">
      <alignment horizontal="center" vertical="center" textRotation="90" wrapText="1"/>
    </xf>
    <xf numFmtId="0" fontId="23" fillId="0" borderId="12" xfId="36" applyFont="1" applyBorder="1" applyAlignment="1">
      <alignment horizontal="center" vertical="center" textRotation="90"/>
    </xf>
    <xf numFmtId="0" fontId="25" fillId="0" borderId="0" xfId="36" applyFont="1" applyAlignment="1">
      <alignment horizontal="left" vertical="center" wrapText="1"/>
    </xf>
    <xf numFmtId="0" fontId="23" fillId="0" borderId="2" xfId="90" applyFont="1" applyBorder="1" applyAlignment="1">
      <alignment horizontal="center" vertical="center" textRotation="90"/>
    </xf>
    <xf numFmtId="0" fontId="23" fillId="0" borderId="1" xfId="90" applyFont="1" applyBorder="1" applyAlignment="1">
      <alignment horizontal="center" vertical="center" textRotation="90"/>
    </xf>
    <xf numFmtId="0" fontId="23" fillId="0" borderId="3" xfId="90" applyFont="1" applyBorder="1" applyAlignment="1">
      <alignment horizontal="center" vertical="center" textRotation="90"/>
    </xf>
    <xf numFmtId="0" fontId="24" fillId="0" borderId="2" xfId="90" applyFont="1" applyBorder="1" applyAlignment="1">
      <alignment horizontal="center" vertical="center" wrapText="1"/>
    </xf>
    <xf numFmtId="0" fontId="23" fillId="0" borderId="2" xfId="90" applyFont="1" applyBorder="1" applyAlignment="1">
      <alignment horizontal="center" vertical="center" textRotation="90" wrapText="1"/>
    </xf>
    <xf numFmtId="0" fontId="23" fillId="0" borderId="12" xfId="90" applyFont="1" applyBorder="1" applyAlignment="1">
      <alignment horizontal="center" vertical="center" textRotation="90"/>
    </xf>
    <xf numFmtId="0" fontId="21" fillId="0" borderId="60" xfId="0" applyFont="1" applyBorder="1" applyAlignment="1">
      <alignment horizontal="left" vertical="center" wrapText="1"/>
    </xf>
    <xf numFmtId="0" fontId="21" fillId="0" borderId="59" xfId="0" applyFont="1" applyBorder="1" applyAlignment="1">
      <alignment horizontal="left" vertical="center" wrapText="1"/>
    </xf>
    <xf numFmtId="0" fontId="24" fillId="0" borderId="16"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19" xfId="36" applyFont="1" applyBorder="1" applyAlignment="1">
      <alignment horizontal="center" vertical="center" wrapText="1"/>
    </xf>
    <xf numFmtId="0" fontId="14" fillId="2" borderId="41" xfId="33" applyFont="1" applyFill="1" applyBorder="1" applyAlignment="1" applyProtection="1">
      <alignment horizontal="left" vertical="center" wrapText="1"/>
      <protection locked="0"/>
    </xf>
    <xf numFmtId="0" fontId="14" fillId="2" borderId="22" xfId="33" applyFont="1" applyFill="1" applyBorder="1" applyAlignment="1" applyProtection="1">
      <alignment horizontal="left" vertical="center" wrapText="1"/>
      <protection locked="0"/>
    </xf>
    <xf numFmtId="0" fontId="14" fillId="2" borderId="23" xfId="33" applyFont="1" applyFill="1" applyBorder="1" applyAlignment="1" applyProtection="1">
      <alignment horizontal="left" vertical="center" wrapText="1"/>
      <protection locked="0"/>
    </xf>
    <xf numFmtId="0" fontId="13" fillId="0" borderId="0" xfId="0" applyFont="1" applyFill="1" applyAlignment="1">
      <alignment horizontal="left" vertical="center" wrapText="1"/>
    </xf>
    <xf numFmtId="0" fontId="23" fillId="0" borderId="64" xfId="149" applyFont="1" applyBorder="1" applyAlignment="1">
      <alignment horizontal="center" vertical="center" textRotation="90"/>
    </xf>
    <xf numFmtId="0" fontId="23" fillId="0" borderId="67" xfId="149" applyFont="1" applyBorder="1" applyAlignment="1">
      <alignment horizontal="center" vertical="center" textRotation="90"/>
    </xf>
    <xf numFmtId="0" fontId="23" fillId="0" borderId="65" xfId="149" applyFont="1" applyBorder="1" applyAlignment="1">
      <alignment horizontal="center" vertical="center" textRotation="90"/>
    </xf>
    <xf numFmtId="0" fontId="23" fillId="0" borderId="68" xfId="149" applyFont="1" applyBorder="1" applyAlignment="1">
      <alignment horizontal="center" vertical="center" textRotation="90"/>
    </xf>
    <xf numFmtId="0" fontId="23" fillId="3" borderId="65" xfId="149" applyFont="1" applyFill="1" applyBorder="1" applyAlignment="1">
      <alignment horizontal="center" vertical="center" textRotation="90" wrapText="1"/>
    </xf>
    <xf numFmtId="0" fontId="23" fillId="3" borderId="68" xfId="149" applyFont="1" applyFill="1" applyBorder="1" applyAlignment="1">
      <alignment horizontal="center" vertical="center" textRotation="90" wrapText="1"/>
    </xf>
    <xf numFmtId="0" fontId="23" fillId="3" borderId="66" xfId="149" applyFont="1" applyFill="1" applyBorder="1" applyAlignment="1">
      <alignment horizontal="center" vertical="center" textRotation="90"/>
    </xf>
    <xf numFmtId="0" fontId="23" fillId="3" borderId="69" xfId="149" applyFont="1" applyFill="1" applyBorder="1" applyAlignment="1">
      <alignment horizontal="center" vertical="center" textRotation="90"/>
    </xf>
    <xf numFmtId="0" fontId="24" fillId="3" borderId="65" xfId="149" applyFont="1" applyFill="1" applyBorder="1" applyAlignment="1">
      <alignment horizontal="center" vertical="center" wrapText="1"/>
    </xf>
    <xf numFmtId="0" fontId="24" fillId="3" borderId="68" xfId="149" applyFont="1" applyFill="1" applyBorder="1" applyAlignment="1">
      <alignment horizontal="center" vertical="center" wrapText="1"/>
    </xf>
    <xf numFmtId="0" fontId="14" fillId="10" borderId="68" xfId="33" applyFont="1" applyFill="1" applyBorder="1" applyAlignment="1" applyProtection="1">
      <alignment horizontal="left" vertical="center" wrapText="1"/>
      <protection locked="0"/>
    </xf>
    <xf numFmtId="0" fontId="21" fillId="0" borderId="53" xfId="20" applyFont="1" applyBorder="1" applyAlignment="1">
      <alignment horizontal="left" vertical="top" wrapText="1"/>
    </xf>
    <xf numFmtId="0" fontId="21" fillId="0" borderId="54" xfId="20" applyFont="1" applyBorder="1" applyAlignment="1">
      <alignment horizontal="left" vertical="top" wrapText="1"/>
    </xf>
    <xf numFmtId="0" fontId="14" fillId="2" borderId="28" xfId="33" applyFont="1" applyFill="1" applyBorder="1" applyAlignment="1" applyProtection="1">
      <alignment horizontal="left" vertical="center" wrapText="1"/>
      <protection locked="0"/>
    </xf>
    <xf numFmtId="0" fontId="25" fillId="0" borderId="0" xfId="90" applyFont="1" applyAlignment="1">
      <alignment horizontal="right"/>
    </xf>
    <xf numFmtId="0" fontId="25" fillId="0" borderId="0" xfId="90" applyFont="1" applyAlignment="1">
      <alignment horizontal="center" vertical="center"/>
    </xf>
    <xf numFmtId="0" fontId="24" fillId="0" borderId="16" xfId="90" applyFont="1" applyBorder="1" applyAlignment="1">
      <alignment horizontal="center" vertical="center" wrapText="1"/>
    </xf>
    <xf numFmtId="0" fontId="24" fillId="0" borderId="18" xfId="90" applyFont="1" applyBorder="1" applyAlignment="1">
      <alignment horizontal="center" vertical="center" wrapText="1"/>
    </xf>
    <xf numFmtId="4" fontId="72" fillId="0" borderId="68" xfId="86" applyNumberFormat="1" applyFont="1" applyFill="1" applyBorder="1" applyAlignment="1">
      <alignment horizontal="left" vertical="center" wrapText="1"/>
    </xf>
    <xf numFmtId="4" fontId="73" fillId="0" borderId="68" xfId="86" applyNumberFormat="1" applyFont="1" applyFill="1" applyBorder="1" applyAlignment="1">
      <alignment horizontal="center" vertical="center" wrapText="1"/>
    </xf>
    <xf numFmtId="4" fontId="73" fillId="0" borderId="69" xfId="86" applyNumberFormat="1" applyFont="1" applyFill="1" applyBorder="1" applyAlignment="1">
      <alignment horizontal="center" vertical="center" wrapText="1"/>
    </xf>
    <xf numFmtId="4" fontId="73" fillId="0" borderId="68" xfId="86" applyNumberFormat="1" applyFont="1" applyFill="1" applyBorder="1" applyAlignment="1">
      <alignment horizontal="left" vertical="center" wrapText="1"/>
    </xf>
    <xf numFmtId="4" fontId="73" fillId="0" borderId="71" xfId="86" applyNumberFormat="1" applyFont="1" applyFill="1" applyBorder="1" applyAlignment="1">
      <alignment horizontal="left" vertical="center" wrapText="1"/>
    </xf>
    <xf numFmtId="4" fontId="73" fillId="0" borderId="71" xfId="86" applyNumberFormat="1" applyFont="1" applyFill="1" applyBorder="1" applyAlignment="1">
      <alignment horizontal="center" vertical="center" wrapText="1"/>
    </xf>
    <xf numFmtId="4" fontId="73" fillId="0" borderId="72" xfId="86" applyNumberFormat="1" applyFont="1" applyFill="1" applyBorder="1" applyAlignment="1">
      <alignment horizontal="center" vertical="center" wrapText="1"/>
    </xf>
    <xf numFmtId="3" fontId="35" fillId="0" borderId="29" xfId="86" applyNumberFormat="1" applyFont="1" applyFill="1" applyBorder="1" applyAlignment="1">
      <alignment horizontal="center" vertical="center" wrapText="1"/>
    </xf>
    <xf numFmtId="4" fontId="35" fillId="0" borderId="33" xfId="86" applyNumberFormat="1" applyFont="1" applyFill="1" applyBorder="1" applyAlignment="1">
      <alignment horizontal="center" vertical="center" wrapText="1"/>
    </xf>
    <xf numFmtId="4" fontId="35" fillId="0" borderId="33" xfId="86" applyNumberFormat="1" applyFont="1" applyFill="1" applyBorder="1" applyAlignment="1">
      <alignment horizontal="left" vertical="center" wrapText="1"/>
    </xf>
    <xf numFmtId="4" fontId="35" fillId="0" borderId="52" xfId="86" applyNumberFormat="1" applyFont="1" applyFill="1" applyBorder="1" applyAlignment="1">
      <alignment horizontal="center" vertical="center" wrapText="1"/>
    </xf>
    <xf numFmtId="4" fontId="35" fillId="10" borderId="33" xfId="86" applyNumberFormat="1" applyFont="1" applyFill="1" applyBorder="1" applyAlignment="1">
      <alignment horizontal="center" vertical="center" wrapText="1"/>
    </xf>
    <xf numFmtId="4" fontId="35" fillId="0" borderId="33" xfId="86" applyNumberFormat="1" applyFont="1" applyBorder="1" applyAlignment="1">
      <alignment horizontal="center" vertical="center" wrapText="1"/>
    </xf>
    <xf numFmtId="0" fontId="13" fillId="0" borderId="33" xfId="34" applyFont="1" applyFill="1" applyBorder="1" applyAlignment="1" applyProtection="1">
      <alignment vertical="center" wrapText="1"/>
      <protection locked="0"/>
    </xf>
    <xf numFmtId="0" fontId="13" fillId="3" borderId="33" xfId="50" applyFont="1" applyFill="1" applyBorder="1" applyAlignment="1">
      <alignment horizontal="left" vertical="center" wrapText="1"/>
    </xf>
    <xf numFmtId="0" fontId="13" fillId="3" borderId="33" xfId="50" applyFont="1" applyFill="1" applyBorder="1" applyAlignment="1">
      <alignment horizontal="center"/>
    </xf>
    <xf numFmtId="0" fontId="27" fillId="0" borderId="33" xfId="84" applyFont="1" applyFill="1" applyBorder="1" applyAlignment="1">
      <alignment horizontal="center" vertical="center" wrapText="1"/>
    </xf>
    <xf numFmtId="0" fontId="13" fillId="0" borderId="33" xfId="34" applyFont="1" applyFill="1" applyBorder="1" applyAlignment="1" applyProtection="1">
      <alignment horizontal="center" vertical="center"/>
      <protection locked="0"/>
    </xf>
    <xf numFmtId="2" fontId="13" fillId="0" borderId="33" xfId="34" applyNumberFormat="1" applyFont="1" applyFill="1" applyBorder="1" applyAlignment="1" applyProtection="1">
      <alignment horizontal="center" vertical="center"/>
      <protection locked="0"/>
    </xf>
    <xf numFmtId="3" fontId="0" fillId="0" borderId="42" xfId="0" applyNumberFormat="1" applyFont="1" applyFill="1" applyBorder="1" applyAlignment="1">
      <alignment horizontal="center" vertical="center" wrapText="1"/>
    </xf>
    <xf numFmtId="0" fontId="0" fillId="0" borderId="25" xfId="34" applyFont="1" applyFill="1" applyBorder="1" applyAlignment="1">
      <alignment horizontal="center" vertical="center" wrapText="1"/>
    </xf>
    <xf numFmtId="4" fontId="0" fillId="0" borderId="25" xfId="0" applyNumberFormat="1" applyFont="1" applyFill="1" applyBorder="1" applyAlignment="1">
      <alignment horizontal="left" vertical="center" wrapText="1"/>
    </xf>
    <xf numFmtId="3" fontId="0" fillId="0" borderId="24" xfId="0" applyNumberFormat="1" applyFont="1" applyFill="1" applyBorder="1" applyAlignment="1">
      <alignment horizontal="center" vertical="center" wrapText="1"/>
    </xf>
    <xf numFmtId="0" fontId="0" fillId="3" borderId="68" xfId="0" applyFont="1" applyFill="1" applyBorder="1"/>
    <xf numFmtId="0" fontId="0" fillId="3" borderId="68" xfId="0" applyFont="1" applyFill="1" applyBorder="1" applyAlignment="1">
      <alignment horizontal="center" vertical="center" wrapText="1"/>
    </xf>
    <xf numFmtId="0" fontId="0" fillId="3" borderId="68" xfId="0" applyNumberFormat="1" applyFont="1" applyFill="1" applyBorder="1" applyAlignment="1">
      <alignment horizontal="center" vertical="center" wrapText="1"/>
    </xf>
    <xf numFmtId="0" fontId="0" fillId="3" borderId="69" xfId="0" applyFont="1" applyFill="1" applyBorder="1" applyAlignment="1">
      <alignment horizontal="center" vertical="center"/>
    </xf>
    <xf numFmtId="0" fontId="0" fillId="3" borderId="68" xfId="0" applyFont="1" applyFill="1" applyBorder="1" applyAlignment="1">
      <alignment horizontal="left" vertical="center" wrapText="1"/>
    </xf>
    <xf numFmtId="0" fontId="0" fillId="3" borderId="68" xfId="0" applyFont="1" applyFill="1" applyBorder="1" applyAlignment="1">
      <alignment horizontal="center" vertical="center"/>
    </xf>
    <xf numFmtId="0" fontId="0" fillId="3" borderId="69" xfId="0" applyNumberFormat="1" applyFont="1" applyFill="1" applyBorder="1" applyAlignment="1">
      <alignment horizontal="center" vertical="center" wrapText="1"/>
    </xf>
    <xf numFmtId="3" fontId="0" fillId="0" borderId="67" xfId="0" applyNumberFormat="1" applyFont="1" applyBorder="1" applyAlignment="1">
      <alignment horizontal="center" vertical="center" wrapText="1"/>
    </xf>
    <xf numFmtId="0" fontId="0" fillId="3" borderId="68" xfId="34" applyFont="1" applyFill="1" applyBorder="1" applyAlignment="1">
      <alignment horizontal="center" vertical="center" wrapText="1"/>
    </xf>
    <xf numFmtId="0" fontId="66" fillId="0" borderId="68" xfId="0" applyFont="1" applyFill="1" applyBorder="1" applyAlignment="1">
      <alignment horizontal="left" vertical="center" wrapText="1"/>
    </xf>
    <xf numFmtId="0" fontId="0" fillId="0" borderId="68" xfId="0" applyFont="1" applyFill="1" applyBorder="1" applyAlignment="1">
      <alignment horizontal="center" vertical="center" wrapText="1"/>
    </xf>
    <xf numFmtId="0" fontId="0" fillId="0" borderId="68" xfId="0" applyNumberFormat="1" applyFont="1" applyFill="1" applyBorder="1" applyAlignment="1">
      <alignment horizontal="center" vertical="center" wrapText="1"/>
    </xf>
    <xf numFmtId="0" fontId="0" fillId="0" borderId="69" xfId="0" applyNumberFormat="1" applyFont="1" applyFill="1" applyBorder="1" applyAlignment="1">
      <alignment horizontal="center" vertical="center" wrapText="1"/>
    </xf>
    <xf numFmtId="0" fontId="0" fillId="0" borderId="0" xfId="0" applyFont="1" applyFill="1" applyBorder="1" applyAlignment="1">
      <alignment horizontal="left"/>
    </xf>
    <xf numFmtId="0" fontId="0" fillId="0" borderId="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5" xfId="0" applyFont="1" applyFill="1" applyBorder="1" applyAlignment="1">
      <alignment horizontal="left" vertical="center" wrapText="1"/>
    </xf>
    <xf numFmtId="0" fontId="0" fillId="0" borderId="75" xfId="0" applyFont="1" applyFill="1" applyBorder="1" applyAlignment="1">
      <alignment horizontal="center" vertical="center" wrapText="1"/>
    </xf>
    <xf numFmtId="0" fontId="15" fillId="0" borderId="0" xfId="0" applyFont="1" applyFill="1" applyBorder="1" applyAlignment="1">
      <alignment horizontal="left"/>
    </xf>
    <xf numFmtId="0" fontId="0" fillId="0" borderId="0" xfId="0" applyFont="1" applyFill="1" applyBorder="1" applyAlignment="1">
      <alignment horizontal="center"/>
    </xf>
    <xf numFmtId="0" fontId="0" fillId="0" borderId="61" xfId="0" applyFont="1" applyFill="1" applyBorder="1" applyAlignment="1">
      <alignment horizontal="center"/>
    </xf>
    <xf numFmtId="0" fontId="0" fillId="0" borderId="25" xfId="60" applyFont="1" applyFill="1" applyBorder="1"/>
    <xf numFmtId="0" fontId="0" fillId="0" borderId="25" xfId="0" applyFont="1" applyFill="1" applyBorder="1" applyAlignment="1">
      <alignment horizontal="center" vertical="center"/>
    </xf>
    <xf numFmtId="0" fontId="0" fillId="0" borderId="25" xfId="0" applyFont="1" applyFill="1" applyBorder="1" applyAlignment="1">
      <alignment horizontal="center" vertical="top"/>
    </xf>
  </cellXfs>
  <cellStyles count="210">
    <cellStyle name="Bad" xfId="57"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77" xr:uid="{00000000-0005-0000-0000-000008000000}"/>
    <cellStyle name="Comma 5 2 2" xfId="136" xr:uid="{00000000-0005-0000-0000-000009000000}"/>
    <cellStyle name="Comma 5 2 3" xfId="195" xr:uid="{00000000-0005-0000-0000-00000A000000}"/>
    <cellStyle name="Comma 5 3" xfId="106" xr:uid="{00000000-0005-0000-0000-00000B000000}"/>
    <cellStyle name="Comma 5 4" xfId="165" xr:uid="{00000000-0005-0000-0000-00000C000000}"/>
    <cellStyle name="Date" xfId="8" xr:uid="{00000000-0005-0000-0000-00000D000000}"/>
    <cellStyle name="Explanatory Text" xfId="58" builtinId="53"/>
    <cellStyle name="Fixed" xfId="9" xr:uid="{00000000-0005-0000-0000-00000F000000}"/>
    <cellStyle name="Heading1" xfId="10" xr:uid="{00000000-0005-0000-0000-000010000000}"/>
    <cellStyle name="Heading2" xfId="11" xr:uid="{00000000-0005-0000-0000-000011000000}"/>
    <cellStyle name="Normal" xfId="0" builtinId="0"/>
    <cellStyle name="Normal 10" xfId="12" xr:uid="{00000000-0005-0000-0000-000013000000}"/>
    <cellStyle name="Normal 10 2" xfId="13" xr:uid="{00000000-0005-0000-0000-000014000000}"/>
    <cellStyle name="Normal 10 2 2" xfId="64" xr:uid="{00000000-0005-0000-0000-000015000000}"/>
    <cellStyle name="Normal 10 2 2 2" xfId="123" xr:uid="{00000000-0005-0000-0000-000016000000}"/>
    <cellStyle name="Normal 10 2 2 3" xfId="182" xr:uid="{00000000-0005-0000-0000-000017000000}"/>
    <cellStyle name="Normal 10 2 3" xfId="93" xr:uid="{00000000-0005-0000-0000-000018000000}"/>
    <cellStyle name="Normal 10 2 4" xfId="152" xr:uid="{00000000-0005-0000-0000-000019000000}"/>
    <cellStyle name="Normal 10 3" xfId="14" xr:uid="{00000000-0005-0000-0000-00001A000000}"/>
    <cellStyle name="Normal 10 3 2" xfId="15" xr:uid="{00000000-0005-0000-0000-00001B000000}"/>
    <cellStyle name="Normal 10 3 2 2" xfId="66" xr:uid="{00000000-0005-0000-0000-00001C000000}"/>
    <cellStyle name="Normal 10 3 2 2 2" xfId="125" xr:uid="{00000000-0005-0000-0000-00001D000000}"/>
    <cellStyle name="Normal 10 3 2 2 3" xfId="184" xr:uid="{00000000-0005-0000-0000-00001E000000}"/>
    <cellStyle name="Normal 10 3 2 3" xfId="95" xr:uid="{00000000-0005-0000-0000-00001F000000}"/>
    <cellStyle name="Normal 10 3 2 4" xfId="154" xr:uid="{00000000-0005-0000-0000-000020000000}"/>
    <cellStyle name="Normal 10 3 3" xfId="16" xr:uid="{00000000-0005-0000-0000-000021000000}"/>
    <cellStyle name="Normal 10 3 3 2" xfId="67" xr:uid="{00000000-0005-0000-0000-000022000000}"/>
    <cellStyle name="Normal 10 3 3 2 2" xfId="126" xr:uid="{00000000-0005-0000-0000-000023000000}"/>
    <cellStyle name="Normal 10 3 3 2 3" xfId="185" xr:uid="{00000000-0005-0000-0000-000024000000}"/>
    <cellStyle name="Normal 10 3 3 3" xfId="96" xr:uid="{00000000-0005-0000-0000-000025000000}"/>
    <cellStyle name="Normal 10 3 3 4" xfId="155" xr:uid="{00000000-0005-0000-0000-000026000000}"/>
    <cellStyle name="Normal 10 3 4" xfId="17" xr:uid="{00000000-0005-0000-0000-000027000000}"/>
    <cellStyle name="Normal 10 3 4 2" xfId="68" xr:uid="{00000000-0005-0000-0000-000028000000}"/>
    <cellStyle name="Normal 10 3 4 2 2" xfId="127" xr:uid="{00000000-0005-0000-0000-000029000000}"/>
    <cellStyle name="Normal 10 3 4 2 3" xfId="186" xr:uid="{00000000-0005-0000-0000-00002A000000}"/>
    <cellStyle name="Normal 10 3 4 3" xfId="97" xr:uid="{00000000-0005-0000-0000-00002B000000}"/>
    <cellStyle name="Normal 10 3 4 4" xfId="156" xr:uid="{00000000-0005-0000-0000-00002C000000}"/>
    <cellStyle name="Normal 10 3 5" xfId="65" xr:uid="{00000000-0005-0000-0000-00002D000000}"/>
    <cellStyle name="Normal 10 3 5 2" xfId="124" xr:uid="{00000000-0005-0000-0000-00002E000000}"/>
    <cellStyle name="Normal 10 3 5 3" xfId="183" xr:uid="{00000000-0005-0000-0000-00002F000000}"/>
    <cellStyle name="Normal 10 3 6" xfId="94" xr:uid="{00000000-0005-0000-0000-000030000000}"/>
    <cellStyle name="Normal 10 3 7" xfId="153" xr:uid="{00000000-0005-0000-0000-000031000000}"/>
    <cellStyle name="Normal 10 4" xfId="51" xr:uid="{00000000-0005-0000-0000-000032000000}"/>
    <cellStyle name="Normal 10 4 2" xfId="86" xr:uid="{00000000-0005-0000-0000-000033000000}"/>
    <cellStyle name="Normal 10 4 2 2" xfId="145" xr:uid="{00000000-0005-0000-0000-000034000000}"/>
    <cellStyle name="Normal 10 4 2 3" xfId="204" xr:uid="{00000000-0005-0000-0000-000035000000}"/>
    <cellStyle name="Normal 10 4 3" xfId="115" xr:uid="{00000000-0005-0000-0000-000036000000}"/>
    <cellStyle name="Normal 10 4 4" xfId="174" xr:uid="{00000000-0005-0000-0000-000037000000}"/>
    <cellStyle name="Normal 10 5" xfId="63" xr:uid="{00000000-0005-0000-0000-000038000000}"/>
    <cellStyle name="Normal 10 5 2" xfId="122" xr:uid="{00000000-0005-0000-0000-000039000000}"/>
    <cellStyle name="Normal 10 5 3" xfId="181" xr:uid="{00000000-0005-0000-0000-00003A000000}"/>
    <cellStyle name="Normal 10 6" xfId="92" xr:uid="{00000000-0005-0000-0000-00003B000000}"/>
    <cellStyle name="Normal 10 7" xfId="151" xr:uid="{00000000-0005-0000-0000-00003C000000}"/>
    <cellStyle name="Normal 11" xfId="18" xr:uid="{00000000-0005-0000-0000-00003D000000}"/>
    <cellStyle name="Normal 12" xfId="36" xr:uid="{00000000-0005-0000-0000-00003E000000}"/>
    <cellStyle name="Normal 12 2" xfId="60" xr:uid="{00000000-0005-0000-0000-00003F000000}"/>
    <cellStyle name="Normal 12 2 2" xfId="90" xr:uid="{00000000-0005-0000-0000-000040000000}"/>
    <cellStyle name="Normal 12 2 2 2" xfId="149" xr:uid="{00000000-0005-0000-0000-000041000000}"/>
    <cellStyle name="Normal 12 2 2 2 2" xfId="48" xr:uid="{00000000-0005-0000-0000-000042000000}"/>
    <cellStyle name="Normal 12 2 2 2 2 2" xfId="85" xr:uid="{00000000-0005-0000-0000-000043000000}"/>
    <cellStyle name="Normal 12 2 2 2 2 2 2" xfId="144" xr:uid="{00000000-0005-0000-0000-000044000000}"/>
    <cellStyle name="Normal 12 2 2 2 2 2 3" xfId="203" xr:uid="{00000000-0005-0000-0000-000045000000}"/>
    <cellStyle name="Normal 12 2 2 2 2 3" xfId="114" xr:uid="{00000000-0005-0000-0000-000046000000}"/>
    <cellStyle name="Normal 12 2 2 2 2 4" xfId="173" xr:uid="{00000000-0005-0000-0000-000047000000}"/>
    <cellStyle name="Normal 12 2 2 3" xfId="208" xr:uid="{00000000-0005-0000-0000-000048000000}"/>
    <cellStyle name="Normal 12 2 3" xfId="119" xr:uid="{00000000-0005-0000-0000-000049000000}"/>
    <cellStyle name="Normal 12 2 4" xfId="178" xr:uid="{00000000-0005-0000-0000-00004A000000}"/>
    <cellStyle name="Normal 12 3" xfId="42" xr:uid="{00000000-0005-0000-0000-00004B000000}"/>
    <cellStyle name="Normal 12 3 2" xfId="81" xr:uid="{00000000-0005-0000-0000-00004C000000}"/>
    <cellStyle name="Normal 12 3 2 2" xfId="140" xr:uid="{00000000-0005-0000-0000-00004D000000}"/>
    <cellStyle name="Normal 12 3 2 3" xfId="199" xr:uid="{00000000-0005-0000-0000-00004E000000}"/>
    <cellStyle name="Normal 12 3 3" xfId="110" xr:uid="{00000000-0005-0000-0000-00004F000000}"/>
    <cellStyle name="Normal 12 3 4" xfId="169" xr:uid="{00000000-0005-0000-0000-000050000000}"/>
    <cellStyle name="Normal 12 4" xfId="43" xr:uid="{00000000-0005-0000-0000-000051000000}"/>
    <cellStyle name="Normal 12 4 2" xfId="82" xr:uid="{00000000-0005-0000-0000-000052000000}"/>
    <cellStyle name="Normal 12 4 2 2" xfId="141" xr:uid="{00000000-0005-0000-0000-000053000000}"/>
    <cellStyle name="Normal 12 4 2 3" xfId="200" xr:uid="{00000000-0005-0000-0000-000054000000}"/>
    <cellStyle name="Normal 12 4 3" xfId="111" xr:uid="{00000000-0005-0000-0000-000055000000}"/>
    <cellStyle name="Normal 12 4 4" xfId="170" xr:uid="{00000000-0005-0000-0000-000056000000}"/>
    <cellStyle name="Normal 12 5" xfId="76" xr:uid="{00000000-0005-0000-0000-000057000000}"/>
    <cellStyle name="Normal 12 5 2" xfId="135" xr:uid="{00000000-0005-0000-0000-000058000000}"/>
    <cellStyle name="Normal 12 5 3" xfId="194" xr:uid="{00000000-0005-0000-0000-000059000000}"/>
    <cellStyle name="Normal 12 6" xfId="105" xr:uid="{00000000-0005-0000-0000-00005A000000}"/>
    <cellStyle name="Normal 12 7" xfId="164" xr:uid="{00000000-0005-0000-0000-00005B000000}"/>
    <cellStyle name="Normal 14" xfId="45" xr:uid="{00000000-0005-0000-0000-00005C000000}"/>
    <cellStyle name="Normal 15" xfId="40" xr:uid="{00000000-0005-0000-0000-00005D000000}"/>
    <cellStyle name="Normal 15 2" xfId="41" xr:uid="{00000000-0005-0000-0000-00005E000000}"/>
    <cellStyle name="Normal 15 2 2" xfId="47" xr:uid="{00000000-0005-0000-0000-00005F000000}"/>
    <cellStyle name="Normal 15 2 2 2" xfId="84" xr:uid="{00000000-0005-0000-0000-000060000000}"/>
    <cellStyle name="Normal 15 2 2 2 2" xfId="143" xr:uid="{00000000-0005-0000-0000-000061000000}"/>
    <cellStyle name="Normal 15 2 2 2 3" xfId="202" xr:uid="{00000000-0005-0000-0000-000062000000}"/>
    <cellStyle name="Normal 15 2 2 3" xfId="113" xr:uid="{00000000-0005-0000-0000-000063000000}"/>
    <cellStyle name="Normal 15 2 2 4" xfId="172" xr:uid="{00000000-0005-0000-0000-000064000000}"/>
    <cellStyle name="Normal 15 2 3" xfId="53" xr:uid="{00000000-0005-0000-0000-000065000000}"/>
    <cellStyle name="Normal 15 2 3 2" xfId="88" xr:uid="{00000000-0005-0000-0000-000066000000}"/>
    <cellStyle name="Normal 15 2 3 2 2" xfId="147" xr:uid="{00000000-0005-0000-0000-000067000000}"/>
    <cellStyle name="Normal 15 2 3 2 3" xfId="206" xr:uid="{00000000-0005-0000-0000-000068000000}"/>
    <cellStyle name="Normal 15 2 3 3" xfId="117" xr:uid="{00000000-0005-0000-0000-000069000000}"/>
    <cellStyle name="Normal 15 2 3 4" xfId="176" xr:uid="{00000000-0005-0000-0000-00006A000000}"/>
    <cellStyle name="Normal 15 2 4" xfId="80" xr:uid="{00000000-0005-0000-0000-00006B000000}"/>
    <cellStyle name="Normal 15 2 4 2" xfId="139" xr:uid="{00000000-0005-0000-0000-00006C000000}"/>
    <cellStyle name="Normal 15 2 4 3" xfId="198" xr:uid="{00000000-0005-0000-0000-00006D000000}"/>
    <cellStyle name="Normal 15 2 5" xfId="109" xr:uid="{00000000-0005-0000-0000-00006E000000}"/>
    <cellStyle name="Normal 15 2 6" xfId="168" xr:uid="{00000000-0005-0000-0000-00006F000000}"/>
    <cellStyle name="Normal 15 3" xfId="52" xr:uid="{00000000-0005-0000-0000-000070000000}"/>
    <cellStyle name="Normal 15 3 2" xfId="87" xr:uid="{00000000-0005-0000-0000-000071000000}"/>
    <cellStyle name="Normal 15 3 2 2" xfId="146" xr:uid="{00000000-0005-0000-0000-000072000000}"/>
    <cellStyle name="Normal 15 3 2 3" xfId="205" xr:uid="{00000000-0005-0000-0000-000073000000}"/>
    <cellStyle name="Normal 15 3 3" xfId="116" xr:uid="{00000000-0005-0000-0000-000074000000}"/>
    <cellStyle name="Normal 15 3 4" xfId="175" xr:uid="{00000000-0005-0000-0000-000075000000}"/>
    <cellStyle name="Normal 15 4" xfId="46" xr:uid="{00000000-0005-0000-0000-000076000000}"/>
    <cellStyle name="Normal 15 4 2" xfId="83" xr:uid="{00000000-0005-0000-0000-000077000000}"/>
    <cellStyle name="Normal 15 4 2 2" xfId="142" xr:uid="{00000000-0005-0000-0000-000078000000}"/>
    <cellStyle name="Normal 15 4 2 3" xfId="201" xr:uid="{00000000-0005-0000-0000-000079000000}"/>
    <cellStyle name="Normal 15 4 3" xfId="112" xr:uid="{00000000-0005-0000-0000-00007A000000}"/>
    <cellStyle name="Normal 15 4 4" xfId="171" xr:uid="{00000000-0005-0000-0000-00007B000000}"/>
    <cellStyle name="Normal 15 5" xfId="79" xr:uid="{00000000-0005-0000-0000-00007C000000}"/>
    <cellStyle name="Normal 15 5 2" xfId="138" xr:uid="{00000000-0005-0000-0000-00007D000000}"/>
    <cellStyle name="Normal 15 5 3" xfId="197" xr:uid="{00000000-0005-0000-0000-00007E000000}"/>
    <cellStyle name="Normal 15 6" xfId="108" xr:uid="{00000000-0005-0000-0000-00007F000000}"/>
    <cellStyle name="Normal 15 7" xfId="167" xr:uid="{00000000-0005-0000-0000-000080000000}"/>
    <cellStyle name="Normal 16 2" xfId="50" xr:uid="{00000000-0005-0000-0000-000081000000}"/>
    <cellStyle name="Normal 2" xfId="19" xr:uid="{00000000-0005-0000-0000-000082000000}"/>
    <cellStyle name="Normal 2 2" xfId="20" xr:uid="{00000000-0005-0000-0000-000083000000}"/>
    <cellStyle name="Normal 2 2 2" xfId="21" xr:uid="{00000000-0005-0000-0000-000084000000}"/>
    <cellStyle name="Normal 2 2_OlainesPP_Magonite_08_12_1(no groz)" xfId="22" xr:uid="{00000000-0005-0000-0000-000085000000}"/>
    <cellStyle name="Normal 2 3" xfId="23" xr:uid="{00000000-0005-0000-0000-000086000000}"/>
    <cellStyle name="Normal 2 3 2" xfId="24" xr:uid="{00000000-0005-0000-0000-000087000000}"/>
    <cellStyle name="Normal 2 4" xfId="209" xr:uid="{00000000-0005-0000-0000-000088000000}"/>
    <cellStyle name="Normal 3" xfId="25" xr:uid="{00000000-0005-0000-0000-000089000000}"/>
    <cellStyle name="Normal 4" xfId="26" xr:uid="{00000000-0005-0000-0000-00008A000000}"/>
    <cellStyle name="Normal 4 2" xfId="59" xr:uid="{00000000-0005-0000-0000-00008B000000}"/>
    <cellStyle name="Normal 4 3" xfId="69" xr:uid="{00000000-0005-0000-0000-00008C000000}"/>
    <cellStyle name="Normal 4 3 2" xfId="128" xr:uid="{00000000-0005-0000-0000-00008D000000}"/>
    <cellStyle name="Normal 4 3 3" xfId="187" xr:uid="{00000000-0005-0000-0000-00008E000000}"/>
    <cellStyle name="Normal 4 4" xfId="98" xr:uid="{00000000-0005-0000-0000-00008F000000}"/>
    <cellStyle name="Normal 4 5" xfId="157" xr:uid="{00000000-0005-0000-0000-000090000000}"/>
    <cellStyle name="Normal 45" xfId="39" xr:uid="{00000000-0005-0000-0000-000091000000}"/>
    <cellStyle name="Normal 5" xfId="1" xr:uid="{00000000-0005-0000-0000-000092000000}"/>
    <cellStyle name="Normal 5 2" xfId="27" xr:uid="{00000000-0005-0000-0000-000093000000}"/>
    <cellStyle name="Normal 5 2 2" xfId="38" xr:uid="{00000000-0005-0000-0000-000094000000}"/>
    <cellStyle name="Normal 5 2 2 2" xfId="78" xr:uid="{00000000-0005-0000-0000-000095000000}"/>
    <cellStyle name="Normal 5 2 2 2 2" xfId="137" xr:uid="{00000000-0005-0000-0000-000096000000}"/>
    <cellStyle name="Normal 5 2 2 2 3" xfId="196" xr:uid="{00000000-0005-0000-0000-000097000000}"/>
    <cellStyle name="Normal 5 2 2 3" xfId="107" xr:uid="{00000000-0005-0000-0000-000098000000}"/>
    <cellStyle name="Normal 5 2 2 4" xfId="166" xr:uid="{00000000-0005-0000-0000-000099000000}"/>
    <cellStyle name="Normal 5 2 3" xfId="61" xr:uid="{00000000-0005-0000-0000-00009A000000}"/>
    <cellStyle name="Normal 5 2 3 2" xfId="120" xr:uid="{00000000-0005-0000-0000-00009B000000}"/>
    <cellStyle name="Normal 5 2 3 3" xfId="179" xr:uid="{00000000-0005-0000-0000-00009C000000}"/>
    <cellStyle name="Normal 5 2 4" xfId="70" xr:uid="{00000000-0005-0000-0000-00009D000000}"/>
    <cellStyle name="Normal 5 2 4 2" xfId="129" xr:uid="{00000000-0005-0000-0000-00009E000000}"/>
    <cellStyle name="Normal 5 2 4 3" xfId="188" xr:uid="{00000000-0005-0000-0000-00009F000000}"/>
    <cellStyle name="Normal 5 2 5" xfId="99" xr:uid="{00000000-0005-0000-0000-0000A0000000}"/>
    <cellStyle name="Normal 5 2 6" xfId="158" xr:uid="{00000000-0005-0000-0000-0000A1000000}"/>
    <cellStyle name="Normal 5 3" xfId="28" xr:uid="{00000000-0005-0000-0000-0000A2000000}"/>
    <cellStyle name="Normal 5 3 2" xfId="71" xr:uid="{00000000-0005-0000-0000-0000A3000000}"/>
    <cellStyle name="Normal 5 3 2 2" xfId="130" xr:uid="{00000000-0005-0000-0000-0000A4000000}"/>
    <cellStyle name="Normal 5 3 2 3" xfId="189" xr:uid="{00000000-0005-0000-0000-0000A5000000}"/>
    <cellStyle name="Normal 5 3 3" xfId="100" xr:uid="{00000000-0005-0000-0000-0000A6000000}"/>
    <cellStyle name="Normal 5 3 4" xfId="159" xr:uid="{00000000-0005-0000-0000-0000A7000000}"/>
    <cellStyle name="Normal 5 4" xfId="62" xr:uid="{00000000-0005-0000-0000-0000A8000000}"/>
    <cellStyle name="Normal 5 4 2" xfId="121" xr:uid="{00000000-0005-0000-0000-0000A9000000}"/>
    <cellStyle name="Normal 5 4 3" xfId="180" xr:uid="{00000000-0005-0000-0000-0000AA000000}"/>
    <cellStyle name="Normal 5 5" xfId="91" xr:uid="{00000000-0005-0000-0000-0000AB000000}"/>
    <cellStyle name="Normal 5 6" xfId="150" xr:uid="{00000000-0005-0000-0000-0000AC000000}"/>
    <cellStyle name="Normal 6" xfId="29" xr:uid="{00000000-0005-0000-0000-0000AD000000}"/>
    <cellStyle name="Normal 6 2" xfId="72" xr:uid="{00000000-0005-0000-0000-0000AE000000}"/>
    <cellStyle name="Normal 6 2 2" xfId="131" xr:uid="{00000000-0005-0000-0000-0000AF000000}"/>
    <cellStyle name="Normal 6 2 3" xfId="190" xr:uid="{00000000-0005-0000-0000-0000B0000000}"/>
    <cellStyle name="Normal 6 3" xfId="101" xr:uid="{00000000-0005-0000-0000-0000B1000000}"/>
    <cellStyle name="Normal 6 4" xfId="160" xr:uid="{00000000-0005-0000-0000-0000B2000000}"/>
    <cellStyle name="Normal 7" xfId="30" xr:uid="{00000000-0005-0000-0000-0000B3000000}"/>
    <cellStyle name="Normal 7 2" xfId="73" xr:uid="{00000000-0005-0000-0000-0000B4000000}"/>
    <cellStyle name="Normal 7 2 2" xfId="132" xr:uid="{00000000-0005-0000-0000-0000B5000000}"/>
    <cellStyle name="Normal 7 2 3" xfId="191" xr:uid="{00000000-0005-0000-0000-0000B6000000}"/>
    <cellStyle name="Normal 7 3" xfId="102" xr:uid="{00000000-0005-0000-0000-0000B7000000}"/>
    <cellStyle name="Normal 7 4" xfId="161" xr:uid="{00000000-0005-0000-0000-0000B8000000}"/>
    <cellStyle name="Normal 8" xfId="31" xr:uid="{00000000-0005-0000-0000-0000B9000000}"/>
    <cellStyle name="Normal 8 2" xfId="74" xr:uid="{00000000-0005-0000-0000-0000BA000000}"/>
    <cellStyle name="Normal 8 2 2" xfId="133" xr:uid="{00000000-0005-0000-0000-0000BB000000}"/>
    <cellStyle name="Normal 8 2 3" xfId="192" xr:uid="{00000000-0005-0000-0000-0000BC000000}"/>
    <cellStyle name="Normal 8 3" xfId="103" xr:uid="{00000000-0005-0000-0000-0000BD000000}"/>
    <cellStyle name="Normal 8 4" xfId="162" xr:uid="{00000000-0005-0000-0000-0000BE000000}"/>
    <cellStyle name="Normal 9" xfId="32" xr:uid="{00000000-0005-0000-0000-0000BF000000}"/>
    <cellStyle name="Normal 9 2" xfId="75" xr:uid="{00000000-0005-0000-0000-0000C0000000}"/>
    <cellStyle name="Normal 9 2 2" xfId="134" xr:uid="{00000000-0005-0000-0000-0000C1000000}"/>
    <cellStyle name="Normal 9 2 3" xfId="193" xr:uid="{00000000-0005-0000-0000-0000C2000000}"/>
    <cellStyle name="Normal 9 3" xfId="104" xr:uid="{00000000-0005-0000-0000-0000C3000000}"/>
    <cellStyle name="Normal 9 4" xfId="163" xr:uid="{00000000-0005-0000-0000-0000C4000000}"/>
    <cellStyle name="Normal_Būvdarbi 2" xfId="49" xr:uid="{00000000-0005-0000-0000-0000C5000000}"/>
    <cellStyle name="Normal_Dz.Nr1" xfId="44" xr:uid="{00000000-0005-0000-0000-0000C6000000}"/>
    <cellStyle name="Normal_RS_spec_vent_17.05" xfId="56" xr:uid="{00000000-0005-0000-0000-0000C7000000}"/>
    <cellStyle name="Normal_SandisP_rem_07" xfId="33" xr:uid="{00000000-0005-0000-0000-0000C8000000}"/>
    <cellStyle name="Normal_SIENAS" xfId="54" xr:uid="{00000000-0005-0000-0000-0000C9000000}"/>
    <cellStyle name="Parasts 2" xfId="55" xr:uid="{00000000-0005-0000-0000-0000CA000000}"/>
    <cellStyle name="Parasts 2 2" xfId="89" xr:uid="{00000000-0005-0000-0000-0000CB000000}"/>
    <cellStyle name="Parasts 2 2 2" xfId="148" xr:uid="{00000000-0005-0000-0000-0000CC000000}"/>
    <cellStyle name="Parasts 2 2 3" xfId="207" xr:uid="{00000000-0005-0000-0000-0000CD000000}"/>
    <cellStyle name="Parasts 2 3" xfId="118" xr:uid="{00000000-0005-0000-0000-0000CE000000}"/>
    <cellStyle name="Parasts 2 4" xfId="177" xr:uid="{00000000-0005-0000-0000-0000CF000000}"/>
    <cellStyle name="Style 1" xfId="34" xr:uid="{00000000-0005-0000-0000-0000D0000000}"/>
    <cellStyle name="Стиль 1" xfId="35" xr:uid="{00000000-0005-0000-0000-0000D1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8"/>
  <sheetViews>
    <sheetView showZeros="0" view="pageBreakPreview" zoomScaleNormal="100" zoomScaleSheetLayoutView="100" workbookViewId="0">
      <selection activeCell="C2" sqref="C2"/>
    </sheetView>
  </sheetViews>
  <sheetFormatPr defaultColWidth="9.109375" defaultRowHeight="14.4"/>
  <cols>
    <col min="1" max="1" width="2.33203125" style="363" customWidth="1"/>
    <col min="2" max="2" width="26.109375" style="362" customWidth="1"/>
    <col min="3" max="3" width="42" style="362" customWidth="1"/>
    <col min="4" max="4" width="20.44140625" style="362" customWidth="1"/>
    <col min="5" max="5" width="9.109375" style="362"/>
    <col min="6" max="16384" width="9.109375" style="363"/>
  </cols>
  <sheetData>
    <row r="1" spans="1:4" ht="47.4" customHeight="1">
      <c r="A1" s="758" t="s">
        <v>1691</v>
      </c>
      <c r="B1" s="758"/>
      <c r="C1" s="758"/>
      <c r="D1" s="758"/>
    </row>
    <row r="2" spans="1:4" ht="15.6">
      <c r="D2" s="364"/>
    </row>
    <row r="3" spans="1:4" ht="15.6">
      <c r="D3" s="364"/>
    </row>
    <row r="4" spans="1:4" ht="15.6">
      <c r="D4" s="364"/>
    </row>
    <row r="5" spans="1:4" ht="15.6">
      <c r="B5" s="365"/>
    </row>
    <row r="6" spans="1:4" ht="21">
      <c r="B6" s="759" t="s">
        <v>1692</v>
      </c>
      <c r="C6" s="760"/>
      <c r="D6" s="761"/>
    </row>
    <row r="7" spans="1:4" ht="15.6">
      <c r="D7" s="364"/>
    </row>
    <row r="8" spans="1:4" ht="15.6">
      <c r="B8" s="366" t="s">
        <v>1693</v>
      </c>
      <c r="C8" s="762" t="s">
        <v>13</v>
      </c>
      <c r="D8" s="762"/>
    </row>
    <row r="9" spans="1:4" ht="42.15" customHeight="1">
      <c r="B9" s="366" t="s">
        <v>1694</v>
      </c>
      <c r="C9" s="762" t="s">
        <v>14</v>
      </c>
      <c r="D9" s="762"/>
    </row>
    <row r="10" spans="1:4" ht="15.15" customHeight="1">
      <c r="B10" s="366" t="s">
        <v>1695</v>
      </c>
      <c r="C10" s="762" t="s">
        <v>15</v>
      </c>
      <c r="D10" s="762"/>
    </row>
    <row r="11" spans="1:4" ht="15.6">
      <c r="B11" s="367"/>
      <c r="C11" s="763"/>
      <c r="D11" s="764"/>
    </row>
    <row r="12" spans="1:4" ht="15.6">
      <c r="D12" s="364"/>
    </row>
    <row r="13" spans="1:4">
      <c r="D13" s="368"/>
    </row>
    <row r="14" spans="1:4" ht="15.6">
      <c r="B14" s="369" t="s">
        <v>1696</v>
      </c>
    </row>
    <row r="15" spans="1:4">
      <c r="B15" s="755" t="s">
        <v>1697</v>
      </c>
      <c r="C15" s="757" t="s">
        <v>1698</v>
      </c>
      <c r="D15" s="755" t="s">
        <v>1699</v>
      </c>
    </row>
    <row r="16" spans="1:4">
      <c r="B16" s="756"/>
      <c r="C16" s="757"/>
      <c r="D16" s="756"/>
    </row>
    <row r="17" spans="2:5">
      <c r="B17" s="370"/>
      <c r="C17" s="371"/>
      <c r="D17" s="372"/>
    </row>
    <row r="18" spans="2:5">
      <c r="B18" s="373">
        <v>1</v>
      </c>
      <c r="C18" s="374" t="s">
        <v>1700</v>
      </c>
      <c r="D18" s="375">
        <f>[2]kops1!E37</f>
        <v>0</v>
      </c>
    </row>
    <row r="19" spans="2:5">
      <c r="B19" s="373">
        <v>2</v>
      </c>
      <c r="C19" s="374" t="s">
        <v>1701</v>
      </c>
      <c r="D19" s="375">
        <f>[2]kops2!E38</f>
        <v>0</v>
      </c>
    </row>
    <row r="20" spans="2:5">
      <c r="B20" s="373">
        <v>3</v>
      </c>
      <c r="C20" s="374" t="s">
        <v>1702</v>
      </c>
      <c r="D20" s="375">
        <f>[2]kops3!E32</f>
        <v>0</v>
      </c>
    </row>
    <row r="21" spans="2:5">
      <c r="B21" s="376">
        <v>4</v>
      </c>
      <c r="C21" s="377" t="s">
        <v>1039</v>
      </c>
      <c r="D21" s="378">
        <f>[2]kops4!E27</f>
        <v>0</v>
      </c>
    </row>
    <row r="22" spans="2:5" s="382" customFormat="1" ht="15.6">
      <c r="B22" s="379"/>
      <c r="C22" s="380" t="s">
        <v>1703</v>
      </c>
      <c r="D22" s="381">
        <f>SUM(D17:D21)</f>
        <v>0</v>
      </c>
    </row>
    <row r="23" spans="2:5" ht="16.8">
      <c r="B23" s="383"/>
      <c r="C23" s="383"/>
      <c r="D23" s="384"/>
      <c r="E23" s="385"/>
    </row>
    <row r="24" spans="2:5" ht="16.8">
      <c r="B24" s="383"/>
      <c r="C24" s="383"/>
      <c r="D24" s="384"/>
      <c r="E24" s="385"/>
    </row>
    <row r="25" spans="2:5">
      <c r="B25" s="386"/>
      <c r="D25" s="387"/>
    </row>
    <row r="26" spans="2:5" s="382" customFormat="1" ht="13.8">
      <c r="B26" s="30"/>
      <c r="C26" s="29"/>
      <c r="D26" s="388"/>
    </row>
    <row r="27" spans="2:5" s="382" customFormat="1" ht="13.8">
      <c r="B27" s="29"/>
      <c r="C27" s="14"/>
      <c r="D27" s="14"/>
      <c r="E27" s="14"/>
    </row>
    <row r="28" spans="2:5" s="382" customFormat="1" ht="13.8">
      <c r="B28" s="30"/>
      <c r="C28" s="15"/>
      <c r="D28" s="389"/>
      <c r="E28" s="389"/>
    </row>
    <row r="29" spans="2:5" s="382" customFormat="1" ht="13.8">
      <c r="B29" s="30"/>
      <c r="C29" s="15"/>
      <c r="D29" s="389"/>
      <c r="E29" s="389"/>
    </row>
    <row r="30" spans="2:5" s="382" customFormat="1" ht="13.8">
      <c r="B30" s="30"/>
      <c r="C30" s="15"/>
      <c r="D30" s="389"/>
      <c r="E30" s="389"/>
    </row>
    <row r="31" spans="2:5" s="382" customFormat="1" ht="13.8">
      <c r="B31" s="390"/>
      <c r="D31" s="15"/>
      <c r="E31" s="15"/>
    </row>
    <row r="32" spans="2:5">
      <c r="B32" s="30"/>
      <c r="C32" s="391"/>
    </row>
    <row r="33" spans="2:5" s="382" customFormat="1" ht="13.8">
      <c r="B33" s="29"/>
      <c r="C33" s="14"/>
      <c r="D33" s="14"/>
      <c r="E33" s="14"/>
    </row>
    <row r="34" spans="2:5" s="382" customFormat="1" ht="13.8">
      <c r="B34" s="30"/>
      <c r="C34" s="15"/>
      <c r="D34" s="389"/>
      <c r="E34" s="389"/>
    </row>
    <row r="35" spans="2:5">
      <c r="B35" s="392"/>
    </row>
    <row r="36" spans="2:5">
      <c r="B36" s="30"/>
      <c r="C36" s="391"/>
    </row>
    <row r="37" spans="2:5">
      <c r="B37" s="29"/>
      <c r="C37" s="393"/>
    </row>
    <row r="38" spans="2:5">
      <c r="C38" s="394"/>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J94"/>
  <sheetViews>
    <sheetView showZeros="0" view="pageBreakPreview" topLeftCell="A58" zoomScale="80" zoomScaleNormal="100" zoomScaleSheetLayoutView="80" workbookViewId="0">
      <selection activeCell="H88" sqref="H88"/>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1,8</v>
      </c>
      <c r="F1" s="16"/>
      <c r="G1" s="16"/>
      <c r="H1" s="16"/>
    </row>
    <row r="2" spans="2:8" s="3" customFormat="1">
      <c r="B2" s="789" t="str">
        <f>D9</f>
        <v>Ailu aizpildījuma elementi</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7" t="s">
        <v>4</v>
      </c>
      <c r="C7" s="798"/>
      <c r="D7" s="800" t="s">
        <v>6</v>
      </c>
      <c r="E7" s="801" t="s">
        <v>7</v>
      </c>
      <c r="F7" s="802" t="s">
        <v>8</v>
      </c>
      <c r="G7" s="25"/>
      <c r="H7" s="26"/>
    </row>
    <row r="8" spans="2:8" ht="59.25" customHeight="1">
      <c r="B8" s="797"/>
      <c r="C8" s="799"/>
      <c r="D8" s="800"/>
      <c r="E8" s="801"/>
      <c r="F8" s="802"/>
      <c r="G8" s="25"/>
      <c r="H8" s="26"/>
    </row>
    <row r="9" spans="2:8" ht="15.6">
      <c r="B9" s="537"/>
      <c r="C9" s="538"/>
      <c r="D9" s="642" t="s">
        <v>1322</v>
      </c>
      <c r="E9" s="535"/>
      <c r="F9" s="536"/>
      <c r="G9" s="25"/>
      <c r="H9" s="26"/>
    </row>
    <row r="10" spans="2:8" ht="67.650000000000006" customHeight="1">
      <c r="B10" s="539">
        <v>1</v>
      </c>
      <c r="C10" s="544"/>
      <c r="D10" s="545" t="s">
        <v>1253</v>
      </c>
      <c r="E10" s="543" t="s">
        <v>19</v>
      </c>
      <c r="F10" s="541">
        <v>510</v>
      </c>
      <c r="G10" s="25"/>
      <c r="H10" s="26"/>
    </row>
    <row r="11" spans="2:8">
      <c r="B11" s="547">
        <v>2</v>
      </c>
      <c r="C11" s="546"/>
      <c r="D11" s="548" t="s">
        <v>1254</v>
      </c>
      <c r="E11" s="549" t="s">
        <v>352</v>
      </c>
      <c r="F11" s="550">
        <v>103.6</v>
      </c>
      <c r="G11" s="25"/>
      <c r="H11" s="26"/>
    </row>
    <row r="12" spans="2:8">
      <c r="B12" s="547">
        <v>0</v>
      </c>
      <c r="C12" s="546"/>
      <c r="D12" s="551" t="s">
        <v>1255</v>
      </c>
      <c r="E12" s="552" t="s">
        <v>11</v>
      </c>
      <c r="F12" s="553">
        <v>18</v>
      </c>
      <c r="G12" s="25"/>
      <c r="H12" s="26"/>
    </row>
    <row r="13" spans="2:8">
      <c r="B13" s="547">
        <v>0</v>
      </c>
      <c r="C13" s="546"/>
      <c r="D13" s="551" t="s">
        <v>1256</v>
      </c>
      <c r="E13" s="552" t="s">
        <v>11</v>
      </c>
      <c r="F13" s="553">
        <v>2</v>
      </c>
      <c r="G13" s="25"/>
      <c r="H13" s="26"/>
    </row>
    <row r="14" spans="2:8">
      <c r="B14" s="547">
        <v>0</v>
      </c>
      <c r="C14" s="546"/>
      <c r="D14" s="551" t="s">
        <v>1257</v>
      </c>
      <c r="E14" s="552" t="s">
        <v>11</v>
      </c>
      <c r="F14" s="553">
        <v>1</v>
      </c>
      <c r="G14" s="25"/>
      <c r="H14" s="26"/>
    </row>
    <row r="15" spans="2:8">
      <c r="B15" s="547">
        <v>0</v>
      </c>
      <c r="C15" s="546"/>
      <c r="D15" s="551" t="s">
        <v>1258</v>
      </c>
      <c r="E15" s="552" t="s">
        <v>11</v>
      </c>
      <c r="F15" s="553">
        <v>2</v>
      </c>
      <c r="G15" s="25"/>
      <c r="H15" s="26"/>
    </row>
    <row r="16" spans="2:8">
      <c r="B16" s="547">
        <v>0</v>
      </c>
      <c r="C16" s="546"/>
      <c r="D16" s="551" t="s">
        <v>1259</v>
      </c>
      <c r="E16" s="552" t="s">
        <v>11</v>
      </c>
      <c r="F16" s="553">
        <v>2</v>
      </c>
      <c r="G16" s="25"/>
      <c r="H16" s="26"/>
    </row>
    <row r="17" spans="2:8">
      <c r="B17" s="547">
        <v>0</v>
      </c>
      <c r="C17" s="546"/>
      <c r="D17" s="551" t="s">
        <v>1260</v>
      </c>
      <c r="E17" s="552"/>
      <c r="F17" s="553">
        <v>2</v>
      </c>
      <c r="G17" s="25"/>
      <c r="H17" s="26"/>
    </row>
    <row r="18" spans="2:8">
      <c r="B18" s="547">
        <v>0</v>
      </c>
      <c r="C18" s="546"/>
      <c r="D18" s="551" t="s">
        <v>1261</v>
      </c>
      <c r="E18" s="552"/>
      <c r="F18" s="553">
        <v>2</v>
      </c>
      <c r="G18" s="25"/>
      <c r="H18" s="26"/>
    </row>
    <row r="19" spans="2:8">
      <c r="B19" s="547">
        <v>0</v>
      </c>
      <c r="C19" s="546"/>
      <c r="D19" s="551" t="s">
        <v>1262</v>
      </c>
      <c r="E19" s="552"/>
      <c r="F19" s="553">
        <v>4</v>
      </c>
      <c r="G19" s="25"/>
      <c r="H19" s="26"/>
    </row>
    <row r="20" spans="2:8" ht="26.4">
      <c r="B20" s="547">
        <v>0</v>
      </c>
      <c r="C20" s="546"/>
      <c r="D20" s="551" t="s">
        <v>1263</v>
      </c>
      <c r="E20" s="552" t="s">
        <v>352</v>
      </c>
      <c r="F20" s="550">
        <v>103.6</v>
      </c>
      <c r="G20" s="25"/>
      <c r="H20" s="26"/>
    </row>
    <row r="21" spans="2:8">
      <c r="B21" s="547">
        <v>3</v>
      </c>
      <c r="C21" s="546"/>
      <c r="D21" s="548" t="s">
        <v>1264</v>
      </c>
      <c r="E21" s="549" t="s">
        <v>19</v>
      </c>
      <c r="F21" s="550">
        <v>79.400000000000006</v>
      </c>
      <c r="G21" s="25"/>
      <c r="H21" s="26"/>
    </row>
    <row r="22" spans="2:8" ht="26.4">
      <c r="B22" s="547">
        <v>4</v>
      </c>
      <c r="C22" s="546"/>
      <c r="D22" s="548" t="s">
        <v>1265</v>
      </c>
      <c r="E22" s="549" t="s">
        <v>352</v>
      </c>
      <c r="F22" s="550">
        <v>208.3</v>
      </c>
      <c r="G22" s="25"/>
      <c r="H22" s="26"/>
    </row>
    <row r="23" spans="2:8">
      <c r="B23" s="547">
        <v>0</v>
      </c>
      <c r="C23" s="546"/>
      <c r="D23" s="551" t="s">
        <v>1266</v>
      </c>
      <c r="E23" s="552" t="s">
        <v>11</v>
      </c>
      <c r="F23" s="553">
        <v>1</v>
      </c>
      <c r="G23" s="25"/>
      <c r="H23" s="26"/>
    </row>
    <row r="24" spans="2:8">
      <c r="B24" s="547">
        <v>0</v>
      </c>
      <c r="C24" s="546"/>
      <c r="D24" s="551" t="s">
        <v>1267</v>
      </c>
      <c r="E24" s="552" t="s">
        <v>11</v>
      </c>
      <c r="F24" s="553">
        <v>1</v>
      </c>
      <c r="G24" s="25"/>
      <c r="H24" s="26"/>
    </row>
    <row r="25" spans="2:8">
      <c r="B25" s="547">
        <v>0</v>
      </c>
      <c r="C25" s="546"/>
      <c r="D25" s="551" t="s">
        <v>1268</v>
      </c>
      <c r="E25" s="552" t="s">
        <v>11</v>
      </c>
      <c r="F25" s="553">
        <v>1</v>
      </c>
      <c r="G25" s="25"/>
      <c r="H25" s="26"/>
    </row>
    <row r="26" spans="2:8">
      <c r="B26" s="547">
        <v>0</v>
      </c>
      <c r="C26" s="546"/>
      <c r="D26" s="551" t="s">
        <v>1269</v>
      </c>
      <c r="E26" s="552" t="s">
        <v>11</v>
      </c>
      <c r="F26" s="553">
        <v>1</v>
      </c>
      <c r="G26" s="25"/>
      <c r="H26" s="26"/>
    </row>
    <row r="27" spans="2:8">
      <c r="B27" s="547">
        <v>0</v>
      </c>
      <c r="C27" s="546"/>
      <c r="D27" s="551" t="s">
        <v>1270</v>
      </c>
      <c r="E27" s="552" t="s">
        <v>11</v>
      </c>
      <c r="F27" s="553">
        <v>1</v>
      </c>
      <c r="G27" s="25"/>
      <c r="H27" s="26"/>
    </row>
    <row r="28" spans="2:8" ht="26.4">
      <c r="B28" s="547">
        <v>0</v>
      </c>
      <c r="C28" s="546"/>
      <c r="D28" s="551" t="s">
        <v>1263</v>
      </c>
      <c r="E28" s="552" t="s">
        <v>352</v>
      </c>
      <c r="F28" s="550">
        <v>208.3</v>
      </c>
      <c r="G28" s="25"/>
      <c r="H28" s="26"/>
    </row>
    <row r="29" spans="2:8">
      <c r="B29" s="547">
        <v>5</v>
      </c>
      <c r="C29" s="546"/>
      <c r="D29" s="548" t="s">
        <v>1271</v>
      </c>
      <c r="E29" s="549" t="s">
        <v>352</v>
      </c>
      <c r="F29" s="550">
        <v>94.5</v>
      </c>
      <c r="G29" s="25"/>
      <c r="H29" s="26"/>
    </row>
    <row r="30" spans="2:8">
      <c r="B30" s="547">
        <v>0</v>
      </c>
      <c r="C30" s="546"/>
      <c r="D30" s="551" t="s">
        <v>1272</v>
      </c>
      <c r="E30" s="552" t="s">
        <v>11</v>
      </c>
      <c r="F30" s="553">
        <v>1</v>
      </c>
      <c r="G30" s="25"/>
      <c r="H30" s="26"/>
    </row>
    <row r="31" spans="2:8">
      <c r="B31" s="547">
        <v>0</v>
      </c>
      <c r="C31" s="546"/>
      <c r="D31" s="551" t="s">
        <v>1273</v>
      </c>
      <c r="E31" s="552" t="s">
        <v>11</v>
      </c>
      <c r="F31" s="553">
        <v>1</v>
      </c>
      <c r="G31" s="25"/>
      <c r="H31" s="26"/>
    </row>
    <row r="32" spans="2:8">
      <c r="B32" s="547">
        <v>0</v>
      </c>
      <c r="C32" s="546"/>
      <c r="D32" s="551" t="s">
        <v>1274</v>
      </c>
      <c r="E32" s="552" t="s">
        <v>11</v>
      </c>
      <c r="F32" s="553">
        <v>1</v>
      </c>
      <c r="G32" s="25"/>
      <c r="H32" s="26"/>
    </row>
    <row r="33" spans="2:8">
      <c r="B33" s="547">
        <v>0</v>
      </c>
      <c r="C33" s="546"/>
      <c r="D33" s="551" t="s">
        <v>1275</v>
      </c>
      <c r="E33" s="552" t="s">
        <v>11</v>
      </c>
      <c r="F33" s="553">
        <v>1</v>
      </c>
      <c r="G33" s="25"/>
      <c r="H33" s="26"/>
    </row>
    <row r="34" spans="2:8">
      <c r="B34" s="547">
        <v>0</v>
      </c>
      <c r="C34" s="546"/>
      <c r="D34" s="551" t="s">
        <v>1276</v>
      </c>
      <c r="E34" s="552" t="s">
        <v>11</v>
      </c>
      <c r="F34" s="553">
        <v>1</v>
      </c>
      <c r="G34" s="25"/>
      <c r="H34" s="26"/>
    </row>
    <row r="35" spans="2:8">
      <c r="B35" s="547">
        <v>0</v>
      </c>
      <c r="C35" s="546"/>
      <c r="D35" s="551" t="s">
        <v>1277</v>
      </c>
      <c r="E35" s="552" t="s">
        <v>11</v>
      </c>
      <c r="F35" s="553">
        <v>1</v>
      </c>
      <c r="G35" s="25"/>
      <c r="H35" s="26"/>
    </row>
    <row r="36" spans="2:8">
      <c r="B36" s="547">
        <v>0</v>
      </c>
      <c r="C36" s="546"/>
      <c r="D36" s="551" t="s">
        <v>1278</v>
      </c>
      <c r="E36" s="552" t="s">
        <v>11</v>
      </c>
      <c r="F36" s="553">
        <v>1</v>
      </c>
      <c r="G36" s="25"/>
      <c r="H36" s="26"/>
    </row>
    <row r="37" spans="2:8">
      <c r="B37" s="547">
        <v>0</v>
      </c>
      <c r="C37" s="546"/>
      <c r="D37" s="551" t="s">
        <v>1279</v>
      </c>
      <c r="E37" s="552" t="s">
        <v>11</v>
      </c>
      <c r="F37" s="553">
        <v>1</v>
      </c>
      <c r="G37" s="25"/>
      <c r="H37" s="26"/>
    </row>
    <row r="38" spans="2:8" ht="26.4">
      <c r="B38" s="547">
        <v>0</v>
      </c>
      <c r="C38" s="546"/>
      <c r="D38" s="551" t="s">
        <v>1263</v>
      </c>
      <c r="E38" s="552" t="s">
        <v>352</v>
      </c>
      <c r="F38" s="550">
        <v>94.5</v>
      </c>
      <c r="G38" s="25"/>
      <c r="H38" s="26"/>
    </row>
    <row r="39" spans="2:8">
      <c r="B39" s="547">
        <v>6</v>
      </c>
      <c r="C39" s="546"/>
      <c r="D39" s="548" t="s">
        <v>1280</v>
      </c>
      <c r="E39" s="549" t="s">
        <v>352</v>
      </c>
      <c r="F39" s="550">
        <v>29.1</v>
      </c>
      <c r="G39" s="25"/>
      <c r="H39" s="26"/>
    </row>
    <row r="40" spans="2:8">
      <c r="B40" s="547">
        <v>0</v>
      </c>
      <c r="C40" s="546"/>
      <c r="D40" s="551" t="s">
        <v>1281</v>
      </c>
      <c r="E40" s="552" t="s">
        <v>11</v>
      </c>
      <c r="F40" s="553">
        <v>1</v>
      </c>
      <c r="G40" s="25"/>
      <c r="H40" s="26"/>
    </row>
    <row r="41" spans="2:8">
      <c r="B41" s="547">
        <v>0</v>
      </c>
      <c r="C41" s="546"/>
      <c r="D41" s="551" t="s">
        <v>1282</v>
      </c>
      <c r="E41" s="552" t="s">
        <v>11</v>
      </c>
      <c r="F41" s="553">
        <v>2</v>
      </c>
      <c r="G41" s="25"/>
      <c r="H41" s="26"/>
    </row>
    <row r="42" spans="2:8">
      <c r="B42" s="547">
        <v>0</v>
      </c>
      <c r="C42" s="546"/>
      <c r="D42" s="551" t="s">
        <v>1283</v>
      </c>
      <c r="E42" s="552" t="s">
        <v>11</v>
      </c>
      <c r="F42" s="553">
        <v>1</v>
      </c>
      <c r="G42" s="25"/>
      <c r="H42" s="26"/>
    </row>
    <row r="43" spans="2:8">
      <c r="B43" s="547">
        <v>0</v>
      </c>
      <c r="C43" s="546"/>
      <c r="D43" s="551" t="s">
        <v>1284</v>
      </c>
      <c r="E43" s="552" t="s">
        <v>11</v>
      </c>
      <c r="F43" s="553">
        <v>2</v>
      </c>
      <c r="G43" s="25"/>
      <c r="H43" s="26"/>
    </row>
    <row r="44" spans="2:8">
      <c r="B44" s="547">
        <v>0</v>
      </c>
      <c r="C44" s="546"/>
      <c r="D44" s="551" t="s">
        <v>1285</v>
      </c>
      <c r="E44" s="552" t="s">
        <v>11</v>
      </c>
      <c r="F44" s="553">
        <v>1</v>
      </c>
      <c r="G44" s="25"/>
      <c r="H44" s="26"/>
    </row>
    <row r="45" spans="2:8" ht="26.4">
      <c r="B45" s="547">
        <v>0</v>
      </c>
      <c r="C45" s="546"/>
      <c r="D45" s="551" t="s">
        <v>1263</v>
      </c>
      <c r="E45" s="552" t="s">
        <v>352</v>
      </c>
      <c r="F45" s="550">
        <v>29.1</v>
      </c>
      <c r="G45" s="25"/>
      <c r="H45" s="26"/>
    </row>
    <row r="46" spans="2:8">
      <c r="B46" s="547">
        <v>7</v>
      </c>
      <c r="C46" s="546"/>
      <c r="D46" s="548" t="s">
        <v>1286</v>
      </c>
      <c r="E46" s="549" t="s">
        <v>352</v>
      </c>
      <c r="F46" s="550">
        <v>88.8</v>
      </c>
      <c r="G46" s="25"/>
      <c r="H46" s="26"/>
    </row>
    <row r="47" spans="2:8">
      <c r="B47" s="547">
        <v>0</v>
      </c>
      <c r="C47" s="546"/>
      <c r="D47" s="551" t="s">
        <v>1287</v>
      </c>
      <c r="E47" s="552" t="s">
        <v>11</v>
      </c>
      <c r="F47" s="553">
        <v>1</v>
      </c>
      <c r="G47" s="25"/>
      <c r="H47" s="26"/>
    </row>
    <row r="48" spans="2:8">
      <c r="B48" s="547">
        <v>0</v>
      </c>
      <c r="C48" s="546"/>
      <c r="D48" s="551" t="s">
        <v>1288</v>
      </c>
      <c r="E48" s="552" t="s">
        <v>11</v>
      </c>
      <c r="F48" s="553">
        <v>1</v>
      </c>
      <c r="G48" s="25"/>
      <c r="H48" s="26"/>
    </row>
    <row r="49" spans="2:8">
      <c r="B49" s="547">
        <v>0</v>
      </c>
      <c r="C49" s="546"/>
      <c r="D49" s="551" t="s">
        <v>1289</v>
      </c>
      <c r="E49" s="552" t="s">
        <v>11</v>
      </c>
      <c r="F49" s="553">
        <v>2</v>
      </c>
      <c r="G49" s="25"/>
      <c r="H49" s="26"/>
    </row>
    <row r="50" spans="2:8">
      <c r="B50" s="547">
        <v>0</v>
      </c>
      <c r="C50" s="546"/>
      <c r="D50" s="551" t="s">
        <v>1290</v>
      </c>
      <c r="E50" s="552" t="s">
        <v>11</v>
      </c>
      <c r="F50" s="553">
        <v>7</v>
      </c>
      <c r="G50" s="25"/>
      <c r="H50" s="26"/>
    </row>
    <row r="51" spans="2:8" ht="26.4">
      <c r="B51" s="547">
        <v>0</v>
      </c>
      <c r="C51" s="546"/>
      <c r="D51" s="551" t="s">
        <v>1263</v>
      </c>
      <c r="E51" s="552" t="s">
        <v>352</v>
      </c>
      <c r="F51" s="550">
        <v>88.8</v>
      </c>
      <c r="G51" s="25"/>
      <c r="H51" s="26"/>
    </row>
    <row r="52" spans="2:8">
      <c r="B52" s="547">
        <v>8</v>
      </c>
      <c r="C52" s="546"/>
      <c r="D52" s="548" t="s">
        <v>1291</v>
      </c>
      <c r="E52" s="549" t="s">
        <v>352</v>
      </c>
      <c r="F52" s="550">
        <v>19.3</v>
      </c>
      <c r="G52" s="25"/>
      <c r="H52" s="26"/>
    </row>
    <row r="53" spans="2:8">
      <c r="B53" s="547">
        <v>0</v>
      </c>
      <c r="C53" s="546"/>
      <c r="D53" s="551" t="s">
        <v>1292</v>
      </c>
      <c r="E53" s="552" t="s">
        <v>11</v>
      </c>
      <c r="F53" s="553">
        <v>1</v>
      </c>
      <c r="G53" s="25"/>
      <c r="H53" s="26"/>
    </row>
    <row r="54" spans="2:8">
      <c r="B54" s="547">
        <v>0</v>
      </c>
      <c r="C54" s="546"/>
      <c r="D54" s="551" t="s">
        <v>1293</v>
      </c>
      <c r="E54" s="552" t="s">
        <v>11</v>
      </c>
      <c r="F54" s="553">
        <v>1</v>
      </c>
      <c r="G54" s="25"/>
      <c r="H54" s="26"/>
    </row>
    <row r="55" spans="2:8">
      <c r="B55" s="547">
        <v>0</v>
      </c>
      <c r="C55" s="546"/>
      <c r="D55" s="551" t="s">
        <v>1294</v>
      </c>
      <c r="E55" s="552" t="s">
        <v>11</v>
      </c>
      <c r="F55" s="553">
        <v>4</v>
      </c>
      <c r="G55" s="25"/>
      <c r="H55" s="26"/>
    </row>
    <row r="56" spans="2:8">
      <c r="B56" s="547">
        <v>0</v>
      </c>
      <c r="C56" s="546"/>
      <c r="D56" s="551" t="s">
        <v>1295</v>
      </c>
      <c r="E56" s="552" t="s">
        <v>11</v>
      </c>
      <c r="F56" s="553">
        <v>1</v>
      </c>
      <c r="G56" s="25"/>
      <c r="H56" s="26"/>
    </row>
    <row r="57" spans="2:8" ht="26.4">
      <c r="B57" s="547">
        <v>0</v>
      </c>
      <c r="C57" s="546"/>
      <c r="D57" s="551" t="s">
        <v>1263</v>
      </c>
      <c r="E57" s="552" t="s">
        <v>352</v>
      </c>
      <c r="F57" s="550">
        <v>19.3</v>
      </c>
      <c r="G57" s="25"/>
      <c r="H57" s="26"/>
    </row>
    <row r="58" spans="2:8">
      <c r="B58" s="547">
        <v>9</v>
      </c>
      <c r="C58" s="546"/>
      <c r="D58" s="548" t="s">
        <v>1442</v>
      </c>
      <c r="E58" s="549" t="s">
        <v>352</v>
      </c>
      <c r="F58" s="550">
        <v>142.69999999999999</v>
      </c>
      <c r="G58" s="25"/>
      <c r="H58" s="26"/>
    </row>
    <row r="59" spans="2:8">
      <c r="B59" s="547">
        <v>0</v>
      </c>
      <c r="C59" s="546"/>
      <c r="D59" s="551" t="s">
        <v>1296</v>
      </c>
      <c r="E59" s="552" t="s">
        <v>11</v>
      </c>
      <c r="F59" s="553">
        <v>1</v>
      </c>
      <c r="G59" s="25"/>
      <c r="H59" s="26"/>
    </row>
    <row r="60" spans="2:8">
      <c r="B60" s="547">
        <v>0</v>
      </c>
      <c r="C60" s="546"/>
      <c r="D60" s="551" t="s">
        <v>1297</v>
      </c>
      <c r="E60" s="552" t="s">
        <v>11</v>
      </c>
      <c r="F60" s="553">
        <v>1</v>
      </c>
      <c r="G60" s="25"/>
      <c r="H60" s="26"/>
    </row>
    <row r="61" spans="2:8">
      <c r="B61" s="547">
        <v>0</v>
      </c>
      <c r="C61" s="546"/>
      <c r="D61" s="551" t="s">
        <v>1298</v>
      </c>
      <c r="E61" s="552" t="s">
        <v>11</v>
      </c>
      <c r="F61" s="553">
        <v>1</v>
      </c>
      <c r="G61" s="25"/>
      <c r="H61" s="26"/>
    </row>
    <row r="62" spans="2:8">
      <c r="B62" s="547">
        <v>0</v>
      </c>
      <c r="C62" s="546"/>
      <c r="D62" s="551" t="s">
        <v>1299</v>
      </c>
      <c r="E62" s="552" t="s">
        <v>11</v>
      </c>
      <c r="F62" s="553">
        <v>4</v>
      </c>
      <c r="G62" s="25"/>
      <c r="H62" s="26"/>
    </row>
    <row r="63" spans="2:8">
      <c r="B63" s="547">
        <v>0</v>
      </c>
      <c r="C63" s="546"/>
      <c r="D63" s="551" t="s">
        <v>1300</v>
      </c>
      <c r="E63" s="552" t="s">
        <v>11</v>
      </c>
      <c r="F63" s="553">
        <v>6</v>
      </c>
      <c r="G63" s="25"/>
      <c r="H63" s="26"/>
    </row>
    <row r="64" spans="2:8">
      <c r="B64" s="547">
        <v>0</v>
      </c>
      <c r="C64" s="546"/>
      <c r="D64" s="551" t="s">
        <v>1301</v>
      </c>
      <c r="E64" s="552" t="s">
        <v>11</v>
      </c>
      <c r="F64" s="553">
        <v>1</v>
      </c>
      <c r="G64" s="25"/>
      <c r="H64" s="26"/>
    </row>
    <row r="65" spans="2:8">
      <c r="B65" s="547">
        <v>0</v>
      </c>
      <c r="C65" s="546"/>
      <c r="D65" s="551" t="s">
        <v>1302</v>
      </c>
      <c r="E65" s="552" t="s">
        <v>11</v>
      </c>
      <c r="F65" s="553">
        <v>3</v>
      </c>
      <c r="G65" s="25"/>
      <c r="H65" s="26"/>
    </row>
    <row r="66" spans="2:8">
      <c r="B66" s="547">
        <v>0</v>
      </c>
      <c r="C66" s="546"/>
      <c r="D66" s="551" t="s">
        <v>1303</v>
      </c>
      <c r="E66" s="552" t="s">
        <v>11</v>
      </c>
      <c r="F66" s="553">
        <v>1</v>
      </c>
      <c r="G66" s="25"/>
      <c r="H66" s="26"/>
    </row>
    <row r="67" spans="2:8">
      <c r="B67" s="547">
        <v>0</v>
      </c>
      <c r="C67" s="546"/>
      <c r="D67" s="551" t="s">
        <v>1304</v>
      </c>
      <c r="E67" s="552" t="s">
        <v>11</v>
      </c>
      <c r="F67" s="553">
        <v>1</v>
      </c>
      <c r="G67" s="25"/>
      <c r="H67" s="26"/>
    </row>
    <row r="68" spans="2:8">
      <c r="B68" s="547">
        <v>0</v>
      </c>
      <c r="C68" s="546"/>
      <c r="D68" s="551" t="s">
        <v>1305</v>
      </c>
      <c r="E68" s="552" t="s">
        <v>11</v>
      </c>
      <c r="F68" s="553">
        <v>2</v>
      </c>
      <c r="G68" s="25"/>
      <c r="H68" s="26"/>
    </row>
    <row r="69" spans="2:8">
      <c r="B69" s="547">
        <v>0</v>
      </c>
      <c r="C69" s="546"/>
      <c r="D69" s="551" t="s">
        <v>1306</v>
      </c>
      <c r="E69" s="552" t="s">
        <v>11</v>
      </c>
      <c r="F69" s="553">
        <v>3</v>
      </c>
      <c r="G69" s="25"/>
      <c r="H69" s="26"/>
    </row>
    <row r="70" spans="2:8">
      <c r="B70" s="547">
        <v>0</v>
      </c>
      <c r="C70" s="546"/>
      <c r="D70" s="551" t="s">
        <v>1307</v>
      </c>
      <c r="E70" s="552" t="s">
        <v>11</v>
      </c>
      <c r="F70" s="553">
        <v>2</v>
      </c>
      <c r="G70" s="25"/>
      <c r="H70" s="26"/>
    </row>
    <row r="71" spans="2:8">
      <c r="B71" s="547">
        <v>0</v>
      </c>
      <c r="C71" s="546"/>
      <c r="D71" s="551" t="s">
        <v>1308</v>
      </c>
      <c r="E71" s="552" t="s">
        <v>11</v>
      </c>
      <c r="F71" s="553">
        <v>8</v>
      </c>
      <c r="G71" s="25"/>
      <c r="H71" s="26"/>
    </row>
    <row r="72" spans="2:8">
      <c r="B72" s="547">
        <v>0</v>
      </c>
      <c r="C72" s="546"/>
      <c r="D72" s="551" t="s">
        <v>1309</v>
      </c>
      <c r="E72" s="552" t="s">
        <v>11</v>
      </c>
      <c r="F72" s="553">
        <v>1</v>
      </c>
      <c r="G72" s="25"/>
      <c r="H72" s="26"/>
    </row>
    <row r="73" spans="2:8">
      <c r="B73" s="547">
        <v>0</v>
      </c>
      <c r="C73" s="546"/>
      <c r="D73" s="551" t="s">
        <v>1310</v>
      </c>
      <c r="E73" s="552" t="s">
        <v>11</v>
      </c>
      <c r="F73" s="553">
        <v>4</v>
      </c>
      <c r="G73" s="25"/>
      <c r="H73" s="26"/>
    </row>
    <row r="74" spans="2:8">
      <c r="B74" s="547">
        <v>0</v>
      </c>
      <c r="C74" s="546"/>
      <c r="D74" s="551" t="s">
        <v>1311</v>
      </c>
      <c r="E74" s="552" t="s">
        <v>11</v>
      </c>
      <c r="F74" s="553">
        <v>1</v>
      </c>
      <c r="G74" s="25"/>
      <c r="H74" s="26"/>
    </row>
    <row r="75" spans="2:8">
      <c r="B75" s="547">
        <v>0</v>
      </c>
      <c r="C75" s="546"/>
      <c r="D75" s="551" t="s">
        <v>1312</v>
      </c>
      <c r="E75" s="552" t="s">
        <v>11</v>
      </c>
      <c r="F75" s="553">
        <v>1</v>
      </c>
      <c r="G75" s="25"/>
      <c r="H75" s="26"/>
    </row>
    <row r="76" spans="2:8">
      <c r="B76" s="547">
        <v>0</v>
      </c>
      <c r="C76" s="546"/>
      <c r="D76" s="551" t="s">
        <v>1313</v>
      </c>
      <c r="E76" s="552" t="s">
        <v>11</v>
      </c>
      <c r="F76" s="553">
        <v>2</v>
      </c>
      <c r="G76" s="25"/>
      <c r="H76" s="26"/>
    </row>
    <row r="77" spans="2:8">
      <c r="B77" s="547">
        <v>0</v>
      </c>
      <c r="C77" s="546"/>
      <c r="D77" s="551" t="s">
        <v>1314</v>
      </c>
      <c r="E77" s="552" t="s">
        <v>11</v>
      </c>
      <c r="F77" s="553">
        <v>2</v>
      </c>
      <c r="G77" s="25"/>
      <c r="H77" s="26"/>
    </row>
    <row r="78" spans="2:8">
      <c r="B78" s="547">
        <v>0</v>
      </c>
      <c r="C78" s="546"/>
      <c r="D78" s="551" t="s">
        <v>1315</v>
      </c>
      <c r="E78" s="552" t="s">
        <v>11</v>
      </c>
      <c r="F78" s="553">
        <v>1</v>
      </c>
      <c r="G78" s="25"/>
      <c r="H78" s="26"/>
    </row>
    <row r="79" spans="2:8">
      <c r="B79" s="547">
        <v>0</v>
      </c>
      <c r="C79" s="546"/>
      <c r="D79" s="551" t="s">
        <v>1316</v>
      </c>
      <c r="E79" s="552" t="s">
        <v>11</v>
      </c>
      <c r="F79" s="553">
        <v>4</v>
      </c>
      <c r="G79" s="25"/>
      <c r="H79" s="26"/>
    </row>
    <row r="80" spans="2:8">
      <c r="B80" s="547">
        <v>0</v>
      </c>
      <c r="C80" s="546"/>
      <c r="D80" s="551" t="s">
        <v>1317</v>
      </c>
      <c r="E80" s="552" t="s">
        <v>11</v>
      </c>
      <c r="F80" s="553">
        <v>3</v>
      </c>
      <c r="G80" s="25"/>
      <c r="H80" s="26"/>
    </row>
    <row r="81" spans="2:8">
      <c r="B81" s="547">
        <v>0</v>
      </c>
      <c r="C81" s="546"/>
      <c r="D81" s="551" t="s">
        <v>1318</v>
      </c>
      <c r="E81" s="552" t="s">
        <v>11</v>
      </c>
      <c r="F81" s="553">
        <v>3</v>
      </c>
      <c r="G81" s="25"/>
      <c r="H81" s="26"/>
    </row>
    <row r="82" spans="2:8">
      <c r="B82" s="547">
        <v>0</v>
      </c>
      <c r="C82" s="546"/>
      <c r="D82" s="551" t="s">
        <v>1319</v>
      </c>
      <c r="E82" s="552" t="s">
        <v>11</v>
      </c>
      <c r="F82" s="553">
        <v>1</v>
      </c>
      <c r="G82" s="25"/>
      <c r="H82" s="26"/>
    </row>
    <row r="83" spans="2:8">
      <c r="B83" s="547">
        <v>0</v>
      </c>
      <c r="C83" s="546"/>
      <c r="D83" s="551" t="s">
        <v>1320</v>
      </c>
      <c r="E83" s="552" t="s">
        <v>11</v>
      </c>
      <c r="F83" s="553">
        <v>1</v>
      </c>
      <c r="G83" s="25"/>
      <c r="H83" s="26"/>
    </row>
    <row r="84" spans="2:8" ht="26.4">
      <c r="B84" s="547">
        <v>0</v>
      </c>
      <c r="C84" s="546"/>
      <c r="D84" s="551" t="s">
        <v>1263</v>
      </c>
      <c r="E84" s="552" t="s">
        <v>352</v>
      </c>
      <c r="F84" s="550">
        <v>142.69999999999999</v>
      </c>
      <c r="G84" s="25"/>
      <c r="H84" s="26"/>
    </row>
    <row r="85" spans="2:8">
      <c r="B85" s="547">
        <v>10</v>
      </c>
      <c r="C85" s="546"/>
      <c r="D85" s="548" t="s">
        <v>1408</v>
      </c>
      <c r="E85" s="549" t="s">
        <v>11</v>
      </c>
      <c r="F85" s="550">
        <v>1</v>
      </c>
      <c r="G85" s="25"/>
      <c r="H85" s="26"/>
    </row>
    <row r="86" spans="2:8" s="6" customFormat="1">
      <c r="B86" s="228">
        <v>11</v>
      </c>
      <c r="C86" s="847"/>
      <c r="D86" s="844" t="s">
        <v>1769</v>
      </c>
      <c r="E86" s="848" t="s">
        <v>19</v>
      </c>
      <c r="F86" s="849">
        <v>140</v>
      </c>
      <c r="G86" s="27"/>
      <c r="H86" s="28"/>
    </row>
    <row r="87" spans="2:8" ht="26.4">
      <c r="B87" s="539">
        <v>12</v>
      </c>
      <c r="C87" s="544"/>
      <c r="D87" s="542" t="s">
        <v>1321</v>
      </c>
      <c r="E87" s="540" t="s">
        <v>19</v>
      </c>
      <c r="F87" s="541">
        <v>552</v>
      </c>
      <c r="G87" s="25"/>
      <c r="H87" s="26"/>
    </row>
    <row r="88" spans="2:8">
      <c r="B88" s="533"/>
      <c r="C88" s="533"/>
      <c r="D88" s="534"/>
      <c r="E88" s="534" t="s">
        <v>5</v>
      </c>
      <c r="F88" s="534"/>
      <c r="G88" s="26"/>
      <c r="H88" s="26"/>
    </row>
    <row r="93" spans="2:8" s="8" customFormat="1" ht="12.75" customHeight="1">
      <c r="C93" s="9" t="str">
        <f>'1,1'!C22</f>
        <v>Piezīmes:</v>
      </c>
    </row>
    <row r="94" spans="2:8" s="8" customFormat="1" ht="45" customHeight="1">
      <c r="B94"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787"/>
      <c r="D94" s="787"/>
      <c r="E94" s="787"/>
      <c r="F94" s="787"/>
      <c r="G94" s="787"/>
      <c r="H94" s="787"/>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59"/>
  <sheetViews>
    <sheetView showZeros="0" view="pageBreakPreview" zoomScale="80" zoomScaleNormal="100" zoomScaleSheetLayoutView="80" workbookViewId="0">
      <selection activeCell="G12" sqref="G1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1,9</v>
      </c>
      <c r="F1" s="16"/>
      <c r="G1" s="16"/>
      <c r="H1" s="16"/>
    </row>
    <row r="2" spans="2:8" s="3" customFormat="1">
      <c r="B2" s="789" t="str">
        <f>D9</f>
        <v>Iekšējie apdares darbi</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162"/>
      <c r="C9" s="178">
        <v>0</v>
      </c>
      <c r="D9" s="120" t="s">
        <v>1360</v>
      </c>
      <c r="E9" s="121"/>
      <c r="F9" s="122"/>
      <c r="G9" s="25"/>
      <c r="H9" s="26"/>
    </row>
    <row r="10" spans="2:8" ht="15.6">
      <c r="B10" s="164">
        <v>0</v>
      </c>
      <c r="C10" s="124"/>
      <c r="D10" s="231" t="s">
        <v>1323</v>
      </c>
      <c r="E10" s="197"/>
      <c r="F10" s="167"/>
      <c r="G10" s="25"/>
      <c r="H10" s="26"/>
    </row>
    <row r="11" spans="2:8" ht="26.4">
      <c r="B11" s="183">
        <v>1</v>
      </c>
      <c r="C11" s="232"/>
      <c r="D11" s="191" t="s">
        <v>1324</v>
      </c>
      <c r="E11" s="188" t="s">
        <v>352</v>
      </c>
      <c r="F11" s="189">
        <v>176.2</v>
      </c>
      <c r="G11" s="25"/>
      <c r="H11" s="26"/>
    </row>
    <row r="12" spans="2:8" ht="26.4">
      <c r="B12" s="183">
        <v>2</v>
      </c>
      <c r="C12" s="232"/>
      <c r="D12" s="191" t="s">
        <v>1325</v>
      </c>
      <c r="E12" s="188" t="s">
        <v>352</v>
      </c>
      <c r="F12" s="189">
        <v>72.400000000000006</v>
      </c>
      <c r="G12" s="25"/>
      <c r="H12" s="26"/>
    </row>
    <row r="13" spans="2:8" ht="26.4">
      <c r="B13" s="183">
        <v>3</v>
      </c>
      <c r="C13" s="232"/>
      <c r="D13" s="191" t="s">
        <v>1326</v>
      </c>
      <c r="E13" s="188" t="s">
        <v>352</v>
      </c>
      <c r="F13" s="189">
        <v>3.3</v>
      </c>
      <c r="G13" s="25"/>
      <c r="H13" s="26"/>
    </row>
    <row r="14" spans="2:8" ht="52.8">
      <c r="B14" s="183">
        <v>3</v>
      </c>
      <c r="C14" s="232"/>
      <c r="D14" s="191" t="s">
        <v>1407</v>
      </c>
      <c r="E14" s="188" t="s">
        <v>352</v>
      </c>
      <c r="F14" s="189">
        <v>132.5</v>
      </c>
      <c r="G14" s="25"/>
      <c r="H14" s="26"/>
    </row>
    <row r="15" spans="2:8" ht="26.4">
      <c r="B15" s="100">
        <v>4</v>
      </c>
      <c r="C15" s="233"/>
      <c r="D15" s="234" t="s">
        <v>1327</v>
      </c>
      <c r="E15" s="235" t="s">
        <v>352</v>
      </c>
      <c r="F15" s="236">
        <v>528.4</v>
      </c>
      <c r="G15" s="25"/>
      <c r="H15" s="26"/>
    </row>
    <row r="16" spans="2:8" ht="26.4">
      <c r="B16" s="100">
        <v>5</v>
      </c>
      <c r="C16" s="233"/>
      <c r="D16" s="234" t="s">
        <v>1328</v>
      </c>
      <c r="E16" s="235" t="s">
        <v>352</v>
      </c>
      <c r="F16" s="236">
        <v>124.2</v>
      </c>
      <c r="G16" s="25"/>
      <c r="H16" s="26"/>
    </row>
    <row r="17" spans="2:8">
      <c r="B17" s="183">
        <v>6</v>
      </c>
      <c r="C17" s="192"/>
      <c r="D17" s="191" t="s">
        <v>1329</v>
      </c>
      <c r="E17" s="188" t="s">
        <v>352</v>
      </c>
      <c r="F17" s="189">
        <v>21.5</v>
      </c>
      <c r="G17" s="25"/>
      <c r="H17" s="26"/>
    </row>
    <row r="18" spans="2:8">
      <c r="B18" s="183">
        <v>0</v>
      </c>
      <c r="C18" s="192"/>
      <c r="D18" s="199" t="s">
        <v>1330</v>
      </c>
      <c r="E18" s="188" t="s">
        <v>352</v>
      </c>
      <c r="F18" s="189">
        <f>1.05*F17</f>
        <v>22.574999999999999</v>
      </c>
      <c r="G18" s="25"/>
      <c r="H18" s="26"/>
    </row>
    <row r="19" spans="2:8">
      <c r="B19" s="183">
        <v>0</v>
      </c>
      <c r="C19" s="192"/>
      <c r="D19" s="199" t="s">
        <v>1331</v>
      </c>
      <c r="E19" s="188" t="s">
        <v>1142</v>
      </c>
      <c r="F19" s="189">
        <f>0.3*F17</f>
        <v>6.45</v>
      </c>
      <c r="G19" s="25"/>
      <c r="H19" s="26"/>
    </row>
    <row r="20" spans="2:8">
      <c r="B20" s="183">
        <v>7</v>
      </c>
      <c r="C20" s="192"/>
      <c r="D20" s="191" t="s">
        <v>1329</v>
      </c>
      <c r="E20" s="188" t="s">
        <v>352</v>
      </c>
      <c r="F20" s="189">
        <v>67.2</v>
      </c>
      <c r="G20" s="25"/>
      <c r="H20" s="26"/>
    </row>
    <row r="21" spans="2:8">
      <c r="B21" s="183">
        <v>0</v>
      </c>
      <c r="C21" s="192"/>
      <c r="D21" s="199" t="s">
        <v>1332</v>
      </c>
      <c r="E21" s="188" t="s">
        <v>352</v>
      </c>
      <c r="F21" s="189">
        <f>1.05*F20</f>
        <v>70.56</v>
      </c>
      <c r="G21" s="25"/>
      <c r="H21" s="26"/>
    </row>
    <row r="22" spans="2:8">
      <c r="B22" s="183">
        <v>0</v>
      </c>
      <c r="C22" s="192"/>
      <c r="D22" s="199" t="s">
        <v>1331</v>
      </c>
      <c r="E22" s="188" t="s">
        <v>1142</v>
      </c>
      <c r="F22" s="189">
        <f>0.3*F20</f>
        <v>20.16</v>
      </c>
      <c r="G22" s="25"/>
      <c r="H22" s="26"/>
    </row>
    <row r="23" spans="2:8">
      <c r="B23" s="183">
        <v>8</v>
      </c>
      <c r="C23" s="192"/>
      <c r="D23" s="191" t="s">
        <v>1333</v>
      </c>
      <c r="E23" s="188" t="s">
        <v>352</v>
      </c>
      <c r="F23" s="189">
        <v>35.5</v>
      </c>
      <c r="G23" s="25"/>
      <c r="H23" s="26"/>
    </row>
    <row r="24" spans="2:8">
      <c r="B24" s="183">
        <v>0</v>
      </c>
      <c r="C24" s="192"/>
      <c r="D24" s="199" t="s">
        <v>1334</v>
      </c>
      <c r="E24" s="188" t="s">
        <v>352</v>
      </c>
      <c r="F24" s="189">
        <f>1.05*F23</f>
        <v>37.274999999999999</v>
      </c>
      <c r="G24" s="25"/>
      <c r="H24" s="26"/>
    </row>
    <row r="25" spans="2:8">
      <c r="B25" s="183">
        <v>0</v>
      </c>
      <c r="C25" s="192"/>
      <c r="D25" s="199" t="s">
        <v>1331</v>
      </c>
      <c r="E25" s="188" t="s">
        <v>670</v>
      </c>
      <c r="F25" s="189">
        <v>1</v>
      </c>
      <c r="G25" s="25"/>
      <c r="H25" s="26"/>
    </row>
    <row r="26" spans="2:8">
      <c r="B26" s="183">
        <v>9</v>
      </c>
      <c r="C26" s="237"/>
      <c r="D26" s="191" t="s">
        <v>1335</v>
      </c>
      <c r="E26" s="188" t="s">
        <v>352</v>
      </c>
      <c r="F26" s="189">
        <f>F23+F20+F17+F15+F14</f>
        <v>785.1</v>
      </c>
      <c r="G26" s="25"/>
      <c r="H26" s="26"/>
    </row>
    <row r="27" spans="2:8">
      <c r="B27" s="183">
        <v>0</v>
      </c>
      <c r="C27" s="232"/>
      <c r="D27" s="199" t="s">
        <v>1336</v>
      </c>
      <c r="E27" s="188" t="s">
        <v>634</v>
      </c>
      <c r="F27" s="189">
        <f>0.1*F26</f>
        <v>78.510000000000005</v>
      </c>
      <c r="G27" s="25"/>
      <c r="H27" s="26"/>
    </row>
    <row r="28" spans="2:8">
      <c r="B28" s="183">
        <v>0</v>
      </c>
      <c r="C28" s="232"/>
      <c r="D28" s="199" t="s">
        <v>1337</v>
      </c>
      <c r="E28" s="188" t="s">
        <v>1233</v>
      </c>
      <c r="F28" s="189">
        <f>2.4*F26</f>
        <v>1884.24</v>
      </c>
      <c r="G28" s="25"/>
      <c r="H28" s="26"/>
    </row>
    <row r="29" spans="2:8">
      <c r="B29" s="183">
        <v>0</v>
      </c>
      <c r="C29" s="232"/>
      <c r="D29" s="221" t="s">
        <v>1338</v>
      </c>
      <c r="E29" s="188" t="s">
        <v>352</v>
      </c>
      <c r="F29" s="189">
        <f>0.02*F26</f>
        <v>15.702</v>
      </c>
      <c r="G29" s="25"/>
      <c r="H29" s="26"/>
    </row>
    <row r="30" spans="2:8">
      <c r="B30" s="183">
        <v>10</v>
      </c>
      <c r="C30" s="237"/>
      <c r="D30" s="226" t="s">
        <v>1339</v>
      </c>
      <c r="E30" s="188" t="s">
        <v>352</v>
      </c>
      <c r="F30" s="189">
        <f>F26</f>
        <v>785.1</v>
      </c>
      <c r="G30" s="25"/>
      <c r="H30" s="26"/>
    </row>
    <row r="31" spans="2:8">
      <c r="B31" s="183">
        <v>0</v>
      </c>
      <c r="C31" s="232"/>
      <c r="D31" s="199" t="s">
        <v>1340</v>
      </c>
      <c r="E31" s="188" t="s">
        <v>634</v>
      </c>
      <c r="F31" s="189">
        <f>0.15*F30</f>
        <v>117.765</v>
      </c>
      <c r="G31" s="25"/>
      <c r="H31" s="26"/>
    </row>
    <row r="32" spans="2:8">
      <c r="B32" s="183">
        <v>11</v>
      </c>
      <c r="C32" s="237"/>
      <c r="D32" s="226" t="s">
        <v>1341</v>
      </c>
      <c r="E32" s="188" t="s">
        <v>352</v>
      </c>
      <c r="F32" s="189">
        <f>F30-132.5</f>
        <v>652.6</v>
      </c>
      <c r="G32" s="25"/>
      <c r="H32" s="26"/>
    </row>
    <row r="33" spans="2:8">
      <c r="B33" s="183">
        <v>0</v>
      </c>
      <c r="C33" s="232"/>
      <c r="D33" s="199" t="s">
        <v>1342</v>
      </c>
      <c r="E33" s="188" t="s">
        <v>634</v>
      </c>
      <c r="F33" s="189">
        <f>0.33*F32</f>
        <v>215.358</v>
      </c>
      <c r="G33" s="25"/>
      <c r="H33" s="26"/>
    </row>
    <row r="34" spans="2:8">
      <c r="B34" s="183">
        <v>12</v>
      </c>
      <c r="C34" s="237"/>
      <c r="D34" s="226" t="s">
        <v>1343</v>
      </c>
      <c r="E34" s="188" t="s">
        <v>352</v>
      </c>
      <c r="F34" s="189">
        <v>132.5</v>
      </c>
      <c r="G34" s="25"/>
      <c r="H34" s="26"/>
    </row>
    <row r="35" spans="2:8">
      <c r="B35" s="183">
        <v>0</v>
      </c>
      <c r="C35" s="232"/>
      <c r="D35" s="199" t="s">
        <v>1344</v>
      </c>
      <c r="E35" s="188" t="s">
        <v>634</v>
      </c>
      <c r="F35" s="189">
        <f>0.33*F34</f>
        <v>43.725000000000001</v>
      </c>
      <c r="G35" s="25"/>
      <c r="H35" s="26"/>
    </row>
    <row r="36" spans="2:8">
      <c r="B36" s="183">
        <v>13</v>
      </c>
      <c r="C36" s="237"/>
      <c r="D36" s="226" t="s">
        <v>1345</v>
      </c>
      <c r="E36" s="188" t="s">
        <v>11</v>
      </c>
      <c r="F36" s="189">
        <v>39</v>
      </c>
      <c r="G36" s="25"/>
      <c r="H36" s="26"/>
    </row>
    <row r="37" spans="2:8" ht="15.6">
      <c r="B37" s="164">
        <v>0</v>
      </c>
      <c r="C37" s="124"/>
      <c r="D37" s="231" t="s">
        <v>1346</v>
      </c>
      <c r="E37" s="197"/>
      <c r="F37" s="167"/>
      <c r="G37" s="25"/>
      <c r="H37" s="26"/>
    </row>
    <row r="38" spans="2:8" ht="26.4">
      <c r="B38" s="183">
        <v>14</v>
      </c>
      <c r="C38" s="232"/>
      <c r="D38" s="191" t="s">
        <v>1347</v>
      </c>
      <c r="E38" s="188" t="s">
        <v>352</v>
      </c>
      <c r="F38" s="189">
        <v>807</v>
      </c>
      <c r="G38" s="25"/>
      <c r="H38" s="26"/>
    </row>
    <row r="39" spans="2:8" ht="26.4">
      <c r="B39" s="183">
        <v>15</v>
      </c>
      <c r="C39" s="237"/>
      <c r="D39" s="238" t="s">
        <v>1348</v>
      </c>
      <c r="E39" s="188" t="s">
        <v>352</v>
      </c>
      <c r="F39" s="189">
        <v>3737.6</v>
      </c>
      <c r="G39" s="25"/>
      <c r="H39" s="26"/>
    </row>
    <row r="40" spans="2:8">
      <c r="B40" s="183">
        <v>0</v>
      </c>
      <c r="C40" s="237"/>
      <c r="D40" s="199" t="s">
        <v>1336</v>
      </c>
      <c r="E40" s="188" t="s">
        <v>634</v>
      </c>
      <c r="F40" s="189">
        <f>0.1*F39</f>
        <v>373.76</v>
      </c>
      <c r="G40" s="25"/>
      <c r="H40" s="26"/>
    </row>
    <row r="41" spans="2:8">
      <c r="B41" s="183">
        <v>0</v>
      </c>
      <c r="C41" s="237"/>
      <c r="D41" s="199" t="s">
        <v>1349</v>
      </c>
      <c r="E41" s="188" t="s">
        <v>1233</v>
      </c>
      <c r="F41" s="189">
        <f>2.4*F39</f>
        <v>8970.24</v>
      </c>
      <c r="G41" s="25"/>
      <c r="H41" s="26"/>
    </row>
    <row r="42" spans="2:8">
      <c r="B42" s="183">
        <v>0</v>
      </c>
      <c r="C42" s="237"/>
      <c r="D42" s="221" t="s">
        <v>1338</v>
      </c>
      <c r="E42" s="188" t="s">
        <v>352</v>
      </c>
      <c r="F42" s="189">
        <f>0.02*F39</f>
        <v>74.751999999999995</v>
      </c>
      <c r="G42" s="25"/>
      <c r="H42" s="26"/>
    </row>
    <row r="43" spans="2:8" ht="26.4">
      <c r="B43" s="183">
        <v>16</v>
      </c>
      <c r="C43" s="237"/>
      <c r="D43" s="239" t="s">
        <v>1350</v>
      </c>
      <c r="E43" s="188" t="s">
        <v>352</v>
      </c>
      <c r="F43" s="189">
        <f>F39</f>
        <v>3737.6</v>
      </c>
      <c r="G43" s="25"/>
      <c r="H43" s="26"/>
    </row>
    <row r="44" spans="2:8">
      <c r="B44" s="183">
        <v>0</v>
      </c>
      <c r="C44" s="237"/>
      <c r="D44" s="199" t="s">
        <v>1340</v>
      </c>
      <c r="E44" s="188" t="s">
        <v>634</v>
      </c>
      <c r="F44" s="189">
        <f>0.15*F43</f>
        <v>560.64</v>
      </c>
      <c r="G44" s="25"/>
      <c r="H44" s="26"/>
    </row>
    <row r="45" spans="2:8" ht="26.4">
      <c r="B45" s="183">
        <v>17</v>
      </c>
      <c r="C45" s="237"/>
      <c r="D45" s="239" t="s">
        <v>1351</v>
      </c>
      <c r="E45" s="188" t="s">
        <v>352</v>
      </c>
      <c r="F45" s="189">
        <f>F43</f>
        <v>3737.6</v>
      </c>
      <c r="G45" s="25"/>
      <c r="H45" s="26"/>
    </row>
    <row r="46" spans="2:8">
      <c r="B46" s="183">
        <v>0</v>
      </c>
      <c r="C46" s="237"/>
      <c r="D46" s="199" t="s">
        <v>1352</v>
      </c>
      <c r="E46" s="188" t="s">
        <v>634</v>
      </c>
      <c r="F46" s="189">
        <f>0.33*F45</f>
        <v>1233.4080000000001</v>
      </c>
      <c r="G46" s="25"/>
      <c r="H46" s="26"/>
    </row>
    <row r="47" spans="2:8" ht="26.4">
      <c r="B47" s="183">
        <v>18</v>
      </c>
      <c r="C47" s="232"/>
      <c r="D47" s="191" t="s">
        <v>1353</v>
      </c>
      <c r="E47" s="188" t="s">
        <v>352</v>
      </c>
      <c r="F47" s="189">
        <f>F48+F52</f>
        <v>289.39999999999998</v>
      </c>
      <c r="G47" s="25"/>
      <c r="H47" s="26"/>
    </row>
    <row r="48" spans="2:8">
      <c r="B48" s="183">
        <v>19</v>
      </c>
      <c r="C48" s="237"/>
      <c r="D48" s="240" t="s">
        <v>1354</v>
      </c>
      <c r="E48" s="188" t="s">
        <v>352</v>
      </c>
      <c r="F48" s="189">
        <v>255</v>
      </c>
      <c r="G48" s="25"/>
      <c r="H48" s="26"/>
    </row>
    <row r="49" spans="2:8" ht="39.6">
      <c r="B49" s="183">
        <v>0</v>
      </c>
      <c r="C49" s="237"/>
      <c r="D49" s="199" t="s">
        <v>1355</v>
      </c>
      <c r="E49" s="188" t="s">
        <v>352</v>
      </c>
      <c r="F49" s="189">
        <f>1.08*F48</f>
        <v>275.40000000000003</v>
      </c>
      <c r="G49" s="25"/>
      <c r="H49" s="26"/>
    </row>
    <row r="50" spans="2:8">
      <c r="B50" s="183">
        <v>0</v>
      </c>
      <c r="C50" s="237"/>
      <c r="D50" s="199" t="s">
        <v>1356</v>
      </c>
      <c r="E50" s="188" t="s">
        <v>1233</v>
      </c>
      <c r="F50" s="189">
        <f>4.4*F48</f>
        <v>1122</v>
      </c>
      <c r="G50" s="25"/>
      <c r="H50" s="26"/>
    </row>
    <row r="51" spans="2:8">
      <c r="B51" s="183">
        <v>0</v>
      </c>
      <c r="C51" s="237"/>
      <c r="D51" s="199" t="s">
        <v>1357</v>
      </c>
      <c r="E51" s="188" t="s">
        <v>1233</v>
      </c>
      <c r="F51" s="189">
        <f>0.44*F48</f>
        <v>112.2</v>
      </c>
      <c r="G51" s="25"/>
      <c r="H51" s="26"/>
    </row>
    <row r="52" spans="2:8">
      <c r="B52" s="183">
        <v>20</v>
      </c>
      <c r="C52" s="237"/>
      <c r="D52" s="240" t="s">
        <v>1354</v>
      </c>
      <c r="E52" s="188" t="s">
        <v>352</v>
      </c>
      <c r="F52" s="189">
        <v>34.4</v>
      </c>
      <c r="G52" s="25"/>
      <c r="H52" s="26"/>
    </row>
    <row r="53" spans="2:8" ht="39.6">
      <c r="B53" s="183">
        <v>0</v>
      </c>
      <c r="C53" s="237"/>
      <c r="D53" s="199" t="s">
        <v>1358</v>
      </c>
      <c r="E53" s="188" t="s">
        <v>352</v>
      </c>
      <c r="F53" s="189">
        <f>1.08*F52</f>
        <v>37.152000000000001</v>
      </c>
      <c r="G53" s="25"/>
      <c r="H53" s="26"/>
    </row>
    <row r="54" spans="2:8">
      <c r="B54" s="183">
        <v>0</v>
      </c>
      <c r="C54" s="237"/>
      <c r="D54" s="199" t="s">
        <v>1356</v>
      </c>
      <c r="E54" s="188" t="s">
        <v>1233</v>
      </c>
      <c r="F54" s="189">
        <f>4.4*F52</f>
        <v>151.36000000000001</v>
      </c>
      <c r="G54" s="25"/>
      <c r="H54" s="26"/>
    </row>
    <row r="55" spans="2:8" s="6" customFormat="1">
      <c r="B55" s="183">
        <v>0</v>
      </c>
      <c r="C55" s="237"/>
      <c r="D55" s="199" t="s">
        <v>1359</v>
      </c>
      <c r="E55" s="188" t="s">
        <v>1233</v>
      </c>
      <c r="F55" s="189">
        <f>0.44*F52</f>
        <v>15.135999999999999</v>
      </c>
      <c r="G55" s="27"/>
      <c r="H55" s="28"/>
    </row>
    <row r="56" spans="2:8">
      <c r="B56" s="4"/>
      <c r="C56" s="4"/>
      <c r="D56" s="7"/>
      <c r="E56" s="7" t="s">
        <v>5</v>
      </c>
      <c r="F56" s="24"/>
      <c r="G56" s="25"/>
      <c r="H56" s="26"/>
    </row>
    <row r="58" spans="2:8" s="8" customFormat="1" ht="12.75" customHeight="1">
      <c r="C58" s="9" t="str">
        <f>'1,1'!C22</f>
        <v>Piezīmes:</v>
      </c>
    </row>
    <row r="59" spans="2:8" s="8" customFormat="1" ht="45" customHeight="1">
      <c r="B59"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787"/>
      <c r="D59" s="787"/>
      <c r="E59" s="787"/>
      <c r="F59" s="787"/>
      <c r="G59" s="787"/>
      <c r="H59" s="787"/>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33"/>
  <sheetViews>
    <sheetView showZeros="0" view="pageBreakPreview" zoomScale="80" zoomScaleNormal="100" zoomScaleSheetLayoutView="80" workbookViewId="0">
      <selection activeCell="H8" sqref="H8"/>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1,10</v>
      </c>
      <c r="F1" s="16"/>
      <c r="G1" s="16"/>
      <c r="H1" s="16"/>
    </row>
    <row r="2" spans="2:8" s="3" customFormat="1">
      <c r="B2" s="789" t="str">
        <f>D9</f>
        <v>Fasāde</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162"/>
      <c r="C9" s="178">
        <v>0</v>
      </c>
      <c r="D9" s="120" t="s">
        <v>1380</v>
      </c>
      <c r="E9" s="121"/>
      <c r="F9" s="122"/>
      <c r="G9" s="25"/>
      <c r="H9" s="26"/>
    </row>
    <row r="10" spans="2:8">
      <c r="B10" s="183">
        <v>0</v>
      </c>
      <c r="C10" s="229"/>
      <c r="D10" s="241" t="s">
        <v>1361</v>
      </c>
      <c r="E10" s="188"/>
      <c r="F10" s="189"/>
      <c r="G10" s="25"/>
      <c r="H10" s="26"/>
    </row>
    <row r="11" spans="2:8">
      <c r="B11" s="183">
        <v>1</v>
      </c>
      <c r="C11" s="242"/>
      <c r="D11" s="243" t="s">
        <v>1362</v>
      </c>
      <c r="E11" s="188" t="s">
        <v>352</v>
      </c>
      <c r="F11" s="189">
        <v>260</v>
      </c>
      <c r="G11" s="25"/>
      <c r="H11" s="26"/>
    </row>
    <row r="12" spans="2:8">
      <c r="B12" s="183">
        <v>0</v>
      </c>
      <c r="C12" s="242"/>
      <c r="D12" s="194" t="s">
        <v>1363</v>
      </c>
      <c r="E12" s="188" t="s">
        <v>352</v>
      </c>
      <c r="F12" s="189">
        <f>1.05*F11</f>
        <v>273</v>
      </c>
      <c r="G12" s="25"/>
      <c r="H12" s="26"/>
    </row>
    <row r="13" spans="2:8">
      <c r="B13" s="183">
        <v>0</v>
      </c>
      <c r="C13" s="242"/>
      <c r="D13" s="193" t="s">
        <v>1364</v>
      </c>
      <c r="E13" s="188" t="s">
        <v>1233</v>
      </c>
      <c r="F13" s="189">
        <f>5*F11</f>
        <v>1300</v>
      </c>
      <c r="G13" s="25"/>
      <c r="H13" s="26"/>
    </row>
    <row r="14" spans="2:8">
      <c r="B14" s="183">
        <v>0</v>
      </c>
      <c r="C14" s="242"/>
      <c r="D14" s="193" t="s">
        <v>1365</v>
      </c>
      <c r="E14" s="188" t="s">
        <v>11</v>
      </c>
      <c r="F14" s="189">
        <f>8*F11</f>
        <v>2080</v>
      </c>
      <c r="G14" s="25"/>
      <c r="H14" s="26"/>
    </row>
    <row r="15" spans="2:8" ht="26.4">
      <c r="B15" s="183">
        <v>2</v>
      </c>
      <c r="C15" s="242"/>
      <c r="D15" s="243" t="s">
        <v>1366</v>
      </c>
      <c r="E15" s="188" t="s">
        <v>352</v>
      </c>
      <c r="F15" s="189">
        <v>260</v>
      </c>
      <c r="G15" s="25"/>
      <c r="H15" s="26"/>
    </row>
    <row r="16" spans="2:8">
      <c r="B16" s="183">
        <v>3</v>
      </c>
      <c r="C16" s="229"/>
      <c r="D16" s="243" t="s">
        <v>1367</v>
      </c>
      <c r="E16" s="188" t="s">
        <v>352</v>
      </c>
      <c r="F16" s="189">
        <v>260</v>
      </c>
      <c r="G16" s="25"/>
      <c r="H16" s="26"/>
    </row>
    <row r="17" spans="2:8">
      <c r="B17" s="183">
        <v>0</v>
      </c>
      <c r="C17" s="229"/>
      <c r="D17" s="193" t="s">
        <v>1368</v>
      </c>
      <c r="E17" s="188" t="s">
        <v>634</v>
      </c>
      <c r="F17" s="189">
        <f>0.25*F16</f>
        <v>65</v>
      </c>
      <c r="G17" s="25"/>
      <c r="H17" s="26"/>
    </row>
    <row r="18" spans="2:8">
      <c r="B18" s="183">
        <v>4</v>
      </c>
      <c r="C18" s="229"/>
      <c r="D18" s="243" t="s">
        <v>1369</v>
      </c>
      <c r="E18" s="188" t="s">
        <v>352</v>
      </c>
      <c r="F18" s="189">
        <v>100</v>
      </c>
      <c r="G18" s="25"/>
      <c r="H18" s="26"/>
    </row>
    <row r="19" spans="2:8" ht="26.4">
      <c r="B19" s="183">
        <v>0</v>
      </c>
      <c r="C19" s="229"/>
      <c r="D19" s="193" t="s">
        <v>1370</v>
      </c>
      <c r="E19" s="188" t="s">
        <v>1233</v>
      </c>
      <c r="F19" s="189">
        <f>5*F18</f>
        <v>500</v>
      </c>
      <c r="G19" s="25"/>
      <c r="H19" s="26"/>
    </row>
    <row r="20" spans="2:8">
      <c r="B20" s="183">
        <v>0</v>
      </c>
      <c r="C20" s="229"/>
      <c r="D20" s="193" t="s">
        <v>1371</v>
      </c>
      <c r="E20" s="188" t="s">
        <v>352</v>
      </c>
      <c r="F20" s="189">
        <f>1.1*F18</f>
        <v>110.00000000000001</v>
      </c>
      <c r="G20" s="25"/>
      <c r="H20" s="26"/>
    </row>
    <row r="21" spans="2:8">
      <c r="B21" s="183">
        <v>5</v>
      </c>
      <c r="C21" s="229"/>
      <c r="D21" s="243" t="s">
        <v>1372</v>
      </c>
      <c r="E21" s="188" t="s">
        <v>352</v>
      </c>
      <c r="F21" s="189">
        <v>100</v>
      </c>
      <c r="G21" s="25"/>
      <c r="H21" s="26"/>
    </row>
    <row r="22" spans="2:8" ht="26.4">
      <c r="B22" s="183">
        <v>0</v>
      </c>
      <c r="C22" s="229"/>
      <c r="D22" s="193" t="s">
        <v>1373</v>
      </c>
      <c r="E22" s="188" t="s">
        <v>634</v>
      </c>
      <c r="F22" s="189">
        <f>0.25*F21</f>
        <v>25</v>
      </c>
      <c r="G22" s="25"/>
      <c r="H22" s="26"/>
    </row>
    <row r="23" spans="2:8" ht="26.4">
      <c r="B23" s="183">
        <v>6</v>
      </c>
      <c r="C23" s="229"/>
      <c r="D23" s="243" t="s">
        <v>1374</v>
      </c>
      <c r="E23" s="188" t="s">
        <v>352</v>
      </c>
      <c r="F23" s="189">
        <v>100</v>
      </c>
      <c r="G23" s="25"/>
      <c r="H23" s="26"/>
    </row>
    <row r="24" spans="2:8">
      <c r="B24" s="183">
        <v>0</v>
      </c>
      <c r="C24" s="229"/>
      <c r="D24" s="193" t="s">
        <v>1375</v>
      </c>
      <c r="E24" s="188" t="s">
        <v>1233</v>
      </c>
      <c r="F24" s="189">
        <f>3.5*F23</f>
        <v>350</v>
      </c>
      <c r="G24" s="25"/>
      <c r="H24" s="26"/>
    </row>
    <row r="25" spans="2:8">
      <c r="B25" s="183">
        <v>7</v>
      </c>
      <c r="C25" s="229"/>
      <c r="D25" s="243" t="s">
        <v>1376</v>
      </c>
      <c r="E25" s="188" t="s">
        <v>352</v>
      </c>
      <c r="F25" s="189">
        <v>100</v>
      </c>
      <c r="G25" s="25"/>
      <c r="H25" s="26"/>
    </row>
    <row r="26" spans="2:8">
      <c r="B26" s="183">
        <v>0</v>
      </c>
      <c r="C26" s="229"/>
      <c r="D26" s="193" t="s">
        <v>1377</v>
      </c>
      <c r="E26" s="188" t="s">
        <v>634</v>
      </c>
      <c r="F26" s="189">
        <f>0.06*F25</f>
        <v>6</v>
      </c>
      <c r="G26" s="25"/>
      <c r="H26" s="26"/>
    </row>
    <row r="27" spans="2:8">
      <c r="B27" s="183">
        <v>8</v>
      </c>
      <c r="C27" s="229"/>
      <c r="D27" s="243" t="s">
        <v>1378</v>
      </c>
      <c r="E27" s="188" t="s">
        <v>352</v>
      </c>
      <c r="F27" s="189">
        <v>100</v>
      </c>
      <c r="G27" s="25"/>
      <c r="H27" s="26"/>
    </row>
    <row r="28" spans="2:8">
      <c r="B28" s="183">
        <v>0</v>
      </c>
      <c r="C28" s="229"/>
      <c r="D28" s="193" t="s">
        <v>1379</v>
      </c>
      <c r="E28" s="188" t="s">
        <v>634</v>
      </c>
      <c r="F28" s="189">
        <f>0.35*F27</f>
        <v>35</v>
      </c>
      <c r="G28" s="25"/>
      <c r="H28" s="26"/>
    </row>
    <row r="29" spans="2:8" s="6" customFormat="1">
      <c r="B29" s="10"/>
      <c r="C29" s="11"/>
      <c r="D29" s="12"/>
      <c r="E29" s="13"/>
      <c r="F29" s="23"/>
      <c r="G29" s="27"/>
      <c r="H29" s="28"/>
    </row>
    <row r="30" spans="2:8">
      <c r="B30" s="4"/>
      <c r="C30" s="4"/>
      <c r="D30" s="7"/>
      <c r="E30" s="7" t="s">
        <v>5</v>
      </c>
      <c r="F30" s="24"/>
      <c r="G30" s="25"/>
      <c r="H30" s="26"/>
    </row>
    <row r="32" spans="2:8" s="8" customFormat="1" ht="12.75" customHeight="1">
      <c r="C32" s="9" t="str">
        <f>'1,1'!C22</f>
        <v>Piezīmes:</v>
      </c>
    </row>
    <row r="33" spans="2:8" s="8" customFormat="1" ht="45" customHeight="1">
      <c r="B33"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787"/>
      <c r="D33" s="787"/>
      <c r="E33" s="787"/>
      <c r="F33" s="787"/>
      <c r="G33" s="787"/>
      <c r="H33" s="787"/>
    </row>
  </sheetData>
  <mergeCells count="11">
    <mergeCell ref="B33:H3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J17"/>
  <sheetViews>
    <sheetView showZeros="0" view="pageBreakPreview" zoomScale="80" zoomScaleNormal="100" zoomScaleSheetLayoutView="80" workbookViewId="0">
      <selection activeCell="A18" sqref="A18:XFD29"/>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1,11</v>
      </c>
      <c r="F1" s="16"/>
      <c r="G1" s="16"/>
      <c r="H1" s="16"/>
    </row>
    <row r="2" spans="2:8" s="3" customFormat="1">
      <c r="B2" s="789" t="str">
        <f>D9</f>
        <v>Dažādi darbi</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162"/>
      <c r="C9" s="178">
        <v>0</v>
      </c>
      <c r="D9" s="120" t="s">
        <v>1382</v>
      </c>
      <c r="E9" s="121"/>
      <c r="F9" s="122"/>
      <c r="G9" s="25"/>
      <c r="H9" s="26"/>
    </row>
    <row r="10" spans="2:8" ht="26.4">
      <c r="B10" s="201">
        <v>1</v>
      </c>
      <c r="C10" s="124"/>
      <c r="D10" s="244" t="s">
        <v>1381</v>
      </c>
      <c r="E10" s="202" t="s">
        <v>670</v>
      </c>
      <c r="F10" s="167">
        <v>1</v>
      </c>
      <c r="G10" s="25"/>
      <c r="H10" s="26"/>
    </row>
    <row r="11" spans="2:8" ht="14.4">
      <c r="B11" s="201">
        <v>2</v>
      </c>
      <c r="C11" s="124"/>
      <c r="D11" s="244" t="s">
        <v>1443</v>
      </c>
      <c r="E11" s="202" t="s">
        <v>670</v>
      </c>
      <c r="F11" s="167">
        <v>1</v>
      </c>
      <c r="G11" s="25"/>
      <c r="H11" s="26"/>
    </row>
    <row r="12" spans="2:8" ht="14.4">
      <c r="B12" s="201">
        <v>3</v>
      </c>
      <c r="C12" s="124"/>
      <c r="D12" s="244" t="s">
        <v>1444</v>
      </c>
      <c r="E12" s="202" t="s">
        <v>670</v>
      </c>
      <c r="F12" s="167">
        <v>1</v>
      </c>
      <c r="G12" s="25"/>
      <c r="H12" s="26"/>
    </row>
    <row r="13" spans="2:8" s="6" customFormat="1">
      <c r="B13" s="10"/>
      <c r="C13" s="11"/>
      <c r="D13" s="12"/>
      <c r="E13" s="13"/>
      <c r="F13" s="23"/>
      <c r="G13" s="27"/>
      <c r="H13" s="28"/>
    </row>
    <row r="14" spans="2:8">
      <c r="B14" s="4"/>
      <c r="C14" s="4"/>
      <c r="D14" s="7"/>
      <c r="E14" s="7" t="s">
        <v>5</v>
      </c>
      <c r="F14" s="24"/>
      <c r="G14" s="25"/>
      <c r="H14" s="26"/>
    </row>
    <row r="16" spans="2:8" s="8" customFormat="1" ht="12.75" customHeight="1">
      <c r="C16" s="9" t="str">
        <f>'1,1'!C22</f>
        <v>Piezīmes:</v>
      </c>
    </row>
    <row r="17" spans="2:8" s="8" customFormat="1" ht="45" customHeight="1">
      <c r="B17"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787"/>
      <c r="D17" s="787"/>
      <c r="E17" s="787"/>
      <c r="F17" s="787"/>
      <c r="G17" s="787"/>
      <c r="H17" s="787"/>
    </row>
  </sheetData>
  <mergeCells count="11">
    <mergeCell ref="B17:H1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50"/>
  <sheetViews>
    <sheetView showZeros="0" view="pageBreakPreview" topLeftCell="A13" zoomScale="90" zoomScaleNormal="100" zoomScaleSheetLayoutView="90" workbookViewId="0">
      <selection activeCell="C39" sqref="C39"/>
    </sheetView>
  </sheetViews>
  <sheetFormatPr defaultColWidth="9.109375" defaultRowHeight="13.2"/>
  <cols>
    <col min="1" max="1" width="10.33203125" style="396" customWidth="1"/>
    <col min="2" max="2" width="12.6640625" style="396" customWidth="1"/>
    <col min="3" max="3" width="32.6640625" style="396" customWidth="1"/>
    <col min="4" max="4" width="10" style="396" customWidth="1"/>
    <col min="5" max="5" width="13.33203125" style="396" customWidth="1"/>
    <col min="6" max="6" width="13.6640625" style="396" customWidth="1"/>
    <col min="7" max="7" width="17.6640625" style="396" customWidth="1"/>
    <col min="8" max="8" width="12.88671875" style="396" customWidth="1"/>
    <col min="9" max="9" width="16" style="396" customWidth="1"/>
    <col min="10" max="16384" width="9.109375" style="396"/>
  </cols>
  <sheetData>
    <row r="1" spans="1:9" ht="17.399999999999999">
      <c r="A1" s="395"/>
    </row>
    <row r="2" spans="1:9" ht="18" customHeight="1">
      <c r="A2" s="782" t="s">
        <v>1746</v>
      </c>
      <c r="B2" s="782"/>
      <c r="C2" s="782"/>
      <c r="D2" s="782"/>
      <c r="E2" s="782"/>
      <c r="F2" s="782"/>
      <c r="G2" s="782"/>
      <c r="H2" s="782"/>
      <c r="I2" s="782"/>
    </row>
    <row r="3" spans="1:9" ht="17.399999999999999">
      <c r="C3" s="397"/>
      <c r="D3" s="398"/>
      <c r="F3" s="399"/>
      <c r="G3" s="399"/>
      <c r="H3" s="399"/>
      <c r="I3" s="399"/>
    </row>
    <row r="4" spans="1:9" ht="17.399999999999999">
      <c r="C4" s="397"/>
      <c r="D4" s="398"/>
      <c r="F4" s="399"/>
      <c r="G4" s="399"/>
      <c r="H4" s="399"/>
      <c r="I4" s="399"/>
    </row>
    <row r="5" spans="1:9">
      <c r="A5" s="400"/>
    </row>
    <row r="6" spans="1:9" ht="17.399999999999999">
      <c r="A6" s="783" t="str">
        <f>[3]Koptame!C22</f>
        <v>Specializētie darbi-iekšējie tīkli, sistēmas</v>
      </c>
      <c r="B6" s="784"/>
      <c r="C6" s="784"/>
      <c r="D6" s="784"/>
      <c r="E6" s="784"/>
      <c r="F6" s="784"/>
      <c r="G6" s="784"/>
      <c r="H6" s="784"/>
      <c r="I6" s="785"/>
    </row>
    <row r="7" spans="1:9">
      <c r="A7" s="400"/>
    </row>
    <row r="8" spans="1:9" ht="15">
      <c r="A8" s="786" t="s">
        <v>1693</v>
      </c>
      <c r="B8" s="786"/>
      <c r="C8" s="775" t="str">
        <f>[3]Koptame!C11</f>
        <v>Ražošanas ēka</v>
      </c>
      <c r="D8" s="775"/>
      <c r="E8" s="775"/>
      <c r="F8" s="775"/>
      <c r="G8" s="775"/>
      <c r="H8" s="775"/>
      <c r="I8" s="775"/>
    </row>
    <row r="9" spans="1:9" ht="15.75" customHeight="1">
      <c r="A9" s="774" t="s">
        <v>1694</v>
      </c>
      <c r="B9" s="774"/>
      <c r="C9" s="775" t="str">
        <f>[3]Koptame!C12</f>
        <v>Ražošanas ēkas Nr.7 jaunbūve</v>
      </c>
      <c r="D9" s="775"/>
      <c r="E9" s="775"/>
      <c r="F9" s="775"/>
      <c r="G9" s="775"/>
      <c r="H9" s="775"/>
      <c r="I9" s="775"/>
    </row>
    <row r="10" spans="1:9" ht="15">
      <c r="A10" s="774" t="s">
        <v>1695</v>
      </c>
      <c r="B10" s="774"/>
      <c r="C10" s="775" t="str">
        <f>[3]Koptame!C13</f>
        <v>Ventspils, Ventspils Augsto tehnoloģiju parks</v>
      </c>
      <c r="D10" s="775"/>
      <c r="E10" s="775"/>
      <c r="F10" s="775"/>
      <c r="G10" s="775"/>
      <c r="H10" s="775"/>
      <c r="I10" s="775"/>
    </row>
    <row r="11" spans="1:9" ht="15">
      <c r="A11" s="774"/>
      <c r="B11" s="774"/>
      <c r="C11" s="401">
        <f>[3]Koptame!C14</f>
        <v>0</v>
      </c>
      <c r="D11" s="399"/>
      <c r="F11" s="402"/>
      <c r="G11" s="402"/>
      <c r="H11" s="402"/>
      <c r="I11" s="402"/>
    </row>
    <row r="12" spans="1:9" ht="15.15" customHeight="1">
      <c r="A12" s="403"/>
      <c r="B12" s="403"/>
      <c r="C12" s="399"/>
      <c r="D12" s="399"/>
      <c r="F12" s="402"/>
      <c r="G12" s="402"/>
      <c r="H12" s="402"/>
      <c r="I12" s="402"/>
    </row>
    <row r="13" spans="1:9" ht="18" customHeight="1">
      <c r="A13" s="404"/>
      <c r="F13" s="776" t="s">
        <v>1705</v>
      </c>
      <c r="G13" s="777"/>
      <c r="H13" s="405"/>
      <c r="I13" s="406"/>
    </row>
    <row r="14" spans="1:9" ht="17.399999999999999">
      <c r="A14" s="404"/>
      <c r="F14" s="776" t="s">
        <v>1706</v>
      </c>
      <c r="G14" s="777"/>
      <c r="H14" s="405"/>
      <c r="I14" s="406"/>
    </row>
    <row r="15" spans="1:9" ht="13.8">
      <c r="G15" s="407" t="str">
        <f>[3]Koptame!D16</f>
        <v xml:space="preserve">Tāme sastādīta:  </v>
      </c>
    </row>
    <row r="16" spans="1:9" ht="13.8">
      <c r="G16" s="407"/>
    </row>
    <row r="17" spans="1:9" ht="15">
      <c r="A17" s="409"/>
    </row>
    <row r="18" spans="1:9" ht="51.15" customHeight="1">
      <c r="A18" s="771" t="s">
        <v>4</v>
      </c>
      <c r="B18" s="771" t="s">
        <v>1707</v>
      </c>
      <c r="C18" s="778" t="s">
        <v>1708</v>
      </c>
      <c r="D18" s="779"/>
      <c r="E18" s="771" t="s">
        <v>1709</v>
      </c>
      <c r="F18" s="771" t="s">
        <v>1710</v>
      </c>
      <c r="G18" s="771"/>
      <c r="H18" s="771"/>
      <c r="I18" s="771" t="s">
        <v>1711</v>
      </c>
    </row>
    <row r="19" spans="1:9" ht="40.950000000000003" customHeight="1">
      <c r="A19" s="771"/>
      <c r="B19" s="771"/>
      <c r="C19" s="780"/>
      <c r="D19" s="781"/>
      <c r="E19" s="771"/>
      <c r="F19" s="410" t="s">
        <v>1712</v>
      </c>
      <c r="G19" s="410" t="s">
        <v>1745</v>
      </c>
      <c r="H19" s="410" t="s">
        <v>1714</v>
      </c>
      <c r="I19" s="771"/>
    </row>
    <row r="20" spans="1:9" ht="17.399999999999999">
      <c r="A20" s="411"/>
      <c r="B20" s="412"/>
      <c r="C20" s="772"/>
      <c r="D20" s="773"/>
      <c r="E20" s="412"/>
      <c r="F20" s="412"/>
      <c r="G20" s="412"/>
      <c r="H20" s="412"/>
      <c r="I20" s="413"/>
    </row>
    <row r="21" spans="1:9">
      <c r="A21" s="414">
        <v>1</v>
      </c>
      <c r="B21" s="415" t="s">
        <v>1744</v>
      </c>
      <c r="C21" s="765" t="s">
        <v>105</v>
      </c>
      <c r="D21" s="766"/>
      <c r="E21" s="416"/>
      <c r="F21" s="416"/>
      <c r="G21" s="416"/>
      <c r="H21" s="416"/>
      <c r="I21" s="417"/>
    </row>
    <row r="22" spans="1:9">
      <c r="A22" s="414">
        <v>2</v>
      </c>
      <c r="B22" s="415" t="s">
        <v>1743</v>
      </c>
      <c r="C22" s="765" t="s">
        <v>124</v>
      </c>
      <c r="D22" s="766"/>
      <c r="E22" s="416"/>
      <c r="F22" s="416"/>
      <c r="G22" s="416"/>
      <c r="H22" s="416"/>
      <c r="I22" s="417"/>
    </row>
    <row r="23" spans="1:9">
      <c r="A23" s="414">
        <v>3</v>
      </c>
      <c r="B23" s="415" t="s">
        <v>1742</v>
      </c>
      <c r="C23" s="765" t="s">
        <v>217</v>
      </c>
      <c r="D23" s="766"/>
      <c r="E23" s="416"/>
      <c r="F23" s="416"/>
      <c r="G23" s="416"/>
      <c r="H23" s="416"/>
      <c r="I23" s="417"/>
    </row>
    <row r="24" spans="1:9" ht="13.95" customHeight="1">
      <c r="A24" s="414">
        <v>4</v>
      </c>
      <c r="B24" s="415" t="s">
        <v>1741</v>
      </c>
      <c r="C24" s="765" t="s">
        <v>321</v>
      </c>
      <c r="D24" s="766"/>
      <c r="E24" s="416"/>
      <c r="F24" s="416"/>
      <c r="G24" s="416"/>
      <c r="H24" s="416"/>
      <c r="I24" s="417"/>
    </row>
    <row r="25" spans="1:9" ht="12.75" customHeight="1">
      <c r="A25" s="414">
        <v>5</v>
      </c>
      <c r="B25" s="415" t="s">
        <v>1740</v>
      </c>
      <c r="C25" s="765" t="s">
        <v>364</v>
      </c>
      <c r="D25" s="766"/>
      <c r="E25" s="416"/>
      <c r="F25" s="416"/>
      <c r="G25" s="416"/>
      <c r="H25" s="416"/>
      <c r="I25" s="417"/>
    </row>
    <row r="26" spans="1:9" ht="12.75" customHeight="1">
      <c r="A26" s="414">
        <v>6</v>
      </c>
      <c r="B26" s="415" t="s">
        <v>1739</v>
      </c>
      <c r="C26" s="765" t="s">
        <v>458</v>
      </c>
      <c r="D26" s="766"/>
      <c r="E26" s="416"/>
      <c r="F26" s="416"/>
      <c r="G26" s="416"/>
      <c r="H26" s="416"/>
      <c r="I26" s="417"/>
    </row>
    <row r="27" spans="1:9">
      <c r="A27" s="414">
        <v>7</v>
      </c>
      <c r="B27" s="415" t="s">
        <v>1738</v>
      </c>
      <c r="C27" s="765" t="s">
        <v>667</v>
      </c>
      <c r="D27" s="766"/>
      <c r="E27" s="416"/>
      <c r="F27" s="416"/>
      <c r="G27" s="416"/>
      <c r="H27" s="416"/>
      <c r="I27" s="417"/>
    </row>
    <row r="28" spans="1:9">
      <c r="A28" s="414">
        <v>8</v>
      </c>
      <c r="B28" s="415" t="s">
        <v>1737</v>
      </c>
      <c r="C28" s="765" t="s">
        <v>1736</v>
      </c>
      <c r="D28" s="766"/>
      <c r="E28" s="416"/>
      <c r="F28" s="416"/>
      <c r="G28" s="416"/>
      <c r="H28" s="416"/>
      <c r="I28" s="417"/>
    </row>
    <row r="29" spans="1:9">
      <c r="A29" s="414">
        <v>9</v>
      </c>
      <c r="B29" s="415" t="s">
        <v>1735</v>
      </c>
      <c r="C29" s="765" t="s">
        <v>1690</v>
      </c>
      <c r="D29" s="766"/>
      <c r="E29" s="416"/>
      <c r="F29" s="416"/>
      <c r="G29" s="416"/>
      <c r="H29" s="416"/>
      <c r="I29" s="417"/>
    </row>
    <row r="30" spans="1:9">
      <c r="A30" s="414">
        <v>10</v>
      </c>
      <c r="B30" s="415" t="s">
        <v>1734</v>
      </c>
      <c r="C30" s="765" t="s">
        <v>1733</v>
      </c>
      <c r="D30" s="766"/>
      <c r="E30" s="416"/>
      <c r="F30" s="416"/>
      <c r="G30" s="416"/>
      <c r="H30" s="416"/>
      <c r="I30" s="417"/>
    </row>
    <row r="31" spans="1:9" ht="12.75" customHeight="1">
      <c r="A31" s="414">
        <v>11</v>
      </c>
      <c r="B31" s="415" t="s">
        <v>1732</v>
      </c>
      <c r="C31" s="765" t="s">
        <v>1731</v>
      </c>
      <c r="D31" s="766"/>
      <c r="E31" s="416"/>
      <c r="F31" s="416"/>
      <c r="G31" s="416"/>
      <c r="H31" s="416"/>
      <c r="I31" s="417"/>
    </row>
    <row r="32" spans="1:9">
      <c r="A32" s="414">
        <v>12</v>
      </c>
      <c r="B32" s="415" t="s">
        <v>1730</v>
      </c>
      <c r="C32" s="765" t="s">
        <v>809</v>
      </c>
      <c r="D32" s="766"/>
      <c r="E32" s="416"/>
      <c r="F32" s="416"/>
      <c r="G32" s="416"/>
      <c r="H32" s="416"/>
      <c r="I32" s="417"/>
    </row>
    <row r="33" spans="1:9">
      <c r="A33" s="414">
        <v>13</v>
      </c>
      <c r="B33" s="415" t="s">
        <v>1729</v>
      </c>
      <c r="C33" s="803" t="s">
        <v>1547</v>
      </c>
      <c r="D33" s="804"/>
      <c r="E33" s="435"/>
      <c r="F33" s="435"/>
      <c r="G33" s="435"/>
      <c r="H33" s="435"/>
      <c r="I33" s="434"/>
    </row>
    <row r="34" spans="1:9">
      <c r="A34" s="418"/>
      <c r="B34" s="419"/>
      <c r="C34" s="767"/>
      <c r="D34" s="768"/>
      <c r="E34" s="420"/>
      <c r="F34" s="420"/>
      <c r="G34" s="420"/>
      <c r="H34" s="420"/>
      <c r="I34" s="421"/>
    </row>
    <row r="35" spans="1:9" ht="16.5" customHeight="1">
      <c r="A35" s="422"/>
      <c r="B35" s="422"/>
      <c r="C35" s="423" t="s">
        <v>5</v>
      </c>
      <c r="D35" s="423"/>
      <c r="E35" s="424">
        <f>SUM(E21:E34)</f>
        <v>0</v>
      </c>
      <c r="F35" s="424">
        <f>SUM(F21:F34)</f>
        <v>0</v>
      </c>
      <c r="G35" s="424">
        <f>SUM(G21:G34)</f>
        <v>0</v>
      </c>
      <c r="H35" s="424">
        <f>SUM(H21:H34)</f>
        <v>0</v>
      </c>
      <c r="I35" s="424">
        <f>SUM(I21:I34)</f>
        <v>0</v>
      </c>
    </row>
    <row r="36" spans="1:9" ht="15.6">
      <c r="A36" s="769" t="s">
        <v>1725</v>
      </c>
      <c r="B36" s="769"/>
      <c r="C36" s="769"/>
      <c r="D36" s="425">
        <f>[3]kops1!$D$34</f>
        <v>0</v>
      </c>
      <c r="E36" s="426">
        <f>ROUND(E35*D36,2)</f>
        <v>0</v>
      </c>
      <c r="F36" s="426">
        <f>ROUND(F35*D36,2)</f>
        <v>0</v>
      </c>
      <c r="G36" s="426">
        <f>ROUND(G35*D36,2)</f>
        <v>0</v>
      </c>
      <c r="H36" s="426">
        <f>ROUND(H35*D36,2)</f>
        <v>0</v>
      </c>
      <c r="I36" s="426"/>
    </row>
    <row r="37" spans="1:9" ht="15.6">
      <c r="A37" s="427"/>
      <c r="B37" s="427"/>
      <c r="C37" s="428" t="s">
        <v>1726</v>
      </c>
      <c r="D37" s="425"/>
      <c r="E37" s="426">
        <f>E36*0.1</f>
        <v>0</v>
      </c>
      <c r="F37" s="426"/>
      <c r="G37" s="426"/>
      <c r="H37" s="426"/>
      <c r="I37" s="426"/>
    </row>
    <row r="38" spans="1:9" ht="15.6">
      <c r="A38" s="769" t="s">
        <v>1727</v>
      </c>
      <c r="B38" s="769"/>
      <c r="C38" s="769"/>
      <c r="D38" s="425">
        <f>[3]kops1!$D$36</f>
        <v>0</v>
      </c>
      <c r="E38" s="426">
        <f>ROUND(E35*D38,2)</f>
        <v>0</v>
      </c>
      <c r="F38" s="426">
        <f>ROUND(F35*D38,2)</f>
        <v>0</v>
      </c>
      <c r="G38" s="426">
        <f>ROUND(G35*D38,2)</f>
        <v>0</v>
      </c>
      <c r="H38" s="426">
        <f>ROUND(H35*D38,2)</f>
        <v>0</v>
      </c>
      <c r="I38" s="426"/>
    </row>
    <row r="39" spans="1:9" ht="18" customHeight="1">
      <c r="A39" s="770"/>
      <c r="B39" s="770"/>
      <c r="C39" s="423" t="s">
        <v>1728</v>
      </c>
      <c r="D39" s="423"/>
      <c r="E39" s="429">
        <f>SUM(F39:H39)</f>
        <v>0</v>
      </c>
      <c r="F39" s="429">
        <f>SUM(F35:F38)</f>
        <v>0</v>
      </c>
      <c r="G39" s="429">
        <f>SUM(G35:G38)</f>
        <v>0</v>
      </c>
      <c r="H39" s="429">
        <f>SUM(H35:H38)</f>
        <v>0</v>
      </c>
      <c r="I39" s="426"/>
    </row>
    <row r="40" spans="1:9" ht="17.399999999999999">
      <c r="A40" s="430"/>
    </row>
    <row r="41" spans="1:9" ht="17.399999999999999">
      <c r="A41" s="430"/>
    </row>
    <row r="42" spans="1:9" ht="13.8">
      <c r="A42" s="431"/>
      <c r="B42" s="30" t="s">
        <v>0</v>
      </c>
      <c r="C42" s="29"/>
      <c r="F42" s="402"/>
    </row>
    <row r="43" spans="1:9" ht="13.8">
      <c r="A43" s="402"/>
      <c r="B43" s="29"/>
      <c r="C43" s="14"/>
      <c r="D43" s="432"/>
      <c r="E43" s="432"/>
      <c r="F43" s="402"/>
    </row>
    <row r="44" spans="1:9" ht="13.8">
      <c r="A44" s="433"/>
      <c r="B44" s="30"/>
      <c r="C44" s="15"/>
      <c r="D44" s="402"/>
      <c r="E44" s="402"/>
      <c r="F44" s="402"/>
    </row>
    <row r="45" spans="1:9" ht="13.8">
      <c r="B45" s="30"/>
      <c r="C45" s="15"/>
    </row>
    <row r="46" spans="1:9" ht="13.8">
      <c r="B46" s="30"/>
      <c r="C46" s="15"/>
    </row>
    <row r="47" spans="1:9" ht="13.8">
      <c r="B47" s="390"/>
      <c r="C47" s="382"/>
    </row>
    <row r="48" spans="1:9" ht="13.8">
      <c r="B48" s="30" t="str">
        <f>[3]Koptame!B39</f>
        <v>Pārbaudīja:</v>
      </c>
      <c r="C48" s="362"/>
    </row>
    <row r="49" spans="2:3" ht="13.8">
      <c r="B49" s="29"/>
      <c r="C49" s="14"/>
    </row>
    <row r="50" spans="2:3" ht="13.8">
      <c r="B50" s="30"/>
      <c r="C50" s="15"/>
    </row>
  </sheetData>
  <mergeCells count="35">
    <mergeCell ref="A2:I2"/>
    <mergeCell ref="A6:I6"/>
    <mergeCell ref="A8:B8"/>
    <mergeCell ref="C8:I8"/>
    <mergeCell ref="A9:B9"/>
    <mergeCell ref="C9:I9"/>
    <mergeCell ref="A10:B10"/>
    <mergeCell ref="C10:I10"/>
    <mergeCell ref="A11:B11"/>
    <mergeCell ref="F13:G13"/>
    <mergeCell ref="F14:G14"/>
    <mergeCell ref="C24:D24"/>
    <mergeCell ref="C25:D25"/>
    <mergeCell ref="C26:D26"/>
    <mergeCell ref="C27:D27"/>
    <mergeCell ref="A18:A19"/>
    <mergeCell ref="B18:B19"/>
    <mergeCell ref="C18:D19"/>
    <mergeCell ref="I18:I19"/>
    <mergeCell ref="C20:D20"/>
    <mergeCell ref="C21:D21"/>
    <mergeCell ref="C22:D22"/>
    <mergeCell ref="C23:D23"/>
    <mergeCell ref="E18:E19"/>
    <mergeCell ref="F18:H18"/>
    <mergeCell ref="C28:D28"/>
    <mergeCell ref="C29:D29"/>
    <mergeCell ref="A39:B39"/>
    <mergeCell ref="C31:D31"/>
    <mergeCell ref="C32:D32"/>
    <mergeCell ref="C33:D33"/>
    <mergeCell ref="C34:D34"/>
    <mergeCell ref="A36:C36"/>
    <mergeCell ref="A38:C38"/>
    <mergeCell ref="C30:D30"/>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K115"/>
  <sheetViews>
    <sheetView showZeros="0" view="pageBreakPreview" topLeftCell="A76" zoomScale="80" zoomScaleNormal="100" zoomScaleSheetLayoutView="80" workbookViewId="0">
      <selection activeCell="L104" sqref="L104"/>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5.664062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2,1</v>
      </c>
      <c r="G1" s="16"/>
      <c r="H1" s="16"/>
      <c r="I1" s="16"/>
    </row>
    <row r="2" spans="2:9" s="3" customFormat="1">
      <c r="B2" s="789" t="str">
        <f>D9</f>
        <v>Iekšējais ūdensvads</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thickBot="1">
      <c r="B8" s="790"/>
      <c r="C8" s="792"/>
      <c r="D8" s="807"/>
      <c r="E8" s="808"/>
      <c r="F8" s="794"/>
      <c r="G8" s="795"/>
      <c r="H8" s="25"/>
      <c r="I8" s="26"/>
    </row>
    <row r="9" spans="2:9" ht="15.6">
      <c r="B9" s="280"/>
      <c r="C9" s="281"/>
      <c r="D9" s="809" t="s">
        <v>105</v>
      </c>
      <c r="E9" s="809"/>
      <c r="F9" s="282"/>
      <c r="G9" s="283"/>
      <c r="H9" s="25"/>
      <c r="I9" s="26"/>
    </row>
    <row r="10" spans="2:9">
      <c r="B10" s="284"/>
      <c r="C10" s="38"/>
      <c r="D10" s="39" t="s">
        <v>16</v>
      </c>
      <c r="E10" s="39"/>
      <c r="F10" s="40"/>
      <c r="G10" s="41"/>
      <c r="H10" s="25"/>
      <c r="I10" s="26"/>
    </row>
    <row r="11" spans="2:9">
      <c r="B11" s="284">
        <v>1</v>
      </c>
      <c r="C11" s="38"/>
      <c r="D11" s="42" t="s">
        <v>17</v>
      </c>
      <c r="E11" s="42" t="s">
        <v>18</v>
      </c>
      <c r="F11" s="40" t="s">
        <v>19</v>
      </c>
      <c r="G11" s="43">
        <v>15</v>
      </c>
      <c r="H11" s="25"/>
      <c r="I11" s="26"/>
    </row>
    <row r="12" spans="2:9">
      <c r="B12" s="284">
        <v>2</v>
      </c>
      <c r="C12" s="38"/>
      <c r="D12" s="42" t="s">
        <v>17</v>
      </c>
      <c r="E12" s="42" t="s">
        <v>20</v>
      </c>
      <c r="F12" s="40" t="s">
        <v>19</v>
      </c>
      <c r="G12" s="43">
        <v>230</v>
      </c>
      <c r="H12" s="25"/>
      <c r="I12" s="26"/>
    </row>
    <row r="13" spans="2:9">
      <c r="B13" s="284">
        <v>3</v>
      </c>
      <c r="C13" s="38"/>
      <c r="D13" s="42" t="s">
        <v>17</v>
      </c>
      <c r="E13" s="42" t="s">
        <v>21</v>
      </c>
      <c r="F13" s="40" t="s">
        <v>19</v>
      </c>
      <c r="G13" s="43">
        <v>8</v>
      </c>
      <c r="H13" s="25"/>
      <c r="I13" s="26"/>
    </row>
    <row r="14" spans="2:9">
      <c r="B14" s="284">
        <v>4</v>
      </c>
      <c r="C14" s="38"/>
      <c r="D14" s="42" t="s">
        <v>17</v>
      </c>
      <c r="E14" s="42" t="s">
        <v>22</v>
      </c>
      <c r="F14" s="40" t="s">
        <v>19</v>
      </c>
      <c r="G14" s="43">
        <v>145</v>
      </c>
      <c r="H14" s="25"/>
      <c r="I14" s="26"/>
    </row>
    <row r="15" spans="2:9">
      <c r="B15" s="284">
        <v>5</v>
      </c>
      <c r="C15" s="38"/>
      <c r="D15" s="42" t="s">
        <v>17</v>
      </c>
      <c r="E15" s="42" t="s">
        <v>23</v>
      </c>
      <c r="F15" s="40" t="s">
        <v>19</v>
      </c>
      <c r="G15" s="43">
        <v>38</v>
      </c>
      <c r="H15" s="25"/>
      <c r="I15" s="26"/>
    </row>
    <row r="16" spans="2:9">
      <c r="B16" s="284">
        <v>6</v>
      </c>
      <c r="C16" s="38"/>
      <c r="D16" s="42" t="s">
        <v>24</v>
      </c>
      <c r="E16" s="42" t="s">
        <v>25</v>
      </c>
      <c r="F16" s="40" t="s">
        <v>26</v>
      </c>
      <c r="G16" s="43">
        <v>1</v>
      </c>
      <c r="H16" s="25"/>
      <c r="I16" s="26"/>
    </row>
    <row r="17" spans="2:9">
      <c r="B17" s="284">
        <v>7</v>
      </c>
      <c r="C17" s="38"/>
      <c r="D17" s="42" t="s">
        <v>27</v>
      </c>
      <c r="E17" s="42" t="s">
        <v>28</v>
      </c>
      <c r="F17" s="40" t="s">
        <v>26</v>
      </c>
      <c r="G17" s="43">
        <v>8</v>
      </c>
      <c r="H17" s="25"/>
      <c r="I17" s="26"/>
    </row>
    <row r="18" spans="2:9">
      <c r="B18" s="284">
        <v>8</v>
      </c>
      <c r="C18" s="38"/>
      <c r="D18" s="42" t="s">
        <v>29</v>
      </c>
      <c r="E18" s="42" t="s">
        <v>30</v>
      </c>
      <c r="F18" s="40" t="s">
        <v>26</v>
      </c>
      <c r="G18" s="43">
        <v>1</v>
      </c>
      <c r="H18" s="25"/>
      <c r="I18" s="26"/>
    </row>
    <row r="19" spans="2:9">
      <c r="B19" s="284">
        <v>9</v>
      </c>
      <c r="C19" s="38"/>
      <c r="D19" s="42" t="s">
        <v>31</v>
      </c>
      <c r="E19" s="42" t="s">
        <v>32</v>
      </c>
      <c r="F19" s="40" t="s">
        <v>26</v>
      </c>
      <c r="G19" s="43">
        <v>6</v>
      </c>
      <c r="H19" s="25"/>
      <c r="I19" s="26"/>
    </row>
    <row r="20" spans="2:9">
      <c r="B20" s="284">
        <v>10</v>
      </c>
      <c r="C20" s="38"/>
      <c r="D20" s="42" t="s">
        <v>33</v>
      </c>
      <c r="E20" s="42" t="s">
        <v>25</v>
      </c>
      <c r="F20" s="40" t="s">
        <v>26</v>
      </c>
      <c r="G20" s="43">
        <v>1</v>
      </c>
      <c r="H20" s="25"/>
      <c r="I20" s="26"/>
    </row>
    <row r="21" spans="2:9">
      <c r="B21" s="284">
        <v>11</v>
      </c>
      <c r="C21" s="38"/>
      <c r="D21" s="42" t="s">
        <v>34</v>
      </c>
      <c r="E21" s="42" t="s">
        <v>32</v>
      </c>
      <c r="F21" s="40" t="s">
        <v>26</v>
      </c>
      <c r="G21" s="43">
        <v>7</v>
      </c>
      <c r="H21" s="25"/>
      <c r="I21" s="26"/>
    </row>
    <row r="22" spans="2:9">
      <c r="B22" s="284">
        <v>12</v>
      </c>
      <c r="C22" s="38"/>
      <c r="D22" s="42" t="s">
        <v>35</v>
      </c>
      <c r="E22" s="42" t="s">
        <v>32</v>
      </c>
      <c r="F22" s="40" t="s">
        <v>26</v>
      </c>
      <c r="G22" s="43">
        <v>34</v>
      </c>
      <c r="H22" s="25"/>
      <c r="I22" s="26"/>
    </row>
    <row r="23" spans="2:9">
      <c r="B23" s="284">
        <v>13</v>
      </c>
      <c r="C23" s="38"/>
      <c r="D23" s="42" t="s">
        <v>35</v>
      </c>
      <c r="E23" s="42" t="s">
        <v>36</v>
      </c>
      <c r="F23" s="40" t="s">
        <v>26</v>
      </c>
      <c r="G23" s="43">
        <v>16</v>
      </c>
      <c r="H23" s="25"/>
      <c r="I23" s="26"/>
    </row>
    <row r="24" spans="2:9">
      <c r="B24" s="284">
        <v>14</v>
      </c>
      <c r="C24" s="38"/>
      <c r="D24" s="42" t="s">
        <v>37</v>
      </c>
      <c r="E24" s="42" t="s">
        <v>28</v>
      </c>
      <c r="F24" s="40" t="s">
        <v>26</v>
      </c>
      <c r="G24" s="43">
        <v>2</v>
      </c>
      <c r="H24" s="25"/>
      <c r="I24" s="26"/>
    </row>
    <row r="25" spans="2:9">
      <c r="B25" s="284">
        <v>15</v>
      </c>
      <c r="C25" s="38"/>
      <c r="D25" s="42" t="s">
        <v>38</v>
      </c>
      <c r="E25" s="42" t="s">
        <v>32</v>
      </c>
      <c r="F25" s="40" t="s">
        <v>26</v>
      </c>
      <c r="G25" s="43">
        <v>1</v>
      </c>
      <c r="H25" s="25"/>
      <c r="I25" s="26"/>
    </row>
    <row r="26" spans="2:9">
      <c r="B26" s="284">
        <v>16</v>
      </c>
      <c r="C26" s="38"/>
      <c r="D26" s="42" t="s">
        <v>39</v>
      </c>
      <c r="E26" s="42"/>
      <c r="F26" s="40" t="s">
        <v>19</v>
      </c>
      <c r="G26" s="43">
        <v>436</v>
      </c>
      <c r="H26" s="25"/>
      <c r="I26" s="26"/>
    </row>
    <row r="27" spans="2:9">
      <c r="B27" s="284">
        <v>17</v>
      </c>
      <c r="C27" s="38"/>
      <c r="D27" s="42" t="s">
        <v>40</v>
      </c>
      <c r="E27" s="42"/>
      <c r="F27" s="40" t="s">
        <v>19</v>
      </c>
      <c r="G27" s="43">
        <v>436</v>
      </c>
      <c r="H27" s="25"/>
      <c r="I27" s="26"/>
    </row>
    <row r="28" spans="2:9">
      <c r="B28" s="284">
        <v>18</v>
      </c>
      <c r="C28" s="38"/>
      <c r="D28" s="42" t="s">
        <v>41</v>
      </c>
      <c r="E28" s="42"/>
      <c r="F28" s="40" t="s">
        <v>19</v>
      </c>
      <c r="G28" s="43">
        <v>436</v>
      </c>
      <c r="H28" s="25"/>
      <c r="I28" s="26"/>
    </row>
    <row r="29" spans="2:9" ht="52.8">
      <c r="B29" s="284">
        <v>19</v>
      </c>
      <c r="C29" s="38"/>
      <c r="D29" s="42" t="s">
        <v>42</v>
      </c>
      <c r="E29" s="42" t="s">
        <v>43</v>
      </c>
      <c r="F29" s="40" t="s">
        <v>44</v>
      </c>
      <c r="G29" s="43">
        <v>1</v>
      </c>
      <c r="H29" s="25"/>
      <c r="I29" s="26"/>
    </row>
    <row r="30" spans="2:9" ht="26.4">
      <c r="B30" s="284">
        <v>20</v>
      </c>
      <c r="C30" s="38"/>
      <c r="D30" s="42" t="s">
        <v>45</v>
      </c>
      <c r="E30" s="42" t="s">
        <v>32</v>
      </c>
      <c r="F30" s="40" t="s">
        <v>44</v>
      </c>
      <c r="G30" s="43">
        <v>3</v>
      </c>
      <c r="H30" s="25"/>
      <c r="I30" s="26"/>
    </row>
    <row r="31" spans="2:9" ht="26.4">
      <c r="B31" s="284">
        <v>21</v>
      </c>
      <c r="C31" s="38"/>
      <c r="D31" s="42" t="s">
        <v>46</v>
      </c>
      <c r="E31" s="42" t="s">
        <v>32</v>
      </c>
      <c r="F31" s="40" t="s">
        <v>44</v>
      </c>
      <c r="G31" s="43">
        <v>1</v>
      </c>
      <c r="H31" s="25"/>
      <c r="I31" s="26"/>
    </row>
    <row r="32" spans="2:9">
      <c r="B32" s="284">
        <v>22</v>
      </c>
      <c r="C32" s="38"/>
      <c r="D32" s="42" t="s">
        <v>47</v>
      </c>
      <c r="E32" s="42" t="s">
        <v>25</v>
      </c>
      <c r="F32" s="40" t="s">
        <v>19</v>
      </c>
      <c r="G32" s="43" t="s">
        <v>48</v>
      </c>
      <c r="H32" s="25"/>
      <c r="I32" s="26"/>
    </row>
    <row r="33" spans="2:9">
      <c r="B33" s="850">
        <v>23</v>
      </c>
      <c r="C33" s="851"/>
      <c r="D33" s="852" t="s">
        <v>1886</v>
      </c>
      <c r="E33" s="852"/>
      <c r="F33" s="41" t="s">
        <v>44</v>
      </c>
      <c r="G33" s="43">
        <v>3</v>
      </c>
      <c r="H33" s="25"/>
      <c r="I33" s="26"/>
    </row>
    <row r="34" spans="2:9" ht="26.4">
      <c r="B34" s="284">
        <v>24</v>
      </c>
      <c r="C34" s="38"/>
      <c r="D34" s="42" t="s">
        <v>49</v>
      </c>
      <c r="E34" s="42"/>
      <c r="F34" s="40" t="s">
        <v>44</v>
      </c>
      <c r="G34" s="43">
        <v>1</v>
      </c>
      <c r="H34" s="25"/>
      <c r="I34" s="26"/>
    </row>
    <row r="35" spans="2:9" ht="26.4">
      <c r="B35" s="284"/>
      <c r="C35" s="38"/>
      <c r="D35" s="39" t="s">
        <v>50</v>
      </c>
      <c r="E35" s="39"/>
      <c r="F35" s="40"/>
      <c r="G35" s="43"/>
      <c r="H35" s="25"/>
      <c r="I35" s="26"/>
    </row>
    <row r="36" spans="2:9">
      <c r="B36" s="284">
        <v>25</v>
      </c>
      <c r="C36" s="38"/>
      <c r="D36" s="42" t="s">
        <v>51</v>
      </c>
      <c r="E36" s="42"/>
      <c r="F36" s="40" t="s">
        <v>26</v>
      </c>
      <c r="G36" s="43">
        <v>1</v>
      </c>
      <c r="H36" s="25"/>
      <c r="I36" s="26"/>
    </row>
    <row r="37" spans="2:9">
      <c r="B37" s="284">
        <v>26</v>
      </c>
      <c r="C37" s="38"/>
      <c r="D37" s="42" t="s">
        <v>52</v>
      </c>
      <c r="E37" s="42"/>
      <c r="F37" s="40" t="s">
        <v>26</v>
      </c>
      <c r="G37" s="43">
        <v>1</v>
      </c>
      <c r="H37" s="25"/>
      <c r="I37" s="26"/>
    </row>
    <row r="38" spans="2:9">
      <c r="B38" s="284">
        <v>27</v>
      </c>
      <c r="C38" s="38"/>
      <c r="D38" s="42" t="s">
        <v>53</v>
      </c>
      <c r="E38" s="42"/>
      <c r="F38" s="40" t="s">
        <v>26</v>
      </c>
      <c r="G38" s="43">
        <v>1</v>
      </c>
      <c r="H38" s="25"/>
      <c r="I38" s="26"/>
    </row>
    <row r="39" spans="2:9">
      <c r="B39" s="714">
        <v>28</v>
      </c>
      <c r="C39" s="38"/>
      <c r="D39" s="42" t="s">
        <v>54</v>
      </c>
      <c r="E39" s="42" t="s">
        <v>55</v>
      </c>
      <c r="F39" s="40" t="s">
        <v>19</v>
      </c>
      <c r="G39" s="43" t="s">
        <v>56</v>
      </c>
      <c r="H39" s="25"/>
      <c r="I39" s="26"/>
    </row>
    <row r="40" spans="2:9">
      <c r="B40" s="714">
        <v>29</v>
      </c>
      <c r="C40" s="38"/>
      <c r="D40" s="42" t="s">
        <v>57</v>
      </c>
      <c r="E40" s="42" t="s">
        <v>30</v>
      </c>
      <c r="F40" s="40" t="s">
        <v>19</v>
      </c>
      <c r="G40" s="43" t="s">
        <v>56</v>
      </c>
      <c r="H40" s="25"/>
      <c r="I40" s="26"/>
    </row>
    <row r="41" spans="2:9" ht="39.6">
      <c r="B41" s="714">
        <v>30</v>
      </c>
      <c r="C41" s="38"/>
      <c r="D41" s="42" t="s">
        <v>58</v>
      </c>
      <c r="E41" s="42" t="s">
        <v>59</v>
      </c>
      <c r="F41" s="40" t="s">
        <v>44</v>
      </c>
      <c r="G41" s="43">
        <v>1</v>
      </c>
      <c r="H41" s="25"/>
      <c r="I41" s="26"/>
    </row>
    <row r="42" spans="2:9">
      <c r="B42" s="714">
        <v>31</v>
      </c>
      <c r="C42" s="38"/>
      <c r="D42" s="42" t="s">
        <v>60</v>
      </c>
      <c r="E42" s="42" t="s">
        <v>59</v>
      </c>
      <c r="F42" s="40" t="s">
        <v>26</v>
      </c>
      <c r="G42" s="43">
        <v>1</v>
      </c>
      <c r="H42" s="25"/>
      <c r="I42" s="26"/>
    </row>
    <row r="43" spans="2:9">
      <c r="B43" s="714">
        <v>32</v>
      </c>
      <c r="C43" s="38"/>
      <c r="D43" s="42" t="s">
        <v>61</v>
      </c>
      <c r="E43" s="42" t="s">
        <v>25</v>
      </c>
      <c r="F43" s="40" t="s">
        <v>26</v>
      </c>
      <c r="G43" s="43">
        <v>5</v>
      </c>
      <c r="H43" s="25"/>
      <c r="I43" s="26"/>
    </row>
    <row r="44" spans="2:9">
      <c r="B44" s="714">
        <v>33</v>
      </c>
      <c r="C44" s="38"/>
      <c r="D44" s="42" t="s">
        <v>62</v>
      </c>
      <c r="E44" s="42" t="s">
        <v>63</v>
      </c>
      <c r="F44" s="40" t="s">
        <v>26</v>
      </c>
      <c r="G44" s="43">
        <v>2</v>
      </c>
      <c r="H44" s="25"/>
      <c r="I44" s="26"/>
    </row>
    <row r="45" spans="2:9">
      <c r="B45" s="714">
        <v>34</v>
      </c>
      <c r="C45" s="38"/>
      <c r="D45" s="42" t="s">
        <v>64</v>
      </c>
      <c r="E45" s="42" t="s">
        <v>30</v>
      </c>
      <c r="F45" s="40" t="s">
        <v>26</v>
      </c>
      <c r="G45" s="43">
        <v>1</v>
      </c>
      <c r="H45" s="25"/>
      <c r="I45" s="26"/>
    </row>
    <row r="46" spans="2:9">
      <c r="B46" s="714">
        <v>35</v>
      </c>
      <c r="C46" s="38"/>
      <c r="D46" s="42" t="s">
        <v>65</v>
      </c>
      <c r="E46" s="42" t="s">
        <v>30</v>
      </c>
      <c r="F46" s="40" t="s">
        <v>26</v>
      </c>
      <c r="G46" s="43">
        <v>1</v>
      </c>
      <c r="H46" s="25"/>
      <c r="I46" s="26"/>
    </row>
    <row r="47" spans="2:9">
      <c r="B47" s="714">
        <v>36</v>
      </c>
      <c r="C47" s="38"/>
      <c r="D47" s="42" t="s">
        <v>66</v>
      </c>
      <c r="E47" s="42" t="s">
        <v>30</v>
      </c>
      <c r="F47" s="40" t="s">
        <v>26</v>
      </c>
      <c r="G47" s="43">
        <v>1</v>
      </c>
      <c r="H47" s="25"/>
      <c r="I47" s="26"/>
    </row>
    <row r="48" spans="2:9">
      <c r="B48" s="714">
        <v>37</v>
      </c>
      <c r="C48" s="38"/>
      <c r="D48" s="42" t="s">
        <v>67</v>
      </c>
      <c r="E48" s="42" t="s">
        <v>30</v>
      </c>
      <c r="F48" s="40" t="s">
        <v>26</v>
      </c>
      <c r="G48" s="43">
        <v>1</v>
      </c>
      <c r="H48" s="25"/>
      <c r="I48" s="26"/>
    </row>
    <row r="49" spans="2:9">
      <c r="B49" s="714">
        <v>38</v>
      </c>
      <c r="C49" s="38"/>
      <c r="D49" s="42" t="s">
        <v>68</v>
      </c>
      <c r="E49" s="42"/>
      <c r="F49" s="40" t="s">
        <v>26</v>
      </c>
      <c r="G49" s="43">
        <v>1</v>
      </c>
      <c r="H49" s="25"/>
      <c r="I49" s="26"/>
    </row>
    <row r="50" spans="2:9">
      <c r="B50" s="714">
        <v>39</v>
      </c>
      <c r="C50" s="38"/>
      <c r="D50" s="42" t="s">
        <v>69</v>
      </c>
      <c r="E50" s="42" t="s">
        <v>25</v>
      </c>
      <c r="F50" s="40" t="s">
        <v>26</v>
      </c>
      <c r="G50" s="43">
        <v>1</v>
      </c>
      <c r="H50" s="25"/>
      <c r="I50" s="26"/>
    </row>
    <row r="51" spans="2:9">
      <c r="B51" s="714">
        <v>40</v>
      </c>
      <c r="C51" s="38"/>
      <c r="D51" s="42" t="s">
        <v>70</v>
      </c>
      <c r="E51" s="42"/>
      <c r="F51" s="40" t="s">
        <v>26</v>
      </c>
      <c r="G51" s="43">
        <v>1</v>
      </c>
      <c r="H51" s="25"/>
      <c r="I51" s="26"/>
    </row>
    <row r="52" spans="2:9" ht="26.4">
      <c r="B52" s="714">
        <v>41</v>
      </c>
      <c r="C52" s="38"/>
      <c r="D52" s="42" t="s">
        <v>71</v>
      </c>
      <c r="E52" s="42"/>
      <c r="F52" s="40" t="s">
        <v>26</v>
      </c>
      <c r="G52" s="43">
        <v>2</v>
      </c>
      <c r="H52" s="25"/>
      <c r="I52" s="26"/>
    </row>
    <row r="53" spans="2:9" ht="26.4">
      <c r="B53" s="714">
        <v>42</v>
      </c>
      <c r="C53" s="38"/>
      <c r="D53" s="42" t="s">
        <v>72</v>
      </c>
      <c r="E53" s="42"/>
      <c r="F53" s="40" t="s">
        <v>26</v>
      </c>
      <c r="G53" s="43">
        <v>2</v>
      </c>
      <c r="H53" s="25"/>
      <c r="I53" s="26"/>
    </row>
    <row r="54" spans="2:9">
      <c r="B54" s="714">
        <v>43</v>
      </c>
      <c r="C54" s="38"/>
      <c r="D54" s="42" t="s">
        <v>73</v>
      </c>
      <c r="E54" s="42"/>
      <c r="F54" s="40" t="s">
        <v>44</v>
      </c>
      <c r="G54" s="43">
        <v>1</v>
      </c>
      <c r="H54" s="25"/>
      <c r="I54" s="26"/>
    </row>
    <row r="55" spans="2:9" ht="26.4">
      <c r="B55" s="284"/>
      <c r="C55" s="38"/>
      <c r="D55" s="39" t="s">
        <v>74</v>
      </c>
      <c r="E55" s="39"/>
      <c r="F55" s="40"/>
      <c r="G55" s="43"/>
      <c r="H55" s="25"/>
      <c r="I55" s="26"/>
    </row>
    <row r="56" spans="2:9">
      <c r="B56" s="284">
        <v>44</v>
      </c>
      <c r="C56" s="38"/>
      <c r="D56" s="42" t="s">
        <v>75</v>
      </c>
      <c r="E56" s="42" t="s">
        <v>28</v>
      </c>
      <c r="F56" s="40" t="s">
        <v>26</v>
      </c>
      <c r="G56" s="43">
        <v>2</v>
      </c>
      <c r="H56" s="25"/>
      <c r="I56" s="26"/>
    </row>
    <row r="57" spans="2:9">
      <c r="B57" s="284">
        <v>45</v>
      </c>
      <c r="C57" s="38"/>
      <c r="D57" s="42" t="s">
        <v>76</v>
      </c>
      <c r="E57" s="42"/>
      <c r="F57" s="40" t="s">
        <v>26</v>
      </c>
      <c r="G57" s="43">
        <v>2</v>
      </c>
      <c r="H57" s="25"/>
      <c r="I57" s="26"/>
    </row>
    <row r="58" spans="2:9">
      <c r="B58" s="284">
        <v>46</v>
      </c>
      <c r="C58" s="38"/>
      <c r="D58" s="42" t="s">
        <v>77</v>
      </c>
      <c r="E58" s="42" t="s">
        <v>32</v>
      </c>
      <c r="F58" s="40" t="s">
        <v>78</v>
      </c>
      <c r="G58" s="43" t="s">
        <v>56</v>
      </c>
      <c r="H58" s="25"/>
      <c r="I58" s="26"/>
    </row>
    <row r="59" spans="2:9">
      <c r="B59" s="714">
        <v>47</v>
      </c>
      <c r="C59" s="38"/>
      <c r="D59" s="42" t="s">
        <v>65</v>
      </c>
      <c r="E59" s="42" t="s">
        <v>32</v>
      </c>
      <c r="F59" s="40" t="s">
        <v>26</v>
      </c>
      <c r="G59" s="43">
        <v>1</v>
      </c>
      <c r="H59" s="25"/>
      <c r="I59" s="26"/>
    </row>
    <row r="60" spans="2:9">
      <c r="B60" s="714">
        <v>48</v>
      </c>
      <c r="C60" s="38"/>
      <c r="D60" s="42" t="s">
        <v>79</v>
      </c>
      <c r="E60" s="42"/>
      <c r="F60" s="40" t="s">
        <v>26</v>
      </c>
      <c r="G60" s="43">
        <v>1</v>
      </c>
      <c r="H60" s="25"/>
      <c r="I60" s="26"/>
    </row>
    <row r="61" spans="2:9">
      <c r="B61" s="714">
        <v>49</v>
      </c>
      <c r="C61" s="38"/>
      <c r="D61" s="42" t="s">
        <v>73</v>
      </c>
      <c r="E61" s="42"/>
      <c r="F61" s="40" t="s">
        <v>26</v>
      </c>
      <c r="G61" s="43">
        <v>2</v>
      </c>
      <c r="H61" s="25"/>
      <c r="I61" s="26"/>
    </row>
    <row r="62" spans="2:9">
      <c r="B62" s="714">
        <v>50</v>
      </c>
      <c r="C62" s="38"/>
      <c r="D62" s="42" t="s">
        <v>67</v>
      </c>
      <c r="E62" s="42" t="s">
        <v>32</v>
      </c>
      <c r="F62" s="40" t="s">
        <v>26</v>
      </c>
      <c r="G62" s="43">
        <v>1</v>
      </c>
      <c r="H62" s="25"/>
      <c r="I62" s="26"/>
    </row>
    <row r="63" spans="2:9">
      <c r="B63" s="714">
        <v>51</v>
      </c>
      <c r="C63" s="38"/>
      <c r="D63" s="42" t="s">
        <v>64</v>
      </c>
      <c r="E63" s="42" t="s">
        <v>32</v>
      </c>
      <c r="F63" s="40" t="s">
        <v>26</v>
      </c>
      <c r="G63" s="43">
        <v>1</v>
      </c>
      <c r="H63" s="25"/>
      <c r="I63" s="26"/>
    </row>
    <row r="64" spans="2:9">
      <c r="B64" s="714">
        <v>52</v>
      </c>
      <c r="C64" s="38"/>
      <c r="D64" s="42" t="s">
        <v>80</v>
      </c>
      <c r="E64" s="42" t="s">
        <v>28</v>
      </c>
      <c r="F64" s="40" t="s">
        <v>26</v>
      </c>
      <c r="G64" s="43">
        <v>1</v>
      </c>
      <c r="H64" s="25"/>
      <c r="I64" s="26"/>
    </row>
    <row r="65" spans="2:9" ht="26.4">
      <c r="B65" s="284"/>
      <c r="C65" s="38"/>
      <c r="D65" s="39" t="s">
        <v>81</v>
      </c>
      <c r="E65" s="39"/>
      <c r="F65" s="40"/>
      <c r="G65" s="43"/>
      <c r="H65" s="25"/>
      <c r="I65" s="26"/>
    </row>
    <row r="66" spans="2:9">
      <c r="B66" s="284">
        <v>53</v>
      </c>
      <c r="C66" s="38"/>
      <c r="D66" s="42" t="s">
        <v>82</v>
      </c>
      <c r="E66" s="42" t="s">
        <v>59</v>
      </c>
      <c r="F66" s="40" t="s">
        <v>19</v>
      </c>
      <c r="G66" s="43">
        <v>4</v>
      </c>
      <c r="H66" s="25"/>
      <c r="I66" s="26"/>
    </row>
    <row r="67" spans="2:9">
      <c r="B67" s="284">
        <v>54</v>
      </c>
      <c r="C67" s="38"/>
      <c r="D67" s="42" t="s">
        <v>83</v>
      </c>
      <c r="E67" s="42" t="s">
        <v>84</v>
      </c>
      <c r="F67" s="40" t="s">
        <v>19</v>
      </c>
      <c r="G67" s="43">
        <v>337</v>
      </c>
      <c r="H67" s="25"/>
      <c r="I67" s="26"/>
    </row>
    <row r="68" spans="2:9">
      <c r="B68" s="284">
        <v>55</v>
      </c>
      <c r="C68" s="38"/>
      <c r="D68" s="42" t="s">
        <v>85</v>
      </c>
      <c r="E68" s="42" t="s">
        <v>84</v>
      </c>
      <c r="F68" s="40" t="s">
        <v>26</v>
      </c>
      <c r="G68" s="43">
        <v>8</v>
      </c>
      <c r="H68" s="25"/>
      <c r="I68" s="26"/>
    </row>
    <row r="69" spans="2:9">
      <c r="B69" s="714">
        <v>56</v>
      </c>
      <c r="C69" s="38"/>
      <c r="D69" s="42" t="s">
        <v>86</v>
      </c>
      <c r="E69" s="42" t="s">
        <v>84</v>
      </c>
      <c r="F69" s="40" t="s">
        <v>26</v>
      </c>
      <c r="G69" s="43">
        <v>11</v>
      </c>
      <c r="H69" s="25"/>
      <c r="I69" s="26"/>
    </row>
    <row r="70" spans="2:9" ht="26.4">
      <c r="B70" s="714">
        <v>57</v>
      </c>
      <c r="C70" s="38"/>
      <c r="D70" s="42" t="s">
        <v>87</v>
      </c>
      <c r="E70" s="42"/>
      <c r="F70" s="40" t="s">
        <v>26</v>
      </c>
      <c r="G70" s="43">
        <v>11</v>
      </c>
      <c r="H70" s="25"/>
      <c r="I70" s="26"/>
    </row>
    <row r="71" spans="2:9" ht="39.6">
      <c r="B71" s="714">
        <v>58</v>
      </c>
      <c r="C71" s="38"/>
      <c r="D71" s="42" t="s">
        <v>88</v>
      </c>
      <c r="E71" s="42"/>
      <c r="F71" s="40" t="s">
        <v>44</v>
      </c>
      <c r="G71" s="43">
        <v>11</v>
      </c>
      <c r="H71" s="25"/>
      <c r="I71" s="26"/>
    </row>
    <row r="72" spans="2:9">
      <c r="B72" s="714">
        <v>59</v>
      </c>
      <c r="C72" s="38"/>
      <c r="D72" s="42" t="s">
        <v>89</v>
      </c>
      <c r="E72" s="42" t="s">
        <v>84</v>
      </c>
      <c r="F72" s="40" t="s">
        <v>26</v>
      </c>
      <c r="G72" s="43">
        <v>11</v>
      </c>
      <c r="H72" s="25"/>
      <c r="I72" s="26"/>
    </row>
    <row r="73" spans="2:9">
      <c r="B73" s="714">
        <v>60</v>
      </c>
      <c r="C73" s="38"/>
      <c r="D73" s="42" t="s">
        <v>90</v>
      </c>
      <c r="E73" s="42" t="s">
        <v>84</v>
      </c>
      <c r="F73" s="40" t="s">
        <v>26</v>
      </c>
      <c r="G73" s="43">
        <v>11</v>
      </c>
      <c r="H73" s="25"/>
      <c r="I73" s="26"/>
    </row>
    <row r="74" spans="2:9">
      <c r="B74" s="714">
        <v>61</v>
      </c>
      <c r="C74" s="38"/>
      <c r="D74" s="42" t="s">
        <v>91</v>
      </c>
      <c r="E74" s="42" t="s">
        <v>84</v>
      </c>
      <c r="F74" s="40" t="s">
        <v>26</v>
      </c>
      <c r="G74" s="43">
        <v>11</v>
      </c>
      <c r="H74" s="25"/>
      <c r="I74" s="26"/>
    </row>
    <row r="75" spans="2:9">
      <c r="B75" s="714">
        <v>62</v>
      </c>
      <c r="C75" s="38"/>
      <c r="D75" s="42" t="s">
        <v>92</v>
      </c>
      <c r="E75" s="42" t="s">
        <v>93</v>
      </c>
      <c r="F75" s="40" t="s">
        <v>26</v>
      </c>
      <c r="G75" s="43">
        <v>11</v>
      </c>
      <c r="H75" s="25"/>
      <c r="I75" s="26"/>
    </row>
    <row r="76" spans="2:9">
      <c r="B76" s="714">
        <v>63</v>
      </c>
      <c r="C76" s="38"/>
      <c r="D76" s="42" t="s">
        <v>86</v>
      </c>
      <c r="E76" s="42" t="s">
        <v>84</v>
      </c>
      <c r="F76" s="40" t="s">
        <v>26</v>
      </c>
      <c r="G76" s="43">
        <v>11</v>
      </c>
      <c r="H76" s="25"/>
      <c r="I76" s="26"/>
    </row>
    <row r="77" spans="2:9">
      <c r="B77" s="714">
        <v>64</v>
      </c>
      <c r="C77" s="38"/>
      <c r="D77" s="42" t="s">
        <v>40</v>
      </c>
      <c r="E77" s="42"/>
      <c r="F77" s="40" t="s">
        <v>19</v>
      </c>
      <c r="G77" s="43">
        <v>341</v>
      </c>
      <c r="H77" s="25"/>
      <c r="I77" s="26"/>
    </row>
    <row r="78" spans="2:9" ht="66">
      <c r="B78" s="714">
        <v>65</v>
      </c>
      <c r="C78" s="38"/>
      <c r="D78" s="42" t="s">
        <v>94</v>
      </c>
      <c r="E78" s="42"/>
      <c r="F78" s="40" t="s">
        <v>44</v>
      </c>
      <c r="G78" s="43">
        <v>1</v>
      </c>
      <c r="H78" s="25"/>
      <c r="I78" s="26"/>
    </row>
    <row r="79" spans="2:9" ht="26.4">
      <c r="B79" s="714">
        <v>66</v>
      </c>
      <c r="C79" s="38"/>
      <c r="D79" s="42" t="s">
        <v>95</v>
      </c>
      <c r="E79" s="42"/>
      <c r="F79" s="40" t="s">
        <v>44</v>
      </c>
      <c r="G79" s="43">
        <v>1</v>
      </c>
      <c r="H79" s="25"/>
      <c r="I79" s="26"/>
    </row>
    <row r="80" spans="2:9">
      <c r="B80" s="284"/>
      <c r="C80" s="38"/>
      <c r="D80" s="39" t="s">
        <v>96</v>
      </c>
      <c r="E80" s="39"/>
      <c r="F80" s="40"/>
      <c r="G80" s="43"/>
      <c r="H80" s="25"/>
      <c r="I80" s="26"/>
    </row>
    <row r="81" spans="2:9">
      <c r="B81" s="284">
        <v>67</v>
      </c>
      <c r="C81" s="38"/>
      <c r="D81" s="42" t="s">
        <v>17</v>
      </c>
      <c r="E81" s="42" t="s">
        <v>18</v>
      </c>
      <c r="F81" s="40" t="s">
        <v>19</v>
      </c>
      <c r="G81" s="43">
        <v>15</v>
      </c>
      <c r="H81" s="25"/>
      <c r="I81" s="26"/>
    </row>
    <row r="82" spans="2:9">
      <c r="B82" s="284">
        <v>68</v>
      </c>
      <c r="C82" s="38"/>
      <c r="D82" s="42" t="s">
        <v>17</v>
      </c>
      <c r="E82" s="42" t="s">
        <v>20</v>
      </c>
      <c r="F82" s="40" t="s">
        <v>19</v>
      </c>
      <c r="G82" s="43">
        <v>130</v>
      </c>
      <c r="H82" s="25"/>
      <c r="I82" s="26"/>
    </row>
    <row r="83" spans="2:9">
      <c r="B83" s="284">
        <v>69</v>
      </c>
      <c r="C83" s="38"/>
      <c r="D83" s="42" t="s">
        <v>17</v>
      </c>
      <c r="E83" s="42" t="s">
        <v>21</v>
      </c>
      <c r="F83" s="40" t="s">
        <v>19</v>
      </c>
      <c r="G83" s="43">
        <v>25</v>
      </c>
      <c r="H83" s="25"/>
      <c r="I83" s="26"/>
    </row>
    <row r="84" spans="2:9">
      <c r="B84" s="714">
        <v>70</v>
      </c>
      <c r="C84" s="38"/>
      <c r="D84" s="42" t="s">
        <v>17</v>
      </c>
      <c r="E84" s="42" t="s">
        <v>22</v>
      </c>
      <c r="F84" s="40" t="s">
        <v>19</v>
      </c>
      <c r="G84" s="43">
        <v>145</v>
      </c>
      <c r="H84" s="25"/>
      <c r="I84" s="26"/>
    </row>
    <row r="85" spans="2:9">
      <c r="B85" s="714">
        <v>71</v>
      </c>
      <c r="C85" s="38"/>
      <c r="D85" s="42" t="s">
        <v>24</v>
      </c>
      <c r="E85" s="42" t="s">
        <v>25</v>
      </c>
      <c r="F85" s="40" t="s">
        <v>26</v>
      </c>
      <c r="G85" s="43">
        <v>1</v>
      </c>
      <c r="H85" s="25"/>
      <c r="I85" s="26"/>
    </row>
    <row r="86" spans="2:9">
      <c r="B86" s="714">
        <v>72</v>
      </c>
      <c r="C86" s="38"/>
      <c r="D86" s="42" t="s">
        <v>75</v>
      </c>
      <c r="E86" s="42" t="s">
        <v>28</v>
      </c>
      <c r="F86" s="40" t="s">
        <v>26</v>
      </c>
      <c r="G86" s="43">
        <v>2</v>
      </c>
      <c r="H86" s="25"/>
      <c r="I86" s="26"/>
    </row>
    <row r="87" spans="2:9">
      <c r="B87" s="714">
        <v>73</v>
      </c>
      <c r="C87" s="38"/>
      <c r="D87" s="42" t="s">
        <v>97</v>
      </c>
      <c r="E87" s="42" t="s">
        <v>30</v>
      </c>
      <c r="F87" s="40" t="s">
        <v>26</v>
      </c>
      <c r="G87" s="43">
        <v>1</v>
      </c>
      <c r="H87" s="25"/>
      <c r="I87" s="26"/>
    </row>
    <row r="88" spans="2:9">
      <c r="B88" s="714">
        <v>74</v>
      </c>
      <c r="C88" s="38"/>
      <c r="D88" s="42" t="s">
        <v>31</v>
      </c>
      <c r="E88" s="42" t="s">
        <v>32</v>
      </c>
      <c r="F88" s="40" t="s">
        <v>26</v>
      </c>
      <c r="G88" s="43">
        <v>2</v>
      </c>
      <c r="H88" s="25"/>
      <c r="I88" s="26"/>
    </row>
    <row r="89" spans="2:9">
      <c r="B89" s="714">
        <v>75</v>
      </c>
      <c r="C89" s="38"/>
      <c r="D89" s="42" t="s">
        <v>34</v>
      </c>
      <c r="E89" s="42" t="s">
        <v>32</v>
      </c>
      <c r="F89" s="40" t="s">
        <v>26</v>
      </c>
      <c r="G89" s="43">
        <v>3</v>
      </c>
      <c r="H89" s="25"/>
      <c r="I89" s="26"/>
    </row>
    <row r="90" spans="2:9">
      <c r="B90" s="714">
        <v>76</v>
      </c>
      <c r="C90" s="38"/>
      <c r="D90" s="42" t="s">
        <v>35</v>
      </c>
      <c r="E90" s="42" t="s">
        <v>32</v>
      </c>
      <c r="F90" s="40" t="s">
        <v>26</v>
      </c>
      <c r="G90" s="43">
        <v>34</v>
      </c>
      <c r="H90" s="25"/>
      <c r="I90" s="26"/>
    </row>
    <row r="91" spans="2:9">
      <c r="B91" s="714">
        <v>77</v>
      </c>
      <c r="C91" s="38"/>
      <c r="D91" s="42" t="s">
        <v>98</v>
      </c>
      <c r="E91" s="42" t="s">
        <v>30</v>
      </c>
      <c r="F91" s="40" t="s">
        <v>26</v>
      </c>
      <c r="G91" s="43">
        <v>1</v>
      </c>
      <c r="H91" s="25"/>
      <c r="I91" s="26"/>
    </row>
    <row r="92" spans="2:9">
      <c r="B92" s="714">
        <v>78</v>
      </c>
      <c r="C92" s="38"/>
      <c r="D92" s="42" t="s">
        <v>38</v>
      </c>
      <c r="E92" s="42" t="s">
        <v>32</v>
      </c>
      <c r="F92" s="40" t="s">
        <v>26</v>
      </c>
      <c r="G92" s="43">
        <v>1</v>
      </c>
      <c r="H92" s="25"/>
      <c r="I92" s="26"/>
    </row>
    <row r="93" spans="2:9">
      <c r="B93" s="714">
        <v>79</v>
      </c>
      <c r="C93" s="38"/>
      <c r="D93" s="42" t="s">
        <v>99</v>
      </c>
      <c r="E93" s="42"/>
      <c r="F93" s="40" t="s">
        <v>19</v>
      </c>
      <c r="G93" s="43">
        <v>315</v>
      </c>
      <c r="H93" s="25"/>
      <c r="I93" s="26"/>
    </row>
    <row r="94" spans="2:9">
      <c r="B94" s="714">
        <v>80</v>
      </c>
      <c r="C94" s="38"/>
      <c r="D94" s="42" t="s">
        <v>40</v>
      </c>
      <c r="E94" s="42"/>
      <c r="F94" s="40" t="s">
        <v>19</v>
      </c>
      <c r="G94" s="43">
        <v>315</v>
      </c>
      <c r="H94" s="25"/>
      <c r="I94" s="26"/>
    </row>
    <row r="95" spans="2:9">
      <c r="B95" s="714">
        <v>81</v>
      </c>
      <c r="C95" s="38"/>
      <c r="D95" s="42" t="s">
        <v>100</v>
      </c>
      <c r="E95" s="42"/>
      <c r="F95" s="40" t="s">
        <v>19</v>
      </c>
      <c r="G95" s="43">
        <v>315</v>
      </c>
      <c r="H95" s="25"/>
      <c r="I95" s="26"/>
    </row>
    <row r="96" spans="2:9">
      <c r="B96" s="714">
        <v>82</v>
      </c>
      <c r="C96" s="715"/>
      <c r="D96" s="852" t="s">
        <v>1886</v>
      </c>
      <c r="E96" s="852"/>
      <c r="F96" s="41" t="s">
        <v>44</v>
      </c>
      <c r="G96" s="43">
        <v>4</v>
      </c>
      <c r="H96" s="25"/>
      <c r="I96" s="26"/>
    </row>
    <row r="97" spans="2:9" ht="26.4">
      <c r="B97" s="714">
        <v>83</v>
      </c>
      <c r="C97" s="38"/>
      <c r="D97" s="42" t="s">
        <v>49</v>
      </c>
      <c r="E97" s="42"/>
      <c r="F97" s="40" t="s">
        <v>44</v>
      </c>
      <c r="G97" s="43">
        <v>1</v>
      </c>
      <c r="H97" s="25"/>
      <c r="I97" s="26"/>
    </row>
    <row r="98" spans="2:9">
      <c r="B98" s="284"/>
      <c r="C98" s="38"/>
      <c r="D98" s="39" t="s">
        <v>101</v>
      </c>
      <c r="E98" s="39"/>
      <c r="F98" s="40"/>
      <c r="G98" s="43"/>
      <c r="H98" s="25"/>
      <c r="I98" s="26"/>
    </row>
    <row r="99" spans="2:9">
      <c r="B99" s="284">
        <v>84</v>
      </c>
      <c r="C99" s="38"/>
      <c r="D99" s="42" t="s">
        <v>17</v>
      </c>
      <c r="E99" s="42" t="s">
        <v>21</v>
      </c>
      <c r="F99" s="40" t="s">
        <v>19</v>
      </c>
      <c r="G99" s="43">
        <v>10</v>
      </c>
      <c r="H99" s="25"/>
      <c r="I99" s="26"/>
    </row>
    <row r="100" spans="2:9">
      <c r="B100" s="284">
        <v>85</v>
      </c>
      <c r="C100" s="38"/>
      <c r="D100" s="42" t="s">
        <v>17</v>
      </c>
      <c r="E100" s="42" t="s">
        <v>22</v>
      </c>
      <c r="F100" s="40" t="s">
        <v>19</v>
      </c>
      <c r="G100" s="43">
        <v>116</v>
      </c>
      <c r="H100" s="25"/>
      <c r="I100" s="26"/>
    </row>
    <row r="101" spans="2:9">
      <c r="B101" s="284">
        <v>86</v>
      </c>
      <c r="C101" s="38"/>
      <c r="D101" s="42" t="s">
        <v>17</v>
      </c>
      <c r="E101" s="42" t="s">
        <v>23</v>
      </c>
      <c r="F101" s="40" t="s">
        <v>19</v>
      </c>
      <c r="G101" s="43">
        <v>12</v>
      </c>
      <c r="H101" s="25"/>
      <c r="I101" s="26"/>
    </row>
    <row r="102" spans="2:9">
      <c r="B102" s="714">
        <v>87</v>
      </c>
      <c r="C102" s="38"/>
      <c r="D102" s="42" t="s">
        <v>102</v>
      </c>
      <c r="E102" s="42" t="s">
        <v>30</v>
      </c>
      <c r="F102" s="40" t="s">
        <v>26</v>
      </c>
      <c r="G102" s="43">
        <v>1</v>
      </c>
      <c r="H102" s="25"/>
      <c r="I102" s="26"/>
    </row>
    <row r="103" spans="2:9">
      <c r="B103" s="714">
        <v>88</v>
      </c>
      <c r="C103" s="38"/>
      <c r="D103" s="42" t="s">
        <v>31</v>
      </c>
      <c r="E103" s="42" t="s">
        <v>32</v>
      </c>
      <c r="F103" s="40" t="s">
        <v>26</v>
      </c>
      <c r="G103" s="43">
        <v>2</v>
      </c>
      <c r="H103" s="25"/>
      <c r="I103" s="26"/>
    </row>
    <row r="104" spans="2:9">
      <c r="B104" s="714">
        <v>89</v>
      </c>
      <c r="C104" s="38"/>
      <c r="D104" s="42" t="s">
        <v>103</v>
      </c>
      <c r="E104" s="42" t="s">
        <v>36</v>
      </c>
      <c r="F104" s="40" t="s">
        <v>26</v>
      </c>
      <c r="G104" s="43">
        <v>1</v>
      </c>
      <c r="H104" s="25"/>
      <c r="I104" s="26"/>
    </row>
    <row r="105" spans="2:9">
      <c r="B105" s="714">
        <v>90</v>
      </c>
      <c r="C105" s="38"/>
      <c r="D105" s="42" t="s">
        <v>34</v>
      </c>
      <c r="E105" s="42" t="s">
        <v>32</v>
      </c>
      <c r="F105" s="40" t="s">
        <v>26</v>
      </c>
      <c r="G105" s="43">
        <v>1</v>
      </c>
      <c r="H105" s="25"/>
      <c r="I105" s="26"/>
    </row>
    <row r="106" spans="2:9">
      <c r="B106" s="714">
        <v>91</v>
      </c>
      <c r="C106" s="38"/>
      <c r="D106" s="42" t="s">
        <v>38</v>
      </c>
      <c r="E106" s="42" t="s">
        <v>32</v>
      </c>
      <c r="F106" s="40" t="s">
        <v>26</v>
      </c>
      <c r="G106" s="43">
        <v>1</v>
      </c>
      <c r="H106" s="25"/>
      <c r="I106" s="26"/>
    </row>
    <row r="107" spans="2:9">
      <c r="B107" s="714">
        <v>92</v>
      </c>
      <c r="C107" s="38"/>
      <c r="D107" s="42" t="s">
        <v>104</v>
      </c>
      <c r="E107" s="42"/>
      <c r="F107" s="40" t="s">
        <v>19</v>
      </c>
      <c r="G107" s="43">
        <v>138</v>
      </c>
      <c r="H107" s="25"/>
      <c r="I107" s="26"/>
    </row>
    <row r="108" spans="2:9">
      <c r="B108" s="714">
        <v>93</v>
      </c>
      <c r="C108" s="38"/>
      <c r="D108" s="42" t="s">
        <v>99</v>
      </c>
      <c r="E108" s="42"/>
      <c r="F108" s="40" t="s">
        <v>19</v>
      </c>
      <c r="G108" s="43">
        <v>138</v>
      </c>
      <c r="H108" s="25"/>
      <c r="I108" s="26"/>
    </row>
    <row r="109" spans="2:9">
      <c r="B109" s="714">
        <v>94</v>
      </c>
      <c r="C109" s="38"/>
      <c r="D109" s="42" t="s">
        <v>40</v>
      </c>
      <c r="E109" s="42"/>
      <c r="F109" s="40" t="s">
        <v>19</v>
      </c>
      <c r="G109" s="43">
        <v>138</v>
      </c>
      <c r="H109" s="25"/>
      <c r="I109" s="26"/>
    </row>
    <row r="110" spans="2:9" ht="26.4">
      <c r="B110" s="714">
        <v>95</v>
      </c>
      <c r="C110" s="38"/>
      <c r="D110" s="42" t="s">
        <v>49</v>
      </c>
      <c r="E110" s="42"/>
      <c r="F110" s="40" t="s">
        <v>44</v>
      </c>
      <c r="G110" s="43">
        <v>1</v>
      </c>
      <c r="H110" s="25"/>
      <c r="I110" s="26"/>
    </row>
    <row r="111" spans="2:9" s="6" customFormat="1">
      <c r="B111" s="10"/>
      <c r="C111" s="11"/>
      <c r="D111" s="12"/>
      <c r="E111" s="12"/>
      <c r="F111" s="13"/>
      <c r="G111" s="23"/>
      <c r="H111" s="27"/>
      <c r="I111" s="28"/>
    </row>
    <row r="112" spans="2:9">
      <c r="B112" s="4"/>
      <c r="C112" s="4"/>
      <c r="D112" s="7"/>
      <c r="E112" s="7"/>
      <c r="F112" s="7" t="s">
        <v>5</v>
      </c>
      <c r="G112" s="24"/>
      <c r="H112" s="25"/>
      <c r="I112" s="26"/>
    </row>
    <row r="114" spans="2:9" s="8" customFormat="1" ht="12.75" customHeight="1">
      <c r="C114" s="9" t="str">
        <f>'1,1'!C22</f>
        <v>Piezīmes:</v>
      </c>
    </row>
    <row r="115" spans="2:9" s="8" customFormat="1" ht="45" customHeight="1">
      <c r="B115"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15" s="787"/>
      <c r="D115" s="787"/>
      <c r="E115" s="787"/>
      <c r="F115" s="787"/>
      <c r="G115" s="787"/>
      <c r="H115" s="787"/>
      <c r="I115" s="787"/>
    </row>
  </sheetData>
  <mergeCells count="12">
    <mergeCell ref="B1:D1"/>
    <mergeCell ref="B2:I2"/>
    <mergeCell ref="D3:I3"/>
    <mergeCell ref="D4:I4"/>
    <mergeCell ref="D5:I5"/>
    <mergeCell ref="B7:B8"/>
    <mergeCell ref="C7:C8"/>
    <mergeCell ref="F7:F8"/>
    <mergeCell ref="G7:G8"/>
    <mergeCell ref="B115:I11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B1:K35"/>
  <sheetViews>
    <sheetView showZeros="0" view="pageBreakPreview" topLeftCell="B10" zoomScale="80" zoomScaleNormal="100" zoomScaleSheetLayoutView="80" workbookViewId="0">
      <selection activeCell="M31" sqref="M31"/>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6.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2,2</v>
      </c>
      <c r="G1" s="16"/>
      <c r="H1" s="16"/>
      <c r="I1" s="16"/>
    </row>
    <row r="2" spans="2:9" s="3" customFormat="1">
      <c r="B2" s="789" t="str">
        <f>D9</f>
        <v>Iekšējā kanalizācija</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33"/>
      <c r="C9" s="34">
        <v>0</v>
      </c>
      <c r="D9" s="810" t="s">
        <v>124</v>
      </c>
      <c r="E9" s="811"/>
      <c r="F9" s="35"/>
      <c r="G9" s="36"/>
      <c r="H9" s="25"/>
      <c r="I9" s="26"/>
    </row>
    <row r="10" spans="2:9">
      <c r="B10" s="37"/>
      <c r="C10" s="38"/>
      <c r="D10" s="39" t="s">
        <v>106</v>
      </c>
      <c r="E10" s="39"/>
      <c r="F10" s="40"/>
      <c r="G10" s="41"/>
      <c r="H10" s="25"/>
      <c r="I10" s="26"/>
    </row>
    <row r="11" spans="2:9">
      <c r="B11" s="37">
        <v>1</v>
      </c>
      <c r="C11" s="38"/>
      <c r="D11" s="42" t="s">
        <v>107</v>
      </c>
      <c r="E11" s="42" t="s">
        <v>108</v>
      </c>
      <c r="F11" s="40" t="s">
        <v>19</v>
      </c>
      <c r="G11" s="43">
        <v>210</v>
      </c>
      <c r="H11" s="25"/>
      <c r="I11" s="26"/>
    </row>
    <row r="12" spans="2:9">
      <c r="B12" s="37">
        <v>2</v>
      </c>
      <c r="C12" s="38"/>
      <c r="D12" s="42" t="s">
        <v>107</v>
      </c>
      <c r="E12" s="42" t="s">
        <v>109</v>
      </c>
      <c r="F12" s="40" t="s">
        <v>19</v>
      </c>
      <c r="G12" s="43">
        <v>48</v>
      </c>
      <c r="H12" s="25"/>
      <c r="I12" s="26"/>
    </row>
    <row r="13" spans="2:9" ht="26.4">
      <c r="B13" s="37">
        <v>3</v>
      </c>
      <c r="C13" s="38"/>
      <c r="D13" s="42" t="s">
        <v>110</v>
      </c>
      <c r="E13" s="42" t="s">
        <v>108</v>
      </c>
      <c r="F13" s="40" t="s">
        <v>26</v>
      </c>
      <c r="G13" s="43">
        <v>4</v>
      </c>
      <c r="H13" s="25"/>
      <c r="I13" s="26"/>
    </row>
    <row r="14" spans="2:9">
      <c r="B14" s="37">
        <v>4</v>
      </c>
      <c r="C14" s="38"/>
      <c r="D14" s="42" t="s">
        <v>111</v>
      </c>
      <c r="E14" s="42" t="s">
        <v>108</v>
      </c>
      <c r="F14" s="40" t="s">
        <v>26</v>
      </c>
      <c r="G14" s="43">
        <v>2</v>
      </c>
      <c r="H14" s="25"/>
      <c r="I14" s="26"/>
    </row>
    <row r="15" spans="2:9">
      <c r="B15" s="37">
        <v>5</v>
      </c>
      <c r="C15" s="38"/>
      <c r="D15" s="42" t="s">
        <v>112</v>
      </c>
      <c r="E15" s="42" t="s">
        <v>108</v>
      </c>
      <c r="F15" s="40" t="s">
        <v>26</v>
      </c>
      <c r="G15" s="43">
        <v>2</v>
      </c>
      <c r="H15" s="25"/>
      <c r="I15" s="26"/>
    </row>
    <row r="16" spans="2:9">
      <c r="B16" s="37">
        <v>6</v>
      </c>
      <c r="C16" s="38"/>
      <c r="D16" s="42" t="s">
        <v>113</v>
      </c>
      <c r="E16" s="42" t="s">
        <v>109</v>
      </c>
      <c r="F16" s="40" t="s">
        <v>26</v>
      </c>
      <c r="G16" s="43">
        <v>11</v>
      </c>
      <c r="H16" s="25"/>
      <c r="I16" s="26"/>
    </row>
    <row r="17" spans="2:9">
      <c r="B17" s="37">
        <v>7</v>
      </c>
      <c r="C17" s="38"/>
      <c r="D17" s="42" t="s">
        <v>114</v>
      </c>
      <c r="E17" s="42" t="s">
        <v>59</v>
      </c>
      <c r="F17" s="40" t="s">
        <v>26</v>
      </c>
      <c r="G17" s="43">
        <v>3</v>
      </c>
      <c r="H17" s="25"/>
      <c r="I17" s="26"/>
    </row>
    <row r="18" spans="2:9">
      <c r="B18" s="37">
        <v>8</v>
      </c>
      <c r="C18" s="38"/>
      <c r="D18" s="42" t="s">
        <v>114</v>
      </c>
      <c r="E18" s="42" t="s">
        <v>115</v>
      </c>
      <c r="F18" s="40" t="s">
        <v>26</v>
      </c>
      <c r="G18" s="43">
        <v>1</v>
      </c>
      <c r="H18" s="25"/>
      <c r="I18" s="26"/>
    </row>
    <row r="19" spans="2:9">
      <c r="B19" s="37">
        <v>9</v>
      </c>
      <c r="C19" s="38"/>
      <c r="D19" s="42" t="s">
        <v>116</v>
      </c>
      <c r="E19" s="42" t="s">
        <v>115</v>
      </c>
      <c r="F19" s="40" t="s">
        <v>26</v>
      </c>
      <c r="G19" s="43">
        <v>6</v>
      </c>
      <c r="H19" s="25"/>
      <c r="I19" s="26"/>
    </row>
    <row r="20" spans="2:9">
      <c r="B20" s="37">
        <v>10</v>
      </c>
      <c r="C20" s="38"/>
      <c r="D20" s="42" t="s">
        <v>117</v>
      </c>
      <c r="E20" s="42" t="s">
        <v>118</v>
      </c>
      <c r="F20" s="40" t="s">
        <v>26</v>
      </c>
      <c r="G20" s="43">
        <v>2</v>
      </c>
      <c r="H20" s="25"/>
      <c r="I20" s="26"/>
    </row>
    <row r="21" spans="2:9">
      <c r="B21" s="853">
        <v>11</v>
      </c>
      <c r="C21" s="851"/>
      <c r="D21" s="852" t="s">
        <v>1887</v>
      </c>
      <c r="E21" s="852"/>
      <c r="F21" s="41" t="s">
        <v>26</v>
      </c>
      <c r="G21" s="43">
        <v>8</v>
      </c>
      <c r="H21" s="25"/>
      <c r="I21" s="26"/>
    </row>
    <row r="22" spans="2:9">
      <c r="B22" s="853">
        <v>12</v>
      </c>
      <c r="C22" s="851"/>
      <c r="D22" s="852" t="s">
        <v>1888</v>
      </c>
      <c r="E22" s="852"/>
      <c r="F22" s="41" t="s">
        <v>26</v>
      </c>
      <c r="G22" s="43">
        <v>9</v>
      </c>
      <c r="H22" s="25"/>
      <c r="I22" s="26"/>
    </row>
    <row r="23" spans="2:9" ht="26.4">
      <c r="B23" s="37">
        <v>13</v>
      </c>
      <c r="C23" s="38"/>
      <c r="D23" s="42" t="s">
        <v>49</v>
      </c>
      <c r="E23" s="42"/>
      <c r="F23" s="40" t="s">
        <v>44</v>
      </c>
      <c r="G23" s="43">
        <v>1</v>
      </c>
      <c r="H23" s="25"/>
      <c r="I23" s="26"/>
    </row>
    <row r="24" spans="2:9">
      <c r="B24" s="37"/>
      <c r="C24" s="38"/>
      <c r="D24" s="39" t="s">
        <v>119</v>
      </c>
      <c r="E24" s="39"/>
      <c r="F24" s="40"/>
      <c r="G24" s="43"/>
      <c r="H24" s="25"/>
      <c r="I24" s="26"/>
    </row>
    <row r="25" spans="2:9" ht="52.8">
      <c r="B25" s="37">
        <v>14</v>
      </c>
      <c r="C25" s="38"/>
      <c r="D25" s="42" t="s">
        <v>1889</v>
      </c>
      <c r="E25" s="42" t="s">
        <v>1891</v>
      </c>
      <c r="F25" s="40" t="s">
        <v>44</v>
      </c>
      <c r="G25" s="43">
        <v>1</v>
      </c>
      <c r="H25" s="25"/>
      <c r="I25" s="26"/>
    </row>
    <row r="26" spans="2:9" ht="39.6">
      <c r="B26" s="37">
        <v>15</v>
      </c>
      <c r="C26" s="38"/>
      <c r="D26" s="42" t="s">
        <v>1890</v>
      </c>
      <c r="E26" s="42" t="s">
        <v>1891</v>
      </c>
      <c r="F26" s="40" t="s">
        <v>44</v>
      </c>
      <c r="G26" s="43">
        <v>17</v>
      </c>
      <c r="H26" s="25"/>
      <c r="I26" s="26"/>
    </row>
    <row r="27" spans="2:9" ht="39.6">
      <c r="B27" s="37">
        <v>16</v>
      </c>
      <c r="C27" s="38"/>
      <c r="D27" s="42" t="s">
        <v>120</v>
      </c>
      <c r="E27" s="42" t="s">
        <v>1892</v>
      </c>
      <c r="F27" s="40" t="s">
        <v>44</v>
      </c>
      <c r="G27" s="43">
        <v>1</v>
      </c>
      <c r="H27" s="25"/>
      <c r="I27" s="26"/>
    </row>
    <row r="28" spans="2:9" ht="26.4">
      <c r="B28" s="37">
        <v>17</v>
      </c>
      <c r="C28" s="38"/>
      <c r="D28" s="42" t="s">
        <v>121</v>
      </c>
      <c r="E28" s="42" t="s">
        <v>1893</v>
      </c>
      <c r="F28" s="40" t="s">
        <v>44</v>
      </c>
      <c r="G28" s="43">
        <v>12</v>
      </c>
      <c r="H28" s="25"/>
      <c r="I28" s="26"/>
    </row>
    <row r="29" spans="2:9" ht="26.4">
      <c r="B29" s="37">
        <v>18</v>
      </c>
      <c r="C29" s="38"/>
      <c r="D29" s="42" t="s">
        <v>122</v>
      </c>
      <c r="E29" s="42" t="s">
        <v>1894</v>
      </c>
      <c r="F29" s="40" t="s">
        <v>44</v>
      </c>
      <c r="G29" s="43">
        <v>4</v>
      </c>
      <c r="H29" s="25"/>
      <c r="I29" s="26"/>
    </row>
    <row r="30" spans="2:9" ht="26.4">
      <c r="B30" s="37">
        <v>19</v>
      </c>
      <c r="C30" s="38"/>
      <c r="D30" s="42" t="s">
        <v>123</v>
      </c>
      <c r="E30" s="42" t="s">
        <v>1894</v>
      </c>
      <c r="F30" s="40" t="s">
        <v>44</v>
      </c>
      <c r="G30" s="43">
        <v>10</v>
      </c>
      <c r="H30" s="25"/>
      <c r="I30" s="26"/>
    </row>
    <row r="31" spans="2:9" s="6" customFormat="1">
      <c r="B31" s="10"/>
      <c r="C31" s="11"/>
      <c r="D31" s="12"/>
      <c r="E31" s="12"/>
      <c r="F31" s="13"/>
      <c r="G31" s="23"/>
      <c r="H31" s="27"/>
      <c r="I31" s="28"/>
    </row>
    <row r="32" spans="2:9">
      <c r="B32" s="4"/>
      <c r="C32" s="4"/>
      <c r="D32" s="7"/>
      <c r="E32" s="7"/>
      <c r="F32" s="7" t="s">
        <v>5</v>
      </c>
      <c r="G32" s="24"/>
      <c r="H32" s="25"/>
      <c r="I32" s="26"/>
    </row>
    <row r="34" spans="2:9" s="8" customFormat="1" ht="12.75" customHeight="1">
      <c r="C34" s="9" t="str">
        <f>'1,1'!C22</f>
        <v>Piezīmes:</v>
      </c>
    </row>
    <row r="35" spans="2:9" s="8" customFormat="1" ht="45" customHeight="1">
      <c r="B35"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5" s="787"/>
      <c r="D35" s="787"/>
      <c r="E35" s="787"/>
      <c r="F35" s="787"/>
      <c r="G35" s="787"/>
      <c r="H35" s="787"/>
      <c r="I35" s="787"/>
    </row>
  </sheetData>
  <mergeCells count="12">
    <mergeCell ref="B1:D1"/>
    <mergeCell ref="B2:I2"/>
    <mergeCell ref="D3:I3"/>
    <mergeCell ref="D4:I4"/>
    <mergeCell ref="D5:I5"/>
    <mergeCell ref="B7:B8"/>
    <mergeCell ref="C7:C8"/>
    <mergeCell ref="F7:F8"/>
    <mergeCell ref="G7:G8"/>
    <mergeCell ref="B35:I3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5"/>
  <sheetViews>
    <sheetView showZeros="0" view="pageBreakPreview" topLeftCell="B82" zoomScale="80" zoomScaleNormal="100" zoomScaleSheetLayoutView="80" workbookViewId="0">
      <selection activeCell="D4" sqref="D4:I4"/>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20.1093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16" t="str">
        <f ca="1">MID(CELL("filename",B1), FIND("]", CELL("filename",B1))+ 1, 255)</f>
        <v>2,3</v>
      </c>
      <c r="G1" s="16"/>
      <c r="H1" s="16"/>
      <c r="I1" s="16"/>
    </row>
    <row r="2" spans="2:9" s="3" customFormat="1">
      <c r="B2" s="789" t="str">
        <f>D9</f>
        <v>Apkure</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33"/>
      <c r="C9" s="34">
        <v>0</v>
      </c>
      <c r="D9" s="810" t="s">
        <v>217</v>
      </c>
      <c r="E9" s="811"/>
      <c r="F9" s="35"/>
      <c r="G9" s="36"/>
      <c r="H9" s="25"/>
      <c r="I9" s="26"/>
    </row>
    <row r="10" spans="2:9" ht="39.6">
      <c r="B10" s="109">
        <v>1</v>
      </c>
      <c r="C10" s="285"/>
      <c r="D10" s="69" t="s">
        <v>125</v>
      </c>
      <c r="E10" s="286" t="s">
        <v>1555</v>
      </c>
      <c r="F10" s="111" t="s">
        <v>26</v>
      </c>
      <c r="G10" s="111">
        <v>3</v>
      </c>
      <c r="H10" s="25"/>
      <c r="I10" s="26"/>
    </row>
    <row r="11" spans="2:9" ht="39.6">
      <c r="B11" s="67">
        <v>2</v>
      </c>
      <c r="C11" s="38"/>
      <c r="D11" s="42" t="s">
        <v>125</v>
      </c>
      <c r="E11" s="42" t="s">
        <v>126</v>
      </c>
      <c r="F11" s="40" t="s">
        <v>26</v>
      </c>
      <c r="G11" s="43">
        <v>2</v>
      </c>
      <c r="H11" s="25"/>
      <c r="I11" s="26"/>
    </row>
    <row r="12" spans="2:9" ht="39.6">
      <c r="B12" s="109">
        <v>3</v>
      </c>
      <c r="C12" s="38"/>
      <c r="D12" s="42" t="s">
        <v>125</v>
      </c>
      <c r="E12" s="42" t="s">
        <v>127</v>
      </c>
      <c r="F12" s="40" t="s">
        <v>26</v>
      </c>
      <c r="G12" s="43">
        <v>3</v>
      </c>
      <c r="H12" s="25"/>
      <c r="I12" s="26"/>
    </row>
    <row r="13" spans="2:9" ht="39.6">
      <c r="B13" s="67">
        <v>4</v>
      </c>
      <c r="C13" s="38"/>
      <c r="D13" s="42" t="s">
        <v>125</v>
      </c>
      <c r="E13" s="42" t="s">
        <v>128</v>
      </c>
      <c r="F13" s="40" t="s">
        <v>26</v>
      </c>
      <c r="G13" s="43">
        <v>2</v>
      </c>
      <c r="H13" s="25"/>
      <c r="I13" s="26"/>
    </row>
    <row r="14" spans="2:9" ht="39.6">
      <c r="B14" s="109">
        <v>5</v>
      </c>
      <c r="C14" s="38"/>
      <c r="D14" s="69" t="s">
        <v>125</v>
      </c>
      <c r="E14" s="286" t="s">
        <v>1556</v>
      </c>
      <c r="F14" s="70" t="s">
        <v>26</v>
      </c>
      <c r="G14" s="71">
        <v>1</v>
      </c>
      <c r="H14" s="25"/>
      <c r="I14" s="26"/>
    </row>
    <row r="15" spans="2:9">
      <c r="B15" s="67">
        <v>6</v>
      </c>
      <c r="C15" s="38"/>
      <c r="D15" s="42" t="s">
        <v>129</v>
      </c>
      <c r="E15" s="42" t="s">
        <v>130</v>
      </c>
      <c r="F15" s="40" t="s">
        <v>26</v>
      </c>
      <c r="G15" s="43">
        <v>11</v>
      </c>
      <c r="H15" s="25"/>
      <c r="I15" s="26"/>
    </row>
    <row r="16" spans="2:9">
      <c r="B16" s="109">
        <v>7</v>
      </c>
      <c r="C16" s="38"/>
      <c r="D16" s="42" t="s">
        <v>131</v>
      </c>
      <c r="E16" s="42" t="s">
        <v>130</v>
      </c>
      <c r="F16" s="40" t="s">
        <v>26</v>
      </c>
      <c r="G16" s="43">
        <v>11</v>
      </c>
      <c r="H16" s="25"/>
      <c r="I16" s="26"/>
    </row>
    <row r="17" spans="2:9">
      <c r="B17" s="67">
        <v>8</v>
      </c>
      <c r="C17" s="38"/>
      <c r="D17" s="42" t="s">
        <v>132</v>
      </c>
      <c r="E17" s="42" t="s">
        <v>130</v>
      </c>
      <c r="F17" s="40" t="s">
        <v>26</v>
      </c>
      <c r="G17" s="43">
        <v>11</v>
      </c>
      <c r="H17" s="25"/>
      <c r="I17" s="26"/>
    </row>
    <row r="18" spans="2:9">
      <c r="B18" s="109">
        <v>9</v>
      </c>
      <c r="C18" s="38"/>
      <c r="D18" s="69" t="s">
        <v>133</v>
      </c>
      <c r="E18" s="69" t="s">
        <v>1557</v>
      </c>
      <c r="F18" s="70" t="s">
        <v>44</v>
      </c>
      <c r="G18" s="71">
        <v>2</v>
      </c>
      <c r="H18" s="25"/>
      <c r="I18" s="26"/>
    </row>
    <row r="19" spans="2:9">
      <c r="B19" s="67">
        <v>10</v>
      </c>
      <c r="C19" s="38"/>
      <c r="D19" s="69" t="s">
        <v>134</v>
      </c>
      <c r="E19" s="69" t="s">
        <v>1558</v>
      </c>
      <c r="F19" s="70" t="s">
        <v>44</v>
      </c>
      <c r="G19" s="71">
        <v>6</v>
      </c>
      <c r="H19" s="25"/>
      <c r="I19" s="26"/>
    </row>
    <row r="20" spans="2:9">
      <c r="B20" s="109">
        <v>11</v>
      </c>
      <c r="C20" s="38"/>
      <c r="D20" s="42" t="s">
        <v>134</v>
      </c>
      <c r="E20" s="42" t="s">
        <v>135</v>
      </c>
      <c r="F20" s="40" t="s">
        <v>44</v>
      </c>
      <c r="G20" s="43">
        <v>4</v>
      </c>
      <c r="H20" s="25"/>
      <c r="I20" s="26"/>
    </row>
    <row r="21" spans="2:9" ht="52.8">
      <c r="B21" s="67">
        <v>12</v>
      </c>
      <c r="C21" s="38"/>
      <c r="D21" s="42" t="s">
        <v>136</v>
      </c>
      <c r="E21" s="42" t="s">
        <v>137</v>
      </c>
      <c r="F21" s="40" t="s">
        <v>44</v>
      </c>
      <c r="G21" s="43">
        <v>54</v>
      </c>
      <c r="H21" s="25"/>
      <c r="I21" s="26"/>
    </row>
    <row r="22" spans="2:9" ht="52.8">
      <c r="B22" s="109">
        <v>13</v>
      </c>
      <c r="C22" s="38"/>
      <c r="D22" s="42" t="s">
        <v>136</v>
      </c>
      <c r="E22" s="42" t="s">
        <v>138</v>
      </c>
      <c r="F22" s="40" t="s">
        <v>44</v>
      </c>
      <c r="G22" s="43">
        <v>15</v>
      </c>
      <c r="H22" s="25"/>
      <c r="I22" s="26"/>
    </row>
    <row r="23" spans="2:9" ht="52.8">
      <c r="B23" s="67">
        <v>14</v>
      </c>
      <c r="C23" s="38"/>
      <c r="D23" s="42" t="s">
        <v>136</v>
      </c>
      <c r="E23" s="42" t="s">
        <v>139</v>
      </c>
      <c r="F23" s="40" t="s">
        <v>44</v>
      </c>
      <c r="G23" s="43">
        <v>8</v>
      </c>
      <c r="H23" s="25"/>
      <c r="I23" s="26"/>
    </row>
    <row r="24" spans="2:9" ht="26.4">
      <c r="B24" s="109">
        <v>15</v>
      </c>
      <c r="C24" s="38"/>
      <c r="D24" s="42" t="s">
        <v>140</v>
      </c>
      <c r="E24" s="42"/>
      <c r="F24" s="40" t="s">
        <v>44</v>
      </c>
      <c r="G24" s="43">
        <v>1</v>
      </c>
      <c r="H24" s="25"/>
      <c r="I24" s="26"/>
    </row>
    <row r="25" spans="2:9" ht="26.4">
      <c r="B25" s="67">
        <v>16</v>
      </c>
      <c r="C25" s="38"/>
      <c r="D25" s="42" t="s">
        <v>141</v>
      </c>
      <c r="E25" s="42"/>
      <c r="F25" s="40" t="s">
        <v>44</v>
      </c>
      <c r="G25" s="43">
        <v>1</v>
      </c>
      <c r="H25" s="25"/>
      <c r="I25" s="26"/>
    </row>
    <row r="26" spans="2:9">
      <c r="B26" s="109">
        <v>17</v>
      </c>
      <c r="C26" s="38"/>
      <c r="D26" s="42" t="s">
        <v>142</v>
      </c>
      <c r="E26" s="42"/>
      <c r="F26" s="40" t="s">
        <v>44</v>
      </c>
      <c r="G26" s="43">
        <v>1</v>
      </c>
      <c r="H26" s="25"/>
      <c r="I26" s="26"/>
    </row>
    <row r="27" spans="2:9">
      <c r="B27" s="67">
        <v>18</v>
      </c>
      <c r="C27" s="38"/>
      <c r="D27" s="42" t="s">
        <v>143</v>
      </c>
      <c r="E27" s="42"/>
      <c r="F27" s="40" t="s">
        <v>44</v>
      </c>
      <c r="G27" s="43">
        <v>1</v>
      </c>
      <c r="H27" s="25"/>
      <c r="I27" s="26"/>
    </row>
    <row r="28" spans="2:9" ht="26.4">
      <c r="B28" s="109">
        <v>19</v>
      </c>
      <c r="C28" s="38"/>
      <c r="D28" s="42" t="s">
        <v>144</v>
      </c>
      <c r="E28" s="42" t="s">
        <v>145</v>
      </c>
      <c r="F28" s="40" t="s">
        <v>44</v>
      </c>
      <c r="G28" s="43">
        <v>20</v>
      </c>
      <c r="H28" s="25"/>
      <c r="I28" s="26"/>
    </row>
    <row r="29" spans="2:9" ht="26.4">
      <c r="B29" s="67">
        <v>20</v>
      </c>
      <c r="C29" s="38"/>
      <c r="D29" s="42" t="s">
        <v>146</v>
      </c>
      <c r="E29" s="42"/>
      <c r="F29" s="40" t="s">
        <v>44</v>
      </c>
      <c r="G29" s="43">
        <v>20</v>
      </c>
      <c r="H29" s="25"/>
      <c r="I29" s="26"/>
    </row>
    <row r="30" spans="2:9" ht="26.4">
      <c r="B30" s="109">
        <v>21</v>
      </c>
      <c r="C30" s="38"/>
      <c r="D30" s="42" t="s">
        <v>147</v>
      </c>
      <c r="E30" s="42" t="s">
        <v>148</v>
      </c>
      <c r="F30" s="40" t="s">
        <v>44</v>
      </c>
      <c r="G30" s="43">
        <v>20</v>
      </c>
      <c r="H30" s="25"/>
      <c r="I30" s="26"/>
    </row>
    <row r="31" spans="2:9" ht="26.4">
      <c r="B31" s="67">
        <v>22</v>
      </c>
      <c r="C31" s="38"/>
      <c r="D31" s="42" t="s">
        <v>149</v>
      </c>
      <c r="E31" s="42"/>
      <c r="F31" s="40" t="s">
        <v>44</v>
      </c>
      <c r="G31" s="43">
        <v>1</v>
      </c>
      <c r="H31" s="25"/>
      <c r="I31" s="26"/>
    </row>
    <row r="32" spans="2:9" ht="26.4">
      <c r="B32" s="109">
        <v>23</v>
      </c>
      <c r="C32" s="38"/>
      <c r="D32" s="358" t="s">
        <v>1559</v>
      </c>
      <c r="E32" s="359" t="s">
        <v>1560</v>
      </c>
      <c r="F32" s="360" t="s">
        <v>44</v>
      </c>
      <c r="G32" s="361">
        <v>3</v>
      </c>
      <c r="H32" s="25"/>
      <c r="I32" s="26"/>
    </row>
    <row r="33" spans="2:9" ht="39.6">
      <c r="B33" s="67">
        <v>24</v>
      </c>
      <c r="C33" s="38"/>
      <c r="D33" s="358" t="s">
        <v>1561</v>
      </c>
      <c r="E33" s="359" t="s">
        <v>1562</v>
      </c>
      <c r="F33" s="360" t="s">
        <v>44</v>
      </c>
      <c r="G33" s="361">
        <v>3</v>
      </c>
      <c r="H33" s="25"/>
      <c r="I33" s="26"/>
    </row>
    <row r="34" spans="2:9">
      <c r="B34" s="109">
        <v>25</v>
      </c>
      <c r="C34" s="38"/>
      <c r="D34" s="287" t="s">
        <v>150</v>
      </c>
      <c r="E34" s="288" t="s">
        <v>1563</v>
      </c>
      <c r="F34" s="289" t="s">
        <v>26</v>
      </c>
      <c r="G34" s="290">
        <v>1</v>
      </c>
      <c r="H34" s="25"/>
      <c r="I34" s="26"/>
    </row>
    <row r="35" spans="2:9">
      <c r="B35" s="67">
        <v>26</v>
      </c>
      <c r="C35" s="38"/>
      <c r="D35" s="42" t="s">
        <v>150</v>
      </c>
      <c r="E35" s="42" t="s">
        <v>151</v>
      </c>
      <c r="F35" s="40" t="s">
        <v>26</v>
      </c>
      <c r="G35" s="43">
        <v>1</v>
      </c>
      <c r="H35" s="25"/>
      <c r="I35" s="26"/>
    </row>
    <row r="36" spans="2:9">
      <c r="B36" s="109">
        <v>27</v>
      </c>
      <c r="C36" s="38"/>
      <c r="D36" s="42" t="s">
        <v>150</v>
      </c>
      <c r="E36" s="42" t="s">
        <v>152</v>
      </c>
      <c r="F36" s="40" t="s">
        <v>26</v>
      </c>
      <c r="G36" s="43">
        <v>2</v>
      </c>
      <c r="H36" s="25"/>
      <c r="I36" s="26"/>
    </row>
    <row r="37" spans="2:9">
      <c r="B37" s="67">
        <v>28</v>
      </c>
      <c r="C37" s="38"/>
      <c r="D37" s="287" t="s">
        <v>153</v>
      </c>
      <c r="E37" s="288" t="s">
        <v>1564</v>
      </c>
      <c r="F37" s="289" t="s">
        <v>44</v>
      </c>
      <c r="G37" s="290">
        <v>1</v>
      </c>
      <c r="H37" s="25"/>
      <c r="I37" s="26"/>
    </row>
    <row r="38" spans="2:9">
      <c r="B38" s="109">
        <v>29</v>
      </c>
      <c r="C38" s="38"/>
      <c r="D38" s="42" t="s">
        <v>153</v>
      </c>
      <c r="E38" s="42" t="s">
        <v>154</v>
      </c>
      <c r="F38" s="40" t="s">
        <v>44</v>
      </c>
      <c r="G38" s="43">
        <v>1</v>
      </c>
      <c r="H38" s="25"/>
      <c r="I38" s="26"/>
    </row>
    <row r="39" spans="2:9">
      <c r="B39" s="67">
        <v>30</v>
      </c>
      <c r="C39" s="38"/>
      <c r="D39" s="42" t="s">
        <v>153</v>
      </c>
      <c r="E39" s="42" t="s">
        <v>155</v>
      </c>
      <c r="F39" s="40" t="s">
        <v>44</v>
      </c>
      <c r="G39" s="43">
        <v>2</v>
      </c>
      <c r="H39" s="25"/>
      <c r="I39" s="26"/>
    </row>
    <row r="40" spans="2:9" ht="26.4">
      <c r="B40" s="109">
        <v>31</v>
      </c>
      <c r="C40" s="38"/>
      <c r="D40" s="42" t="s">
        <v>156</v>
      </c>
      <c r="E40" s="42" t="s">
        <v>157</v>
      </c>
      <c r="F40" s="40" t="s">
        <v>158</v>
      </c>
      <c r="G40" s="43">
        <v>450</v>
      </c>
      <c r="H40" s="25"/>
      <c r="I40" s="26"/>
    </row>
    <row r="41" spans="2:9" ht="26.4">
      <c r="B41" s="67">
        <v>32</v>
      </c>
      <c r="C41" s="38"/>
      <c r="D41" s="42" t="s">
        <v>156</v>
      </c>
      <c r="E41" s="42" t="s">
        <v>159</v>
      </c>
      <c r="F41" s="40" t="s">
        <v>158</v>
      </c>
      <c r="G41" s="43">
        <v>370</v>
      </c>
      <c r="H41" s="25"/>
      <c r="I41" s="26"/>
    </row>
    <row r="42" spans="2:9" ht="26.4">
      <c r="B42" s="109">
        <v>33</v>
      </c>
      <c r="C42" s="38"/>
      <c r="D42" s="42" t="s">
        <v>156</v>
      </c>
      <c r="E42" s="42" t="s">
        <v>160</v>
      </c>
      <c r="F42" s="40" t="s">
        <v>158</v>
      </c>
      <c r="G42" s="43">
        <v>230</v>
      </c>
      <c r="H42" s="25"/>
      <c r="I42" s="26"/>
    </row>
    <row r="43" spans="2:9" ht="26.4">
      <c r="B43" s="67">
        <v>34</v>
      </c>
      <c r="C43" s="38"/>
      <c r="D43" s="42" t="s">
        <v>156</v>
      </c>
      <c r="E43" s="42" t="s">
        <v>161</v>
      </c>
      <c r="F43" s="40" t="s">
        <v>158</v>
      </c>
      <c r="G43" s="43">
        <v>280</v>
      </c>
      <c r="H43" s="25"/>
      <c r="I43" s="26"/>
    </row>
    <row r="44" spans="2:9" ht="26.4">
      <c r="B44" s="109">
        <v>35</v>
      </c>
      <c r="C44" s="38"/>
      <c r="D44" s="42" t="s">
        <v>156</v>
      </c>
      <c r="E44" s="42" t="s">
        <v>162</v>
      </c>
      <c r="F44" s="40" t="s">
        <v>158</v>
      </c>
      <c r="G44" s="43">
        <v>40</v>
      </c>
      <c r="H44" s="25"/>
      <c r="I44" s="26"/>
    </row>
    <row r="45" spans="2:9" ht="26.4">
      <c r="B45" s="67">
        <v>36</v>
      </c>
      <c r="C45" s="38"/>
      <c r="D45" s="42" t="s">
        <v>156</v>
      </c>
      <c r="E45" s="42" t="s">
        <v>163</v>
      </c>
      <c r="F45" s="40" t="s">
        <v>158</v>
      </c>
      <c r="G45" s="43">
        <v>40</v>
      </c>
      <c r="H45" s="25"/>
      <c r="I45" s="26"/>
    </row>
    <row r="46" spans="2:9" ht="26.4">
      <c r="B46" s="109">
        <v>37</v>
      </c>
      <c r="C46" s="38"/>
      <c r="D46" s="42" t="s">
        <v>156</v>
      </c>
      <c r="E46" s="42" t="s">
        <v>164</v>
      </c>
      <c r="F46" s="40" t="s">
        <v>158</v>
      </c>
      <c r="G46" s="43">
        <v>20</v>
      </c>
      <c r="H46" s="25"/>
      <c r="I46" s="26"/>
    </row>
    <row r="47" spans="2:9">
      <c r="B47" s="67">
        <v>38</v>
      </c>
      <c r="C47" s="38"/>
      <c r="D47" s="42" t="s">
        <v>165</v>
      </c>
      <c r="E47" s="42" t="s">
        <v>130</v>
      </c>
      <c r="F47" s="40" t="s">
        <v>158</v>
      </c>
      <c r="G47" s="43">
        <v>5</v>
      </c>
      <c r="H47" s="25"/>
      <c r="I47" s="26"/>
    </row>
    <row r="48" spans="2:9">
      <c r="B48" s="109">
        <v>39</v>
      </c>
      <c r="C48" s="38"/>
      <c r="D48" s="42" t="s">
        <v>165</v>
      </c>
      <c r="E48" s="42" t="s">
        <v>166</v>
      </c>
      <c r="F48" s="40" t="s">
        <v>158</v>
      </c>
      <c r="G48" s="43">
        <v>70</v>
      </c>
      <c r="H48" s="25"/>
      <c r="I48" s="26"/>
    </row>
    <row r="49" spans="2:9">
      <c r="B49" s="67">
        <v>40</v>
      </c>
      <c r="C49" s="38"/>
      <c r="D49" s="42" t="s">
        <v>165</v>
      </c>
      <c r="E49" s="42" t="s">
        <v>167</v>
      </c>
      <c r="F49" s="40" t="s">
        <v>158</v>
      </c>
      <c r="G49" s="43">
        <v>90</v>
      </c>
      <c r="H49" s="25"/>
      <c r="I49" s="26"/>
    </row>
    <row r="50" spans="2:9">
      <c r="B50" s="109">
        <v>41</v>
      </c>
      <c r="C50" s="38"/>
      <c r="D50" s="42" t="s">
        <v>165</v>
      </c>
      <c r="E50" s="42" t="s">
        <v>168</v>
      </c>
      <c r="F50" s="40" t="s">
        <v>158</v>
      </c>
      <c r="G50" s="43">
        <v>50</v>
      </c>
      <c r="H50" s="25"/>
      <c r="I50" s="26"/>
    </row>
    <row r="51" spans="2:9">
      <c r="B51" s="67">
        <v>42</v>
      </c>
      <c r="C51" s="38"/>
      <c r="D51" s="42" t="s">
        <v>165</v>
      </c>
      <c r="E51" s="42" t="s">
        <v>169</v>
      </c>
      <c r="F51" s="40" t="s">
        <v>158</v>
      </c>
      <c r="G51" s="43">
        <v>15</v>
      </c>
      <c r="H51" s="25"/>
      <c r="I51" s="26"/>
    </row>
    <row r="52" spans="2:9">
      <c r="B52" s="109">
        <v>43</v>
      </c>
      <c r="C52" s="38"/>
      <c r="D52" s="42" t="s">
        <v>165</v>
      </c>
      <c r="E52" s="42" t="s">
        <v>170</v>
      </c>
      <c r="F52" s="40" t="s">
        <v>158</v>
      </c>
      <c r="G52" s="43">
        <v>30</v>
      </c>
      <c r="H52" s="25"/>
      <c r="I52" s="26"/>
    </row>
    <row r="53" spans="2:9">
      <c r="B53" s="67">
        <v>44</v>
      </c>
      <c r="C53" s="38"/>
      <c r="D53" s="42" t="s">
        <v>165</v>
      </c>
      <c r="E53" s="42" t="s">
        <v>171</v>
      </c>
      <c r="F53" s="40" t="s">
        <v>158</v>
      </c>
      <c r="G53" s="43">
        <v>160</v>
      </c>
      <c r="H53" s="25"/>
      <c r="I53" s="26"/>
    </row>
    <row r="54" spans="2:9">
      <c r="B54" s="109">
        <v>45</v>
      </c>
      <c r="C54" s="38"/>
      <c r="D54" s="42" t="s">
        <v>172</v>
      </c>
      <c r="E54" s="42" t="s">
        <v>173</v>
      </c>
      <c r="F54" s="40" t="s">
        <v>158</v>
      </c>
      <c r="G54" s="43">
        <v>4</v>
      </c>
      <c r="H54" s="25"/>
      <c r="I54" s="26"/>
    </row>
    <row r="55" spans="2:9">
      <c r="B55" s="67">
        <v>46</v>
      </c>
      <c r="C55" s="38"/>
      <c r="D55" s="42" t="s">
        <v>174</v>
      </c>
      <c r="E55" s="42" t="s">
        <v>175</v>
      </c>
      <c r="F55" s="40" t="s">
        <v>44</v>
      </c>
      <c r="G55" s="43">
        <v>2</v>
      </c>
      <c r="H55" s="25"/>
      <c r="I55" s="26"/>
    </row>
    <row r="56" spans="2:9">
      <c r="B56" s="109">
        <v>47</v>
      </c>
      <c r="C56" s="38"/>
      <c r="D56" s="42" t="s">
        <v>174</v>
      </c>
      <c r="E56" s="42" t="s">
        <v>176</v>
      </c>
      <c r="F56" s="40" t="s">
        <v>44</v>
      </c>
      <c r="G56" s="43">
        <v>8</v>
      </c>
      <c r="H56" s="25"/>
      <c r="I56" s="26"/>
    </row>
    <row r="57" spans="2:9">
      <c r="B57" s="67">
        <v>48</v>
      </c>
      <c r="C57" s="38"/>
      <c r="D57" s="42" t="s">
        <v>174</v>
      </c>
      <c r="E57" s="42" t="s">
        <v>177</v>
      </c>
      <c r="F57" s="40" t="s">
        <v>44</v>
      </c>
      <c r="G57" s="43">
        <v>2</v>
      </c>
      <c r="H57" s="25"/>
      <c r="I57" s="26"/>
    </row>
    <row r="58" spans="2:9">
      <c r="B58" s="109">
        <v>49</v>
      </c>
      <c r="C58" s="38"/>
      <c r="D58" s="42" t="s">
        <v>174</v>
      </c>
      <c r="E58" s="42" t="s">
        <v>178</v>
      </c>
      <c r="F58" s="40" t="s">
        <v>44</v>
      </c>
      <c r="G58" s="43">
        <v>2</v>
      </c>
      <c r="H58" s="25"/>
      <c r="I58" s="26"/>
    </row>
    <row r="59" spans="2:9">
      <c r="B59" s="67">
        <v>50</v>
      </c>
      <c r="C59" s="38"/>
      <c r="D59" s="42" t="s">
        <v>174</v>
      </c>
      <c r="E59" s="42" t="s">
        <v>180</v>
      </c>
      <c r="F59" s="40" t="s">
        <v>44</v>
      </c>
      <c r="G59" s="43">
        <v>2</v>
      </c>
      <c r="H59" s="25"/>
      <c r="I59" s="26"/>
    </row>
    <row r="60" spans="2:9">
      <c r="B60" s="109">
        <v>51</v>
      </c>
      <c r="C60" s="38"/>
      <c r="D60" s="42" t="s">
        <v>181</v>
      </c>
      <c r="E60" s="42" t="s">
        <v>130</v>
      </c>
      <c r="F60" s="40" t="s">
        <v>26</v>
      </c>
      <c r="G60" s="43">
        <v>3</v>
      </c>
      <c r="H60" s="25"/>
      <c r="I60" s="26"/>
    </row>
    <row r="61" spans="2:9">
      <c r="B61" s="67">
        <v>52</v>
      </c>
      <c r="C61" s="38"/>
      <c r="D61" s="42" t="s">
        <v>181</v>
      </c>
      <c r="E61" s="42" t="s">
        <v>166</v>
      </c>
      <c r="F61" s="40" t="s">
        <v>26</v>
      </c>
      <c r="G61" s="43">
        <v>9</v>
      </c>
      <c r="H61" s="25"/>
      <c r="I61" s="26"/>
    </row>
    <row r="62" spans="2:9">
      <c r="B62" s="109">
        <v>53</v>
      </c>
      <c r="C62" s="38"/>
      <c r="D62" s="42" t="s">
        <v>181</v>
      </c>
      <c r="E62" s="42" t="s">
        <v>182</v>
      </c>
      <c r="F62" s="40" t="s">
        <v>26</v>
      </c>
      <c r="G62" s="43">
        <v>4</v>
      </c>
      <c r="H62" s="25"/>
      <c r="I62" s="26"/>
    </row>
    <row r="63" spans="2:9">
      <c r="B63" s="67">
        <v>54</v>
      </c>
      <c r="C63" s="38"/>
      <c r="D63" s="42" t="s">
        <v>181</v>
      </c>
      <c r="E63" s="42" t="s">
        <v>167</v>
      </c>
      <c r="F63" s="40" t="s">
        <v>26</v>
      </c>
      <c r="G63" s="43">
        <v>2</v>
      </c>
      <c r="H63" s="25"/>
      <c r="I63" s="26"/>
    </row>
    <row r="64" spans="2:9">
      <c r="B64" s="109">
        <v>55</v>
      </c>
      <c r="C64" s="38"/>
      <c r="D64" s="42" t="s">
        <v>181</v>
      </c>
      <c r="E64" s="42" t="s">
        <v>169</v>
      </c>
      <c r="F64" s="40" t="s">
        <v>26</v>
      </c>
      <c r="G64" s="43">
        <v>8</v>
      </c>
      <c r="H64" s="25"/>
      <c r="I64" s="26"/>
    </row>
    <row r="65" spans="2:9">
      <c r="B65" s="67">
        <v>56</v>
      </c>
      <c r="C65" s="38"/>
      <c r="D65" s="42" t="s">
        <v>181</v>
      </c>
      <c r="E65" s="42" t="s">
        <v>171</v>
      </c>
      <c r="F65" s="40" t="s">
        <v>26</v>
      </c>
      <c r="G65" s="43">
        <v>2</v>
      </c>
      <c r="H65" s="25"/>
      <c r="I65" s="26"/>
    </row>
    <row r="66" spans="2:9">
      <c r="B66" s="109">
        <v>57</v>
      </c>
      <c r="C66" s="38"/>
      <c r="D66" s="42" t="s">
        <v>183</v>
      </c>
      <c r="E66" s="42" t="s">
        <v>130</v>
      </c>
      <c r="F66" s="40" t="s">
        <v>26</v>
      </c>
      <c r="G66" s="43">
        <v>16</v>
      </c>
      <c r="H66" s="25"/>
      <c r="I66" s="26"/>
    </row>
    <row r="67" spans="2:9">
      <c r="B67" s="67">
        <v>58</v>
      </c>
      <c r="C67" s="38"/>
      <c r="D67" s="69" t="s">
        <v>184</v>
      </c>
      <c r="E67" s="69" t="s">
        <v>130</v>
      </c>
      <c r="F67" s="70" t="s">
        <v>26</v>
      </c>
      <c r="G67" s="71">
        <v>1</v>
      </c>
      <c r="H67" s="25"/>
      <c r="I67" s="26"/>
    </row>
    <row r="68" spans="2:9">
      <c r="B68" s="109">
        <v>59</v>
      </c>
      <c r="C68" s="38"/>
      <c r="D68" s="42" t="s">
        <v>184</v>
      </c>
      <c r="E68" s="42" t="s">
        <v>166</v>
      </c>
      <c r="F68" s="40" t="s">
        <v>26</v>
      </c>
      <c r="G68" s="43">
        <v>2</v>
      </c>
      <c r="H68" s="25"/>
      <c r="I68" s="26"/>
    </row>
    <row r="69" spans="2:9">
      <c r="B69" s="67">
        <v>60</v>
      </c>
      <c r="C69" s="38"/>
      <c r="D69" s="69" t="s">
        <v>184</v>
      </c>
      <c r="E69" s="69" t="s">
        <v>182</v>
      </c>
      <c r="F69" s="70" t="s">
        <v>26</v>
      </c>
      <c r="G69" s="71">
        <v>1</v>
      </c>
      <c r="H69" s="25"/>
      <c r="I69" s="26"/>
    </row>
    <row r="70" spans="2:9">
      <c r="B70" s="109">
        <v>61</v>
      </c>
      <c r="C70" s="38"/>
      <c r="D70" s="42" t="s">
        <v>184</v>
      </c>
      <c r="E70" s="42" t="s">
        <v>167</v>
      </c>
      <c r="F70" s="40" t="s">
        <v>26</v>
      </c>
      <c r="G70" s="43">
        <v>2</v>
      </c>
      <c r="H70" s="25"/>
      <c r="I70" s="26"/>
    </row>
    <row r="71" spans="2:9">
      <c r="B71" s="67">
        <v>62</v>
      </c>
      <c r="C71" s="38"/>
      <c r="D71" s="42" t="s">
        <v>184</v>
      </c>
      <c r="E71" s="42" t="s">
        <v>169</v>
      </c>
      <c r="F71" s="40" t="s">
        <v>26</v>
      </c>
      <c r="G71" s="43">
        <v>2</v>
      </c>
      <c r="H71" s="25"/>
      <c r="I71" s="26"/>
    </row>
    <row r="72" spans="2:9">
      <c r="B72" s="109">
        <v>63</v>
      </c>
      <c r="C72" s="38"/>
      <c r="D72" s="69" t="s">
        <v>185</v>
      </c>
      <c r="E72" s="69" t="s">
        <v>166</v>
      </c>
      <c r="F72" s="70" t="s">
        <v>26</v>
      </c>
      <c r="G72" s="71">
        <v>1</v>
      </c>
      <c r="H72" s="25"/>
      <c r="I72" s="26"/>
    </row>
    <row r="73" spans="2:9">
      <c r="B73" s="67">
        <v>64</v>
      </c>
      <c r="C73" s="38"/>
      <c r="D73" s="69" t="s">
        <v>185</v>
      </c>
      <c r="E73" s="69" t="s">
        <v>182</v>
      </c>
      <c r="F73" s="70" t="s">
        <v>26</v>
      </c>
      <c r="G73" s="71">
        <v>1</v>
      </c>
      <c r="H73" s="25"/>
      <c r="I73" s="26"/>
    </row>
    <row r="74" spans="2:9">
      <c r="B74" s="109">
        <v>65</v>
      </c>
      <c r="C74" s="38"/>
      <c r="D74" s="42" t="s">
        <v>185</v>
      </c>
      <c r="E74" s="42" t="s">
        <v>169</v>
      </c>
      <c r="F74" s="40" t="s">
        <v>26</v>
      </c>
      <c r="G74" s="43">
        <v>2</v>
      </c>
      <c r="H74" s="25"/>
      <c r="I74" s="26"/>
    </row>
    <row r="75" spans="2:9">
      <c r="B75" s="67">
        <v>66</v>
      </c>
      <c r="C75" s="38"/>
      <c r="D75" s="42" t="s">
        <v>186</v>
      </c>
      <c r="E75" s="42" t="s">
        <v>187</v>
      </c>
      <c r="F75" s="40" t="s">
        <v>26</v>
      </c>
      <c r="G75" s="43">
        <v>8</v>
      </c>
      <c r="H75" s="25"/>
      <c r="I75" s="26"/>
    </row>
    <row r="76" spans="2:9">
      <c r="B76" s="109">
        <v>67</v>
      </c>
      <c r="C76" s="38"/>
      <c r="D76" s="42" t="s">
        <v>188</v>
      </c>
      <c r="E76" s="42" t="s">
        <v>189</v>
      </c>
      <c r="F76" s="40" t="s">
        <v>26</v>
      </c>
      <c r="G76" s="43">
        <v>12</v>
      </c>
      <c r="H76" s="25"/>
      <c r="I76" s="26"/>
    </row>
    <row r="77" spans="2:9">
      <c r="B77" s="67">
        <v>68</v>
      </c>
      <c r="C77" s="38"/>
      <c r="D77" s="42" t="s">
        <v>190</v>
      </c>
      <c r="E77" s="42" t="s">
        <v>130</v>
      </c>
      <c r="F77" s="40" t="s">
        <v>26</v>
      </c>
      <c r="G77" s="43">
        <v>12</v>
      </c>
      <c r="H77" s="25"/>
      <c r="I77" s="26"/>
    </row>
    <row r="78" spans="2:9">
      <c r="B78" s="109">
        <v>69</v>
      </c>
      <c r="C78" s="38"/>
      <c r="D78" s="42" t="s">
        <v>191</v>
      </c>
      <c r="E78" s="42" t="s">
        <v>130</v>
      </c>
      <c r="F78" s="40" t="s">
        <v>26</v>
      </c>
      <c r="G78" s="43">
        <v>12</v>
      </c>
      <c r="H78" s="25"/>
      <c r="I78" s="26"/>
    </row>
    <row r="79" spans="2:9">
      <c r="B79" s="67">
        <v>70</v>
      </c>
      <c r="C79" s="38"/>
      <c r="D79" s="42" t="s">
        <v>192</v>
      </c>
      <c r="E79" s="42" t="s">
        <v>193</v>
      </c>
      <c r="F79" s="40" t="s">
        <v>158</v>
      </c>
      <c r="G79" s="43">
        <v>470</v>
      </c>
      <c r="H79" s="25"/>
      <c r="I79" s="26"/>
    </row>
    <row r="80" spans="2:9">
      <c r="B80" s="109">
        <v>71</v>
      </c>
      <c r="C80" s="38"/>
      <c r="D80" s="42" t="s">
        <v>192</v>
      </c>
      <c r="E80" s="42" t="s">
        <v>194</v>
      </c>
      <c r="F80" s="40" t="s">
        <v>158</v>
      </c>
      <c r="G80" s="43">
        <v>387</v>
      </c>
      <c r="H80" s="25"/>
      <c r="I80" s="26"/>
    </row>
    <row r="81" spans="2:9">
      <c r="B81" s="67">
        <v>72</v>
      </c>
      <c r="C81" s="38"/>
      <c r="D81" s="42" t="s">
        <v>192</v>
      </c>
      <c r="E81" s="42" t="s">
        <v>195</v>
      </c>
      <c r="F81" s="40" t="s">
        <v>158</v>
      </c>
      <c r="G81" s="43">
        <v>240</v>
      </c>
      <c r="H81" s="25"/>
      <c r="I81" s="26"/>
    </row>
    <row r="82" spans="2:9">
      <c r="B82" s="109">
        <v>73</v>
      </c>
      <c r="C82" s="38"/>
      <c r="D82" s="42" t="s">
        <v>192</v>
      </c>
      <c r="E82" s="42" t="s">
        <v>196</v>
      </c>
      <c r="F82" s="40" t="s">
        <v>158</v>
      </c>
      <c r="G82" s="43">
        <v>300</v>
      </c>
      <c r="H82" s="25"/>
      <c r="I82" s="26"/>
    </row>
    <row r="83" spans="2:9">
      <c r="B83" s="67">
        <v>74</v>
      </c>
      <c r="C83" s="38"/>
      <c r="D83" s="42" t="s">
        <v>197</v>
      </c>
      <c r="E83" s="42" t="s">
        <v>198</v>
      </c>
      <c r="F83" s="40" t="s">
        <v>158</v>
      </c>
      <c r="G83" s="43">
        <v>5</v>
      </c>
      <c r="H83" s="25"/>
      <c r="I83" s="26"/>
    </row>
    <row r="84" spans="2:9">
      <c r="B84" s="109">
        <v>75</v>
      </c>
      <c r="C84" s="38"/>
      <c r="D84" s="42" t="s">
        <v>197</v>
      </c>
      <c r="E84" s="42" t="s">
        <v>199</v>
      </c>
      <c r="F84" s="40" t="s">
        <v>158</v>
      </c>
      <c r="G84" s="43">
        <v>80</v>
      </c>
      <c r="H84" s="25"/>
      <c r="I84" s="26"/>
    </row>
    <row r="85" spans="2:9">
      <c r="B85" s="67">
        <v>76</v>
      </c>
      <c r="C85" s="38"/>
      <c r="D85" s="42" t="s">
        <v>197</v>
      </c>
      <c r="E85" s="42" t="s">
        <v>200</v>
      </c>
      <c r="F85" s="40" t="s">
        <v>158</v>
      </c>
      <c r="G85" s="43">
        <v>150</v>
      </c>
      <c r="H85" s="25"/>
      <c r="I85" s="26"/>
    </row>
    <row r="86" spans="2:9">
      <c r="B86" s="109">
        <v>77</v>
      </c>
      <c r="C86" s="38"/>
      <c r="D86" s="42" t="s">
        <v>197</v>
      </c>
      <c r="E86" s="42" t="s">
        <v>201</v>
      </c>
      <c r="F86" s="40" t="s">
        <v>158</v>
      </c>
      <c r="G86" s="43">
        <v>55</v>
      </c>
      <c r="H86" s="25"/>
      <c r="I86" s="26"/>
    </row>
    <row r="87" spans="2:9">
      <c r="B87" s="67">
        <v>78</v>
      </c>
      <c r="C87" s="38"/>
      <c r="D87" s="42" t="s">
        <v>197</v>
      </c>
      <c r="E87" s="42" t="s">
        <v>202</v>
      </c>
      <c r="F87" s="40" t="s">
        <v>158</v>
      </c>
      <c r="G87" s="43">
        <v>45</v>
      </c>
      <c r="H87" s="25"/>
      <c r="I87" s="26"/>
    </row>
    <row r="88" spans="2:9">
      <c r="B88" s="109">
        <v>79</v>
      </c>
      <c r="C88" s="38"/>
      <c r="D88" s="42" t="s">
        <v>197</v>
      </c>
      <c r="E88" s="42" t="s">
        <v>203</v>
      </c>
      <c r="F88" s="40" t="s">
        <v>158</v>
      </c>
      <c r="G88" s="43">
        <v>20</v>
      </c>
      <c r="H88" s="25"/>
      <c r="I88" s="26"/>
    </row>
    <row r="89" spans="2:9">
      <c r="B89" s="67">
        <v>80</v>
      </c>
      <c r="C89" s="38"/>
      <c r="D89" s="42" t="s">
        <v>197</v>
      </c>
      <c r="E89" s="42" t="s">
        <v>204</v>
      </c>
      <c r="F89" s="40" t="s">
        <v>158</v>
      </c>
      <c r="G89" s="43">
        <v>25</v>
      </c>
      <c r="H89" s="25"/>
      <c r="I89" s="26"/>
    </row>
    <row r="90" spans="2:9">
      <c r="B90" s="109">
        <v>81</v>
      </c>
      <c r="C90" s="38"/>
      <c r="D90" s="42" t="s">
        <v>197</v>
      </c>
      <c r="E90" s="42" t="s">
        <v>205</v>
      </c>
      <c r="F90" s="40" t="s">
        <v>158</v>
      </c>
      <c r="G90" s="43">
        <v>35</v>
      </c>
      <c r="H90" s="25"/>
      <c r="I90" s="26"/>
    </row>
    <row r="91" spans="2:9">
      <c r="B91" s="67">
        <v>82</v>
      </c>
      <c r="C91" s="38"/>
      <c r="D91" s="42" t="s">
        <v>197</v>
      </c>
      <c r="E91" s="42" t="s">
        <v>206</v>
      </c>
      <c r="F91" s="40" t="s">
        <v>158</v>
      </c>
      <c r="G91" s="43">
        <v>175</v>
      </c>
      <c r="H91" s="25"/>
      <c r="I91" s="26"/>
    </row>
    <row r="92" spans="2:9">
      <c r="B92" s="109">
        <v>83</v>
      </c>
      <c r="C92" s="38"/>
      <c r="D92" s="42" t="s">
        <v>207</v>
      </c>
      <c r="E92" s="42"/>
      <c r="F92" s="40" t="s">
        <v>44</v>
      </c>
      <c r="G92" s="43">
        <v>1</v>
      </c>
      <c r="H92" s="25"/>
      <c r="I92" s="26"/>
    </row>
    <row r="93" spans="2:9">
      <c r="B93" s="67">
        <v>84</v>
      </c>
      <c r="C93" s="38"/>
      <c r="D93" s="42" t="s">
        <v>208</v>
      </c>
      <c r="E93" s="42"/>
      <c r="F93" s="40" t="s">
        <v>44</v>
      </c>
      <c r="G93" s="43">
        <v>1</v>
      </c>
      <c r="H93" s="25"/>
      <c r="I93" s="26"/>
    </row>
    <row r="94" spans="2:9">
      <c r="B94" s="109">
        <v>85</v>
      </c>
      <c r="C94" s="38"/>
      <c r="D94" s="42" t="s">
        <v>209</v>
      </c>
      <c r="E94" s="42"/>
      <c r="F94" s="40" t="s">
        <v>44</v>
      </c>
      <c r="G94" s="43">
        <v>1</v>
      </c>
      <c r="H94" s="25"/>
      <c r="I94" s="26"/>
    </row>
    <row r="95" spans="2:9">
      <c r="B95" s="67">
        <v>86</v>
      </c>
      <c r="C95" s="38"/>
      <c r="D95" s="42" t="s">
        <v>210</v>
      </c>
      <c r="E95" s="42"/>
      <c r="F95" s="40" t="s">
        <v>44</v>
      </c>
      <c r="G95" s="43">
        <v>1</v>
      </c>
      <c r="H95" s="25"/>
      <c r="I95" s="26"/>
    </row>
    <row r="96" spans="2:9">
      <c r="B96" s="109">
        <v>87</v>
      </c>
      <c r="C96" s="38"/>
      <c r="D96" s="42" t="s">
        <v>211</v>
      </c>
      <c r="E96" s="42"/>
      <c r="F96" s="40" t="s">
        <v>44</v>
      </c>
      <c r="G96" s="43">
        <v>1</v>
      </c>
      <c r="H96" s="25"/>
      <c r="I96" s="26"/>
    </row>
    <row r="97" spans="2:9">
      <c r="B97" s="67">
        <v>88</v>
      </c>
      <c r="C97" s="38"/>
      <c r="D97" s="42" t="s">
        <v>212</v>
      </c>
      <c r="E97" s="42"/>
      <c r="F97" s="40" t="s">
        <v>44</v>
      </c>
      <c r="G97" s="43">
        <v>1</v>
      </c>
      <c r="H97" s="25"/>
      <c r="I97" s="26"/>
    </row>
    <row r="98" spans="2:9">
      <c r="B98" s="109">
        <v>89</v>
      </c>
      <c r="C98" s="38"/>
      <c r="D98" s="42" t="s">
        <v>213</v>
      </c>
      <c r="E98" s="42"/>
      <c r="F98" s="40" t="s">
        <v>44</v>
      </c>
      <c r="G98" s="43">
        <v>1</v>
      </c>
      <c r="H98" s="25"/>
      <c r="I98" s="26"/>
    </row>
    <row r="99" spans="2:9" ht="26.4">
      <c r="B99" s="67">
        <v>90</v>
      </c>
      <c r="C99" s="38"/>
      <c r="D99" s="42" t="s">
        <v>214</v>
      </c>
      <c r="E99" s="42" t="s">
        <v>215</v>
      </c>
      <c r="F99" s="40" t="s">
        <v>44</v>
      </c>
      <c r="G99" s="43">
        <v>1</v>
      </c>
      <c r="H99" s="25"/>
      <c r="I99" s="26"/>
    </row>
    <row r="100" spans="2:9" ht="26.4">
      <c r="B100" s="109">
        <v>91</v>
      </c>
      <c r="C100" s="38"/>
      <c r="D100" s="42" t="s">
        <v>216</v>
      </c>
      <c r="E100" s="42"/>
      <c r="F100" s="40" t="s">
        <v>44</v>
      </c>
      <c r="G100" s="43">
        <v>1</v>
      </c>
      <c r="H100" s="25"/>
      <c r="I100" s="26"/>
    </row>
    <row r="101" spans="2:9" s="6" customFormat="1">
      <c r="B101" s="10"/>
      <c r="C101" s="11"/>
      <c r="D101" s="12"/>
      <c r="E101" s="12"/>
      <c r="F101" s="13"/>
      <c r="G101" s="23"/>
      <c r="H101" s="27"/>
      <c r="I101" s="28"/>
    </row>
    <row r="102" spans="2:9">
      <c r="B102" s="4"/>
      <c r="C102" s="4"/>
      <c r="D102" s="7"/>
      <c r="E102" s="7"/>
      <c r="F102" s="7" t="s">
        <v>5</v>
      </c>
      <c r="G102" s="24"/>
      <c r="H102" s="25"/>
      <c r="I102" s="26"/>
    </row>
    <row r="104" spans="2:9" s="8" customFormat="1" ht="12.75" customHeight="1">
      <c r="C104" s="9" t="str">
        <f>'1,1'!C22</f>
        <v>Piezīmes:</v>
      </c>
    </row>
    <row r="105" spans="2:9" s="8" customFormat="1" ht="45" customHeight="1">
      <c r="B105"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787"/>
      <c r="D105" s="787"/>
      <c r="E105" s="787"/>
      <c r="F105" s="787"/>
      <c r="G105" s="787"/>
      <c r="H105" s="787"/>
      <c r="I105" s="787"/>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K142"/>
  <sheetViews>
    <sheetView showZeros="0" view="pageBreakPreview" zoomScale="80" zoomScaleNormal="100" zoomScaleSheetLayoutView="80" workbookViewId="0">
      <selection activeCell="D4" sqref="D4:I4"/>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5.8867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16" t="str">
        <f ca="1">MID(CELL("filename",B1), FIND("]", CELL("filename",B1))+ 1, 255)</f>
        <v>2,4</v>
      </c>
      <c r="G1" s="16"/>
      <c r="H1" s="16"/>
      <c r="I1" s="16"/>
    </row>
    <row r="2" spans="2:9" s="3" customFormat="1">
      <c r="B2" s="789" t="str">
        <f>D9</f>
        <v>Ventilācija</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17"/>
      <c r="C9" s="18">
        <v>0</v>
      </c>
      <c r="D9" s="19" t="s">
        <v>321</v>
      </c>
      <c r="E9" s="32"/>
      <c r="F9" s="20"/>
      <c r="G9" s="22"/>
      <c r="H9" s="25"/>
      <c r="I9" s="26"/>
    </row>
    <row r="10" spans="2:9" ht="165.6" customHeight="1">
      <c r="B10" s="37">
        <v>1</v>
      </c>
      <c r="C10" s="38"/>
      <c r="D10" s="291" t="s">
        <v>1565</v>
      </c>
      <c r="E10" s="292" t="s">
        <v>1566</v>
      </c>
      <c r="F10" s="40" t="s">
        <v>44</v>
      </c>
      <c r="G10" s="43">
        <v>1</v>
      </c>
      <c r="H10" s="25"/>
      <c r="I10" s="26"/>
    </row>
    <row r="11" spans="2:9" ht="155.25" customHeight="1">
      <c r="B11" s="37">
        <v>2</v>
      </c>
      <c r="C11" s="38"/>
      <c r="D11" s="291" t="s">
        <v>1567</v>
      </c>
      <c r="E11" s="292" t="s">
        <v>1568</v>
      </c>
      <c r="F11" s="40" t="s">
        <v>44</v>
      </c>
      <c r="G11" s="43">
        <v>1</v>
      </c>
      <c r="H11" s="25"/>
      <c r="I11" s="26"/>
    </row>
    <row r="12" spans="2:9" ht="152.55000000000001" customHeight="1">
      <c r="B12" s="37">
        <v>3</v>
      </c>
      <c r="C12" s="38"/>
      <c r="D12" s="291" t="s">
        <v>1569</v>
      </c>
      <c r="E12" s="292" t="s">
        <v>1570</v>
      </c>
      <c r="F12" s="40" t="s">
        <v>44</v>
      </c>
      <c r="G12" s="43">
        <v>1</v>
      </c>
      <c r="H12" s="25"/>
      <c r="I12" s="26"/>
    </row>
    <row r="13" spans="2:9" ht="145.19999999999999">
      <c r="B13" s="37">
        <v>4</v>
      </c>
      <c r="C13" s="38"/>
      <c r="D13" s="291" t="s">
        <v>1571</v>
      </c>
      <c r="E13" s="292" t="s">
        <v>1572</v>
      </c>
      <c r="F13" s="40" t="s">
        <v>44</v>
      </c>
      <c r="G13" s="43">
        <v>1</v>
      </c>
      <c r="H13" s="25"/>
      <c r="I13" s="26"/>
    </row>
    <row r="14" spans="2:9" ht="39.6">
      <c r="B14" s="37">
        <v>5</v>
      </c>
      <c r="C14" s="38"/>
      <c r="D14" s="101" t="s">
        <v>218</v>
      </c>
      <c r="E14" s="101" t="s">
        <v>219</v>
      </c>
      <c r="F14" s="40" t="s">
        <v>44</v>
      </c>
      <c r="G14" s="43">
        <v>4</v>
      </c>
      <c r="H14" s="25"/>
      <c r="I14" s="26"/>
    </row>
    <row r="15" spans="2:9" ht="26.4">
      <c r="B15" s="37">
        <v>6</v>
      </c>
      <c r="C15" s="38"/>
      <c r="D15" s="101" t="s">
        <v>220</v>
      </c>
      <c r="E15" s="101" t="s">
        <v>221</v>
      </c>
      <c r="F15" s="40" t="s">
        <v>44</v>
      </c>
      <c r="G15" s="43">
        <v>4</v>
      </c>
      <c r="H15" s="25"/>
      <c r="I15" s="26"/>
    </row>
    <row r="16" spans="2:9" ht="26.4">
      <c r="B16" s="37">
        <v>7</v>
      </c>
      <c r="C16" s="38"/>
      <c r="D16" s="101" t="s">
        <v>222</v>
      </c>
      <c r="E16" s="101" t="s">
        <v>223</v>
      </c>
      <c r="F16" s="40" t="s">
        <v>44</v>
      </c>
      <c r="G16" s="43">
        <v>1</v>
      </c>
      <c r="H16" s="25"/>
      <c r="I16" s="26"/>
    </row>
    <row r="17" spans="2:9" ht="26.4">
      <c r="B17" s="37">
        <v>8</v>
      </c>
      <c r="C17" s="38"/>
      <c r="D17" s="42" t="s">
        <v>224</v>
      </c>
      <c r="E17" s="42" t="s">
        <v>225</v>
      </c>
      <c r="F17" s="40" t="s">
        <v>44</v>
      </c>
      <c r="G17" s="43">
        <v>1</v>
      </c>
      <c r="H17" s="25"/>
      <c r="I17" s="26"/>
    </row>
    <row r="18" spans="2:9">
      <c r="B18" s="37">
        <v>9</v>
      </c>
      <c r="C18" s="38"/>
      <c r="D18" s="42" t="s">
        <v>226</v>
      </c>
      <c r="E18" s="42" t="s">
        <v>227</v>
      </c>
      <c r="F18" s="40" t="s">
        <v>44</v>
      </c>
      <c r="G18" s="43">
        <v>2</v>
      </c>
      <c r="H18" s="25"/>
      <c r="I18" s="26"/>
    </row>
    <row r="19" spans="2:9">
      <c r="B19" s="37">
        <v>10</v>
      </c>
      <c r="C19" s="38"/>
      <c r="D19" s="42" t="s">
        <v>228</v>
      </c>
      <c r="E19" s="42" t="s">
        <v>229</v>
      </c>
      <c r="F19" s="40" t="s">
        <v>44</v>
      </c>
      <c r="G19" s="43">
        <v>2</v>
      </c>
      <c r="H19" s="25"/>
      <c r="I19" s="26"/>
    </row>
    <row r="20" spans="2:9">
      <c r="B20" s="37">
        <v>11</v>
      </c>
      <c r="C20" s="38"/>
      <c r="D20" s="42" t="s">
        <v>230</v>
      </c>
      <c r="E20" s="42" t="s">
        <v>231</v>
      </c>
      <c r="F20" s="40" t="s">
        <v>158</v>
      </c>
      <c r="G20" s="43">
        <v>45</v>
      </c>
      <c r="H20" s="25"/>
      <c r="I20" s="26"/>
    </row>
    <row r="21" spans="2:9">
      <c r="B21" s="37">
        <v>12</v>
      </c>
      <c r="C21" s="38"/>
      <c r="D21" s="42" t="s">
        <v>230</v>
      </c>
      <c r="E21" s="42" t="s">
        <v>232</v>
      </c>
      <c r="F21" s="40" t="s">
        <v>158</v>
      </c>
      <c r="G21" s="43">
        <v>60</v>
      </c>
      <c r="H21" s="25"/>
      <c r="I21" s="26"/>
    </row>
    <row r="22" spans="2:9">
      <c r="B22" s="37">
        <v>13</v>
      </c>
      <c r="C22" s="38"/>
      <c r="D22" s="42" t="s">
        <v>230</v>
      </c>
      <c r="E22" s="42" t="s">
        <v>233</v>
      </c>
      <c r="F22" s="40" t="s">
        <v>158</v>
      </c>
      <c r="G22" s="43">
        <v>90</v>
      </c>
      <c r="H22" s="25"/>
      <c r="I22" s="26"/>
    </row>
    <row r="23" spans="2:9">
      <c r="B23" s="37">
        <v>14</v>
      </c>
      <c r="C23" s="38"/>
      <c r="D23" s="42" t="s">
        <v>230</v>
      </c>
      <c r="E23" s="42" t="s">
        <v>234</v>
      </c>
      <c r="F23" s="40" t="s">
        <v>158</v>
      </c>
      <c r="G23" s="43">
        <v>180</v>
      </c>
      <c r="H23" s="25"/>
      <c r="I23" s="26"/>
    </row>
    <row r="24" spans="2:9">
      <c r="B24" s="37">
        <v>15</v>
      </c>
      <c r="C24" s="38"/>
      <c r="D24" s="42" t="s">
        <v>230</v>
      </c>
      <c r="E24" s="42" t="s">
        <v>235</v>
      </c>
      <c r="F24" s="40" t="s">
        <v>158</v>
      </c>
      <c r="G24" s="43">
        <v>150</v>
      </c>
      <c r="H24" s="25"/>
      <c r="I24" s="26"/>
    </row>
    <row r="25" spans="2:9">
      <c r="B25" s="37">
        <v>16</v>
      </c>
      <c r="C25" s="38"/>
      <c r="D25" s="42" t="s">
        <v>230</v>
      </c>
      <c r="E25" s="42" t="s">
        <v>236</v>
      </c>
      <c r="F25" s="40" t="s">
        <v>158</v>
      </c>
      <c r="G25" s="43">
        <v>100</v>
      </c>
      <c r="H25" s="25"/>
      <c r="I25" s="26"/>
    </row>
    <row r="26" spans="2:9">
      <c r="B26" s="37">
        <v>17</v>
      </c>
      <c r="C26" s="38"/>
      <c r="D26" s="42" t="s">
        <v>230</v>
      </c>
      <c r="E26" s="42" t="s">
        <v>237</v>
      </c>
      <c r="F26" s="40" t="s">
        <v>158</v>
      </c>
      <c r="G26" s="43">
        <v>140</v>
      </c>
      <c r="H26" s="25"/>
      <c r="I26" s="26"/>
    </row>
    <row r="27" spans="2:9">
      <c r="B27" s="37">
        <v>18</v>
      </c>
      <c r="C27" s="38"/>
      <c r="D27" s="42" t="s">
        <v>230</v>
      </c>
      <c r="E27" s="42" t="s">
        <v>238</v>
      </c>
      <c r="F27" s="40" t="s">
        <v>158</v>
      </c>
      <c r="G27" s="43">
        <v>150</v>
      </c>
      <c r="H27" s="25"/>
      <c r="I27" s="26"/>
    </row>
    <row r="28" spans="2:9">
      <c r="B28" s="37">
        <v>19</v>
      </c>
      <c r="C28" s="38"/>
      <c r="D28" s="42" t="s">
        <v>230</v>
      </c>
      <c r="E28" s="42" t="s">
        <v>239</v>
      </c>
      <c r="F28" s="40" t="s">
        <v>158</v>
      </c>
      <c r="G28" s="43">
        <v>150</v>
      </c>
      <c r="H28" s="25"/>
      <c r="I28" s="26"/>
    </row>
    <row r="29" spans="2:9">
      <c r="B29" s="37">
        <v>20</v>
      </c>
      <c r="C29" s="38"/>
      <c r="D29" s="42" t="s">
        <v>230</v>
      </c>
      <c r="E29" s="42" t="s">
        <v>240</v>
      </c>
      <c r="F29" s="40" t="s">
        <v>158</v>
      </c>
      <c r="G29" s="43">
        <v>160</v>
      </c>
      <c r="H29" s="25"/>
      <c r="I29" s="26"/>
    </row>
    <row r="30" spans="2:9">
      <c r="B30" s="37">
        <v>21</v>
      </c>
      <c r="C30" s="38"/>
      <c r="D30" s="42" t="s">
        <v>230</v>
      </c>
      <c r="E30" s="42" t="s">
        <v>241</v>
      </c>
      <c r="F30" s="40" t="s">
        <v>158</v>
      </c>
      <c r="G30" s="43">
        <v>2</v>
      </c>
      <c r="H30" s="25"/>
      <c r="I30" s="26"/>
    </row>
    <row r="31" spans="2:9">
      <c r="B31" s="37">
        <v>22</v>
      </c>
      <c r="C31" s="38"/>
      <c r="D31" s="287" t="s">
        <v>230</v>
      </c>
      <c r="E31" s="293" t="s">
        <v>1573</v>
      </c>
      <c r="F31" s="289" t="s">
        <v>158</v>
      </c>
      <c r="G31" s="290">
        <v>1</v>
      </c>
      <c r="H31" s="25"/>
      <c r="I31" s="26"/>
    </row>
    <row r="32" spans="2:9">
      <c r="B32" s="37">
        <v>23</v>
      </c>
      <c r="C32" s="38"/>
      <c r="D32" s="42" t="s">
        <v>230</v>
      </c>
      <c r="E32" s="42" t="s">
        <v>242</v>
      </c>
      <c r="F32" s="40" t="s">
        <v>158</v>
      </c>
      <c r="G32" s="43">
        <v>15</v>
      </c>
      <c r="H32" s="25"/>
      <c r="I32" s="26"/>
    </row>
    <row r="33" spans="2:9">
      <c r="B33" s="37">
        <v>24</v>
      </c>
      <c r="C33" s="38"/>
      <c r="D33" s="42" t="s">
        <v>230</v>
      </c>
      <c r="E33" s="42" t="s">
        <v>243</v>
      </c>
      <c r="F33" s="40" t="s">
        <v>158</v>
      </c>
      <c r="G33" s="43">
        <v>30</v>
      </c>
      <c r="H33" s="25"/>
      <c r="I33" s="26"/>
    </row>
    <row r="34" spans="2:9">
      <c r="B34" s="37">
        <v>25</v>
      </c>
      <c r="C34" s="38"/>
      <c r="D34" s="42" t="s">
        <v>230</v>
      </c>
      <c r="E34" s="42" t="s">
        <v>244</v>
      </c>
      <c r="F34" s="40" t="s">
        <v>158</v>
      </c>
      <c r="G34" s="43">
        <v>10</v>
      </c>
      <c r="H34" s="25"/>
      <c r="I34" s="26"/>
    </row>
    <row r="35" spans="2:9">
      <c r="B35" s="37">
        <v>26</v>
      </c>
      <c r="C35" s="38"/>
      <c r="D35" s="42" t="s">
        <v>230</v>
      </c>
      <c r="E35" s="42" t="s">
        <v>245</v>
      </c>
      <c r="F35" s="40" t="s">
        <v>158</v>
      </c>
      <c r="G35" s="43">
        <v>60</v>
      </c>
      <c r="H35" s="25"/>
      <c r="I35" s="26"/>
    </row>
    <row r="36" spans="2:9">
      <c r="B36" s="37">
        <v>27</v>
      </c>
      <c r="C36" s="38"/>
      <c r="D36" s="287" t="s">
        <v>230</v>
      </c>
      <c r="E36" s="293" t="s">
        <v>1574</v>
      </c>
      <c r="F36" s="289" t="s">
        <v>158</v>
      </c>
      <c r="G36" s="294">
        <v>1</v>
      </c>
      <c r="H36" s="25"/>
      <c r="I36" s="26"/>
    </row>
    <row r="37" spans="2:9">
      <c r="B37" s="37">
        <v>28</v>
      </c>
      <c r="C37" s="38"/>
      <c r="D37" s="287" t="s">
        <v>230</v>
      </c>
      <c r="E37" s="293" t="s">
        <v>1575</v>
      </c>
      <c r="F37" s="289" t="s">
        <v>158</v>
      </c>
      <c r="G37" s="294">
        <v>1</v>
      </c>
      <c r="H37" s="25"/>
      <c r="I37" s="26"/>
    </row>
    <row r="38" spans="2:9">
      <c r="B38" s="37">
        <v>29</v>
      </c>
      <c r="C38" s="38"/>
      <c r="D38" s="287" t="s">
        <v>230</v>
      </c>
      <c r="E38" s="293" t="s">
        <v>1576</v>
      </c>
      <c r="F38" s="289" t="s">
        <v>158</v>
      </c>
      <c r="G38" s="294">
        <v>25</v>
      </c>
      <c r="H38" s="25"/>
      <c r="I38" s="26"/>
    </row>
    <row r="39" spans="2:9">
      <c r="B39" s="37">
        <v>30</v>
      </c>
      <c r="C39" s="38"/>
      <c r="D39" s="287" t="s">
        <v>230</v>
      </c>
      <c r="E39" s="293" t="s">
        <v>1577</v>
      </c>
      <c r="F39" s="289" t="s">
        <v>158</v>
      </c>
      <c r="G39" s="294">
        <v>10</v>
      </c>
      <c r="H39" s="25"/>
      <c r="I39" s="26"/>
    </row>
    <row r="40" spans="2:9">
      <c r="B40" s="37">
        <v>31</v>
      </c>
      <c r="C40" s="38"/>
      <c r="D40" s="42" t="s">
        <v>230</v>
      </c>
      <c r="E40" s="42" t="s">
        <v>246</v>
      </c>
      <c r="F40" s="40" t="s">
        <v>158</v>
      </c>
      <c r="G40" s="43">
        <v>1</v>
      </c>
      <c r="H40" s="25"/>
      <c r="I40" s="26"/>
    </row>
    <row r="41" spans="2:9">
      <c r="B41" s="37">
        <v>32</v>
      </c>
      <c r="C41" s="38"/>
      <c r="D41" s="69" t="s">
        <v>230</v>
      </c>
      <c r="E41" s="69" t="s">
        <v>1578</v>
      </c>
      <c r="F41" s="70" t="s">
        <v>158</v>
      </c>
      <c r="G41" s="71">
        <v>10</v>
      </c>
      <c r="H41" s="25"/>
      <c r="I41" s="26"/>
    </row>
    <row r="42" spans="2:9">
      <c r="B42" s="37">
        <v>33</v>
      </c>
      <c r="C42" s="38"/>
      <c r="D42" s="69" t="s">
        <v>230</v>
      </c>
      <c r="E42" s="69" t="s">
        <v>1579</v>
      </c>
      <c r="F42" s="70" t="s">
        <v>158</v>
      </c>
      <c r="G42" s="71">
        <v>11</v>
      </c>
      <c r="H42" s="25"/>
      <c r="I42" s="26"/>
    </row>
    <row r="43" spans="2:9">
      <c r="B43" s="37">
        <v>34</v>
      </c>
      <c r="C43" s="38"/>
      <c r="D43" s="42" t="s">
        <v>230</v>
      </c>
      <c r="E43" s="42" t="s">
        <v>247</v>
      </c>
      <c r="F43" s="40" t="s">
        <v>158</v>
      </c>
      <c r="G43" s="43">
        <v>6</v>
      </c>
      <c r="H43" s="25"/>
      <c r="I43" s="26"/>
    </row>
    <row r="44" spans="2:9">
      <c r="B44" s="37">
        <v>35</v>
      </c>
      <c r="C44" s="38"/>
      <c r="D44" s="42" t="s">
        <v>230</v>
      </c>
      <c r="E44" s="42" t="s">
        <v>248</v>
      </c>
      <c r="F44" s="40" t="s">
        <v>158</v>
      </c>
      <c r="G44" s="43">
        <v>10</v>
      </c>
      <c r="H44" s="25"/>
      <c r="I44" s="26"/>
    </row>
    <row r="45" spans="2:9">
      <c r="B45" s="37">
        <v>36</v>
      </c>
      <c r="C45" s="38"/>
      <c r="D45" s="42" t="s">
        <v>230</v>
      </c>
      <c r="E45" s="42" t="s">
        <v>249</v>
      </c>
      <c r="F45" s="40" t="s">
        <v>158</v>
      </c>
      <c r="G45" s="43">
        <v>1</v>
      </c>
      <c r="H45" s="25"/>
      <c r="I45" s="26"/>
    </row>
    <row r="46" spans="2:9">
      <c r="B46" s="37">
        <v>37</v>
      </c>
      <c r="C46" s="38"/>
      <c r="D46" s="287" t="s">
        <v>230</v>
      </c>
      <c r="E46" s="293" t="s">
        <v>1580</v>
      </c>
      <c r="F46" s="289" t="s">
        <v>158</v>
      </c>
      <c r="G46" s="290">
        <v>1</v>
      </c>
      <c r="H46" s="25"/>
      <c r="I46" s="26"/>
    </row>
    <row r="47" spans="2:9">
      <c r="B47" s="37">
        <v>38</v>
      </c>
      <c r="C47" s="38"/>
      <c r="D47" s="287" t="s">
        <v>230</v>
      </c>
      <c r="E47" s="293" t="s">
        <v>1581</v>
      </c>
      <c r="F47" s="289" t="s">
        <v>158</v>
      </c>
      <c r="G47" s="290">
        <v>2</v>
      </c>
      <c r="H47" s="25"/>
      <c r="I47" s="26"/>
    </row>
    <row r="48" spans="2:9">
      <c r="B48" s="37">
        <v>39</v>
      </c>
      <c r="C48" s="38"/>
      <c r="D48" s="42" t="s">
        <v>230</v>
      </c>
      <c r="E48" s="42" t="s">
        <v>250</v>
      </c>
      <c r="F48" s="40" t="s">
        <v>158</v>
      </c>
      <c r="G48" s="43">
        <v>5</v>
      </c>
      <c r="H48" s="25"/>
      <c r="I48" s="26"/>
    </row>
    <row r="49" spans="2:9">
      <c r="B49" s="37">
        <v>40</v>
      </c>
      <c r="C49" s="38"/>
      <c r="D49" s="42" t="s">
        <v>230</v>
      </c>
      <c r="E49" s="42" t="s">
        <v>251</v>
      </c>
      <c r="F49" s="40" t="s">
        <v>158</v>
      </c>
      <c r="G49" s="43">
        <v>1</v>
      </c>
      <c r="H49" s="25"/>
      <c r="I49" s="26"/>
    </row>
    <row r="50" spans="2:9">
      <c r="B50" s="37">
        <v>41</v>
      </c>
      <c r="C50" s="38"/>
      <c r="D50" s="42" t="s">
        <v>230</v>
      </c>
      <c r="E50" s="42" t="s">
        <v>252</v>
      </c>
      <c r="F50" s="40" t="s">
        <v>158</v>
      </c>
      <c r="G50" s="43">
        <v>16</v>
      </c>
      <c r="H50" s="25"/>
      <c r="I50" s="26"/>
    </row>
    <row r="51" spans="2:9">
      <c r="B51" s="37">
        <v>42</v>
      </c>
      <c r="C51" s="38"/>
      <c r="D51" s="42" t="s">
        <v>230</v>
      </c>
      <c r="E51" s="42" t="s">
        <v>253</v>
      </c>
      <c r="F51" s="40" t="s">
        <v>158</v>
      </c>
      <c r="G51" s="43">
        <v>1</v>
      </c>
      <c r="H51" s="25"/>
      <c r="I51" s="26"/>
    </row>
    <row r="52" spans="2:9">
      <c r="B52" s="37">
        <v>43</v>
      </c>
      <c r="C52" s="38"/>
      <c r="D52" s="42" t="s">
        <v>230</v>
      </c>
      <c r="E52" s="42" t="s">
        <v>254</v>
      </c>
      <c r="F52" s="40" t="s">
        <v>158</v>
      </c>
      <c r="G52" s="43">
        <v>1</v>
      </c>
      <c r="H52" s="25"/>
      <c r="I52" s="26"/>
    </row>
    <row r="53" spans="2:9">
      <c r="B53" s="37">
        <v>44</v>
      </c>
      <c r="C53" s="38"/>
      <c r="D53" s="42" t="s">
        <v>230</v>
      </c>
      <c r="E53" s="42" t="s">
        <v>255</v>
      </c>
      <c r="F53" s="40" t="s">
        <v>158</v>
      </c>
      <c r="G53" s="43">
        <v>15</v>
      </c>
      <c r="H53" s="25"/>
      <c r="I53" s="26"/>
    </row>
    <row r="54" spans="2:9">
      <c r="B54" s="37">
        <v>45</v>
      </c>
      <c r="C54" s="38"/>
      <c r="D54" s="287" t="s">
        <v>230</v>
      </c>
      <c r="E54" s="293" t="s">
        <v>1582</v>
      </c>
      <c r="F54" s="289" t="s">
        <v>158</v>
      </c>
      <c r="G54" s="290">
        <v>1</v>
      </c>
      <c r="H54" s="25"/>
      <c r="I54" s="26"/>
    </row>
    <row r="55" spans="2:9">
      <c r="B55" s="37">
        <v>46</v>
      </c>
      <c r="C55" s="38"/>
      <c r="D55" s="287" t="s">
        <v>230</v>
      </c>
      <c r="E55" s="293" t="s">
        <v>1583</v>
      </c>
      <c r="F55" s="289" t="s">
        <v>158</v>
      </c>
      <c r="G55" s="290">
        <v>1</v>
      </c>
      <c r="H55" s="25"/>
      <c r="I55" s="26"/>
    </row>
    <row r="56" spans="2:9">
      <c r="B56" s="37">
        <v>47</v>
      </c>
      <c r="C56" s="38"/>
      <c r="D56" s="287" t="s">
        <v>230</v>
      </c>
      <c r="E56" s="293" t="s">
        <v>1584</v>
      </c>
      <c r="F56" s="289" t="s">
        <v>158</v>
      </c>
      <c r="G56" s="290">
        <v>10</v>
      </c>
      <c r="H56" s="25"/>
      <c r="I56" s="26"/>
    </row>
    <row r="57" spans="2:9">
      <c r="B57" s="37">
        <v>48</v>
      </c>
      <c r="C57" s="38"/>
      <c r="D57" s="42" t="s">
        <v>230</v>
      </c>
      <c r="E57" s="42" t="s">
        <v>256</v>
      </c>
      <c r="F57" s="40" t="s">
        <v>158</v>
      </c>
      <c r="G57" s="43">
        <v>10</v>
      </c>
      <c r="H57" s="25"/>
      <c r="I57" s="26"/>
    </row>
    <row r="58" spans="2:9">
      <c r="B58" s="37">
        <v>49</v>
      </c>
      <c r="C58" s="38"/>
      <c r="D58" s="42" t="s">
        <v>230</v>
      </c>
      <c r="E58" s="42" t="s">
        <v>257</v>
      </c>
      <c r="F58" s="40" t="s">
        <v>158</v>
      </c>
      <c r="G58" s="43">
        <v>1</v>
      </c>
      <c r="H58" s="25"/>
      <c r="I58" s="26"/>
    </row>
    <row r="59" spans="2:9">
      <c r="B59" s="37">
        <v>50</v>
      </c>
      <c r="C59" s="38"/>
      <c r="D59" s="287" t="s">
        <v>258</v>
      </c>
      <c r="E59" s="293" t="s">
        <v>1585</v>
      </c>
      <c r="F59" s="289" t="s">
        <v>26</v>
      </c>
      <c r="G59" s="290">
        <v>3</v>
      </c>
      <c r="H59" s="25"/>
      <c r="I59" s="26"/>
    </row>
    <row r="60" spans="2:9">
      <c r="B60" s="37">
        <v>51</v>
      </c>
      <c r="C60" s="38"/>
      <c r="D60" s="287" t="s">
        <v>258</v>
      </c>
      <c r="E60" s="293" t="s">
        <v>1586</v>
      </c>
      <c r="F60" s="289" t="s">
        <v>26</v>
      </c>
      <c r="G60" s="290">
        <v>5</v>
      </c>
      <c r="H60" s="25"/>
      <c r="I60" s="26"/>
    </row>
    <row r="61" spans="2:9">
      <c r="B61" s="37">
        <v>52</v>
      </c>
      <c r="C61" s="38"/>
      <c r="D61" s="42" t="s">
        <v>258</v>
      </c>
      <c r="E61" s="42" t="s">
        <v>259</v>
      </c>
      <c r="F61" s="40" t="s">
        <v>26</v>
      </c>
      <c r="G61" s="43">
        <v>6</v>
      </c>
      <c r="H61" s="25"/>
      <c r="I61" s="26"/>
    </row>
    <row r="62" spans="2:9">
      <c r="B62" s="37">
        <v>53</v>
      </c>
      <c r="C62" s="38"/>
      <c r="D62" s="42" t="s">
        <v>258</v>
      </c>
      <c r="E62" s="42" t="s">
        <v>260</v>
      </c>
      <c r="F62" s="40" t="s">
        <v>26</v>
      </c>
      <c r="G62" s="43">
        <v>3</v>
      </c>
      <c r="H62" s="25"/>
      <c r="I62" s="26"/>
    </row>
    <row r="63" spans="2:9" ht="26.4">
      <c r="B63" s="37">
        <v>54</v>
      </c>
      <c r="C63" s="38"/>
      <c r="D63" s="42" t="s">
        <v>258</v>
      </c>
      <c r="E63" s="42" t="s">
        <v>261</v>
      </c>
      <c r="F63" s="40" t="s">
        <v>26</v>
      </c>
      <c r="G63" s="43">
        <v>6</v>
      </c>
      <c r="H63" s="25"/>
      <c r="I63" s="26"/>
    </row>
    <row r="64" spans="2:9" ht="26.4">
      <c r="B64" s="37">
        <v>55</v>
      </c>
      <c r="C64" s="38"/>
      <c r="D64" s="42" t="s">
        <v>258</v>
      </c>
      <c r="E64" s="42" t="s">
        <v>262</v>
      </c>
      <c r="F64" s="40" t="s">
        <v>26</v>
      </c>
      <c r="G64" s="43">
        <v>16</v>
      </c>
      <c r="H64" s="25"/>
      <c r="I64" s="26"/>
    </row>
    <row r="65" spans="2:9" ht="39.6">
      <c r="B65" s="37">
        <v>56</v>
      </c>
      <c r="C65" s="38"/>
      <c r="D65" s="42" t="s">
        <v>258</v>
      </c>
      <c r="E65" s="42" t="s">
        <v>263</v>
      </c>
      <c r="F65" s="40" t="s">
        <v>26</v>
      </c>
      <c r="G65" s="43">
        <v>1</v>
      </c>
      <c r="H65" s="25"/>
      <c r="I65" s="26"/>
    </row>
    <row r="66" spans="2:9" ht="39.6">
      <c r="B66" s="37">
        <v>57</v>
      </c>
      <c r="C66" s="38"/>
      <c r="D66" s="69" t="s">
        <v>258</v>
      </c>
      <c r="E66" s="295" t="s">
        <v>1587</v>
      </c>
      <c r="F66" s="70" t="s">
        <v>26</v>
      </c>
      <c r="G66" s="71">
        <v>5</v>
      </c>
      <c r="H66" s="25"/>
      <c r="I66" s="26"/>
    </row>
    <row r="67" spans="2:9" ht="39.6">
      <c r="B67" s="37">
        <v>58</v>
      </c>
      <c r="C67" s="38"/>
      <c r="D67" s="69" t="s">
        <v>258</v>
      </c>
      <c r="E67" s="295" t="s">
        <v>1588</v>
      </c>
      <c r="F67" s="70" t="s">
        <v>26</v>
      </c>
      <c r="G67" s="71">
        <v>1</v>
      </c>
      <c r="H67" s="25"/>
      <c r="I67" s="26"/>
    </row>
    <row r="68" spans="2:9">
      <c r="B68" s="37">
        <v>59</v>
      </c>
      <c r="C68" s="38"/>
      <c r="D68" s="42" t="s">
        <v>258</v>
      </c>
      <c r="E68" s="42" t="s">
        <v>264</v>
      </c>
      <c r="F68" s="40" t="s">
        <v>26</v>
      </c>
      <c r="G68" s="43">
        <v>2</v>
      </c>
      <c r="H68" s="25"/>
      <c r="I68" s="26"/>
    </row>
    <row r="69" spans="2:9">
      <c r="B69" s="37">
        <v>60</v>
      </c>
      <c r="C69" s="38"/>
      <c r="D69" s="287" t="s">
        <v>258</v>
      </c>
      <c r="E69" s="293" t="s">
        <v>1589</v>
      </c>
      <c r="F69" s="289" t="s">
        <v>26</v>
      </c>
      <c r="G69" s="290">
        <v>4</v>
      </c>
      <c r="H69" s="25"/>
      <c r="I69" s="26"/>
    </row>
    <row r="70" spans="2:9">
      <c r="B70" s="37">
        <v>61</v>
      </c>
      <c r="C70" s="38"/>
      <c r="D70" s="296" t="s">
        <v>265</v>
      </c>
      <c r="E70" s="296" t="s">
        <v>264</v>
      </c>
      <c r="F70" s="289" t="s">
        <v>26</v>
      </c>
      <c r="G70" s="290">
        <v>2</v>
      </c>
      <c r="H70" s="25"/>
      <c r="I70" s="26"/>
    </row>
    <row r="71" spans="2:9">
      <c r="B71" s="37">
        <v>62</v>
      </c>
      <c r="C71" s="38"/>
      <c r="D71" s="287" t="s">
        <v>265</v>
      </c>
      <c r="E71" s="293" t="s">
        <v>1589</v>
      </c>
      <c r="F71" s="289" t="s">
        <v>26</v>
      </c>
      <c r="G71" s="290">
        <v>2</v>
      </c>
      <c r="H71" s="25"/>
      <c r="I71" s="26"/>
    </row>
    <row r="72" spans="2:9">
      <c r="B72" s="37">
        <v>63</v>
      </c>
      <c r="C72" s="38"/>
      <c r="D72" s="287" t="s">
        <v>265</v>
      </c>
      <c r="E72" s="293" t="s">
        <v>1590</v>
      </c>
      <c r="F72" s="289" t="s">
        <v>26</v>
      </c>
      <c r="G72" s="290">
        <v>2</v>
      </c>
      <c r="H72" s="25"/>
      <c r="I72" s="26"/>
    </row>
    <row r="73" spans="2:9">
      <c r="B73" s="37">
        <v>64</v>
      </c>
      <c r="C73" s="38"/>
      <c r="D73" s="287" t="s">
        <v>265</v>
      </c>
      <c r="E73" s="293" t="s">
        <v>1591</v>
      </c>
      <c r="F73" s="289" t="s">
        <v>26</v>
      </c>
      <c r="G73" s="290">
        <v>1</v>
      </c>
      <c r="H73" s="25"/>
      <c r="I73" s="26"/>
    </row>
    <row r="74" spans="2:9">
      <c r="B74" s="37">
        <v>65</v>
      </c>
      <c r="C74" s="38"/>
      <c r="D74" s="42" t="s">
        <v>265</v>
      </c>
      <c r="E74" s="42" t="s">
        <v>266</v>
      </c>
      <c r="F74" s="40" t="s">
        <v>26</v>
      </c>
      <c r="G74" s="43">
        <v>6</v>
      </c>
      <c r="H74" s="25"/>
      <c r="I74" s="26"/>
    </row>
    <row r="75" spans="2:9">
      <c r="B75" s="37">
        <v>66</v>
      </c>
      <c r="C75" s="38"/>
      <c r="D75" s="42" t="s">
        <v>265</v>
      </c>
      <c r="E75" s="42" t="s">
        <v>267</v>
      </c>
      <c r="F75" s="40" t="s">
        <v>26</v>
      </c>
      <c r="G75" s="43">
        <v>1</v>
      </c>
      <c r="H75" s="25"/>
      <c r="I75" s="26"/>
    </row>
    <row r="76" spans="2:9" ht="39.6">
      <c r="B76" s="37">
        <v>67</v>
      </c>
      <c r="C76" s="38"/>
      <c r="D76" s="42" t="s">
        <v>265</v>
      </c>
      <c r="E76" s="42" t="s">
        <v>268</v>
      </c>
      <c r="F76" s="40" t="s">
        <v>26</v>
      </c>
      <c r="G76" s="43">
        <v>1</v>
      </c>
      <c r="H76" s="25"/>
      <c r="I76" s="26"/>
    </row>
    <row r="77" spans="2:9">
      <c r="B77" s="37">
        <v>68</v>
      </c>
      <c r="C77" s="38"/>
      <c r="D77" s="42" t="s">
        <v>265</v>
      </c>
      <c r="E77" s="42" t="s">
        <v>259</v>
      </c>
      <c r="F77" s="40" t="s">
        <v>26</v>
      </c>
      <c r="G77" s="43">
        <v>6</v>
      </c>
      <c r="H77" s="25"/>
      <c r="I77" s="26"/>
    </row>
    <row r="78" spans="2:9">
      <c r="B78" s="37">
        <v>69</v>
      </c>
      <c r="C78" s="38"/>
      <c r="D78" s="42" t="s">
        <v>265</v>
      </c>
      <c r="E78" s="42" t="s">
        <v>260</v>
      </c>
      <c r="F78" s="40" t="s">
        <v>26</v>
      </c>
      <c r="G78" s="43">
        <v>3</v>
      </c>
      <c r="H78" s="25"/>
      <c r="I78" s="26"/>
    </row>
    <row r="79" spans="2:9" ht="26.4">
      <c r="B79" s="37">
        <v>70</v>
      </c>
      <c r="C79" s="38"/>
      <c r="D79" s="42" t="s">
        <v>265</v>
      </c>
      <c r="E79" s="42" t="s">
        <v>269</v>
      </c>
      <c r="F79" s="40" t="s">
        <v>26</v>
      </c>
      <c r="G79" s="43">
        <v>13</v>
      </c>
      <c r="H79" s="25"/>
      <c r="I79" s="26"/>
    </row>
    <row r="80" spans="2:9" ht="26.4">
      <c r="B80" s="37">
        <v>71</v>
      </c>
      <c r="C80" s="38"/>
      <c r="D80" s="42" t="s">
        <v>265</v>
      </c>
      <c r="E80" s="42" t="s">
        <v>270</v>
      </c>
      <c r="F80" s="40" t="s">
        <v>26</v>
      </c>
      <c r="G80" s="43">
        <v>8</v>
      </c>
      <c r="H80" s="25"/>
      <c r="I80" s="26"/>
    </row>
    <row r="81" spans="2:9">
      <c r="B81" s="37">
        <v>72</v>
      </c>
      <c r="C81" s="38"/>
      <c r="D81" s="42" t="s">
        <v>265</v>
      </c>
      <c r="E81" s="42" t="s">
        <v>271</v>
      </c>
      <c r="F81" s="40" t="s">
        <v>26</v>
      </c>
      <c r="G81" s="43">
        <v>7</v>
      </c>
      <c r="H81" s="25"/>
      <c r="I81" s="26"/>
    </row>
    <row r="82" spans="2:9">
      <c r="B82" s="37">
        <v>73</v>
      </c>
      <c r="C82" s="38"/>
      <c r="D82" s="42" t="s">
        <v>265</v>
      </c>
      <c r="E82" s="42" t="s">
        <v>272</v>
      </c>
      <c r="F82" s="40" t="s">
        <v>26</v>
      </c>
      <c r="G82" s="43">
        <v>18</v>
      </c>
      <c r="H82" s="25"/>
      <c r="I82" s="26"/>
    </row>
    <row r="83" spans="2:9">
      <c r="B83" s="37">
        <v>74</v>
      </c>
      <c r="C83" s="38"/>
      <c r="D83" s="42" t="s">
        <v>273</v>
      </c>
      <c r="E83" s="42" t="s">
        <v>274</v>
      </c>
      <c r="F83" s="40" t="s">
        <v>26</v>
      </c>
      <c r="G83" s="43">
        <v>4</v>
      </c>
      <c r="H83" s="25"/>
      <c r="I83" s="26"/>
    </row>
    <row r="84" spans="2:9">
      <c r="B84" s="37">
        <v>75</v>
      </c>
      <c r="C84" s="38"/>
      <c r="D84" s="287" t="s">
        <v>275</v>
      </c>
      <c r="E84" s="293" t="s">
        <v>1592</v>
      </c>
      <c r="F84" s="289" t="s">
        <v>26</v>
      </c>
      <c r="G84" s="290">
        <v>1</v>
      </c>
      <c r="H84" s="25"/>
      <c r="I84" s="26"/>
    </row>
    <row r="85" spans="2:9">
      <c r="B85" s="37">
        <v>76</v>
      </c>
      <c r="C85" s="38"/>
      <c r="D85" s="42" t="s">
        <v>275</v>
      </c>
      <c r="E85" s="42" t="s">
        <v>276</v>
      </c>
      <c r="F85" s="40" t="s">
        <v>26</v>
      </c>
      <c r="G85" s="43">
        <v>1</v>
      </c>
      <c r="H85" s="25"/>
      <c r="I85" s="26"/>
    </row>
    <row r="86" spans="2:9">
      <c r="B86" s="37">
        <v>77</v>
      </c>
      <c r="C86" s="38"/>
      <c r="D86" s="42" t="s">
        <v>275</v>
      </c>
      <c r="E86" s="42" t="s">
        <v>277</v>
      </c>
      <c r="F86" s="40" t="s">
        <v>26</v>
      </c>
      <c r="G86" s="43">
        <v>1</v>
      </c>
      <c r="H86" s="25"/>
      <c r="I86" s="26"/>
    </row>
    <row r="87" spans="2:9">
      <c r="B87" s="37">
        <v>78</v>
      </c>
      <c r="C87" s="38"/>
      <c r="D87" s="42" t="s">
        <v>275</v>
      </c>
      <c r="E87" s="42" t="s">
        <v>278</v>
      </c>
      <c r="F87" s="40" t="s">
        <v>26</v>
      </c>
      <c r="G87" s="43">
        <v>2</v>
      </c>
      <c r="H87" s="25"/>
      <c r="I87" s="26"/>
    </row>
    <row r="88" spans="2:9">
      <c r="B88" s="37">
        <v>79</v>
      </c>
      <c r="C88" s="38"/>
      <c r="D88" s="42" t="s">
        <v>279</v>
      </c>
      <c r="E88" s="42" t="s">
        <v>280</v>
      </c>
      <c r="F88" s="40" t="s">
        <v>26</v>
      </c>
      <c r="G88" s="43">
        <v>1</v>
      </c>
      <c r="H88" s="25"/>
      <c r="I88" s="26"/>
    </row>
    <row r="89" spans="2:9">
      <c r="B89" s="37">
        <v>80</v>
      </c>
      <c r="C89" s="38"/>
      <c r="D89" s="42" t="s">
        <v>279</v>
      </c>
      <c r="E89" s="42" t="s">
        <v>281</v>
      </c>
      <c r="F89" s="40" t="s">
        <v>26</v>
      </c>
      <c r="G89" s="43">
        <v>1</v>
      </c>
      <c r="H89" s="25"/>
      <c r="I89" s="26"/>
    </row>
    <row r="90" spans="2:9">
      <c r="B90" s="37">
        <v>81</v>
      </c>
      <c r="C90" s="38"/>
      <c r="D90" s="287" t="s">
        <v>279</v>
      </c>
      <c r="E90" s="293" t="s">
        <v>1593</v>
      </c>
      <c r="F90" s="289" t="s">
        <v>26</v>
      </c>
      <c r="G90" s="290">
        <v>1</v>
      </c>
      <c r="H90" s="25"/>
      <c r="I90" s="26"/>
    </row>
    <row r="91" spans="2:9">
      <c r="B91" s="37">
        <v>82</v>
      </c>
      <c r="C91" s="38"/>
      <c r="D91" s="287" t="s">
        <v>279</v>
      </c>
      <c r="E91" s="293" t="s">
        <v>1594</v>
      </c>
      <c r="F91" s="289" t="s">
        <v>26</v>
      </c>
      <c r="G91" s="290">
        <v>1</v>
      </c>
      <c r="H91" s="25"/>
      <c r="I91" s="26"/>
    </row>
    <row r="92" spans="2:9">
      <c r="B92" s="37">
        <v>83</v>
      </c>
      <c r="C92" s="38"/>
      <c r="D92" s="42" t="s">
        <v>279</v>
      </c>
      <c r="E92" s="42" t="s">
        <v>282</v>
      </c>
      <c r="F92" s="40" t="s">
        <v>26</v>
      </c>
      <c r="G92" s="43">
        <v>2</v>
      </c>
      <c r="H92" s="25"/>
      <c r="I92" s="26"/>
    </row>
    <row r="93" spans="2:9" ht="26.4">
      <c r="B93" s="37">
        <v>84</v>
      </c>
      <c r="C93" s="38"/>
      <c r="D93" s="42" t="s">
        <v>283</v>
      </c>
      <c r="E93" s="42" t="s">
        <v>284</v>
      </c>
      <c r="F93" s="40" t="s">
        <v>26</v>
      </c>
      <c r="G93" s="43">
        <v>4</v>
      </c>
      <c r="H93" s="25"/>
      <c r="I93" s="26"/>
    </row>
    <row r="94" spans="2:9">
      <c r="B94" s="37">
        <v>85</v>
      </c>
      <c r="C94" s="38"/>
      <c r="D94" s="42" t="s">
        <v>285</v>
      </c>
      <c r="E94" s="42" t="s">
        <v>286</v>
      </c>
      <c r="F94" s="40" t="s">
        <v>26</v>
      </c>
      <c r="G94" s="43">
        <v>7</v>
      </c>
      <c r="H94" s="25"/>
      <c r="I94" s="26"/>
    </row>
    <row r="95" spans="2:9">
      <c r="B95" s="37">
        <v>86</v>
      </c>
      <c r="C95" s="38"/>
      <c r="D95" s="42" t="s">
        <v>285</v>
      </c>
      <c r="E95" s="42" t="s">
        <v>287</v>
      </c>
      <c r="F95" s="40" t="s">
        <v>26</v>
      </c>
      <c r="G95" s="43">
        <v>26</v>
      </c>
      <c r="H95" s="25"/>
      <c r="I95" s="26"/>
    </row>
    <row r="96" spans="2:9">
      <c r="B96" s="37">
        <v>87</v>
      </c>
      <c r="C96" s="38"/>
      <c r="D96" s="42" t="s">
        <v>285</v>
      </c>
      <c r="E96" s="42" t="s">
        <v>288</v>
      </c>
      <c r="F96" s="40" t="s">
        <v>26</v>
      </c>
      <c r="G96" s="43">
        <v>1</v>
      </c>
      <c r="H96" s="25"/>
      <c r="I96" s="26"/>
    </row>
    <row r="97" spans="2:9">
      <c r="B97" s="37">
        <v>88</v>
      </c>
      <c r="C97" s="38"/>
      <c r="D97" s="42" t="s">
        <v>285</v>
      </c>
      <c r="E97" s="42" t="s">
        <v>289</v>
      </c>
      <c r="F97" s="40" t="s">
        <v>26</v>
      </c>
      <c r="G97" s="43">
        <v>14</v>
      </c>
      <c r="H97" s="25"/>
      <c r="I97" s="26"/>
    </row>
    <row r="98" spans="2:9">
      <c r="B98" s="37">
        <v>89</v>
      </c>
      <c r="C98" s="38"/>
      <c r="D98" s="42" t="s">
        <v>285</v>
      </c>
      <c r="E98" s="42" t="s">
        <v>290</v>
      </c>
      <c r="F98" s="40" t="s">
        <v>26</v>
      </c>
      <c r="G98" s="43">
        <v>14</v>
      </c>
      <c r="H98" s="25"/>
      <c r="I98" s="26"/>
    </row>
    <row r="99" spans="2:9">
      <c r="B99" s="37">
        <v>90</v>
      </c>
      <c r="C99" s="38"/>
      <c r="D99" s="42" t="s">
        <v>285</v>
      </c>
      <c r="E99" s="42" t="s">
        <v>291</v>
      </c>
      <c r="F99" s="40" t="s">
        <v>26</v>
      </c>
      <c r="G99" s="43">
        <v>12</v>
      </c>
      <c r="H99" s="25"/>
      <c r="I99" s="26"/>
    </row>
    <row r="100" spans="2:9">
      <c r="B100" s="37">
        <v>91</v>
      </c>
      <c r="C100" s="38"/>
      <c r="D100" s="287" t="s">
        <v>285</v>
      </c>
      <c r="E100" s="293" t="s">
        <v>1595</v>
      </c>
      <c r="F100" s="289" t="s">
        <v>26</v>
      </c>
      <c r="G100" s="290">
        <v>4</v>
      </c>
      <c r="H100" s="25"/>
      <c r="I100" s="26"/>
    </row>
    <row r="101" spans="2:9">
      <c r="B101" s="37">
        <v>92</v>
      </c>
      <c r="C101" s="38"/>
      <c r="D101" s="287" t="s">
        <v>285</v>
      </c>
      <c r="E101" s="293" t="s">
        <v>1596</v>
      </c>
      <c r="F101" s="289" t="s">
        <v>26</v>
      </c>
      <c r="G101" s="290">
        <v>1</v>
      </c>
      <c r="H101" s="25"/>
      <c r="I101" s="26"/>
    </row>
    <row r="102" spans="2:9" ht="26.4">
      <c r="B102" s="37">
        <v>93</v>
      </c>
      <c r="C102" s="38"/>
      <c r="D102" s="287" t="s">
        <v>285</v>
      </c>
      <c r="E102" s="293" t="s">
        <v>1597</v>
      </c>
      <c r="F102" s="289" t="s">
        <v>26</v>
      </c>
      <c r="G102" s="290">
        <v>4</v>
      </c>
      <c r="H102" s="25"/>
      <c r="I102" s="26"/>
    </row>
    <row r="103" spans="2:9" ht="26.4">
      <c r="B103" s="37">
        <v>94</v>
      </c>
      <c r="C103" s="38"/>
      <c r="D103" s="287" t="s">
        <v>285</v>
      </c>
      <c r="E103" s="293" t="s">
        <v>1598</v>
      </c>
      <c r="F103" s="289" t="s">
        <v>26</v>
      </c>
      <c r="G103" s="290">
        <v>2</v>
      </c>
      <c r="H103" s="25"/>
      <c r="I103" s="26"/>
    </row>
    <row r="104" spans="2:9" ht="26.4">
      <c r="B104" s="37">
        <v>95</v>
      </c>
      <c r="C104" s="38"/>
      <c r="D104" s="42" t="s">
        <v>285</v>
      </c>
      <c r="E104" s="42" t="s">
        <v>292</v>
      </c>
      <c r="F104" s="40" t="s">
        <v>26</v>
      </c>
      <c r="G104" s="43">
        <v>5</v>
      </c>
      <c r="H104" s="25"/>
      <c r="I104" s="26"/>
    </row>
    <row r="105" spans="2:9">
      <c r="B105" s="37">
        <v>96</v>
      </c>
      <c r="C105" s="38"/>
      <c r="D105" s="69" t="s">
        <v>285</v>
      </c>
      <c r="E105" s="295" t="s">
        <v>1599</v>
      </c>
      <c r="F105" s="70" t="s">
        <v>26</v>
      </c>
      <c r="G105" s="71">
        <v>2</v>
      </c>
      <c r="H105" s="25"/>
      <c r="I105" s="26"/>
    </row>
    <row r="106" spans="2:9">
      <c r="B106" s="37">
        <v>97</v>
      </c>
      <c r="C106" s="38"/>
      <c r="D106" s="42" t="s">
        <v>285</v>
      </c>
      <c r="E106" s="42" t="s">
        <v>293</v>
      </c>
      <c r="F106" s="40" t="s">
        <v>26</v>
      </c>
      <c r="G106" s="43">
        <v>6</v>
      </c>
      <c r="H106" s="25"/>
      <c r="I106" s="26"/>
    </row>
    <row r="107" spans="2:9">
      <c r="B107" s="37">
        <v>98</v>
      </c>
      <c r="C107" s="38"/>
      <c r="D107" s="42" t="s">
        <v>294</v>
      </c>
      <c r="E107" s="42" t="s">
        <v>295</v>
      </c>
      <c r="F107" s="40" t="s">
        <v>26</v>
      </c>
      <c r="G107" s="43">
        <v>2</v>
      </c>
      <c r="H107" s="25"/>
      <c r="I107" s="26"/>
    </row>
    <row r="108" spans="2:9">
      <c r="B108" s="37">
        <v>99</v>
      </c>
      <c r="C108" s="38"/>
      <c r="D108" s="42" t="s">
        <v>294</v>
      </c>
      <c r="E108" s="42" t="s">
        <v>296</v>
      </c>
      <c r="F108" s="40" t="s">
        <v>26</v>
      </c>
      <c r="G108" s="43">
        <v>3</v>
      </c>
      <c r="H108" s="25"/>
      <c r="I108" s="26"/>
    </row>
    <row r="109" spans="2:9">
      <c r="B109" s="37">
        <v>100</v>
      </c>
      <c r="C109" s="38"/>
      <c r="D109" s="42" t="s">
        <v>294</v>
      </c>
      <c r="E109" s="42" t="s">
        <v>297</v>
      </c>
      <c r="F109" s="40" t="s">
        <v>26</v>
      </c>
      <c r="G109" s="43">
        <v>1</v>
      </c>
      <c r="H109" s="25"/>
      <c r="I109" s="26"/>
    </row>
    <row r="110" spans="2:9">
      <c r="B110" s="37">
        <v>101</v>
      </c>
      <c r="C110" s="38"/>
      <c r="D110" s="42" t="s">
        <v>294</v>
      </c>
      <c r="E110" s="42" t="s">
        <v>298</v>
      </c>
      <c r="F110" s="40" t="s">
        <v>26</v>
      </c>
      <c r="G110" s="43">
        <v>2</v>
      </c>
      <c r="H110" s="25"/>
      <c r="I110" s="26"/>
    </row>
    <row r="111" spans="2:9">
      <c r="B111" s="37">
        <v>102</v>
      </c>
      <c r="C111" s="38"/>
      <c r="D111" s="42" t="s">
        <v>294</v>
      </c>
      <c r="E111" s="42" t="s">
        <v>299</v>
      </c>
      <c r="F111" s="40" t="s">
        <v>26</v>
      </c>
      <c r="G111" s="43">
        <v>6</v>
      </c>
      <c r="H111" s="25"/>
      <c r="I111" s="26"/>
    </row>
    <row r="112" spans="2:9">
      <c r="B112" s="37">
        <v>103</v>
      </c>
      <c r="C112" s="38"/>
      <c r="D112" s="42" t="s">
        <v>294</v>
      </c>
      <c r="E112" s="42" t="s">
        <v>300</v>
      </c>
      <c r="F112" s="40" t="s">
        <v>26</v>
      </c>
      <c r="G112" s="43">
        <v>2</v>
      </c>
      <c r="H112" s="25"/>
      <c r="I112" s="26"/>
    </row>
    <row r="113" spans="2:9">
      <c r="B113" s="37">
        <v>104</v>
      </c>
      <c r="C113" s="38"/>
      <c r="D113" s="287" t="s">
        <v>294</v>
      </c>
      <c r="E113" s="293" t="s">
        <v>1600</v>
      </c>
      <c r="F113" s="289" t="s">
        <v>26</v>
      </c>
      <c r="G113" s="290">
        <v>2</v>
      </c>
      <c r="H113" s="25"/>
      <c r="I113" s="26"/>
    </row>
    <row r="114" spans="2:9">
      <c r="B114" s="37">
        <v>105</v>
      </c>
      <c r="C114" s="38"/>
      <c r="D114" s="287" t="s">
        <v>294</v>
      </c>
      <c r="E114" s="293" t="s">
        <v>1601</v>
      </c>
      <c r="F114" s="289" t="s">
        <v>26</v>
      </c>
      <c r="G114" s="290">
        <v>1</v>
      </c>
      <c r="H114" s="25"/>
      <c r="I114" s="26"/>
    </row>
    <row r="115" spans="2:9">
      <c r="B115" s="37">
        <v>106</v>
      </c>
      <c r="C115" s="38"/>
      <c r="D115" s="287" t="s">
        <v>294</v>
      </c>
      <c r="E115" s="293" t="s">
        <v>1602</v>
      </c>
      <c r="F115" s="289" t="s">
        <v>26</v>
      </c>
      <c r="G115" s="290">
        <v>1</v>
      </c>
      <c r="H115" s="25"/>
      <c r="I115" s="26"/>
    </row>
    <row r="116" spans="2:9">
      <c r="B116" s="37">
        <v>107</v>
      </c>
      <c r="C116" s="38"/>
      <c r="D116" s="42" t="s">
        <v>294</v>
      </c>
      <c r="E116" s="42" t="s">
        <v>301</v>
      </c>
      <c r="F116" s="40" t="s">
        <v>26</v>
      </c>
      <c r="G116" s="43">
        <v>2</v>
      </c>
      <c r="H116" s="25"/>
      <c r="I116" s="26"/>
    </row>
    <row r="117" spans="2:9">
      <c r="B117" s="37">
        <v>108</v>
      </c>
      <c r="C117" s="38"/>
      <c r="D117" s="287" t="s">
        <v>294</v>
      </c>
      <c r="E117" s="293" t="s">
        <v>1603</v>
      </c>
      <c r="F117" s="289" t="s">
        <v>26</v>
      </c>
      <c r="G117" s="290">
        <v>3</v>
      </c>
      <c r="H117" s="25"/>
      <c r="I117" s="26"/>
    </row>
    <row r="118" spans="2:9">
      <c r="B118" s="37">
        <v>109</v>
      </c>
      <c r="C118" s="38"/>
      <c r="D118" s="287" t="s">
        <v>294</v>
      </c>
      <c r="E118" s="293" t="s">
        <v>1604</v>
      </c>
      <c r="F118" s="289" t="s">
        <v>26</v>
      </c>
      <c r="G118" s="290">
        <v>9</v>
      </c>
      <c r="H118" s="25"/>
      <c r="I118" s="26"/>
    </row>
    <row r="119" spans="2:9">
      <c r="B119" s="37">
        <v>110</v>
      </c>
      <c r="C119" s="38"/>
      <c r="D119" s="287" t="s">
        <v>294</v>
      </c>
      <c r="E119" s="293" t="s">
        <v>1605</v>
      </c>
      <c r="F119" s="289" t="s">
        <v>26</v>
      </c>
      <c r="G119" s="290">
        <v>1</v>
      </c>
      <c r="H119" s="25"/>
      <c r="I119" s="26"/>
    </row>
    <row r="120" spans="2:9">
      <c r="B120" s="37">
        <v>111</v>
      </c>
      <c r="C120" s="38"/>
      <c r="D120" s="42" t="s">
        <v>294</v>
      </c>
      <c r="E120" s="42" t="s">
        <v>302</v>
      </c>
      <c r="F120" s="40" t="s">
        <v>26</v>
      </c>
      <c r="G120" s="43">
        <v>1</v>
      </c>
      <c r="H120" s="25"/>
      <c r="I120" s="26"/>
    </row>
    <row r="121" spans="2:9">
      <c r="B121" s="37">
        <v>112</v>
      </c>
      <c r="C121" s="38"/>
      <c r="D121" s="42" t="s">
        <v>294</v>
      </c>
      <c r="E121" s="42" t="s">
        <v>303</v>
      </c>
      <c r="F121" s="40" t="s">
        <v>26</v>
      </c>
      <c r="G121" s="43">
        <v>1</v>
      </c>
      <c r="H121" s="25"/>
      <c r="I121" s="26"/>
    </row>
    <row r="122" spans="2:9" ht="26.4">
      <c r="B122" s="37">
        <v>113</v>
      </c>
      <c r="C122" s="38"/>
      <c r="D122" s="42" t="s">
        <v>304</v>
      </c>
      <c r="E122" s="42" t="s">
        <v>305</v>
      </c>
      <c r="F122" s="40" t="s">
        <v>26</v>
      </c>
      <c r="G122" s="43">
        <v>1</v>
      </c>
      <c r="H122" s="25"/>
      <c r="I122" s="26"/>
    </row>
    <row r="123" spans="2:9" ht="26.4">
      <c r="B123" s="37">
        <v>114</v>
      </c>
      <c r="C123" s="38"/>
      <c r="D123" s="42" t="s">
        <v>304</v>
      </c>
      <c r="E123" s="42" t="s">
        <v>306</v>
      </c>
      <c r="F123" s="40" t="s">
        <v>26</v>
      </c>
      <c r="G123" s="43">
        <v>1</v>
      </c>
      <c r="H123" s="25"/>
      <c r="I123" s="26"/>
    </row>
    <row r="124" spans="2:9" ht="26.4">
      <c r="B124" s="37">
        <v>115</v>
      </c>
      <c r="C124" s="38"/>
      <c r="D124" s="287" t="s">
        <v>304</v>
      </c>
      <c r="E124" s="293" t="s">
        <v>1606</v>
      </c>
      <c r="F124" s="289" t="s">
        <v>26</v>
      </c>
      <c r="G124" s="290">
        <v>3</v>
      </c>
      <c r="H124" s="25"/>
      <c r="I124" s="26"/>
    </row>
    <row r="125" spans="2:9" ht="26.4">
      <c r="B125" s="37">
        <v>116</v>
      </c>
      <c r="C125" s="38"/>
      <c r="D125" s="287" t="s">
        <v>304</v>
      </c>
      <c r="E125" s="293" t="s">
        <v>1607</v>
      </c>
      <c r="F125" s="289" t="s">
        <v>26</v>
      </c>
      <c r="G125" s="290">
        <v>1</v>
      </c>
      <c r="H125" s="25"/>
      <c r="I125" s="26"/>
    </row>
    <row r="126" spans="2:9" ht="26.4">
      <c r="B126" s="37">
        <v>117</v>
      </c>
      <c r="C126" s="38"/>
      <c r="D126" s="69" t="s">
        <v>304</v>
      </c>
      <c r="E126" s="69" t="s">
        <v>1608</v>
      </c>
      <c r="F126" s="70" t="s">
        <v>26</v>
      </c>
      <c r="G126" s="71">
        <v>1</v>
      </c>
      <c r="H126" s="25"/>
      <c r="I126" s="26"/>
    </row>
    <row r="127" spans="2:9" ht="26.4">
      <c r="B127" s="37">
        <v>118</v>
      </c>
      <c r="C127" s="38"/>
      <c r="D127" s="42" t="s">
        <v>304</v>
      </c>
      <c r="E127" s="42" t="s">
        <v>307</v>
      </c>
      <c r="F127" s="40" t="s">
        <v>26</v>
      </c>
      <c r="G127" s="43">
        <v>4</v>
      </c>
      <c r="H127" s="25"/>
      <c r="I127" s="26"/>
    </row>
    <row r="128" spans="2:9" ht="26.4">
      <c r="B128" s="37">
        <v>119</v>
      </c>
      <c r="C128" s="38"/>
      <c r="D128" s="42" t="s">
        <v>304</v>
      </c>
      <c r="E128" s="42" t="s">
        <v>308</v>
      </c>
      <c r="F128" s="40" t="s">
        <v>26</v>
      </c>
      <c r="G128" s="43">
        <v>4</v>
      </c>
      <c r="H128" s="25"/>
      <c r="I128" s="26"/>
    </row>
    <row r="129" spans="2:9" ht="26.4">
      <c r="B129" s="37">
        <v>120</v>
      </c>
      <c r="C129" s="38"/>
      <c r="D129" s="42" t="s">
        <v>304</v>
      </c>
      <c r="E129" s="42" t="s">
        <v>309</v>
      </c>
      <c r="F129" s="40" t="s">
        <v>26</v>
      </c>
      <c r="G129" s="43">
        <v>5</v>
      </c>
      <c r="H129" s="25"/>
      <c r="I129" s="26"/>
    </row>
    <row r="130" spans="2:9">
      <c r="B130" s="37">
        <v>121</v>
      </c>
      <c r="C130" s="38"/>
      <c r="D130" s="42" t="s">
        <v>310</v>
      </c>
      <c r="E130" s="42"/>
      <c r="F130" s="40" t="s">
        <v>26</v>
      </c>
      <c r="G130" s="43">
        <v>156</v>
      </c>
      <c r="H130" s="25"/>
      <c r="I130" s="26"/>
    </row>
    <row r="131" spans="2:9" ht="26.4">
      <c r="B131" s="37">
        <v>122</v>
      </c>
      <c r="C131" s="38"/>
      <c r="D131" s="42" t="s">
        <v>311</v>
      </c>
      <c r="E131" s="42" t="s">
        <v>312</v>
      </c>
      <c r="F131" s="40" t="s">
        <v>313</v>
      </c>
      <c r="G131" s="43">
        <v>100</v>
      </c>
      <c r="H131" s="25"/>
      <c r="I131" s="26"/>
    </row>
    <row r="132" spans="2:9" ht="26.4">
      <c r="B132" s="37">
        <v>123</v>
      </c>
      <c r="C132" s="38"/>
      <c r="D132" s="42" t="s">
        <v>311</v>
      </c>
      <c r="E132" s="42" t="s">
        <v>314</v>
      </c>
      <c r="F132" s="40" t="s">
        <v>313</v>
      </c>
      <c r="G132" s="43">
        <v>1200</v>
      </c>
      <c r="H132" s="25"/>
      <c r="I132" s="26"/>
    </row>
    <row r="133" spans="2:9" ht="26.4">
      <c r="B133" s="37">
        <v>124</v>
      </c>
      <c r="C133" s="38"/>
      <c r="D133" s="42" t="s">
        <v>315</v>
      </c>
      <c r="E133" s="42" t="s">
        <v>316</v>
      </c>
      <c r="F133" s="40" t="s">
        <v>313</v>
      </c>
      <c r="G133" s="43">
        <v>450</v>
      </c>
      <c r="H133" s="25"/>
      <c r="I133" s="26"/>
    </row>
    <row r="134" spans="2:9">
      <c r="B134" s="37">
        <v>125</v>
      </c>
      <c r="C134" s="38"/>
      <c r="D134" s="42" t="s">
        <v>317</v>
      </c>
      <c r="E134" s="42"/>
      <c r="F134" s="40" t="s">
        <v>44</v>
      </c>
      <c r="G134" s="43">
        <v>1</v>
      </c>
      <c r="H134" s="25"/>
      <c r="I134" s="26"/>
    </row>
    <row r="135" spans="2:9">
      <c r="B135" s="37">
        <v>126</v>
      </c>
      <c r="C135" s="38"/>
      <c r="D135" s="42" t="s">
        <v>318</v>
      </c>
      <c r="E135" s="42"/>
      <c r="F135" s="40" t="s">
        <v>44</v>
      </c>
      <c r="G135" s="43">
        <v>1</v>
      </c>
      <c r="H135" s="25"/>
      <c r="I135" s="26"/>
    </row>
    <row r="136" spans="2:9">
      <c r="B136" s="37">
        <v>127</v>
      </c>
      <c r="C136" s="38"/>
      <c r="D136" s="42" t="s">
        <v>319</v>
      </c>
      <c r="E136" s="42"/>
      <c r="F136" s="40" t="s">
        <v>44</v>
      </c>
      <c r="G136" s="43">
        <v>1</v>
      </c>
      <c r="H136" s="25"/>
      <c r="I136" s="26"/>
    </row>
    <row r="137" spans="2:9" ht="26.4">
      <c r="B137" s="37">
        <v>128</v>
      </c>
      <c r="C137" s="38"/>
      <c r="D137" s="42" t="s">
        <v>320</v>
      </c>
      <c r="E137" s="42"/>
      <c r="F137" s="40" t="s">
        <v>44</v>
      </c>
      <c r="G137" s="43">
        <v>1</v>
      </c>
      <c r="H137" s="25"/>
      <c r="I137" s="26"/>
    </row>
    <row r="138" spans="2:9" s="6" customFormat="1">
      <c r="B138" s="10"/>
      <c r="C138" s="11"/>
      <c r="D138" s="12"/>
      <c r="E138" s="12"/>
      <c r="F138" s="13"/>
      <c r="G138" s="23"/>
      <c r="H138" s="27"/>
      <c r="I138" s="28"/>
    </row>
    <row r="139" spans="2:9">
      <c r="B139" s="4"/>
      <c r="C139" s="4"/>
      <c r="D139" s="7"/>
      <c r="E139" s="7"/>
      <c r="F139" s="7" t="s">
        <v>5</v>
      </c>
      <c r="G139" s="24"/>
      <c r="H139" s="25"/>
      <c r="I139" s="26"/>
    </row>
    <row r="141" spans="2:9" s="8" customFormat="1" ht="12.75" customHeight="1">
      <c r="C141" s="9" t="str">
        <f>'1,1'!C22</f>
        <v>Piezīmes:</v>
      </c>
    </row>
    <row r="142" spans="2:9" s="8" customFormat="1" ht="45" customHeight="1">
      <c r="B142"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2" s="787"/>
      <c r="D142" s="787"/>
      <c r="E142" s="787"/>
      <c r="F142" s="787"/>
      <c r="G142" s="787"/>
      <c r="H142" s="787"/>
      <c r="I142" s="787"/>
    </row>
  </sheetData>
  <mergeCells count="11">
    <mergeCell ref="B1:D1"/>
    <mergeCell ref="B2:I2"/>
    <mergeCell ref="D3:I3"/>
    <mergeCell ref="D4:I4"/>
    <mergeCell ref="D5:I5"/>
    <mergeCell ref="B7:B8"/>
    <mergeCell ref="C7:C8"/>
    <mergeCell ref="F7:F8"/>
    <mergeCell ref="G7:G8"/>
    <mergeCell ref="B142:I142"/>
    <mergeCell ref="D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B1:K81"/>
  <sheetViews>
    <sheetView showZeros="0" view="pageBreakPreview" topLeftCell="B55" zoomScale="80" zoomScaleNormal="100" zoomScaleSheetLayoutView="80" workbookViewId="0">
      <selection activeCell="D10" sqref="D1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4414062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722"/>
      <c r="F1" s="16" t="str">
        <f ca="1">MID(CELL("filename",B1), FIND("]", CELL("filename",B1))+ 1, 255)</f>
        <v>2,5</v>
      </c>
      <c r="G1" s="16"/>
      <c r="H1" s="16"/>
      <c r="I1" s="16"/>
    </row>
    <row r="2" spans="2:9" s="3" customFormat="1">
      <c r="B2" s="789" t="str">
        <f>D9</f>
        <v>Gaisa kondicionēšana</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33"/>
      <c r="C9" s="34">
        <v>0</v>
      </c>
      <c r="D9" s="810" t="s">
        <v>364</v>
      </c>
      <c r="E9" s="811"/>
      <c r="F9" s="723"/>
      <c r="G9" s="724"/>
      <c r="H9" s="25"/>
      <c r="I9" s="26"/>
    </row>
    <row r="10" spans="2:9" ht="39.6">
      <c r="B10" s="279">
        <v>1</v>
      </c>
      <c r="C10" s="725"/>
      <c r="D10" s="736" t="s">
        <v>1908</v>
      </c>
      <c r="E10" s="726" t="s">
        <v>1609</v>
      </c>
      <c r="F10" s="102" t="s">
        <v>44</v>
      </c>
      <c r="G10" s="727">
        <v>1</v>
      </c>
      <c r="H10" s="25"/>
      <c r="I10" s="26"/>
    </row>
    <row r="11" spans="2:9" ht="39.6">
      <c r="B11" s="279">
        <v>2</v>
      </c>
      <c r="C11" s="725"/>
      <c r="D11" s="291" t="s">
        <v>1610</v>
      </c>
      <c r="E11" s="101" t="s">
        <v>322</v>
      </c>
      <c r="F11" s="102" t="s">
        <v>44</v>
      </c>
      <c r="G11" s="727">
        <v>2</v>
      </c>
      <c r="H11" s="25"/>
      <c r="I11" s="26"/>
    </row>
    <row r="12" spans="2:9">
      <c r="B12" s="279">
        <v>3</v>
      </c>
      <c r="C12" s="725"/>
      <c r="D12" s="101" t="s">
        <v>323</v>
      </c>
      <c r="E12" s="101"/>
      <c r="F12" s="102" t="s">
        <v>44</v>
      </c>
      <c r="G12" s="727">
        <v>2</v>
      </c>
      <c r="H12" s="25"/>
      <c r="I12" s="26"/>
    </row>
    <row r="13" spans="2:9">
      <c r="B13" s="279">
        <v>4</v>
      </c>
      <c r="C13" s="725"/>
      <c r="D13" s="728" t="s">
        <v>153</v>
      </c>
      <c r="E13" s="729" t="s">
        <v>182</v>
      </c>
      <c r="F13" s="70" t="s">
        <v>26</v>
      </c>
      <c r="G13" s="71">
        <v>1</v>
      </c>
      <c r="H13" s="25"/>
      <c r="I13" s="26"/>
    </row>
    <row r="14" spans="2:9">
      <c r="B14" s="279">
        <v>5</v>
      </c>
      <c r="C14" s="725"/>
      <c r="D14" s="101" t="s">
        <v>153</v>
      </c>
      <c r="E14" s="101" t="s">
        <v>168</v>
      </c>
      <c r="F14" s="102" t="s">
        <v>26</v>
      </c>
      <c r="G14" s="727">
        <v>1</v>
      </c>
      <c r="H14" s="25"/>
      <c r="I14" s="26"/>
    </row>
    <row r="15" spans="2:9">
      <c r="B15" s="279">
        <v>6</v>
      </c>
      <c r="C15" s="725"/>
      <c r="D15" s="101" t="s">
        <v>153</v>
      </c>
      <c r="E15" s="101" t="s">
        <v>171</v>
      </c>
      <c r="F15" s="102" t="s">
        <v>26</v>
      </c>
      <c r="G15" s="727">
        <v>1</v>
      </c>
      <c r="H15" s="25"/>
      <c r="I15" s="26"/>
    </row>
    <row r="16" spans="2:9">
      <c r="B16" s="279">
        <v>7</v>
      </c>
      <c r="C16" s="725"/>
      <c r="D16" s="101" t="s">
        <v>153</v>
      </c>
      <c r="E16" s="101" t="s">
        <v>324</v>
      </c>
      <c r="F16" s="102" t="s">
        <v>26</v>
      </c>
      <c r="G16" s="727">
        <v>1</v>
      </c>
      <c r="H16" s="25"/>
      <c r="I16" s="26"/>
    </row>
    <row r="17" spans="2:9">
      <c r="B17" s="279">
        <v>8</v>
      </c>
      <c r="C17" s="725"/>
      <c r="D17" s="728" t="s">
        <v>174</v>
      </c>
      <c r="E17" s="730" t="s">
        <v>1611</v>
      </c>
      <c r="F17" s="70" t="s">
        <v>44</v>
      </c>
      <c r="G17" s="71">
        <v>2</v>
      </c>
      <c r="H17" s="25"/>
      <c r="I17" s="26"/>
    </row>
    <row r="18" spans="2:9">
      <c r="B18" s="279">
        <v>9</v>
      </c>
      <c r="C18" s="725"/>
      <c r="D18" s="728" t="s">
        <v>174</v>
      </c>
      <c r="E18" s="730" t="s">
        <v>179</v>
      </c>
      <c r="F18" s="70" t="s">
        <v>44</v>
      </c>
      <c r="G18" s="71">
        <v>2</v>
      </c>
      <c r="H18" s="25"/>
      <c r="I18" s="26"/>
    </row>
    <row r="19" spans="2:9">
      <c r="B19" s="279">
        <v>10</v>
      </c>
      <c r="C19" s="725"/>
      <c r="D19" s="728" t="s">
        <v>174</v>
      </c>
      <c r="E19" s="730" t="s">
        <v>1612</v>
      </c>
      <c r="F19" s="70" t="s">
        <v>44</v>
      </c>
      <c r="G19" s="71">
        <v>2</v>
      </c>
      <c r="H19" s="25"/>
      <c r="I19" s="26"/>
    </row>
    <row r="20" spans="2:9" ht="26.4">
      <c r="B20" s="279">
        <v>11</v>
      </c>
      <c r="C20" s="725"/>
      <c r="D20" s="101" t="s">
        <v>174</v>
      </c>
      <c r="E20" s="101" t="s">
        <v>325</v>
      </c>
      <c r="F20" s="102" t="s">
        <v>44</v>
      </c>
      <c r="G20" s="727">
        <v>1</v>
      </c>
      <c r="H20" s="25"/>
      <c r="I20" s="26"/>
    </row>
    <row r="21" spans="2:9">
      <c r="B21" s="279">
        <v>12</v>
      </c>
      <c r="C21" s="725"/>
      <c r="D21" s="101" t="s">
        <v>174</v>
      </c>
      <c r="E21" s="101" t="s">
        <v>326</v>
      </c>
      <c r="F21" s="102" t="s">
        <v>44</v>
      </c>
      <c r="G21" s="727">
        <v>1</v>
      </c>
      <c r="H21" s="25"/>
      <c r="I21" s="26"/>
    </row>
    <row r="22" spans="2:9">
      <c r="B22" s="279">
        <v>13</v>
      </c>
      <c r="C22" s="725"/>
      <c r="D22" s="731" t="s">
        <v>327</v>
      </c>
      <c r="E22" s="730" t="s">
        <v>427</v>
      </c>
      <c r="F22" s="70" t="s">
        <v>26</v>
      </c>
      <c r="G22" s="71">
        <v>2</v>
      </c>
      <c r="H22" s="25"/>
      <c r="I22" s="26"/>
    </row>
    <row r="23" spans="2:9">
      <c r="B23" s="279">
        <v>14</v>
      </c>
      <c r="C23" s="725"/>
      <c r="D23" s="101" t="s">
        <v>327</v>
      </c>
      <c r="E23" s="101" t="s">
        <v>328</v>
      </c>
      <c r="F23" s="102" t="s">
        <v>26</v>
      </c>
      <c r="G23" s="727">
        <v>2</v>
      </c>
      <c r="H23" s="25"/>
      <c r="I23" s="26"/>
    </row>
    <row r="24" spans="2:9">
      <c r="B24" s="279">
        <v>15</v>
      </c>
      <c r="C24" s="725"/>
      <c r="D24" s="101" t="s">
        <v>327</v>
      </c>
      <c r="E24" s="101" t="s">
        <v>330</v>
      </c>
      <c r="F24" s="102" t="s">
        <v>26</v>
      </c>
      <c r="G24" s="727">
        <v>2</v>
      </c>
      <c r="H24" s="25"/>
      <c r="I24" s="26"/>
    </row>
    <row r="25" spans="2:9">
      <c r="B25" s="279">
        <v>16</v>
      </c>
      <c r="C25" s="725"/>
      <c r="D25" s="101" t="s">
        <v>327</v>
      </c>
      <c r="E25" s="101" t="s">
        <v>331</v>
      </c>
      <c r="F25" s="102" t="s">
        <v>26</v>
      </c>
      <c r="G25" s="727">
        <v>2</v>
      </c>
      <c r="H25" s="25"/>
      <c r="I25" s="26"/>
    </row>
    <row r="26" spans="2:9">
      <c r="B26" s="279">
        <v>17</v>
      </c>
      <c r="C26" s="725"/>
      <c r="D26" s="101" t="s">
        <v>327</v>
      </c>
      <c r="E26" s="101" t="s">
        <v>332</v>
      </c>
      <c r="F26" s="102" t="s">
        <v>26</v>
      </c>
      <c r="G26" s="727">
        <v>2</v>
      </c>
      <c r="H26" s="25"/>
      <c r="I26" s="26"/>
    </row>
    <row r="27" spans="2:9">
      <c r="B27" s="279">
        <v>18</v>
      </c>
      <c r="C27" s="725"/>
      <c r="D27" s="728" t="s">
        <v>185</v>
      </c>
      <c r="E27" s="730" t="s">
        <v>427</v>
      </c>
      <c r="F27" s="70" t="s">
        <v>26</v>
      </c>
      <c r="G27" s="71">
        <v>1</v>
      </c>
      <c r="H27" s="25"/>
      <c r="I27" s="26"/>
    </row>
    <row r="28" spans="2:9">
      <c r="B28" s="279">
        <v>19</v>
      </c>
      <c r="C28" s="725"/>
      <c r="D28" s="101" t="s">
        <v>185</v>
      </c>
      <c r="E28" s="101" t="s">
        <v>328</v>
      </c>
      <c r="F28" s="102" t="s">
        <v>26</v>
      </c>
      <c r="G28" s="727">
        <v>1</v>
      </c>
      <c r="H28" s="25"/>
      <c r="I28" s="26"/>
    </row>
    <row r="29" spans="2:9">
      <c r="B29" s="279">
        <v>20</v>
      </c>
      <c r="C29" s="725"/>
      <c r="D29" s="101" t="s">
        <v>185</v>
      </c>
      <c r="E29" s="101" t="s">
        <v>330</v>
      </c>
      <c r="F29" s="102" t="s">
        <v>26</v>
      </c>
      <c r="G29" s="727">
        <v>1</v>
      </c>
      <c r="H29" s="25"/>
      <c r="I29" s="26"/>
    </row>
    <row r="30" spans="2:9">
      <c r="B30" s="279">
        <v>21</v>
      </c>
      <c r="C30" s="725"/>
      <c r="D30" s="101" t="s">
        <v>185</v>
      </c>
      <c r="E30" s="101" t="s">
        <v>331</v>
      </c>
      <c r="F30" s="102" t="s">
        <v>26</v>
      </c>
      <c r="G30" s="727">
        <v>1</v>
      </c>
      <c r="H30" s="25"/>
      <c r="I30" s="26"/>
    </row>
    <row r="31" spans="2:9">
      <c r="B31" s="279">
        <v>22</v>
      </c>
      <c r="C31" s="725"/>
      <c r="D31" s="101" t="s">
        <v>183</v>
      </c>
      <c r="E31" s="101" t="s">
        <v>333</v>
      </c>
      <c r="F31" s="102" t="s">
        <v>26</v>
      </c>
      <c r="G31" s="727">
        <v>8</v>
      </c>
      <c r="H31" s="25"/>
      <c r="I31" s="26"/>
    </row>
    <row r="32" spans="2:9">
      <c r="B32" s="279">
        <v>23</v>
      </c>
      <c r="C32" s="725"/>
      <c r="D32" s="101" t="s">
        <v>334</v>
      </c>
      <c r="E32" s="101" t="s">
        <v>335</v>
      </c>
      <c r="F32" s="102" t="s">
        <v>26</v>
      </c>
      <c r="G32" s="727">
        <v>12</v>
      </c>
      <c r="H32" s="25"/>
      <c r="I32" s="26"/>
    </row>
    <row r="33" spans="2:9">
      <c r="B33" s="279">
        <v>24</v>
      </c>
      <c r="C33" s="725"/>
      <c r="D33" s="101" t="s">
        <v>336</v>
      </c>
      <c r="E33" s="101" t="s">
        <v>189</v>
      </c>
      <c r="F33" s="102" t="s">
        <v>26</v>
      </c>
      <c r="G33" s="727">
        <v>12</v>
      </c>
      <c r="H33" s="25"/>
      <c r="I33" s="26"/>
    </row>
    <row r="34" spans="2:9">
      <c r="B34" s="279">
        <v>25</v>
      </c>
      <c r="C34" s="725"/>
      <c r="D34" s="101" t="s">
        <v>191</v>
      </c>
      <c r="E34" s="101" t="s">
        <v>333</v>
      </c>
      <c r="F34" s="102" t="s">
        <v>26</v>
      </c>
      <c r="G34" s="727">
        <v>10</v>
      </c>
      <c r="H34" s="25"/>
      <c r="I34" s="26"/>
    </row>
    <row r="35" spans="2:9">
      <c r="B35" s="279">
        <v>26</v>
      </c>
      <c r="C35" s="725"/>
      <c r="D35" s="101" t="s">
        <v>190</v>
      </c>
      <c r="E35" s="101" t="s">
        <v>333</v>
      </c>
      <c r="F35" s="102" t="s">
        <v>26</v>
      </c>
      <c r="G35" s="727">
        <v>8</v>
      </c>
      <c r="H35" s="25"/>
      <c r="I35" s="26"/>
    </row>
    <row r="36" spans="2:9">
      <c r="B36" s="279">
        <v>27</v>
      </c>
      <c r="C36" s="725"/>
      <c r="D36" s="49" t="s">
        <v>165</v>
      </c>
      <c r="E36" s="730" t="s">
        <v>427</v>
      </c>
      <c r="F36" s="102" t="s">
        <v>158</v>
      </c>
      <c r="G36" s="727">
        <v>30</v>
      </c>
      <c r="H36" s="25"/>
      <c r="I36" s="26"/>
    </row>
    <row r="37" spans="2:9">
      <c r="B37" s="279">
        <v>28</v>
      </c>
      <c r="C37" s="725"/>
      <c r="D37" s="101" t="s">
        <v>165</v>
      </c>
      <c r="E37" s="101" t="s">
        <v>328</v>
      </c>
      <c r="F37" s="102" t="s">
        <v>158</v>
      </c>
      <c r="G37" s="727">
        <v>30</v>
      </c>
      <c r="H37" s="25"/>
      <c r="I37" s="26"/>
    </row>
    <row r="38" spans="2:9">
      <c r="B38" s="279">
        <v>29</v>
      </c>
      <c r="C38" s="725"/>
      <c r="D38" s="101" t="s">
        <v>165</v>
      </c>
      <c r="E38" s="101" t="s">
        <v>337</v>
      </c>
      <c r="F38" s="102" t="s">
        <v>158</v>
      </c>
      <c r="G38" s="727">
        <v>5</v>
      </c>
      <c r="H38" s="25"/>
      <c r="I38" s="26"/>
    </row>
    <row r="39" spans="2:9">
      <c r="B39" s="279">
        <v>30</v>
      </c>
      <c r="C39" s="725"/>
      <c r="D39" s="101" t="s">
        <v>165</v>
      </c>
      <c r="E39" s="101" t="s">
        <v>330</v>
      </c>
      <c r="F39" s="102" t="s">
        <v>158</v>
      </c>
      <c r="G39" s="727">
        <v>10</v>
      </c>
      <c r="H39" s="25"/>
      <c r="I39" s="26"/>
    </row>
    <row r="40" spans="2:9">
      <c r="B40" s="279">
        <v>31</v>
      </c>
      <c r="C40" s="725"/>
      <c r="D40" s="101" t="s">
        <v>165</v>
      </c>
      <c r="E40" s="101" t="s">
        <v>331</v>
      </c>
      <c r="F40" s="102" t="s">
        <v>158</v>
      </c>
      <c r="G40" s="727">
        <v>10</v>
      </c>
      <c r="H40" s="25"/>
      <c r="I40" s="26"/>
    </row>
    <row r="41" spans="2:9">
      <c r="B41" s="279">
        <v>32</v>
      </c>
      <c r="C41" s="725"/>
      <c r="D41" s="101" t="s">
        <v>165</v>
      </c>
      <c r="E41" s="101" t="s">
        <v>332</v>
      </c>
      <c r="F41" s="102" t="s">
        <v>158</v>
      </c>
      <c r="G41" s="727">
        <v>40</v>
      </c>
      <c r="H41" s="25"/>
      <c r="I41" s="26"/>
    </row>
    <row r="42" spans="2:9">
      <c r="B42" s="279">
        <v>33</v>
      </c>
      <c r="C42" s="725"/>
      <c r="D42" s="101" t="s">
        <v>172</v>
      </c>
      <c r="E42" s="101" t="s">
        <v>173</v>
      </c>
      <c r="F42" s="102" t="s">
        <v>158</v>
      </c>
      <c r="G42" s="727">
        <v>4</v>
      </c>
      <c r="H42" s="25"/>
      <c r="I42" s="26"/>
    </row>
    <row r="43" spans="2:9">
      <c r="B43" s="279">
        <v>34</v>
      </c>
      <c r="C43" s="725"/>
      <c r="D43" s="101" t="s">
        <v>338</v>
      </c>
      <c r="E43" s="101" t="s">
        <v>339</v>
      </c>
      <c r="F43" s="102" t="s">
        <v>158</v>
      </c>
      <c r="G43" s="727">
        <v>20</v>
      </c>
      <c r="H43" s="25"/>
      <c r="I43" s="26"/>
    </row>
    <row r="44" spans="2:9">
      <c r="B44" s="279">
        <v>35</v>
      </c>
      <c r="C44" s="725"/>
      <c r="D44" s="101" t="s">
        <v>338</v>
      </c>
      <c r="E44" s="101" t="s">
        <v>340</v>
      </c>
      <c r="F44" s="102" t="s">
        <v>158</v>
      </c>
      <c r="G44" s="727">
        <v>20</v>
      </c>
      <c r="H44" s="25"/>
      <c r="I44" s="26"/>
    </row>
    <row r="45" spans="2:9">
      <c r="B45" s="279">
        <v>36</v>
      </c>
      <c r="C45" s="725"/>
      <c r="D45" s="101" t="s">
        <v>341</v>
      </c>
      <c r="E45" s="732">
        <v>0.35</v>
      </c>
      <c r="F45" s="102" t="s">
        <v>342</v>
      </c>
      <c r="G45" s="727">
        <v>1500</v>
      </c>
      <c r="H45" s="25"/>
      <c r="I45" s="26"/>
    </row>
    <row r="46" spans="2:9">
      <c r="B46" s="279">
        <v>37</v>
      </c>
      <c r="C46" s="725"/>
      <c r="D46" s="101" t="s">
        <v>343</v>
      </c>
      <c r="E46" s="101" t="s">
        <v>344</v>
      </c>
      <c r="F46" s="102" t="s">
        <v>342</v>
      </c>
      <c r="G46" s="727">
        <v>8</v>
      </c>
      <c r="H46" s="25"/>
      <c r="I46" s="26"/>
    </row>
    <row r="47" spans="2:9">
      <c r="B47" s="279">
        <v>38</v>
      </c>
      <c r="C47" s="725"/>
      <c r="D47" s="728" t="s">
        <v>345</v>
      </c>
      <c r="E47" s="730" t="s">
        <v>1613</v>
      </c>
      <c r="F47" s="102" t="s">
        <v>158</v>
      </c>
      <c r="G47" s="727">
        <v>35</v>
      </c>
      <c r="H47" s="25"/>
      <c r="I47" s="26"/>
    </row>
    <row r="48" spans="2:9">
      <c r="B48" s="279">
        <v>39</v>
      </c>
      <c r="C48" s="725"/>
      <c r="D48" s="101" t="s">
        <v>345</v>
      </c>
      <c r="E48" s="101" t="s">
        <v>346</v>
      </c>
      <c r="F48" s="102" t="s">
        <v>158</v>
      </c>
      <c r="G48" s="727">
        <v>35</v>
      </c>
      <c r="H48" s="25"/>
      <c r="I48" s="26"/>
    </row>
    <row r="49" spans="2:9">
      <c r="B49" s="279">
        <v>40</v>
      </c>
      <c r="C49" s="725"/>
      <c r="D49" s="101" t="s">
        <v>345</v>
      </c>
      <c r="E49" s="101" t="s">
        <v>347</v>
      </c>
      <c r="F49" s="102" t="s">
        <v>158</v>
      </c>
      <c r="G49" s="727">
        <v>6</v>
      </c>
      <c r="H49" s="25"/>
      <c r="I49" s="26"/>
    </row>
    <row r="50" spans="2:9">
      <c r="B50" s="279">
        <v>41</v>
      </c>
      <c r="C50" s="725"/>
      <c r="D50" s="101" t="s">
        <v>345</v>
      </c>
      <c r="E50" s="101" t="s">
        <v>348</v>
      </c>
      <c r="F50" s="102" t="s">
        <v>158</v>
      </c>
      <c r="G50" s="727">
        <v>11</v>
      </c>
      <c r="H50" s="25"/>
      <c r="I50" s="26"/>
    </row>
    <row r="51" spans="2:9">
      <c r="B51" s="279">
        <v>42</v>
      </c>
      <c r="C51" s="725"/>
      <c r="D51" s="101" t="s">
        <v>345</v>
      </c>
      <c r="E51" s="101" t="s">
        <v>349</v>
      </c>
      <c r="F51" s="102" t="s">
        <v>158</v>
      </c>
      <c r="G51" s="727">
        <v>11</v>
      </c>
      <c r="H51" s="25"/>
      <c r="I51" s="26"/>
    </row>
    <row r="52" spans="2:9">
      <c r="B52" s="279">
        <v>43</v>
      </c>
      <c r="C52" s="725"/>
      <c r="D52" s="101" t="s">
        <v>350</v>
      </c>
      <c r="E52" s="101" t="s">
        <v>351</v>
      </c>
      <c r="F52" s="102" t="s">
        <v>352</v>
      </c>
      <c r="G52" s="727">
        <v>30</v>
      </c>
      <c r="H52" s="25"/>
      <c r="I52" s="26"/>
    </row>
    <row r="53" spans="2:9" ht="26.4">
      <c r="B53" s="279">
        <v>44</v>
      </c>
      <c r="C53" s="725"/>
      <c r="D53" s="101" t="s">
        <v>353</v>
      </c>
      <c r="E53" s="101" t="s">
        <v>354</v>
      </c>
      <c r="F53" s="102" t="s">
        <v>352</v>
      </c>
      <c r="G53" s="727">
        <v>25</v>
      </c>
      <c r="H53" s="25"/>
      <c r="I53" s="26"/>
    </row>
    <row r="54" spans="2:9">
      <c r="B54" s="279">
        <v>45</v>
      </c>
      <c r="C54" s="725"/>
      <c r="D54" s="101" t="s">
        <v>355</v>
      </c>
      <c r="E54" s="101"/>
      <c r="F54" s="102" t="s">
        <v>44</v>
      </c>
      <c r="G54" s="727">
        <v>1</v>
      </c>
      <c r="H54" s="25"/>
      <c r="I54" s="26"/>
    </row>
    <row r="55" spans="2:9">
      <c r="B55" s="279">
        <v>46</v>
      </c>
      <c r="C55" s="725"/>
      <c r="D55" s="101" t="s">
        <v>356</v>
      </c>
      <c r="E55" s="101"/>
      <c r="F55" s="102" t="s">
        <v>44</v>
      </c>
      <c r="G55" s="727">
        <v>1</v>
      </c>
      <c r="H55" s="25"/>
      <c r="I55" s="26"/>
    </row>
    <row r="56" spans="2:9">
      <c r="B56" s="279">
        <v>47</v>
      </c>
      <c r="C56" s="725"/>
      <c r="D56" s="101" t="s">
        <v>211</v>
      </c>
      <c r="E56" s="101"/>
      <c r="F56" s="102" t="s">
        <v>44</v>
      </c>
      <c r="G56" s="727">
        <v>1</v>
      </c>
      <c r="H56" s="25"/>
      <c r="I56" s="26"/>
    </row>
    <row r="57" spans="2:9">
      <c r="B57" s="279">
        <v>48</v>
      </c>
      <c r="C57" s="725"/>
      <c r="D57" s="101" t="s">
        <v>212</v>
      </c>
      <c r="E57" s="101"/>
      <c r="F57" s="102" t="s">
        <v>44</v>
      </c>
      <c r="G57" s="727">
        <v>1</v>
      </c>
      <c r="H57" s="25"/>
      <c r="I57" s="26"/>
    </row>
    <row r="58" spans="2:9">
      <c r="B58" s="279">
        <v>49</v>
      </c>
      <c r="C58" s="725"/>
      <c r="D58" s="101" t="s">
        <v>213</v>
      </c>
      <c r="E58" s="101"/>
      <c r="F58" s="102" t="s">
        <v>44</v>
      </c>
      <c r="G58" s="727">
        <v>1</v>
      </c>
      <c r="H58" s="25"/>
      <c r="I58" s="26"/>
    </row>
    <row r="59" spans="2:9" ht="26.4">
      <c r="B59" s="279">
        <v>50</v>
      </c>
      <c r="C59" s="725"/>
      <c r="D59" s="101" t="s">
        <v>214</v>
      </c>
      <c r="E59" s="101" t="s">
        <v>215</v>
      </c>
      <c r="F59" s="102" t="s">
        <v>44</v>
      </c>
      <c r="G59" s="727">
        <v>1</v>
      </c>
      <c r="H59" s="25"/>
      <c r="I59" s="26"/>
    </row>
    <row r="60" spans="2:9" ht="26.4">
      <c r="B60" s="279">
        <v>51</v>
      </c>
      <c r="C60" s="725"/>
      <c r="D60" s="101" t="s">
        <v>216</v>
      </c>
      <c r="E60" s="101"/>
      <c r="F60" s="102" t="s">
        <v>44</v>
      </c>
      <c r="G60" s="727">
        <v>1</v>
      </c>
      <c r="H60" s="25"/>
      <c r="I60" s="26"/>
    </row>
    <row r="61" spans="2:9">
      <c r="B61" s="279"/>
      <c r="C61" s="725"/>
      <c r="D61" s="692" t="s">
        <v>357</v>
      </c>
      <c r="E61" s="101"/>
      <c r="F61" s="102"/>
      <c r="G61" s="727"/>
      <c r="H61" s="25"/>
      <c r="I61" s="26"/>
    </row>
    <row r="62" spans="2:9" ht="132">
      <c r="B62" s="37">
        <v>52</v>
      </c>
      <c r="C62" s="38"/>
      <c r="D62" s="711" t="s">
        <v>1909</v>
      </c>
      <c r="E62" s="713" t="s">
        <v>1910</v>
      </c>
      <c r="F62" s="713" t="s">
        <v>44</v>
      </c>
      <c r="G62" s="710">
        <v>1</v>
      </c>
      <c r="H62" s="25"/>
      <c r="I62" s="26"/>
    </row>
    <row r="63" spans="2:9" ht="39.6">
      <c r="B63" s="37">
        <v>53</v>
      </c>
      <c r="C63" s="735"/>
      <c r="D63" s="736" t="s">
        <v>358</v>
      </c>
      <c r="E63" s="737" t="s">
        <v>1910</v>
      </c>
      <c r="F63" s="738" t="s">
        <v>44</v>
      </c>
      <c r="G63" s="739">
        <v>1</v>
      </c>
      <c r="H63" s="25"/>
      <c r="I63" s="26"/>
    </row>
    <row r="64" spans="2:9" ht="26.4">
      <c r="B64" s="37">
        <v>54</v>
      </c>
      <c r="C64" s="735"/>
      <c r="D64" s="736" t="s">
        <v>359</v>
      </c>
      <c r="E64" s="737" t="s">
        <v>1910</v>
      </c>
      <c r="F64" s="738" t="s">
        <v>44</v>
      </c>
      <c r="G64" s="739">
        <v>1</v>
      </c>
      <c r="H64" s="25"/>
      <c r="I64" s="26"/>
    </row>
    <row r="65" spans="2:9" ht="26.4">
      <c r="B65" s="37">
        <v>55</v>
      </c>
      <c r="C65" s="735"/>
      <c r="D65" s="736" t="s">
        <v>360</v>
      </c>
      <c r="E65" s="737" t="s">
        <v>1910</v>
      </c>
      <c r="F65" s="740" t="s">
        <v>158</v>
      </c>
      <c r="G65" s="741">
        <v>400</v>
      </c>
      <c r="H65" s="25"/>
      <c r="I65" s="26"/>
    </row>
    <row r="66" spans="2:9" ht="26.4">
      <c r="B66" s="37">
        <v>56</v>
      </c>
      <c r="C66" s="735"/>
      <c r="D66" s="736" t="s">
        <v>1911</v>
      </c>
      <c r="E66" s="737" t="s">
        <v>1910</v>
      </c>
      <c r="F66" s="738" t="s">
        <v>44</v>
      </c>
      <c r="G66" s="739">
        <v>12</v>
      </c>
      <c r="H66" s="25"/>
      <c r="I66" s="26"/>
    </row>
    <row r="67" spans="2:9">
      <c r="B67" s="37">
        <v>57</v>
      </c>
      <c r="C67" s="735"/>
      <c r="D67" s="736" t="s">
        <v>361</v>
      </c>
      <c r="E67" s="737" t="s">
        <v>1910</v>
      </c>
      <c r="F67" s="738" t="s">
        <v>44</v>
      </c>
      <c r="G67" s="741">
        <v>1</v>
      </c>
      <c r="H67" s="25"/>
      <c r="I67" s="26"/>
    </row>
    <row r="68" spans="2:9">
      <c r="B68" s="37">
        <v>58</v>
      </c>
      <c r="C68" s="735"/>
      <c r="D68" s="736" t="s">
        <v>362</v>
      </c>
      <c r="E68" s="737" t="s">
        <v>1910</v>
      </c>
      <c r="F68" s="738" t="s">
        <v>44</v>
      </c>
      <c r="G68" s="741">
        <v>1</v>
      </c>
      <c r="H68" s="25"/>
      <c r="I68" s="26"/>
    </row>
    <row r="69" spans="2:9" ht="26.4">
      <c r="B69" s="37">
        <v>59</v>
      </c>
      <c r="C69" s="735"/>
      <c r="D69" s="742" t="s">
        <v>1614</v>
      </c>
      <c r="E69" s="737" t="s">
        <v>1910</v>
      </c>
      <c r="F69" s="740" t="s">
        <v>158</v>
      </c>
      <c r="G69" s="741">
        <v>400</v>
      </c>
      <c r="H69" s="25"/>
      <c r="I69" s="26"/>
    </row>
    <row r="70" spans="2:9">
      <c r="B70" s="37">
        <v>60</v>
      </c>
      <c r="C70" s="735"/>
      <c r="D70" s="742" t="s">
        <v>213</v>
      </c>
      <c r="E70" s="743" t="s">
        <v>1910</v>
      </c>
      <c r="F70" s="738" t="s">
        <v>44</v>
      </c>
      <c r="G70" s="741">
        <v>1</v>
      </c>
      <c r="H70" s="25"/>
      <c r="I70" s="26"/>
    </row>
    <row r="71" spans="2:9">
      <c r="B71" s="37">
        <v>61</v>
      </c>
      <c r="C71" s="735"/>
      <c r="D71" s="736" t="s">
        <v>363</v>
      </c>
      <c r="E71" s="737" t="s">
        <v>1910</v>
      </c>
      <c r="F71" s="738" t="s">
        <v>44</v>
      </c>
      <c r="G71" s="741">
        <v>1</v>
      </c>
      <c r="H71" s="25"/>
      <c r="I71" s="26"/>
    </row>
    <row r="72" spans="2:9">
      <c r="B72" s="37">
        <v>62</v>
      </c>
      <c r="C72" s="735"/>
      <c r="D72" s="736" t="s">
        <v>1912</v>
      </c>
      <c r="E72" s="737" t="s">
        <v>1910</v>
      </c>
      <c r="F72" s="738" t="s">
        <v>44</v>
      </c>
      <c r="G72" s="741">
        <v>1</v>
      </c>
      <c r="H72" s="25"/>
      <c r="I72" s="26"/>
    </row>
    <row r="73" spans="2:9">
      <c r="B73" s="37">
        <v>63</v>
      </c>
      <c r="C73" s="735"/>
      <c r="D73" s="736" t="s">
        <v>1913</v>
      </c>
      <c r="E73" s="737" t="s">
        <v>1910</v>
      </c>
      <c r="F73" s="738" t="s">
        <v>44</v>
      </c>
      <c r="G73" s="741">
        <v>1</v>
      </c>
      <c r="H73" s="25"/>
      <c r="I73" s="26"/>
    </row>
    <row r="74" spans="2:9">
      <c r="B74" s="37">
        <v>64</v>
      </c>
      <c r="C74" s="735"/>
      <c r="D74" s="742" t="s">
        <v>211</v>
      </c>
      <c r="E74" s="743"/>
      <c r="F74" s="738" t="s">
        <v>44</v>
      </c>
      <c r="G74" s="744">
        <v>1</v>
      </c>
      <c r="H74" s="25"/>
      <c r="I74" s="26"/>
    </row>
    <row r="75" spans="2:9" ht="26.4">
      <c r="B75" s="37">
        <v>65</v>
      </c>
      <c r="C75" s="735"/>
      <c r="D75" s="745" t="s">
        <v>214</v>
      </c>
      <c r="E75" s="746" t="s">
        <v>215</v>
      </c>
      <c r="F75" s="738" t="s">
        <v>44</v>
      </c>
      <c r="G75" s="741">
        <v>1</v>
      </c>
      <c r="H75" s="25"/>
      <c r="I75" s="26"/>
    </row>
    <row r="76" spans="2:9" ht="32.549999999999997" customHeight="1">
      <c r="B76" s="37">
        <v>66</v>
      </c>
      <c r="C76" s="735"/>
      <c r="D76" s="736" t="s">
        <v>363</v>
      </c>
      <c r="E76" s="739"/>
      <c r="F76" s="738" t="s">
        <v>44</v>
      </c>
      <c r="G76" s="741">
        <v>1</v>
      </c>
      <c r="H76" s="25"/>
      <c r="I76" s="26"/>
    </row>
    <row r="77" spans="2:9" s="6" customFormat="1">
      <c r="B77" s="10"/>
      <c r="C77" s="11"/>
      <c r="D77" s="733"/>
      <c r="E77" s="733"/>
      <c r="F77" s="734"/>
      <c r="G77" s="23"/>
      <c r="H77" s="27"/>
      <c r="I77" s="28"/>
    </row>
    <row r="78" spans="2:9">
      <c r="B78" s="4"/>
      <c r="C78" s="4"/>
      <c r="D78" s="7"/>
      <c r="E78" s="7"/>
      <c r="F78" s="7" t="s">
        <v>5</v>
      </c>
      <c r="G78" s="24"/>
      <c r="H78" s="25"/>
      <c r="I78" s="26"/>
    </row>
    <row r="80" spans="2:9" s="382" customFormat="1" ht="12.75" customHeight="1">
      <c r="C80" s="9" t="str">
        <f>'1,1'!C22</f>
        <v>Piezīmes:</v>
      </c>
    </row>
    <row r="81" spans="2:9" s="382" customFormat="1" ht="45" customHeight="1">
      <c r="B81" s="81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1" s="812"/>
      <c r="D81" s="812"/>
      <c r="E81" s="812"/>
      <c r="F81" s="812"/>
      <c r="G81" s="812"/>
      <c r="H81" s="812"/>
      <c r="I81" s="812"/>
    </row>
  </sheetData>
  <mergeCells count="12">
    <mergeCell ref="B1:D1"/>
    <mergeCell ref="B2:I2"/>
    <mergeCell ref="D3:I3"/>
    <mergeCell ref="D4:I4"/>
    <mergeCell ref="D5:I5"/>
    <mergeCell ref="B7:B8"/>
    <mergeCell ref="C7:C8"/>
    <mergeCell ref="F7:F8"/>
    <mergeCell ref="G7:G8"/>
    <mergeCell ref="B81:I8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8"/>
  <sheetViews>
    <sheetView showZeros="0" view="pageBreakPreview" topLeftCell="A19" zoomScale="90" zoomScaleNormal="100" zoomScaleSheetLayoutView="90" workbookViewId="0">
      <selection activeCell="F27" sqref="F27"/>
    </sheetView>
  </sheetViews>
  <sheetFormatPr defaultColWidth="9.109375" defaultRowHeight="13.2"/>
  <cols>
    <col min="1" max="1" width="10.33203125" style="396" customWidth="1"/>
    <col min="2" max="2" width="12.6640625" style="396" customWidth="1"/>
    <col min="3" max="3" width="32.6640625" style="396" customWidth="1"/>
    <col min="4" max="4" width="10" style="396" customWidth="1"/>
    <col min="5" max="5" width="13.33203125" style="396" customWidth="1"/>
    <col min="6" max="6" width="13.6640625" style="396" customWidth="1"/>
    <col min="7" max="7" width="17.6640625" style="396" customWidth="1"/>
    <col min="8" max="8" width="12.88671875" style="396" customWidth="1"/>
    <col min="9" max="9" width="16" style="396" customWidth="1"/>
    <col min="10" max="16384" width="9.109375" style="396"/>
  </cols>
  <sheetData>
    <row r="1" spans="1:9" ht="17.399999999999999">
      <c r="A1" s="395"/>
    </row>
    <row r="2" spans="1:9" ht="18" customHeight="1">
      <c r="A2" s="782" t="s">
        <v>1704</v>
      </c>
      <c r="B2" s="782"/>
      <c r="C2" s="782"/>
      <c r="D2" s="782"/>
      <c r="E2" s="782"/>
      <c r="F2" s="782"/>
      <c r="G2" s="782"/>
      <c r="H2" s="782"/>
      <c r="I2" s="782"/>
    </row>
    <row r="3" spans="1:9" ht="17.399999999999999">
      <c r="C3" s="397"/>
      <c r="D3" s="398"/>
      <c r="F3" s="399"/>
      <c r="G3" s="399"/>
      <c r="H3" s="399"/>
      <c r="I3" s="399"/>
    </row>
    <row r="4" spans="1:9" ht="17.399999999999999">
      <c r="C4" s="397"/>
      <c r="D4" s="398"/>
      <c r="F4" s="399"/>
      <c r="G4" s="399"/>
      <c r="H4" s="399"/>
      <c r="I4" s="399"/>
    </row>
    <row r="5" spans="1:9">
      <c r="A5" s="400"/>
    </row>
    <row r="6" spans="1:9" ht="17.399999999999999">
      <c r="A6" s="783" t="str">
        <f>[3]Koptame!C21</f>
        <v>Vispārējie būvdarbi</v>
      </c>
      <c r="B6" s="784"/>
      <c r="C6" s="784"/>
      <c r="D6" s="784"/>
      <c r="E6" s="784"/>
      <c r="F6" s="784"/>
      <c r="G6" s="784"/>
      <c r="H6" s="784"/>
      <c r="I6" s="785"/>
    </row>
    <row r="7" spans="1:9">
      <c r="A7" s="400"/>
    </row>
    <row r="8" spans="1:9" ht="15">
      <c r="A8" s="786" t="s">
        <v>1693</v>
      </c>
      <c r="B8" s="786"/>
      <c r="C8" s="775" t="str">
        <f>[3]Koptame!C11</f>
        <v>Ražošanas ēka</v>
      </c>
      <c r="D8" s="775"/>
      <c r="E8" s="775"/>
      <c r="F8" s="775"/>
      <c r="G8" s="775"/>
      <c r="H8" s="775"/>
      <c r="I8" s="775"/>
    </row>
    <row r="9" spans="1:9" ht="15.75" customHeight="1">
      <c r="A9" s="774" t="s">
        <v>1694</v>
      </c>
      <c r="B9" s="774"/>
      <c r="C9" s="775" t="str">
        <f>[3]Koptame!C12</f>
        <v>Ražošanas ēkas Nr.7 jaunbūve</v>
      </c>
      <c r="D9" s="775"/>
      <c r="E9" s="775"/>
      <c r="F9" s="775"/>
      <c r="G9" s="775"/>
      <c r="H9" s="775"/>
      <c r="I9" s="775"/>
    </row>
    <row r="10" spans="1:9" ht="15">
      <c r="A10" s="774" t="s">
        <v>1695</v>
      </c>
      <c r="B10" s="774"/>
      <c r="C10" s="775" t="str">
        <f>[3]Koptame!C13</f>
        <v>Ventspils, Ventspils Augsto tehnoloģiju parks</v>
      </c>
      <c r="D10" s="775"/>
      <c r="E10" s="775"/>
      <c r="F10" s="775"/>
      <c r="G10" s="775"/>
      <c r="H10" s="775"/>
      <c r="I10" s="775"/>
    </row>
    <row r="11" spans="1:9" ht="15">
      <c r="A11" s="774"/>
      <c r="B11" s="774"/>
      <c r="C11" s="401">
        <f>[3]Koptame!C14</f>
        <v>0</v>
      </c>
      <c r="D11" s="399"/>
      <c r="F11" s="402"/>
      <c r="G11" s="402"/>
      <c r="H11" s="402"/>
      <c r="I11" s="402"/>
    </row>
    <row r="12" spans="1:9" ht="15.15" customHeight="1">
      <c r="A12" s="403"/>
      <c r="B12" s="403"/>
      <c r="C12" s="399"/>
      <c r="D12" s="399"/>
      <c r="F12" s="402"/>
      <c r="G12" s="402"/>
      <c r="H12" s="402"/>
      <c r="I12" s="402"/>
    </row>
    <row r="13" spans="1:9" ht="18" customHeight="1">
      <c r="A13" s="404"/>
      <c r="F13" s="776" t="s">
        <v>1705</v>
      </c>
      <c r="G13" s="777"/>
      <c r="H13" s="405">
        <f>E37</f>
        <v>0</v>
      </c>
      <c r="I13" s="406"/>
    </row>
    <row r="14" spans="1:9" ht="17.399999999999999">
      <c r="A14" s="404"/>
      <c r="F14" s="776" t="s">
        <v>1706</v>
      </c>
      <c r="G14" s="777"/>
      <c r="H14" s="405">
        <f>I33</f>
        <v>0</v>
      </c>
      <c r="I14" s="406"/>
    </row>
    <row r="15" spans="1:9" ht="13.8">
      <c r="G15" s="407" t="str">
        <f>[3]Koptame!D16</f>
        <v xml:space="preserve">Tāme sastādīta:  </v>
      </c>
      <c r="H15" s="408">
        <f>H14+[3]kops2!H14+[3]kops3!H14+[3]kops4!H14</f>
        <v>0</v>
      </c>
    </row>
    <row r="16" spans="1:9" ht="13.8">
      <c r="G16" s="407"/>
    </row>
    <row r="17" spans="1:9" ht="15">
      <c r="A17" s="409"/>
    </row>
    <row r="18" spans="1:9" ht="51.15" customHeight="1">
      <c r="A18" s="771" t="s">
        <v>4</v>
      </c>
      <c r="B18" s="771" t="s">
        <v>1707</v>
      </c>
      <c r="C18" s="778" t="s">
        <v>1708</v>
      </c>
      <c r="D18" s="779"/>
      <c r="E18" s="771" t="s">
        <v>1709</v>
      </c>
      <c r="F18" s="771" t="s">
        <v>1710</v>
      </c>
      <c r="G18" s="771"/>
      <c r="H18" s="771"/>
      <c r="I18" s="771" t="s">
        <v>1711</v>
      </c>
    </row>
    <row r="19" spans="1:9" ht="40.950000000000003" customHeight="1">
      <c r="A19" s="771"/>
      <c r="B19" s="771"/>
      <c r="C19" s="780"/>
      <c r="D19" s="781"/>
      <c r="E19" s="771"/>
      <c r="F19" s="410" t="s">
        <v>1712</v>
      </c>
      <c r="G19" s="410" t="s">
        <v>1713</v>
      </c>
      <c r="H19" s="410" t="s">
        <v>1714</v>
      </c>
      <c r="I19" s="771"/>
    </row>
    <row r="20" spans="1:9" ht="17.399999999999999">
      <c r="A20" s="411"/>
      <c r="B20" s="412"/>
      <c r="C20" s="772"/>
      <c r="D20" s="773"/>
      <c r="E20" s="412"/>
      <c r="F20" s="412"/>
      <c r="G20" s="412"/>
      <c r="H20" s="412"/>
      <c r="I20" s="413"/>
    </row>
    <row r="21" spans="1:9">
      <c r="A21" s="414">
        <v>1</v>
      </c>
      <c r="B21" s="415" t="s">
        <v>1715</v>
      </c>
      <c r="C21" s="765" t="s">
        <v>1049</v>
      </c>
      <c r="D21" s="766"/>
      <c r="E21" s="416"/>
      <c r="F21" s="416"/>
      <c r="G21" s="416"/>
      <c r="H21" s="416"/>
      <c r="I21" s="417"/>
    </row>
    <row r="22" spans="1:9">
      <c r="A22" s="414">
        <v>2</v>
      </c>
      <c r="B22" s="415" t="s">
        <v>1716</v>
      </c>
      <c r="C22" s="765" t="s">
        <v>1078</v>
      </c>
      <c r="D22" s="766"/>
      <c r="E22" s="416"/>
      <c r="F22" s="416"/>
      <c r="G22" s="416"/>
      <c r="H22" s="416"/>
      <c r="I22" s="417"/>
    </row>
    <row r="23" spans="1:9">
      <c r="A23" s="414">
        <v>3</v>
      </c>
      <c r="B23" s="415" t="s">
        <v>1717</v>
      </c>
      <c r="C23" s="765" t="s">
        <v>1170</v>
      </c>
      <c r="D23" s="766"/>
      <c r="E23" s="416"/>
      <c r="F23" s="416"/>
      <c r="G23" s="416"/>
      <c r="H23" s="416"/>
      <c r="I23" s="417"/>
    </row>
    <row r="24" spans="1:9" ht="29.85" customHeight="1">
      <c r="A24" s="414">
        <v>4</v>
      </c>
      <c r="B24" s="415" t="s">
        <v>1718</v>
      </c>
      <c r="C24" s="765" t="s">
        <v>1177</v>
      </c>
      <c r="D24" s="766"/>
      <c r="E24" s="416"/>
      <c r="F24" s="416"/>
      <c r="G24" s="416"/>
      <c r="H24" s="416"/>
      <c r="I24" s="417"/>
    </row>
    <row r="25" spans="1:9" ht="12.75" customHeight="1">
      <c r="A25" s="414">
        <v>5</v>
      </c>
      <c r="B25" s="415" t="s">
        <v>48</v>
      </c>
      <c r="C25" s="765" t="s">
        <v>1206</v>
      </c>
      <c r="D25" s="766"/>
      <c r="E25" s="416"/>
      <c r="F25" s="416"/>
      <c r="G25" s="416"/>
      <c r="H25" s="416"/>
      <c r="I25" s="417"/>
    </row>
    <row r="26" spans="1:9" ht="12.75" customHeight="1">
      <c r="A26" s="414">
        <v>6</v>
      </c>
      <c r="B26" s="415" t="s">
        <v>1719</v>
      </c>
      <c r="C26" s="765" t="s">
        <v>1214</v>
      </c>
      <c r="D26" s="766"/>
      <c r="E26" s="416"/>
      <c r="F26" s="416"/>
      <c r="G26" s="416"/>
      <c r="H26" s="416"/>
      <c r="I26" s="417"/>
    </row>
    <row r="27" spans="1:9">
      <c r="A27" s="414">
        <v>7</v>
      </c>
      <c r="B27" s="415" t="s">
        <v>1720</v>
      </c>
      <c r="C27" s="765" t="s">
        <v>1252</v>
      </c>
      <c r="D27" s="766"/>
      <c r="E27" s="416"/>
      <c r="F27" s="416"/>
      <c r="G27" s="416"/>
      <c r="H27" s="416"/>
      <c r="I27" s="417"/>
    </row>
    <row r="28" spans="1:9">
      <c r="A28" s="414">
        <v>8</v>
      </c>
      <c r="B28" s="415" t="s">
        <v>1721</v>
      </c>
      <c r="C28" s="765" t="s">
        <v>1322</v>
      </c>
      <c r="D28" s="766"/>
      <c r="E28" s="416"/>
      <c r="F28" s="416"/>
      <c r="G28" s="416"/>
      <c r="H28" s="416"/>
      <c r="I28" s="417"/>
    </row>
    <row r="29" spans="1:9">
      <c r="A29" s="414">
        <v>9</v>
      </c>
      <c r="B29" s="415" t="s">
        <v>1722</v>
      </c>
      <c r="C29" s="765" t="s">
        <v>1360</v>
      </c>
      <c r="D29" s="766"/>
      <c r="E29" s="416"/>
      <c r="F29" s="416"/>
      <c r="G29" s="416"/>
      <c r="H29" s="416"/>
      <c r="I29" s="417"/>
    </row>
    <row r="30" spans="1:9" ht="12.75" customHeight="1">
      <c r="A30" s="414">
        <v>10</v>
      </c>
      <c r="B30" s="415" t="s">
        <v>1723</v>
      </c>
      <c r="C30" s="765" t="s">
        <v>1380</v>
      </c>
      <c r="D30" s="766"/>
      <c r="E30" s="416"/>
      <c r="F30" s="416"/>
      <c r="G30" s="416"/>
      <c r="H30" s="416"/>
      <c r="I30" s="417"/>
    </row>
    <row r="31" spans="1:9">
      <c r="A31" s="414">
        <v>11</v>
      </c>
      <c r="B31" s="415" t="s">
        <v>1724</v>
      </c>
      <c r="C31" s="765" t="s">
        <v>1382</v>
      </c>
      <c r="D31" s="766"/>
      <c r="E31" s="416"/>
      <c r="F31" s="416"/>
      <c r="G31" s="416"/>
      <c r="H31" s="416"/>
      <c r="I31" s="417"/>
    </row>
    <row r="32" spans="1:9">
      <c r="A32" s="418"/>
      <c r="B32" s="419"/>
      <c r="C32" s="767"/>
      <c r="D32" s="768"/>
      <c r="E32" s="420"/>
      <c r="F32" s="420"/>
      <c r="G32" s="420"/>
      <c r="H32" s="420"/>
      <c r="I32" s="421"/>
    </row>
    <row r="33" spans="1:9" ht="16.5" customHeight="1">
      <c r="A33" s="422"/>
      <c r="B33" s="422"/>
      <c r="C33" s="423" t="s">
        <v>5</v>
      </c>
      <c r="D33" s="423"/>
      <c r="E33" s="424"/>
      <c r="F33" s="424"/>
      <c r="G33" s="424"/>
      <c r="H33" s="424"/>
      <c r="I33" s="424"/>
    </row>
    <row r="34" spans="1:9" ht="15.6">
      <c r="A34" s="769" t="s">
        <v>1725</v>
      </c>
      <c r="B34" s="769"/>
      <c r="C34" s="769"/>
      <c r="D34" s="425"/>
      <c r="E34" s="426"/>
      <c r="F34" s="426"/>
      <c r="G34" s="426"/>
      <c r="H34" s="426"/>
      <c r="I34" s="426"/>
    </row>
    <row r="35" spans="1:9" ht="15.6">
      <c r="A35" s="427"/>
      <c r="B35" s="427"/>
      <c r="C35" s="428" t="s">
        <v>1726</v>
      </c>
      <c r="D35" s="425"/>
      <c r="E35" s="426"/>
      <c r="F35" s="426"/>
      <c r="G35" s="426"/>
      <c r="H35" s="426"/>
      <c r="I35" s="426"/>
    </row>
    <row r="36" spans="1:9" ht="15.6">
      <c r="A36" s="769" t="s">
        <v>1727</v>
      </c>
      <c r="B36" s="769"/>
      <c r="C36" s="769"/>
      <c r="D36" s="425"/>
      <c r="E36" s="426"/>
      <c r="F36" s="426"/>
      <c r="G36" s="426"/>
      <c r="H36" s="426"/>
      <c r="I36" s="426"/>
    </row>
    <row r="37" spans="1:9" ht="18" customHeight="1">
      <c r="A37" s="770"/>
      <c r="B37" s="770"/>
      <c r="C37" s="423" t="s">
        <v>1728</v>
      </c>
      <c r="D37" s="423"/>
      <c r="E37" s="429"/>
      <c r="F37" s="429"/>
      <c r="G37" s="429"/>
      <c r="H37" s="429"/>
      <c r="I37" s="426"/>
    </row>
    <row r="38" spans="1:9" ht="17.399999999999999">
      <c r="A38" s="430"/>
    </row>
    <row r="39" spans="1:9" ht="17.399999999999999">
      <c r="A39" s="430"/>
    </row>
    <row r="40" spans="1:9" ht="13.8">
      <c r="A40" s="431"/>
      <c r="B40" s="30" t="s">
        <v>0</v>
      </c>
      <c r="C40" s="29"/>
      <c r="F40" s="402"/>
    </row>
    <row r="41" spans="1:9" ht="13.8">
      <c r="A41" s="402"/>
      <c r="B41" s="29"/>
      <c r="C41" s="14"/>
      <c r="D41" s="432"/>
      <c r="E41" s="432"/>
      <c r="F41" s="402"/>
    </row>
    <row r="42" spans="1:9" ht="13.8">
      <c r="A42" s="433"/>
      <c r="B42" s="30"/>
      <c r="C42" s="15"/>
      <c r="D42" s="402"/>
      <c r="E42" s="402"/>
      <c r="F42" s="402"/>
    </row>
    <row r="43" spans="1:9" ht="13.8">
      <c r="B43" s="30"/>
      <c r="C43" s="15"/>
    </row>
    <row r="44" spans="1:9" ht="13.8">
      <c r="B44" s="30"/>
      <c r="C44" s="15"/>
    </row>
    <row r="45" spans="1:9" ht="13.8">
      <c r="B45" s="390"/>
      <c r="C45" s="382"/>
    </row>
    <row r="46" spans="1:9" ht="13.8">
      <c r="B46" s="30" t="str">
        <f>[3]Koptame!B39</f>
        <v>Pārbaudīja:</v>
      </c>
      <c r="C46" s="362"/>
    </row>
    <row r="47" spans="1:9" ht="13.8">
      <c r="B47" s="29"/>
      <c r="C47" s="14"/>
    </row>
    <row r="48" spans="1:9" ht="13.8">
      <c r="B48" s="30"/>
      <c r="C48" s="15"/>
    </row>
  </sheetData>
  <mergeCells count="33">
    <mergeCell ref="A2:I2"/>
    <mergeCell ref="A6:I6"/>
    <mergeCell ref="A8:B8"/>
    <mergeCell ref="C8:I8"/>
    <mergeCell ref="A9:B9"/>
    <mergeCell ref="C9:I9"/>
    <mergeCell ref="A18:A19"/>
    <mergeCell ref="B18:B19"/>
    <mergeCell ref="C18:D19"/>
    <mergeCell ref="E18:E19"/>
    <mergeCell ref="F18:H18"/>
    <mergeCell ref="A10:B10"/>
    <mergeCell ref="C10:I10"/>
    <mergeCell ref="A11:B11"/>
    <mergeCell ref="F13:G13"/>
    <mergeCell ref="F14:G14"/>
    <mergeCell ref="C30:D30"/>
    <mergeCell ref="I18:I19"/>
    <mergeCell ref="C20:D20"/>
    <mergeCell ref="C21:D21"/>
    <mergeCell ref="C22:D22"/>
    <mergeCell ref="C23:D23"/>
    <mergeCell ref="C24:D24"/>
    <mergeCell ref="C25:D25"/>
    <mergeCell ref="C26:D26"/>
    <mergeCell ref="C27:D27"/>
    <mergeCell ref="C28:D28"/>
    <mergeCell ref="C29:D29"/>
    <mergeCell ref="C31:D31"/>
    <mergeCell ref="C32:D32"/>
    <mergeCell ref="A34:C34"/>
    <mergeCell ref="A36:C36"/>
    <mergeCell ref="A37:B3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K105"/>
  <sheetViews>
    <sheetView showZeros="0" view="pageBreakPreview" topLeftCell="B1" zoomScale="80" zoomScaleNormal="100" zoomScaleSheetLayoutView="80" workbookViewId="0">
      <selection activeCell="B13" sqref="B13:G13"/>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6.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2,6</v>
      </c>
      <c r="G1" s="16"/>
      <c r="H1" s="16"/>
      <c r="I1" s="16"/>
    </row>
    <row r="2" spans="2:9" s="3" customFormat="1">
      <c r="B2" s="789" t="str">
        <f>D9</f>
        <v>Siltuma mezgls</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33"/>
      <c r="C9" s="34">
        <v>0</v>
      </c>
      <c r="D9" s="810" t="s">
        <v>458</v>
      </c>
      <c r="E9" s="811"/>
      <c r="F9" s="35"/>
      <c r="G9" s="36"/>
      <c r="H9" s="25"/>
      <c r="I9" s="26"/>
    </row>
    <row r="10" spans="2:9">
      <c r="B10" s="37">
        <v>1</v>
      </c>
      <c r="C10" s="38"/>
      <c r="D10" s="42" t="s">
        <v>365</v>
      </c>
      <c r="E10" s="297" t="s">
        <v>1615</v>
      </c>
      <c r="F10" s="40" t="s">
        <v>44</v>
      </c>
      <c r="G10" s="43">
        <v>1</v>
      </c>
      <c r="H10" s="25"/>
      <c r="I10" s="26"/>
    </row>
    <row r="11" spans="2:9" ht="26.4">
      <c r="B11" s="37">
        <v>2</v>
      </c>
      <c r="C11" s="38"/>
      <c r="D11" s="42" t="s">
        <v>366</v>
      </c>
      <c r="E11" s="42" t="s">
        <v>367</v>
      </c>
      <c r="F11" s="40" t="s">
        <v>26</v>
      </c>
      <c r="G11" s="43">
        <v>1</v>
      </c>
      <c r="H11" s="25"/>
      <c r="I11" s="26"/>
    </row>
    <row r="12" spans="2:9" ht="66">
      <c r="B12" s="37">
        <v>3</v>
      </c>
      <c r="C12" s="38"/>
      <c r="D12" s="42" t="s">
        <v>368</v>
      </c>
      <c r="E12" s="42" t="s">
        <v>369</v>
      </c>
      <c r="F12" s="40" t="s">
        <v>44</v>
      </c>
      <c r="G12" s="43">
        <v>1</v>
      </c>
      <c r="H12" s="25"/>
      <c r="I12" s="26"/>
    </row>
    <row r="13" spans="2:9" ht="26.4">
      <c r="B13" s="37">
        <v>4</v>
      </c>
      <c r="C13" s="38"/>
      <c r="D13" s="42" t="s">
        <v>370</v>
      </c>
      <c r="E13" s="42" t="s">
        <v>1895</v>
      </c>
      <c r="F13" s="40" t="s">
        <v>26</v>
      </c>
      <c r="G13" s="43">
        <v>1</v>
      </c>
      <c r="H13" s="25"/>
      <c r="I13" s="26"/>
    </row>
    <row r="14" spans="2:9" ht="26.4">
      <c r="B14" s="37">
        <v>5</v>
      </c>
      <c r="C14" s="38"/>
      <c r="D14" s="42" t="s">
        <v>371</v>
      </c>
      <c r="E14" s="42" t="s">
        <v>372</v>
      </c>
      <c r="F14" s="40" t="s">
        <v>26</v>
      </c>
      <c r="G14" s="43">
        <v>1</v>
      </c>
      <c r="H14" s="25"/>
      <c r="I14" s="26"/>
    </row>
    <row r="15" spans="2:9" ht="26.4">
      <c r="B15" s="37">
        <v>6</v>
      </c>
      <c r="C15" s="38"/>
      <c r="D15" s="42" t="s">
        <v>373</v>
      </c>
      <c r="E15" s="42" t="s">
        <v>374</v>
      </c>
      <c r="F15" s="40" t="s">
        <v>26</v>
      </c>
      <c r="G15" s="43">
        <v>1</v>
      </c>
      <c r="H15" s="25"/>
      <c r="I15" s="26"/>
    </row>
    <row r="16" spans="2:9">
      <c r="B16" s="37">
        <v>7</v>
      </c>
      <c r="C16" s="38"/>
      <c r="D16" s="42" t="s">
        <v>375</v>
      </c>
      <c r="E16" s="42" t="s">
        <v>376</v>
      </c>
      <c r="F16" s="40" t="s">
        <v>26</v>
      </c>
      <c r="G16" s="43">
        <v>1</v>
      </c>
      <c r="H16" s="25"/>
      <c r="I16" s="26"/>
    </row>
    <row r="17" spans="2:9" ht="26.4">
      <c r="B17" s="37">
        <v>8</v>
      </c>
      <c r="C17" s="38"/>
      <c r="D17" s="42" t="s">
        <v>377</v>
      </c>
      <c r="E17" s="42" t="s">
        <v>378</v>
      </c>
      <c r="F17" s="40" t="s">
        <v>26</v>
      </c>
      <c r="G17" s="43">
        <v>1</v>
      </c>
      <c r="H17" s="25"/>
      <c r="I17" s="26"/>
    </row>
    <row r="18" spans="2:9">
      <c r="B18" s="37">
        <v>9</v>
      </c>
      <c r="C18" s="38"/>
      <c r="D18" s="42" t="s">
        <v>379</v>
      </c>
      <c r="E18" s="42" t="s">
        <v>380</v>
      </c>
      <c r="F18" s="40" t="s">
        <v>26</v>
      </c>
      <c r="G18" s="43">
        <v>1</v>
      </c>
      <c r="H18" s="25"/>
      <c r="I18" s="26"/>
    </row>
    <row r="19" spans="2:9">
      <c r="B19" s="37">
        <v>10</v>
      </c>
      <c r="C19" s="38"/>
      <c r="D19" s="42" t="s">
        <v>381</v>
      </c>
      <c r="E19" s="42" t="s">
        <v>382</v>
      </c>
      <c r="F19" s="40" t="s">
        <v>26</v>
      </c>
      <c r="G19" s="43">
        <v>1</v>
      </c>
      <c r="H19" s="25"/>
      <c r="I19" s="26"/>
    </row>
    <row r="20" spans="2:9">
      <c r="B20" s="37">
        <v>11</v>
      </c>
      <c r="C20" s="38"/>
      <c r="D20" s="42" t="s">
        <v>383</v>
      </c>
      <c r="E20" s="42" t="s">
        <v>384</v>
      </c>
      <c r="F20" s="40" t="s">
        <v>26</v>
      </c>
      <c r="G20" s="43">
        <v>1</v>
      </c>
      <c r="H20" s="25"/>
      <c r="I20" s="26"/>
    </row>
    <row r="21" spans="2:9">
      <c r="B21" s="37">
        <v>12</v>
      </c>
      <c r="C21" s="38"/>
      <c r="D21" s="42" t="s">
        <v>385</v>
      </c>
      <c r="E21" s="42" t="s">
        <v>386</v>
      </c>
      <c r="F21" s="40" t="s">
        <v>26</v>
      </c>
      <c r="G21" s="43">
        <v>1</v>
      </c>
      <c r="H21" s="25"/>
      <c r="I21" s="26"/>
    </row>
    <row r="22" spans="2:9">
      <c r="B22" s="37">
        <v>13</v>
      </c>
      <c r="C22" s="38"/>
      <c r="D22" s="42" t="s">
        <v>387</v>
      </c>
      <c r="E22" s="42" t="s">
        <v>388</v>
      </c>
      <c r="F22" s="40" t="s">
        <v>26</v>
      </c>
      <c r="G22" s="43">
        <v>1</v>
      </c>
      <c r="H22" s="25"/>
      <c r="I22" s="26"/>
    </row>
    <row r="23" spans="2:9">
      <c r="B23" s="37">
        <v>14</v>
      </c>
      <c r="C23" s="38"/>
      <c r="D23" s="42" t="s">
        <v>389</v>
      </c>
      <c r="E23" s="42" t="s">
        <v>390</v>
      </c>
      <c r="F23" s="40" t="s">
        <v>26</v>
      </c>
      <c r="G23" s="43">
        <v>1</v>
      </c>
      <c r="H23" s="25"/>
      <c r="I23" s="26"/>
    </row>
    <row r="24" spans="2:9">
      <c r="B24" s="37">
        <v>15</v>
      </c>
      <c r="C24" s="38"/>
      <c r="D24" s="42" t="s">
        <v>391</v>
      </c>
      <c r="E24" s="42" t="s">
        <v>388</v>
      </c>
      <c r="F24" s="40" t="s">
        <v>26</v>
      </c>
      <c r="G24" s="43">
        <v>1</v>
      </c>
      <c r="H24" s="25"/>
      <c r="I24" s="26"/>
    </row>
    <row r="25" spans="2:9">
      <c r="B25" s="37">
        <v>16</v>
      </c>
      <c r="C25" s="38"/>
      <c r="D25" s="42" t="s">
        <v>392</v>
      </c>
      <c r="E25" s="42" t="s">
        <v>393</v>
      </c>
      <c r="F25" s="40" t="s">
        <v>26</v>
      </c>
      <c r="G25" s="43">
        <v>3</v>
      </c>
      <c r="H25" s="25"/>
      <c r="I25" s="26"/>
    </row>
    <row r="26" spans="2:9">
      <c r="B26" s="37">
        <v>17</v>
      </c>
      <c r="C26" s="38"/>
      <c r="D26" s="42" t="s">
        <v>394</v>
      </c>
      <c r="E26" s="42" t="s">
        <v>395</v>
      </c>
      <c r="F26" s="40" t="s">
        <v>26</v>
      </c>
      <c r="G26" s="43">
        <v>2</v>
      </c>
      <c r="H26" s="25"/>
      <c r="I26" s="26"/>
    </row>
    <row r="27" spans="2:9">
      <c r="B27" s="37">
        <v>18</v>
      </c>
      <c r="C27" s="38"/>
      <c r="D27" s="42" t="s">
        <v>396</v>
      </c>
      <c r="E27" s="42" t="s">
        <v>397</v>
      </c>
      <c r="F27" s="40" t="s">
        <v>26</v>
      </c>
      <c r="G27" s="43">
        <v>1</v>
      </c>
      <c r="H27" s="25"/>
      <c r="I27" s="26"/>
    </row>
    <row r="28" spans="2:9">
      <c r="B28" s="37">
        <v>19</v>
      </c>
      <c r="C28" s="38"/>
      <c r="D28" s="42" t="s">
        <v>398</v>
      </c>
      <c r="E28" s="42"/>
      <c r="F28" s="40" t="s">
        <v>26</v>
      </c>
      <c r="G28" s="43">
        <v>1</v>
      </c>
      <c r="H28" s="25"/>
      <c r="I28" s="26"/>
    </row>
    <row r="29" spans="2:9">
      <c r="B29" s="37">
        <v>20</v>
      </c>
      <c r="C29" s="38"/>
      <c r="D29" s="42" t="s">
        <v>399</v>
      </c>
      <c r="E29" s="42" t="s">
        <v>400</v>
      </c>
      <c r="F29" s="40" t="s">
        <v>26</v>
      </c>
      <c r="G29" s="43">
        <v>1</v>
      </c>
      <c r="H29" s="25"/>
      <c r="I29" s="26"/>
    </row>
    <row r="30" spans="2:9">
      <c r="B30" s="37">
        <v>21</v>
      </c>
      <c r="C30" s="38"/>
      <c r="D30" s="42" t="s">
        <v>399</v>
      </c>
      <c r="E30" s="42" t="s">
        <v>401</v>
      </c>
      <c r="F30" s="40" t="s">
        <v>26</v>
      </c>
      <c r="G30" s="43">
        <v>1</v>
      </c>
      <c r="H30" s="25"/>
      <c r="I30" s="26"/>
    </row>
    <row r="31" spans="2:9" ht="26.4">
      <c r="B31" s="37">
        <v>22</v>
      </c>
      <c r="C31" s="38"/>
      <c r="D31" s="42" t="s">
        <v>399</v>
      </c>
      <c r="E31" s="42" t="s">
        <v>402</v>
      </c>
      <c r="F31" s="40" t="s">
        <v>26</v>
      </c>
      <c r="G31" s="43">
        <v>1</v>
      </c>
      <c r="H31" s="25"/>
      <c r="I31" s="26"/>
    </row>
    <row r="32" spans="2:9" ht="26.4">
      <c r="B32" s="37">
        <v>23</v>
      </c>
      <c r="C32" s="38"/>
      <c r="D32" s="42" t="s">
        <v>403</v>
      </c>
      <c r="E32" s="42" t="s">
        <v>404</v>
      </c>
      <c r="F32" s="40" t="s">
        <v>26</v>
      </c>
      <c r="G32" s="43">
        <v>1</v>
      </c>
      <c r="H32" s="25"/>
      <c r="I32" s="26"/>
    </row>
    <row r="33" spans="2:9">
      <c r="B33" s="37">
        <v>24</v>
      </c>
      <c r="C33" s="38"/>
      <c r="D33" s="42" t="s">
        <v>405</v>
      </c>
      <c r="E33" s="42" t="s">
        <v>166</v>
      </c>
      <c r="F33" s="40" t="s">
        <v>26</v>
      </c>
      <c r="G33" s="43">
        <v>1</v>
      </c>
      <c r="H33" s="25"/>
      <c r="I33" s="26"/>
    </row>
    <row r="34" spans="2:9">
      <c r="B34" s="37">
        <v>25</v>
      </c>
      <c r="C34" s="38"/>
      <c r="D34" s="42" t="s">
        <v>405</v>
      </c>
      <c r="E34" s="42" t="s">
        <v>168</v>
      </c>
      <c r="F34" s="40" t="s">
        <v>26</v>
      </c>
      <c r="G34" s="43">
        <v>1</v>
      </c>
      <c r="H34" s="25"/>
      <c r="I34" s="26"/>
    </row>
    <row r="35" spans="2:9" ht="26.4">
      <c r="B35" s="37">
        <v>26</v>
      </c>
      <c r="C35" s="38"/>
      <c r="D35" s="42" t="s">
        <v>406</v>
      </c>
      <c r="E35" s="42" t="s">
        <v>407</v>
      </c>
      <c r="F35" s="40" t="s">
        <v>26</v>
      </c>
      <c r="G35" s="43">
        <v>1</v>
      </c>
      <c r="H35" s="25"/>
      <c r="I35" s="26"/>
    </row>
    <row r="36" spans="2:9" ht="26.4">
      <c r="B36" s="37">
        <v>27</v>
      </c>
      <c r="C36" s="38"/>
      <c r="D36" s="42" t="s">
        <v>406</v>
      </c>
      <c r="E36" s="42" t="s">
        <v>408</v>
      </c>
      <c r="F36" s="40" t="s">
        <v>26</v>
      </c>
      <c r="G36" s="43">
        <v>1</v>
      </c>
      <c r="H36" s="25"/>
      <c r="I36" s="26"/>
    </row>
    <row r="37" spans="2:9">
      <c r="B37" s="37">
        <v>28</v>
      </c>
      <c r="C37" s="38"/>
      <c r="D37" s="42" t="s">
        <v>409</v>
      </c>
      <c r="E37" s="42" t="s">
        <v>410</v>
      </c>
      <c r="F37" s="40" t="s">
        <v>26</v>
      </c>
      <c r="G37" s="43">
        <v>2</v>
      </c>
      <c r="H37" s="25"/>
      <c r="I37" s="26"/>
    </row>
    <row r="38" spans="2:9">
      <c r="B38" s="37">
        <v>29</v>
      </c>
      <c r="C38" s="38"/>
      <c r="D38" s="42" t="s">
        <v>409</v>
      </c>
      <c r="E38" s="42" t="s">
        <v>411</v>
      </c>
      <c r="F38" s="40" t="s">
        <v>26</v>
      </c>
      <c r="G38" s="43">
        <v>1</v>
      </c>
      <c r="H38" s="25"/>
      <c r="I38" s="26"/>
    </row>
    <row r="39" spans="2:9">
      <c r="B39" s="37">
        <v>30</v>
      </c>
      <c r="C39" s="38"/>
      <c r="D39" s="42" t="s">
        <v>412</v>
      </c>
      <c r="E39" s="42" t="s">
        <v>413</v>
      </c>
      <c r="F39" s="40" t="s">
        <v>26</v>
      </c>
      <c r="G39" s="43">
        <v>1</v>
      </c>
      <c r="H39" s="25"/>
      <c r="I39" s="26"/>
    </row>
    <row r="40" spans="2:9">
      <c r="B40" s="37">
        <v>31</v>
      </c>
      <c r="C40" s="38"/>
      <c r="D40" s="42" t="s">
        <v>414</v>
      </c>
      <c r="E40" s="42" t="s">
        <v>415</v>
      </c>
      <c r="F40" s="40" t="s">
        <v>26</v>
      </c>
      <c r="G40" s="43">
        <v>1</v>
      </c>
      <c r="H40" s="25"/>
      <c r="I40" s="26"/>
    </row>
    <row r="41" spans="2:9">
      <c r="B41" s="37">
        <v>32</v>
      </c>
      <c r="C41" s="38"/>
      <c r="D41" s="42" t="s">
        <v>416</v>
      </c>
      <c r="E41" s="42" t="s">
        <v>417</v>
      </c>
      <c r="F41" s="40" t="s">
        <v>26</v>
      </c>
      <c r="G41" s="43">
        <v>1</v>
      </c>
      <c r="H41" s="25"/>
      <c r="I41" s="26"/>
    </row>
    <row r="42" spans="2:9">
      <c r="B42" s="37">
        <v>33</v>
      </c>
      <c r="C42" s="38"/>
      <c r="D42" s="42" t="s">
        <v>418</v>
      </c>
      <c r="E42" s="42" t="s">
        <v>415</v>
      </c>
      <c r="F42" s="40" t="s">
        <v>26</v>
      </c>
      <c r="G42" s="43">
        <v>1</v>
      </c>
      <c r="H42" s="25"/>
      <c r="I42" s="26"/>
    </row>
    <row r="43" spans="2:9">
      <c r="B43" s="37">
        <v>34</v>
      </c>
      <c r="C43" s="38"/>
      <c r="D43" s="42" t="s">
        <v>419</v>
      </c>
      <c r="E43" s="42" t="s">
        <v>420</v>
      </c>
      <c r="F43" s="40" t="s">
        <v>26</v>
      </c>
      <c r="G43" s="43">
        <v>2</v>
      </c>
      <c r="H43" s="25"/>
      <c r="I43" s="26"/>
    </row>
    <row r="44" spans="2:9">
      <c r="B44" s="37">
        <v>35</v>
      </c>
      <c r="C44" s="38"/>
      <c r="D44" s="42" t="s">
        <v>419</v>
      </c>
      <c r="E44" s="42" t="s">
        <v>421</v>
      </c>
      <c r="F44" s="40" t="s">
        <v>26</v>
      </c>
      <c r="G44" s="43">
        <v>2</v>
      </c>
      <c r="H44" s="25"/>
      <c r="I44" s="26"/>
    </row>
    <row r="45" spans="2:9">
      <c r="B45" s="37">
        <v>36</v>
      </c>
      <c r="C45" s="38"/>
      <c r="D45" s="42" t="s">
        <v>419</v>
      </c>
      <c r="E45" s="42" t="s">
        <v>422</v>
      </c>
      <c r="F45" s="40" t="s">
        <v>26</v>
      </c>
      <c r="G45" s="43">
        <v>2</v>
      </c>
      <c r="H45" s="25"/>
      <c r="I45" s="26"/>
    </row>
    <row r="46" spans="2:9">
      <c r="B46" s="37">
        <v>37</v>
      </c>
      <c r="C46" s="38"/>
      <c r="D46" s="42" t="s">
        <v>419</v>
      </c>
      <c r="E46" s="42" t="s">
        <v>423</v>
      </c>
      <c r="F46" s="40" t="s">
        <v>26</v>
      </c>
      <c r="G46" s="43">
        <v>2</v>
      </c>
      <c r="H46" s="25"/>
      <c r="I46" s="26"/>
    </row>
    <row r="47" spans="2:9">
      <c r="B47" s="37">
        <v>38</v>
      </c>
      <c r="C47" s="38"/>
      <c r="D47" s="42" t="s">
        <v>424</v>
      </c>
      <c r="E47" s="42" t="s">
        <v>333</v>
      </c>
      <c r="F47" s="40" t="s">
        <v>26</v>
      </c>
      <c r="G47" s="43">
        <v>5</v>
      </c>
      <c r="H47" s="25"/>
      <c r="I47" s="26"/>
    </row>
    <row r="48" spans="2:9">
      <c r="B48" s="37">
        <v>39</v>
      </c>
      <c r="C48" s="38"/>
      <c r="D48" s="42" t="s">
        <v>424</v>
      </c>
      <c r="E48" s="42" t="s">
        <v>425</v>
      </c>
      <c r="F48" s="40" t="s">
        <v>26</v>
      </c>
      <c r="G48" s="43">
        <v>3</v>
      </c>
      <c r="H48" s="25"/>
      <c r="I48" s="26"/>
    </row>
    <row r="49" spans="2:9">
      <c r="B49" s="37">
        <v>40</v>
      </c>
      <c r="C49" s="38"/>
      <c r="D49" s="42" t="s">
        <v>327</v>
      </c>
      <c r="E49" s="42" t="s">
        <v>426</v>
      </c>
      <c r="F49" s="40" t="s">
        <v>26</v>
      </c>
      <c r="G49" s="43">
        <v>3</v>
      </c>
      <c r="H49" s="25"/>
      <c r="I49" s="26"/>
    </row>
    <row r="50" spans="2:9">
      <c r="B50" s="37">
        <v>41</v>
      </c>
      <c r="C50" s="38"/>
      <c r="D50" s="42" t="s">
        <v>327</v>
      </c>
      <c r="E50" s="42" t="s">
        <v>427</v>
      </c>
      <c r="F50" s="40" t="s">
        <v>26</v>
      </c>
      <c r="G50" s="43">
        <v>8</v>
      </c>
      <c r="H50" s="25"/>
      <c r="I50" s="26"/>
    </row>
    <row r="51" spans="2:9">
      <c r="B51" s="37">
        <v>42</v>
      </c>
      <c r="C51" s="38"/>
      <c r="D51" s="42" t="s">
        <v>327</v>
      </c>
      <c r="E51" s="42" t="s">
        <v>328</v>
      </c>
      <c r="F51" s="40" t="s">
        <v>26</v>
      </c>
      <c r="G51" s="43">
        <v>5</v>
      </c>
      <c r="H51" s="25"/>
      <c r="I51" s="26"/>
    </row>
    <row r="52" spans="2:9">
      <c r="B52" s="37">
        <v>43</v>
      </c>
      <c r="C52" s="38"/>
      <c r="D52" s="42" t="s">
        <v>327</v>
      </c>
      <c r="E52" s="42" t="s">
        <v>337</v>
      </c>
      <c r="F52" s="40" t="s">
        <v>26</v>
      </c>
      <c r="G52" s="43">
        <v>2</v>
      </c>
      <c r="H52" s="25"/>
      <c r="I52" s="26"/>
    </row>
    <row r="53" spans="2:9">
      <c r="B53" s="37">
        <v>44</v>
      </c>
      <c r="C53" s="38"/>
      <c r="D53" s="42" t="s">
        <v>183</v>
      </c>
      <c r="E53" s="42" t="s">
        <v>333</v>
      </c>
      <c r="F53" s="40" t="s">
        <v>26</v>
      </c>
      <c r="G53" s="43">
        <v>14</v>
      </c>
      <c r="H53" s="25"/>
      <c r="I53" s="26"/>
    </row>
    <row r="54" spans="2:9">
      <c r="B54" s="37">
        <v>45</v>
      </c>
      <c r="C54" s="38"/>
      <c r="D54" s="42" t="s">
        <v>428</v>
      </c>
      <c r="E54" s="42" t="s">
        <v>333</v>
      </c>
      <c r="F54" s="40" t="s">
        <v>26</v>
      </c>
      <c r="G54" s="43">
        <v>2</v>
      </c>
      <c r="H54" s="25"/>
      <c r="I54" s="26"/>
    </row>
    <row r="55" spans="2:9">
      <c r="B55" s="37">
        <v>46</v>
      </c>
      <c r="C55" s="38"/>
      <c r="D55" s="42" t="s">
        <v>428</v>
      </c>
      <c r="E55" s="42" t="s">
        <v>425</v>
      </c>
      <c r="F55" s="40" t="s">
        <v>26</v>
      </c>
      <c r="G55" s="43">
        <v>1</v>
      </c>
      <c r="H55" s="25"/>
      <c r="I55" s="26"/>
    </row>
    <row r="56" spans="2:9">
      <c r="B56" s="37">
        <v>47</v>
      </c>
      <c r="C56" s="38"/>
      <c r="D56" s="42" t="s">
        <v>428</v>
      </c>
      <c r="E56" s="42" t="s">
        <v>426</v>
      </c>
      <c r="F56" s="40" t="s">
        <v>26</v>
      </c>
      <c r="G56" s="43">
        <v>1</v>
      </c>
      <c r="H56" s="25"/>
      <c r="I56" s="26"/>
    </row>
    <row r="57" spans="2:9">
      <c r="B57" s="37">
        <v>48</v>
      </c>
      <c r="C57" s="38"/>
      <c r="D57" s="42" t="s">
        <v>428</v>
      </c>
      <c r="E57" s="42" t="s">
        <v>427</v>
      </c>
      <c r="F57" s="40" t="s">
        <v>26</v>
      </c>
      <c r="G57" s="43">
        <v>1</v>
      </c>
      <c r="H57" s="25"/>
      <c r="I57" s="26"/>
    </row>
    <row r="58" spans="2:9">
      <c r="B58" s="37">
        <v>49</v>
      </c>
      <c r="C58" s="38"/>
      <c r="D58" s="42" t="s">
        <v>428</v>
      </c>
      <c r="E58" s="42" t="s">
        <v>429</v>
      </c>
      <c r="F58" s="40" t="s">
        <v>26</v>
      </c>
      <c r="G58" s="43">
        <v>1</v>
      </c>
      <c r="H58" s="25"/>
      <c r="I58" s="26"/>
    </row>
    <row r="59" spans="2:9">
      <c r="B59" s="37">
        <v>50</v>
      </c>
      <c r="C59" s="38"/>
      <c r="D59" s="42" t="s">
        <v>428</v>
      </c>
      <c r="E59" s="42" t="s">
        <v>328</v>
      </c>
      <c r="F59" s="40" t="s">
        <v>26</v>
      </c>
      <c r="G59" s="43">
        <v>1</v>
      </c>
      <c r="H59" s="25"/>
      <c r="I59" s="26"/>
    </row>
    <row r="60" spans="2:9">
      <c r="B60" s="37">
        <v>51</v>
      </c>
      <c r="C60" s="38"/>
      <c r="D60" s="42" t="s">
        <v>430</v>
      </c>
      <c r="E60" s="42" t="s">
        <v>333</v>
      </c>
      <c r="F60" s="40" t="s">
        <v>26</v>
      </c>
      <c r="G60" s="43">
        <v>2</v>
      </c>
      <c r="H60" s="25"/>
      <c r="I60" s="26"/>
    </row>
    <row r="61" spans="2:9">
      <c r="B61" s="37">
        <v>52</v>
      </c>
      <c r="C61" s="38"/>
      <c r="D61" s="42" t="s">
        <v>431</v>
      </c>
      <c r="E61" s="42" t="s">
        <v>426</v>
      </c>
      <c r="F61" s="40" t="s">
        <v>26</v>
      </c>
      <c r="G61" s="43">
        <v>1</v>
      </c>
      <c r="H61" s="25"/>
      <c r="I61" s="26"/>
    </row>
    <row r="62" spans="2:9">
      <c r="B62" s="37">
        <v>53</v>
      </c>
      <c r="C62" s="38"/>
      <c r="D62" s="42" t="s">
        <v>431</v>
      </c>
      <c r="E62" s="42" t="s">
        <v>328</v>
      </c>
      <c r="F62" s="40" t="s">
        <v>26</v>
      </c>
      <c r="G62" s="43">
        <v>2</v>
      </c>
      <c r="H62" s="25"/>
      <c r="I62" s="26"/>
    </row>
    <row r="63" spans="2:9">
      <c r="B63" s="37">
        <v>54</v>
      </c>
      <c r="C63" s="38"/>
      <c r="D63" s="42" t="s">
        <v>432</v>
      </c>
      <c r="E63" s="42" t="s">
        <v>337</v>
      </c>
      <c r="F63" s="40" t="s">
        <v>26</v>
      </c>
      <c r="G63" s="43">
        <v>1</v>
      </c>
      <c r="H63" s="25"/>
      <c r="I63" s="26"/>
    </row>
    <row r="64" spans="2:9">
      <c r="B64" s="37">
        <v>55</v>
      </c>
      <c r="C64" s="38"/>
      <c r="D64" s="42" t="s">
        <v>432</v>
      </c>
      <c r="E64" s="42" t="s">
        <v>423</v>
      </c>
      <c r="F64" s="40" t="s">
        <v>26</v>
      </c>
      <c r="G64" s="43">
        <v>1</v>
      </c>
      <c r="H64" s="25"/>
      <c r="I64" s="26"/>
    </row>
    <row r="65" spans="2:9">
      <c r="B65" s="37">
        <v>56</v>
      </c>
      <c r="C65" s="38"/>
      <c r="D65" s="42" t="s">
        <v>186</v>
      </c>
      <c r="E65" s="42" t="s">
        <v>335</v>
      </c>
      <c r="F65" s="40" t="s">
        <v>26</v>
      </c>
      <c r="G65" s="43">
        <v>11</v>
      </c>
      <c r="H65" s="25"/>
      <c r="I65" s="26"/>
    </row>
    <row r="66" spans="2:9">
      <c r="B66" s="37">
        <v>57</v>
      </c>
      <c r="C66" s="38"/>
      <c r="D66" s="42" t="s">
        <v>186</v>
      </c>
      <c r="E66" s="42" t="s">
        <v>433</v>
      </c>
      <c r="F66" s="40" t="s">
        <v>26</v>
      </c>
      <c r="G66" s="43">
        <v>3</v>
      </c>
      <c r="H66" s="25"/>
      <c r="I66" s="26"/>
    </row>
    <row r="67" spans="2:9">
      <c r="B67" s="37">
        <v>58</v>
      </c>
      <c r="C67" s="38"/>
      <c r="D67" s="42" t="s">
        <v>336</v>
      </c>
      <c r="E67" s="42" t="s">
        <v>189</v>
      </c>
      <c r="F67" s="40" t="s">
        <v>26</v>
      </c>
      <c r="G67" s="43">
        <v>11</v>
      </c>
      <c r="H67" s="25"/>
      <c r="I67" s="26"/>
    </row>
    <row r="68" spans="2:9">
      <c r="B68" s="37">
        <v>59</v>
      </c>
      <c r="C68" s="38"/>
      <c r="D68" s="42" t="s">
        <v>336</v>
      </c>
      <c r="E68" s="42" t="s">
        <v>434</v>
      </c>
      <c r="F68" s="40" t="s">
        <v>26</v>
      </c>
      <c r="G68" s="43">
        <v>2</v>
      </c>
      <c r="H68" s="25"/>
      <c r="I68" s="26"/>
    </row>
    <row r="69" spans="2:9">
      <c r="B69" s="37">
        <v>60</v>
      </c>
      <c r="C69" s="38"/>
      <c r="D69" s="42" t="s">
        <v>435</v>
      </c>
      <c r="E69" s="42" t="s">
        <v>436</v>
      </c>
      <c r="F69" s="40" t="s">
        <v>26</v>
      </c>
      <c r="G69" s="43" t="s">
        <v>437</v>
      </c>
      <c r="H69" s="25"/>
      <c r="I69" s="26"/>
    </row>
    <row r="70" spans="2:9">
      <c r="B70" s="37">
        <v>61</v>
      </c>
      <c r="C70" s="38"/>
      <c r="D70" s="42" t="s">
        <v>191</v>
      </c>
      <c r="E70" s="42" t="s">
        <v>438</v>
      </c>
      <c r="F70" s="40" t="s">
        <v>26</v>
      </c>
      <c r="G70" s="43">
        <v>6</v>
      </c>
      <c r="H70" s="25"/>
      <c r="I70" s="26"/>
    </row>
    <row r="71" spans="2:9">
      <c r="B71" s="37">
        <v>62</v>
      </c>
      <c r="C71" s="38"/>
      <c r="D71" s="42" t="s">
        <v>191</v>
      </c>
      <c r="E71" s="42" t="s">
        <v>439</v>
      </c>
      <c r="F71" s="40" t="s">
        <v>26</v>
      </c>
      <c r="G71" s="43">
        <v>15</v>
      </c>
      <c r="H71" s="25"/>
      <c r="I71" s="26"/>
    </row>
    <row r="72" spans="2:9">
      <c r="B72" s="37">
        <v>63</v>
      </c>
      <c r="C72" s="38"/>
      <c r="D72" s="42" t="s">
        <v>190</v>
      </c>
      <c r="E72" s="42" t="s">
        <v>440</v>
      </c>
      <c r="F72" s="40" t="s">
        <v>26</v>
      </c>
      <c r="G72" s="43">
        <v>4</v>
      </c>
      <c r="H72" s="25"/>
      <c r="I72" s="26"/>
    </row>
    <row r="73" spans="2:9">
      <c r="B73" s="37">
        <v>64</v>
      </c>
      <c r="C73" s="38"/>
      <c r="D73" s="42" t="s">
        <v>441</v>
      </c>
      <c r="E73" s="42" t="s">
        <v>333</v>
      </c>
      <c r="F73" s="40" t="s">
        <v>158</v>
      </c>
      <c r="G73" s="43">
        <v>15</v>
      </c>
      <c r="H73" s="25"/>
      <c r="I73" s="26"/>
    </row>
    <row r="74" spans="2:9">
      <c r="B74" s="37">
        <v>65</v>
      </c>
      <c r="C74" s="38"/>
      <c r="D74" s="42" t="s">
        <v>441</v>
      </c>
      <c r="E74" s="42" t="s">
        <v>425</v>
      </c>
      <c r="F74" s="40" t="s">
        <v>158</v>
      </c>
      <c r="G74" s="43">
        <v>10</v>
      </c>
      <c r="H74" s="25"/>
      <c r="I74" s="26"/>
    </row>
    <row r="75" spans="2:9">
      <c r="B75" s="37">
        <v>66</v>
      </c>
      <c r="C75" s="38"/>
      <c r="D75" s="42" t="s">
        <v>441</v>
      </c>
      <c r="E75" s="42" t="s">
        <v>426</v>
      </c>
      <c r="F75" s="40" t="s">
        <v>158</v>
      </c>
      <c r="G75" s="43">
        <v>10</v>
      </c>
      <c r="H75" s="25"/>
      <c r="I75" s="26"/>
    </row>
    <row r="76" spans="2:9">
      <c r="B76" s="37">
        <v>67</v>
      </c>
      <c r="C76" s="38"/>
      <c r="D76" s="42" t="s">
        <v>441</v>
      </c>
      <c r="E76" s="42" t="s">
        <v>427</v>
      </c>
      <c r="F76" s="40" t="s">
        <v>158</v>
      </c>
      <c r="G76" s="43">
        <v>6</v>
      </c>
      <c r="H76" s="25"/>
      <c r="I76" s="26"/>
    </row>
    <row r="77" spans="2:9">
      <c r="B77" s="37">
        <v>68</v>
      </c>
      <c r="C77" s="38"/>
      <c r="D77" s="42" t="s">
        <v>441</v>
      </c>
      <c r="E77" s="42" t="s">
        <v>429</v>
      </c>
      <c r="F77" s="40" t="s">
        <v>158</v>
      </c>
      <c r="G77" s="43">
        <v>1</v>
      </c>
      <c r="H77" s="25"/>
      <c r="I77" s="26"/>
    </row>
    <row r="78" spans="2:9">
      <c r="B78" s="37">
        <v>69</v>
      </c>
      <c r="C78" s="38"/>
      <c r="D78" s="42" t="s">
        <v>441</v>
      </c>
      <c r="E78" s="42" t="s">
        <v>328</v>
      </c>
      <c r="F78" s="40" t="s">
        <v>158</v>
      </c>
      <c r="G78" s="43">
        <v>25</v>
      </c>
      <c r="H78" s="25"/>
      <c r="I78" s="26"/>
    </row>
    <row r="79" spans="2:9">
      <c r="B79" s="37">
        <v>70</v>
      </c>
      <c r="C79" s="38"/>
      <c r="D79" s="42" t="s">
        <v>442</v>
      </c>
      <c r="E79" s="42" t="s">
        <v>329</v>
      </c>
      <c r="F79" s="40" t="s">
        <v>158</v>
      </c>
      <c r="G79" s="43">
        <v>12</v>
      </c>
      <c r="H79" s="25"/>
      <c r="I79" s="26"/>
    </row>
    <row r="80" spans="2:9">
      <c r="B80" s="37">
        <v>71</v>
      </c>
      <c r="C80" s="38"/>
      <c r="D80" s="42" t="s">
        <v>441</v>
      </c>
      <c r="E80" s="42" t="s">
        <v>337</v>
      </c>
      <c r="F80" s="40" t="s">
        <v>158</v>
      </c>
      <c r="G80" s="43">
        <v>20</v>
      </c>
      <c r="H80" s="25"/>
      <c r="I80" s="26"/>
    </row>
    <row r="81" spans="2:9">
      <c r="B81" s="37">
        <v>72</v>
      </c>
      <c r="C81" s="38"/>
      <c r="D81" s="42" t="s">
        <v>443</v>
      </c>
      <c r="E81" s="42" t="s">
        <v>444</v>
      </c>
      <c r="F81" s="40" t="s">
        <v>158</v>
      </c>
      <c r="G81" s="43">
        <v>5</v>
      </c>
      <c r="H81" s="25"/>
      <c r="I81" s="26"/>
    </row>
    <row r="82" spans="2:9">
      <c r="B82" s="37">
        <v>73</v>
      </c>
      <c r="C82" s="38"/>
      <c r="D82" s="42" t="s">
        <v>443</v>
      </c>
      <c r="E82" s="42" t="s">
        <v>445</v>
      </c>
      <c r="F82" s="40" t="s">
        <v>158</v>
      </c>
      <c r="G82" s="43">
        <v>15</v>
      </c>
      <c r="H82" s="25"/>
      <c r="I82" s="26"/>
    </row>
    <row r="83" spans="2:9">
      <c r="B83" s="37">
        <v>74</v>
      </c>
      <c r="C83" s="38"/>
      <c r="D83" s="42" t="s">
        <v>446</v>
      </c>
      <c r="E83" s="42" t="s">
        <v>198</v>
      </c>
      <c r="F83" s="40" t="s">
        <v>158</v>
      </c>
      <c r="G83" s="43">
        <v>16</v>
      </c>
      <c r="H83" s="25"/>
      <c r="I83" s="26"/>
    </row>
    <row r="84" spans="2:9">
      <c r="B84" s="37">
        <v>75</v>
      </c>
      <c r="C84" s="38"/>
      <c r="D84" s="42" t="s">
        <v>446</v>
      </c>
      <c r="E84" s="42" t="s">
        <v>447</v>
      </c>
      <c r="F84" s="40" t="s">
        <v>158</v>
      </c>
      <c r="G84" s="43">
        <v>11</v>
      </c>
      <c r="H84" s="25"/>
      <c r="I84" s="26"/>
    </row>
    <row r="85" spans="2:9">
      <c r="B85" s="37">
        <v>76</v>
      </c>
      <c r="C85" s="38"/>
      <c r="D85" s="42" t="s">
        <v>446</v>
      </c>
      <c r="E85" s="42" t="s">
        <v>448</v>
      </c>
      <c r="F85" s="40" t="s">
        <v>158</v>
      </c>
      <c r="G85" s="43">
        <v>11</v>
      </c>
      <c r="H85" s="25"/>
      <c r="I85" s="26"/>
    </row>
    <row r="86" spans="2:9">
      <c r="B86" s="37">
        <v>77</v>
      </c>
      <c r="C86" s="38"/>
      <c r="D86" s="42" t="s">
        <v>446</v>
      </c>
      <c r="E86" s="42" t="s">
        <v>200</v>
      </c>
      <c r="F86" s="40" t="s">
        <v>158</v>
      </c>
      <c r="G86" s="43">
        <v>7</v>
      </c>
      <c r="H86" s="25"/>
      <c r="I86" s="26"/>
    </row>
    <row r="87" spans="2:9">
      <c r="B87" s="37">
        <v>78</v>
      </c>
      <c r="C87" s="38"/>
      <c r="D87" s="42" t="s">
        <v>446</v>
      </c>
      <c r="E87" s="42" t="s">
        <v>449</v>
      </c>
      <c r="F87" s="40" t="s">
        <v>158</v>
      </c>
      <c r="G87" s="43">
        <v>1</v>
      </c>
      <c r="H87" s="25"/>
      <c r="I87" s="26"/>
    </row>
    <row r="88" spans="2:9">
      <c r="B88" s="37">
        <v>79</v>
      </c>
      <c r="C88" s="38"/>
      <c r="D88" s="42" t="s">
        <v>446</v>
      </c>
      <c r="E88" s="42" t="s">
        <v>450</v>
      </c>
      <c r="F88" s="40" t="s">
        <v>158</v>
      </c>
      <c r="G88" s="43">
        <v>26</v>
      </c>
      <c r="H88" s="25"/>
      <c r="I88" s="26"/>
    </row>
    <row r="89" spans="2:9">
      <c r="B89" s="37">
        <v>80</v>
      </c>
      <c r="C89" s="38"/>
      <c r="D89" s="42" t="s">
        <v>446</v>
      </c>
      <c r="E89" s="42" t="s">
        <v>205</v>
      </c>
      <c r="F89" s="40" t="s">
        <v>158</v>
      </c>
      <c r="G89" s="43">
        <v>13</v>
      </c>
      <c r="H89" s="25"/>
      <c r="I89" s="26"/>
    </row>
    <row r="90" spans="2:9">
      <c r="B90" s="37">
        <v>81</v>
      </c>
      <c r="C90" s="38"/>
      <c r="D90" s="42" t="s">
        <v>446</v>
      </c>
      <c r="E90" s="42" t="s">
        <v>451</v>
      </c>
      <c r="F90" s="40" t="s">
        <v>158</v>
      </c>
      <c r="G90" s="43">
        <v>21</v>
      </c>
      <c r="H90" s="25"/>
      <c r="I90" s="26"/>
    </row>
    <row r="91" spans="2:9">
      <c r="B91" s="37">
        <v>82</v>
      </c>
      <c r="C91" s="38"/>
      <c r="D91" s="42" t="s">
        <v>452</v>
      </c>
      <c r="E91" s="42"/>
      <c r="F91" s="40" t="s">
        <v>342</v>
      </c>
      <c r="G91" s="43">
        <v>6</v>
      </c>
      <c r="H91" s="25"/>
      <c r="I91" s="26"/>
    </row>
    <row r="92" spans="2:9">
      <c r="B92" s="37">
        <v>83</v>
      </c>
      <c r="C92" s="38"/>
      <c r="D92" s="42" t="s">
        <v>453</v>
      </c>
      <c r="E92" s="42"/>
      <c r="F92" s="40" t="s">
        <v>342</v>
      </c>
      <c r="G92" s="43">
        <v>3</v>
      </c>
      <c r="H92" s="25"/>
      <c r="I92" s="26"/>
    </row>
    <row r="93" spans="2:9">
      <c r="B93" s="37">
        <v>84</v>
      </c>
      <c r="C93" s="38"/>
      <c r="D93" s="42" t="s">
        <v>454</v>
      </c>
      <c r="E93" s="42"/>
      <c r="F93" s="40" t="s">
        <v>44</v>
      </c>
      <c r="G93" s="43">
        <v>1</v>
      </c>
      <c r="H93" s="25"/>
      <c r="I93" s="26"/>
    </row>
    <row r="94" spans="2:9">
      <c r="B94" s="37">
        <v>85</v>
      </c>
      <c r="C94" s="38"/>
      <c r="D94" s="42" t="s">
        <v>455</v>
      </c>
      <c r="E94" s="42"/>
      <c r="F94" s="40" t="s">
        <v>44</v>
      </c>
      <c r="G94" s="43">
        <v>1</v>
      </c>
      <c r="H94" s="25"/>
      <c r="I94" s="26"/>
    </row>
    <row r="95" spans="2:9">
      <c r="B95" s="37">
        <v>86</v>
      </c>
      <c r="C95" s="38"/>
      <c r="D95" s="42" t="s">
        <v>456</v>
      </c>
      <c r="E95" s="42"/>
      <c r="F95" s="40" t="s">
        <v>44</v>
      </c>
      <c r="G95" s="43">
        <v>1</v>
      </c>
      <c r="H95" s="25"/>
      <c r="I95" s="26"/>
    </row>
    <row r="96" spans="2:9">
      <c r="B96" s="37">
        <v>87</v>
      </c>
      <c r="C96" s="38"/>
      <c r="D96" s="42" t="s">
        <v>457</v>
      </c>
      <c r="E96" s="42"/>
      <c r="F96" s="40" t="s">
        <v>44</v>
      </c>
      <c r="G96" s="43">
        <v>1</v>
      </c>
      <c r="H96" s="25"/>
      <c r="I96" s="26"/>
    </row>
    <row r="97" spans="2:9">
      <c r="B97" s="37">
        <v>88</v>
      </c>
      <c r="C97" s="38"/>
      <c r="D97" s="42" t="s">
        <v>212</v>
      </c>
      <c r="E97" s="42"/>
      <c r="F97" s="40" t="s">
        <v>44</v>
      </c>
      <c r="G97" s="43">
        <v>1</v>
      </c>
      <c r="H97" s="25"/>
      <c r="I97" s="26"/>
    </row>
    <row r="98" spans="2:9">
      <c r="B98" s="37">
        <v>89</v>
      </c>
      <c r="C98" s="38"/>
      <c r="D98" s="42" t="s">
        <v>213</v>
      </c>
      <c r="E98" s="42"/>
      <c r="F98" s="40" t="s">
        <v>44</v>
      </c>
      <c r="G98" s="43">
        <v>1</v>
      </c>
      <c r="H98" s="25"/>
      <c r="I98" s="26"/>
    </row>
    <row r="99" spans="2:9">
      <c r="B99" s="37">
        <v>90</v>
      </c>
      <c r="C99" s="38"/>
      <c r="D99" s="42" t="s">
        <v>211</v>
      </c>
      <c r="E99" s="42"/>
      <c r="F99" s="40" t="s">
        <v>44</v>
      </c>
      <c r="G99" s="43">
        <v>1</v>
      </c>
      <c r="H99" s="25"/>
      <c r="I99" s="26"/>
    </row>
    <row r="100" spans="2:9" ht="26.4">
      <c r="B100" s="37">
        <v>91</v>
      </c>
      <c r="C100" s="38"/>
      <c r="D100" s="42" t="s">
        <v>216</v>
      </c>
      <c r="E100" s="42"/>
      <c r="F100" s="40" t="s">
        <v>44</v>
      </c>
      <c r="G100" s="43">
        <v>1</v>
      </c>
      <c r="H100" s="25"/>
      <c r="I100" s="26"/>
    </row>
    <row r="101" spans="2:9" s="6" customFormat="1">
      <c r="B101" s="10"/>
      <c r="C101" s="11"/>
      <c r="D101" s="12"/>
      <c r="E101" s="12"/>
      <c r="F101" s="13"/>
      <c r="G101" s="23"/>
      <c r="H101" s="27"/>
      <c r="I101" s="28"/>
    </row>
    <row r="102" spans="2:9">
      <c r="B102" s="4"/>
      <c r="C102" s="4"/>
      <c r="D102" s="7"/>
      <c r="E102" s="7"/>
      <c r="F102" s="7" t="s">
        <v>5</v>
      </c>
      <c r="G102" s="24"/>
      <c r="H102" s="25"/>
      <c r="I102" s="26"/>
    </row>
    <row r="104" spans="2:9" s="8" customFormat="1" ht="12.75" customHeight="1">
      <c r="C104" s="9" t="str">
        <f>'1,1'!C22</f>
        <v>Piezīmes:</v>
      </c>
    </row>
    <row r="105" spans="2:9" s="8" customFormat="1" ht="45" customHeight="1">
      <c r="B105"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787"/>
      <c r="D105" s="787"/>
      <c r="E105" s="787"/>
      <c r="F105" s="787"/>
      <c r="G105" s="787"/>
      <c r="H105" s="787"/>
      <c r="I105" s="787"/>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B1:J212"/>
  <sheetViews>
    <sheetView showZeros="0" view="pageBreakPreview" topLeftCell="A125" zoomScaleNormal="100" zoomScaleSheetLayoutView="100" workbookViewId="0">
      <selection activeCell="D47" sqref="D47"/>
    </sheetView>
  </sheetViews>
  <sheetFormatPr defaultColWidth="9.109375" defaultRowHeight="13.8"/>
  <cols>
    <col min="1" max="1" width="9.109375" style="1"/>
    <col min="2" max="2" width="12.109375" style="1" customWidth="1"/>
    <col min="3" max="3" width="16.21875" style="1" hidden="1" customWidth="1"/>
    <col min="4" max="4" width="47.21875" style="1" customWidth="1"/>
    <col min="5" max="5" width="1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F1" s="16" t="str">
        <f ca="1">MID(CELL("filename",B1), FIND("]", CELL("filename",B1))+ 1, 255)</f>
        <v>2,7</v>
      </c>
      <c r="G1" s="16"/>
      <c r="H1" s="16"/>
    </row>
    <row r="2" spans="2:8" s="3" customFormat="1">
      <c r="B2" s="789" t="str">
        <f>D9</f>
        <v>Elektroinstalācija</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813" t="s">
        <v>4</v>
      </c>
      <c r="C7" s="815"/>
      <c r="D7" s="821" t="s">
        <v>6</v>
      </c>
      <c r="E7" s="821"/>
      <c r="F7" s="817" t="s">
        <v>7</v>
      </c>
      <c r="G7" s="819" t="s">
        <v>8</v>
      </c>
      <c r="H7" s="26"/>
    </row>
    <row r="8" spans="2:8" ht="59.25" customHeight="1">
      <c r="B8" s="814"/>
      <c r="C8" s="816"/>
      <c r="D8" s="822"/>
      <c r="E8" s="822"/>
      <c r="F8" s="818"/>
      <c r="G8" s="820"/>
      <c r="H8" s="26"/>
    </row>
    <row r="9" spans="2:8" ht="15.6">
      <c r="B9" s="675">
        <v>0</v>
      </c>
      <c r="C9" s="680"/>
      <c r="D9" s="823" t="s">
        <v>667</v>
      </c>
      <c r="E9" s="823"/>
      <c r="F9" s="648"/>
      <c r="G9" s="657"/>
      <c r="H9" s="26"/>
    </row>
    <row r="10" spans="2:8">
      <c r="B10" s="675"/>
      <c r="C10" s="660"/>
      <c r="D10" s="678" t="s">
        <v>459</v>
      </c>
      <c r="E10" s="673"/>
      <c r="F10" s="649"/>
      <c r="G10" s="650"/>
      <c r="H10" s="26"/>
    </row>
    <row r="11" spans="2:8" ht="79.8" customHeight="1">
      <c r="B11" s="651">
        <v>1</v>
      </c>
      <c r="C11" s="658"/>
      <c r="D11" s="863" t="s">
        <v>1874</v>
      </c>
      <c r="E11" s="864" t="s">
        <v>460</v>
      </c>
      <c r="F11" s="865" t="s">
        <v>44</v>
      </c>
      <c r="G11" s="866">
        <v>1</v>
      </c>
      <c r="H11" s="26"/>
    </row>
    <row r="12" spans="2:8" ht="62.4">
      <c r="B12" s="651">
        <v>2</v>
      </c>
      <c r="C12" s="658"/>
      <c r="D12" s="652" t="s">
        <v>1404</v>
      </c>
      <c r="E12" s="673" t="s">
        <v>461</v>
      </c>
      <c r="F12" s="653" t="s">
        <v>44</v>
      </c>
      <c r="G12" s="654">
        <v>4</v>
      </c>
      <c r="H12" s="26"/>
    </row>
    <row r="13" spans="2:8" ht="78">
      <c r="B13" s="651">
        <v>3</v>
      </c>
      <c r="C13" s="658"/>
      <c r="D13" s="863" t="s">
        <v>1875</v>
      </c>
      <c r="E13" s="864" t="s">
        <v>460</v>
      </c>
      <c r="F13" s="865" t="s">
        <v>44</v>
      </c>
      <c r="G13" s="866">
        <v>1</v>
      </c>
      <c r="H13" s="26"/>
    </row>
    <row r="14" spans="2:8" ht="62.4">
      <c r="B14" s="651">
        <v>4</v>
      </c>
      <c r="C14" s="658"/>
      <c r="D14" s="652" t="s">
        <v>1616</v>
      </c>
      <c r="E14" s="673" t="s">
        <v>462</v>
      </c>
      <c r="F14" s="653" t="s">
        <v>44</v>
      </c>
      <c r="G14" s="654">
        <v>10</v>
      </c>
      <c r="H14" s="26"/>
    </row>
    <row r="15" spans="2:8" ht="62.4">
      <c r="B15" s="651">
        <v>5</v>
      </c>
      <c r="C15" s="658"/>
      <c r="D15" s="652" t="s">
        <v>1878</v>
      </c>
      <c r="E15" s="855" t="s">
        <v>1896</v>
      </c>
      <c r="F15" s="856" t="s">
        <v>44</v>
      </c>
      <c r="G15" s="860">
        <v>50</v>
      </c>
      <c r="H15" s="26"/>
    </row>
    <row r="16" spans="2:8" ht="234">
      <c r="B16" s="651">
        <v>6</v>
      </c>
      <c r="C16" s="658"/>
      <c r="D16" s="652" t="s">
        <v>464</v>
      </c>
      <c r="E16" s="673" t="s">
        <v>1383</v>
      </c>
      <c r="F16" s="653" t="s">
        <v>44</v>
      </c>
      <c r="G16" s="654">
        <v>1</v>
      </c>
      <c r="H16" s="26"/>
    </row>
    <row r="17" spans="2:8" ht="202.8">
      <c r="B17" s="651">
        <v>7</v>
      </c>
      <c r="C17" s="658"/>
      <c r="D17" s="652" t="s">
        <v>465</v>
      </c>
      <c r="E17" s="673" t="s">
        <v>1383</v>
      </c>
      <c r="F17" s="653" t="s">
        <v>44</v>
      </c>
      <c r="G17" s="654">
        <v>1</v>
      </c>
      <c r="H17" s="26"/>
    </row>
    <row r="18" spans="2:8" ht="156">
      <c r="B18" s="651">
        <v>8</v>
      </c>
      <c r="C18" s="658"/>
      <c r="D18" s="652" t="s">
        <v>466</v>
      </c>
      <c r="E18" s="673" t="s">
        <v>1384</v>
      </c>
      <c r="F18" s="653" t="s">
        <v>44</v>
      </c>
      <c r="G18" s="654">
        <v>1</v>
      </c>
      <c r="H18" s="26"/>
    </row>
    <row r="19" spans="2:8" ht="234">
      <c r="B19" s="651">
        <v>9</v>
      </c>
      <c r="C19" s="658"/>
      <c r="D19" s="652" t="s">
        <v>464</v>
      </c>
      <c r="E19" s="673" t="s">
        <v>1383</v>
      </c>
      <c r="F19" s="653" t="s">
        <v>44</v>
      </c>
      <c r="G19" s="654">
        <v>1</v>
      </c>
      <c r="H19" s="26"/>
    </row>
    <row r="20" spans="2:8" ht="171.6">
      <c r="B20" s="651">
        <v>10</v>
      </c>
      <c r="C20" s="658"/>
      <c r="D20" s="652" t="s">
        <v>467</v>
      </c>
      <c r="E20" s="673" t="s">
        <v>1385</v>
      </c>
      <c r="F20" s="653" t="s">
        <v>44</v>
      </c>
      <c r="G20" s="654">
        <v>1</v>
      </c>
      <c r="H20" s="26"/>
    </row>
    <row r="21" spans="2:8" ht="202.8">
      <c r="B21" s="651">
        <v>11</v>
      </c>
      <c r="C21" s="658"/>
      <c r="D21" s="652" t="s">
        <v>1879</v>
      </c>
      <c r="E21" s="855" t="s">
        <v>1384</v>
      </c>
      <c r="F21" s="856" t="s">
        <v>44</v>
      </c>
      <c r="G21" s="860">
        <v>2</v>
      </c>
      <c r="H21" s="26"/>
    </row>
    <row r="22" spans="2:8" ht="234">
      <c r="B22" s="651">
        <v>12</v>
      </c>
      <c r="C22" s="658"/>
      <c r="D22" s="652" t="s">
        <v>464</v>
      </c>
      <c r="E22" s="673" t="s">
        <v>1383</v>
      </c>
      <c r="F22" s="653" t="s">
        <v>44</v>
      </c>
      <c r="G22" s="654">
        <v>1</v>
      </c>
      <c r="H22" s="26"/>
    </row>
    <row r="23" spans="2:8" ht="234">
      <c r="B23" s="651">
        <v>13</v>
      </c>
      <c r="C23" s="658"/>
      <c r="D23" s="652" t="s">
        <v>464</v>
      </c>
      <c r="E23" s="673" t="s">
        <v>1383</v>
      </c>
      <c r="F23" s="653" t="s">
        <v>44</v>
      </c>
      <c r="G23" s="654">
        <v>2</v>
      </c>
      <c r="H23" s="26"/>
    </row>
    <row r="24" spans="2:8" ht="156">
      <c r="B24" s="651">
        <v>14</v>
      </c>
      <c r="C24" s="658"/>
      <c r="D24" s="652" t="s">
        <v>468</v>
      </c>
      <c r="E24" s="673" t="s">
        <v>1384</v>
      </c>
      <c r="F24" s="653" t="s">
        <v>44</v>
      </c>
      <c r="G24" s="654">
        <v>1</v>
      </c>
      <c r="H24" s="26"/>
    </row>
    <row r="25" spans="2:8" ht="187.2">
      <c r="B25" s="651">
        <v>15</v>
      </c>
      <c r="C25" s="658"/>
      <c r="D25" s="652" t="s">
        <v>469</v>
      </c>
      <c r="E25" s="673" t="s">
        <v>463</v>
      </c>
      <c r="F25" s="653" t="s">
        <v>44</v>
      </c>
      <c r="G25" s="654">
        <v>1</v>
      </c>
      <c r="H25" s="26"/>
    </row>
    <row r="26" spans="2:8" ht="46.8">
      <c r="B26" s="861">
        <v>16</v>
      </c>
      <c r="C26" s="862"/>
      <c r="D26" s="652" t="s">
        <v>1880</v>
      </c>
      <c r="E26" s="855"/>
      <c r="F26" s="856" t="s">
        <v>44</v>
      </c>
      <c r="G26" s="860">
        <v>1</v>
      </c>
      <c r="H26" s="26"/>
    </row>
    <row r="27" spans="2:8" ht="46.8">
      <c r="B27" s="861">
        <v>17</v>
      </c>
      <c r="C27" s="862"/>
      <c r="D27" s="652" t="s">
        <v>1881</v>
      </c>
      <c r="E27" s="855"/>
      <c r="F27" s="856" t="s">
        <v>44</v>
      </c>
      <c r="G27" s="860">
        <v>1</v>
      </c>
      <c r="H27" s="26"/>
    </row>
    <row r="28" spans="2:8" ht="218.4">
      <c r="B28" s="651">
        <v>18</v>
      </c>
      <c r="C28" s="658"/>
      <c r="D28" s="652" t="s">
        <v>1882</v>
      </c>
      <c r="E28" s="855" t="s">
        <v>1617</v>
      </c>
      <c r="F28" s="856" t="s">
        <v>44</v>
      </c>
      <c r="G28" s="860">
        <v>1</v>
      </c>
      <c r="H28" s="26"/>
    </row>
    <row r="29" spans="2:8" ht="234">
      <c r="B29" s="651">
        <v>19</v>
      </c>
      <c r="C29" s="658"/>
      <c r="D29" s="652" t="s">
        <v>1883</v>
      </c>
      <c r="E29" s="855" t="s">
        <v>1617</v>
      </c>
      <c r="F29" s="856" t="s">
        <v>44</v>
      </c>
      <c r="G29" s="860">
        <v>1</v>
      </c>
      <c r="H29" s="26"/>
    </row>
    <row r="30" spans="2:8" ht="218.4">
      <c r="B30" s="651">
        <v>20</v>
      </c>
      <c r="C30" s="658"/>
      <c r="D30" s="652" t="s">
        <v>1884</v>
      </c>
      <c r="E30" s="855"/>
      <c r="F30" s="856" t="s">
        <v>44</v>
      </c>
      <c r="G30" s="860">
        <v>1</v>
      </c>
      <c r="H30" s="26"/>
    </row>
    <row r="31" spans="2:8" ht="218.4">
      <c r="B31" s="651">
        <v>21</v>
      </c>
      <c r="C31" s="658"/>
      <c r="D31" s="652" t="s">
        <v>1884</v>
      </c>
      <c r="E31" s="856"/>
      <c r="F31" s="856" t="s">
        <v>26</v>
      </c>
      <c r="G31" s="860">
        <v>1</v>
      </c>
      <c r="H31" s="26"/>
    </row>
    <row r="32" spans="2:8" ht="15.6">
      <c r="B32" s="651">
        <v>22</v>
      </c>
      <c r="C32" s="658"/>
      <c r="D32" s="652" t="s">
        <v>470</v>
      </c>
      <c r="E32" s="653"/>
      <c r="F32" s="653" t="s">
        <v>1885</v>
      </c>
      <c r="G32" s="654">
        <v>79</v>
      </c>
      <c r="H32" s="26"/>
    </row>
    <row r="33" spans="2:8">
      <c r="B33" s="651"/>
      <c r="C33" s="658"/>
      <c r="D33" s="669" t="s">
        <v>471</v>
      </c>
      <c r="E33" s="653"/>
      <c r="F33" s="653"/>
      <c r="G33" s="654"/>
      <c r="H33" s="26"/>
    </row>
    <row r="34" spans="2:8" ht="66">
      <c r="B34" s="651">
        <v>24</v>
      </c>
      <c r="C34" s="658"/>
      <c r="D34" s="681" t="s">
        <v>472</v>
      </c>
      <c r="E34" s="653" t="s">
        <v>473</v>
      </c>
      <c r="F34" s="653" t="s">
        <v>44</v>
      </c>
      <c r="G34" s="654">
        <v>41</v>
      </c>
      <c r="H34" s="26"/>
    </row>
    <row r="35" spans="2:8" ht="52.8">
      <c r="B35" s="651">
        <v>25</v>
      </c>
      <c r="C35" s="658"/>
      <c r="D35" s="681" t="s">
        <v>474</v>
      </c>
      <c r="E35" s="673" t="s">
        <v>475</v>
      </c>
      <c r="F35" s="653" t="s">
        <v>44</v>
      </c>
      <c r="G35" s="654">
        <v>8</v>
      </c>
      <c r="H35" s="26"/>
    </row>
    <row r="36" spans="2:8" ht="66">
      <c r="B36" s="651">
        <v>26</v>
      </c>
      <c r="C36" s="658"/>
      <c r="D36" s="681" t="s">
        <v>476</v>
      </c>
      <c r="E36" s="673" t="s">
        <v>477</v>
      </c>
      <c r="F36" s="653" t="s">
        <v>44</v>
      </c>
      <c r="G36" s="654">
        <v>24</v>
      </c>
      <c r="H36" s="26"/>
    </row>
    <row r="37" spans="2:8" ht="66">
      <c r="B37" s="651">
        <v>27</v>
      </c>
      <c r="C37" s="658"/>
      <c r="D37" s="858" t="s">
        <v>478</v>
      </c>
      <c r="E37" s="855" t="s">
        <v>479</v>
      </c>
      <c r="F37" s="856" t="s">
        <v>44</v>
      </c>
      <c r="G37" s="860">
        <v>78</v>
      </c>
      <c r="H37" s="26"/>
    </row>
    <row r="38" spans="2:8" ht="52.8">
      <c r="B38" s="651">
        <v>28</v>
      </c>
      <c r="C38" s="658"/>
      <c r="D38" s="858" t="s">
        <v>480</v>
      </c>
      <c r="E38" s="855" t="s">
        <v>481</v>
      </c>
      <c r="F38" s="856" t="s">
        <v>44</v>
      </c>
      <c r="G38" s="860">
        <v>106</v>
      </c>
      <c r="H38" s="26"/>
    </row>
    <row r="39" spans="2:8" ht="52.8">
      <c r="B39" s="651">
        <v>29</v>
      </c>
      <c r="C39" s="658"/>
      <c r="D39" s="685" t="s">
        <v>482</v>
      </c>
      <c r="E39" s="673" t="s">
        <v>483</v>
      </c>
      <c r="F39" s="653" t="s">
        <v>44</v>
      </c>
      <c r="G39" s="654">
        <v>24</v>
      </c>
      <c r="H39" s="26"/>
    </row>
    <row r="40" spans="2:8" ht="52.8">
      <c r="B40" s="651">
        <v>30</v>
      </c>
      <c r="C40" s="658"/>
      <c r="D40" s="685" t="s">
        <v>484</v>
      </c>
      <c r="E40" s="673" t="s">
        <v>485</v>
      </c>
      <c r="F40" s="653" t="s">
        <v>44</v>
      </c>
      <c r="G40" s="654">
        <v>1</v>
      </c>
      <c r="H40" s="26"/>
    </row>
    <row r="41" spans="2:8" ht="66">
      <c r="B41" s="651">
        <v>31</v>
      </c>
      <c r="C41" s="658"/>
      <c r="D41" s="685" t="s">
        <v>486</v>
      </c>
      <c r="E41" s="673" t="s">
        <v>487</v>
      </c>
      <c r="F41" s="653" t="s">
        <v>44</v>
      </c>
      <c r="G41" s="654">
        <v>4</v>
      </c>
      <c r="H41" s="26"/>
    </row>
    <row r="42" spans="2:8" ht="66">
      <c r="B42" s="651">
        <v>32</v>
      </c>
      <c r="C42" s="658"/>
      <c r="D42" s="685" t="s">
        <v>488</v>
      </c>
      <c r="E42" s="673" t="s">
        <v>489</v>
      </c>
      <c r="F42" s="653" t="s">
        <v>44</v>
      </c>
      <c r="G42" s="654">
        <v>8</v>
      </c>
      <c r="H42" s="26"/>
    </row>
    <row r="43" spans="2:8" ht="52.8">
      <c r="B43" s="651">
        <v>33</v>
      </c>
      <c r="C43" s="658"/>
      <c r="D43" s="685" t="s">
        <v>490</v>
      </c>
      <c r="E43" s="673" t="s">
        <v>491</v>
      </c>
      <c r="F43" s="653" t="s">
        <v>44</v>
      </c>
      <c r="G43" s="654">
        <v>17</v>
      </c>
      <c r="H43" s="26"/>
    </row>
    <row r="44" spans="2:8" ht="52.8">
      <c r="B44" s="651">
        <v>34</v>
      </c>
      <c r="C44" s="658"/>
      <c r="D44" s="685" t="s">
        <v>492</v>
      </c>
      <c r="E44" s="673" t="s">
        <v>493</v>
      </c>
      <c r="F44" s="653" t="s">
        <v>44</v>
      </c>
      <c r="G44" s="654">
        <v>46</v>
      </c>
      <c r="H44" s="26"/>
    </row>
    <row r="45" spans="2:8" ht="52.8">
      <c r="B45" s="651">
        <v>35</v>
      </c>
      <c r="C45" s="658"/>
      <c r="D45" s="685" t="s">
        <v>494</v>
      </c>
      <c r="E45" s="673" t="s">
        <v>495</v>
      </c>
      <c r="F45" s="653" t="s">
        <v>44</v>
      </c>
      <c r="G45" s="654">
        <v>29</v>
      </c>
      <c r="H45" s="26"/>
    </row>
    <row r="46" spans="2:8" ht="52.8">
      <c r="B46" s="651">
        <v>36</v>
      </c>
      <c r="C46" s="658"/>
      <c r="D46" s="685" t="s">
        <v>1618</v>
      </c>
      <c r="E46" s="673" t="s">
        <v>1619</v>
      </c>
      <c r="F46" s="653" t="s">
        <v>44</v>
      </c>
      <c r="G46" s="654">
        <v>4</v>
      </c>
      <c r="H46" s="26"/>
    </row>
    <row r="47" spans="2:8" ht="66">
      <c r="B47" s="651">
        <v>37</v>
      </c>
      <c r="C47" s="658"/>
      <c r="D47" s="685" t="s">
        <v>496</v>
      </c>
      <c r="E47" s="673" t="s">
        <v>497</v>
      </c>
      <c r="F47" s="653" t="s">
        <v>44</v>
      </c>
      <c r="G47" s="654">
        <v>10</v>
      </c>
      <c r="H47" s="26"/>
    </row>
    <row r="48" spans="2:8" ht="52.8">
      <c r="B48" s="651">
        <v>38</v>
      </c>
      <c r="C48" s="658"/>
      <c r="D48" s="685" t="s">
        <v>498</v>
      </c>
      <c r="E48" s="673" t="s">
        <v>499</v>
      </c>
      <c r="F48" s="653" t="s">
        <v>44</v>
      </c>
      <c r="G48" s="654">
        <v>25</v>
      </c>
      <c r="H48" s="26"/>
    </row>
    <row r="49" spans="2:8" ht="52.8">
      <c r="B49" s="651">
        <v>39</v>
      </c>
      <c r="C49" s="658"/>
      <c r="D49" s="858" t="s">
        <v>500</v>
      </c>
      <c r="E49" s="855" t="s">
        <v>501</v>
      </c>
      <c r="F49" s="856" t="s">
        <v>44</v>
      </c>
      <c r="G49" s="860">
        <v>13</v>
      </c>
      <c r="H49" s="26"/>
    </row>
    <row r="50" spans="2:8" ht="52.8">
      <c r="B50" s="651">
        <v>40</v>
      </c>
      <c r="C50" s="658"/>
      <c r="D50" s="858" t="s">
        <v>502</v>
      </c>
      <c r="E50" s="855" t="s">
        <v>503</v>
      </c>
      <c r="F50" s="856" t="s">
        <v>44</v>
      </c>
      <c r="G50" s="860">
        <v>34</v>
      </c>
      <c r="H50" s="26"/>
    </row>
    <row r="51" spans="2:8" ht="52.8">
      <c r="B51" s="651">
        <v>41</v>
      </c>
      <c r="C51" s="658"/>
      <c r="D51" s="685" t="s">
        <v>504</v>
      </c>
      <c r="E51" s="653" t="s">
        <v>505</v>
      </c>
      <c r="F51" s="653" t="s">
        <v>44</v>
      </c>
      <c r="G51" s="654">
        <v>9</v>
      </c>
      <c r="H51" s="26"/>
    </row>
    <row r="52" spans="2:8" ht="52.8">
      <c r="B52" s="651">
        <v>42</v>
      </c>
      <c r="C52" s="658"/>
      <c r="D52" s="681" t="s">
        <v>506</v>
      </c>
      <c r="E52" s="653" t="s">
        <v>507</v>
      </c>
      <c r="F52" s="653" t="s">
        <v>44</v>
      </c>
      <c r="G52" s="654">
        <v>17</v>
      </c>
      <c r="H52" s="26"/>
    </row>
    <row r="53" spans="2:8">
      <c r="B53" s="651"/>
      <c r="C53" s="658"/>
      <c r="D53" s="669" t="s">
        <v>1386</v>
      </c>
      <c r="E53" s="653"/>
      <c r="F53" s="653"/>
      <c r="G53" s="654"/>
      <c r="H53" s="26"/>
    </row>
    <row r="54" spans="2:8" ht="39.6">
      <c r="B54" s="651">
        <v>43</v>
      </c>
      <c r="C54" s="658"/>
      <c r="D54" s="681" t="s">
        <v>1387</v>
      </c>
      <c r="E54" s="653" t="s">
        <v>1388</v>
      </c>
      <c r="F54" s="653" t="s">
        <v>44</v>
      </c>
      <c r="G54" s="654">
        <v>2</v>
      </c>
      <c r="H54" s="26"/>
    </row>
    <row r="55" spans="2:8" ht="52.8">
      <c r="B55" s="651">
        <v>44</v>
      </c>
      <c r="C55" s="658"/>
      <c r="D55" s="681" t="s">
        <v>508</v>
      </c>
      <c r="E55" s="653" t="s">
        <v>1389</v>
      </c>
      <c r="F55" s="653" t="s">
        <v>44</v>
      </c>
      <c r="G55" s="654">
        <v>3</v>
      </c>
      <c r="H55" s="26"/>
    </row>
    <row r="56" spans="2:8" ht="52.8">
      <c r="B56" s="651">
        <v>45</v>
      </c>
      <c r="C56" s="658"/>
      <c r="D56" s="681" t="s">
        <v>509</v>
      </c>
      <c r="E56" s="653" t="s">
        <v>1390</v>
      </c>
      <c r="F56" s="653" t="s">
        <v>44</v>
      </c>
      <c r="G56" s="654">
        <v>20</v>
      </c>
      <c r="H56" s="26"/>
    </row>
    <row r="57" spans="2:8" ht="39.6">
      <c r="B57" s="651">
        <v>46</v>
      </c>
      <c r="C57" s="658"/>
      <c r="D57" s="681" t="s">
        <v>510</v>
      </c>
      <c r="E57" s="653" t="s">
        <v>1391</v>
      </c>
      <c r="F57" s="653" t="s">
        <v>44</v>
      </c>
      <c r="G57" s="654">
        <v>3</v>
      </c>
      <c r="H57" s="26"/>
    </row>
    <row r="58" spans="2:8" ht="39.6">
      <c r="B58" s="651">
        <v>47</v>
      </c>
      <c r="C58" s="658"/>
      <c r="D58" s="681" t="s">
        <v>511</v>
      </c>
      <c r="E58" s="653" t="s">
        <v>1392</v>
      </c>
      <c r="F58" s="653" t="s">
        <v>44</v>
      </c>
      <c r="G58" s="654">
        <v>28</v>
      </c>
      <c r="H58" s="26"/>
    </row>
    <row r="59" spans="2:8" ht="39.6">
      <c r="B59" s="651">
        <v>48</v>
      </c>
      <c r="C59" s="658"/>
      <c r="D59" s="681" t="s">
        <v>512</v>
      </c>
      <c r="E59" s="653" t="s">
        <v>1393</v>
      </c>
      <c r="F59" s="653" t="s">
        <v>44</v>
      </c>
      <c r="G59" s="654">
        <v>1</v>
      </c>
      <c r="H59" s="26"/>
    </row>
    <row r="60" spans="2:8" ht="66">
      <c r="B60" s="651">
        <v>49</v>
      </c>
      <c r="C60" s="658"/>
      <c r="D60" s="681" t="s">
        <v>513</v>
      </c>
      <c r="E60" s="653" t="s">
        <v>1394</v>
      </c>
      <c r="F60" s="653" t="s">
        <v>44</v>
      </c>
      <c r="G60" s="654">
        <v>8</v>
      </c>
      <c r="H60" s="26"/>
    </row>
    <row r="61" spans="2:8" ht="52.8">
      <c r="B61" s="651">
        <v>50</v>
      </c>
      <c r="C61" s="658"/>
      <c r="D61" s="681" t="s">
        <v>514</v>
      </c>
      <c r="E61" s="653" t="s">
        <v>1395</v>
      </c>
      <c r="F61" s="653" t="s">
        <v>44</v>
      </c>
      <c r="G61" s="654">
        <v>2</v>
      </c>
      <c r="H61" s="26"/>
    </row>
    <row r="62" spans="2:8" ht="39.6">
      <c r="B62" s="651">
        <v>51</v>
      </c>
      <c r="C62" s="658"/>
      <c r="D62" s="681" t="s">
        <v>515</v>
      </c>
      <c r="E62" s="653" t="s">
        <v>1396</v>
      </c>
      <c r="F62" s="653" t="s">
        <v>44</v>
      </c>
      <c r="G62" s="654">
        <v>37</v>
      </c>
      <c r="H62" s="26"/>
    </row>
    <row r="63" spans="2:8" ht="52.8">
      <c r="B63" s="651">
        <v>52</v>
      </c>
      <c r="C63" s="658"/>
      <c r="D63" s="681" t="s">
        <v>1397</v>
      </c>
      <c r="E63" s="653" t="s">
        <v>1398</v>
      </c>
      <c r="F63" s="653" t="s">
        <v>44</v>
      </c>
      <c r="G63" s="654">
        <v>1</v>
      </c>
      <c r="H63" s="26"/>
    </row>
    <row r="64" spans="2:8">
      <c r="B64" s="651"/>
      <c r="C64" s="658"/>
      <c r="D64" s="669" t="s">
        <v>516</v>
      </c>
      <c r="E64" s="653"/>
      <c r="F64" s="653"/>
      <c r="G64" s="654"/>
      <c r="H64" s="26"/>
    </row>
    <row r="65" spans="2:8" ht="66">
      <c r="B65" s="666">
        <v>53</v>
      </c>
      <c r="C65" s="658"/>
      <c r="D65" s="689" t="s">
        <v>1620</v>
      </c>
      <c r="E65" s="671" t="s">
        <v>1399</v>
      </c>
      <c r="F65" s="653" t="s">
        <v>44</v>
      </c>
      <c r="G65" s="682">
        <v>5</v>
      </c>
      <c r="H65" s="26"/>
    </row>
    <row r="66" spans="2:8" ht="66">
      <c r="B66" s="666">
        <v>54</v>
      </c>
      <c r="C66" s="658"/>
      <c r="D66" s="689" t="s">
        <v>1621</v>
      </c>
      <c r="E66" s="671">
        <v>6959840</v>
      </c>
      <c r="F66" s="653" t="s">
        <v>44</v>
      </c>
      <c r="G66" s="682">
        <v>5</v>
      </c>
      <c r="H66" s="26"/>
    </row>
    <row r="67" spans="2:8" ht="52.8">
      <c r="B67" s="666">
        <v>55</v>
      </c>
      <c r="C67" s="658"/>
      <c r="D67" s="689" t="s">
        <v>1622</v>
      </c>
      <c r="E67" s="671" t="s">
        <v>1400</v>
      </c>
      <c r="F67" s="673" t="s">
        <v>44</v>
      </c>
      <c r="G67" s="682">
        <v>10</v>
      </c>
      <c r="H67" s="26"/>
    </row>
    <row r="68" spans="2:8" ht="52.8">
      <c r="B68" s="666">
        <v>56</v>
      </c>
      <c r="C68" s="658"/>
      <c r="D68" s="690" t="s">
        <v>1623</v>
      </c>
      <c r="E68" s="671" t="s">
        <v>1401</v>
      </c>
      <c r="F68" s="653" t="s">
        <v>44</v>
      </c>
      <c r="G68" s="682">
        <v>4</v>
      </c>
      <c r="H68" s="26"/>
    </row>
    <row r="69" spans="2:8" ht="52.8">
      <c r="B69" s="666">
        <v>57</v>
      </c>
      <c r="C69" s="658"/>
      <c r="D69" s="689" t="s">
        <v>1624</v>
      </c>
      <c r="E69" s="671" t="s">
        <v>1402</v>
      </c>
      <c r="F69" s="653" t="s">
        <v>44</v>
      </c>
      <c r="G69" s="682">
        <v>3</v>
      </c>
      <c r="H69" s="26"/>
    </row>
    <row r="70" spans="2:8" ht="52.8">
      <c r="B70" s="666">
        <v>58</v>
      </c>
      <c r="C70" s="658"/>
      <c r="D70" s="690" t="s">
        <v>1625</v>
      </c>
      <c r="E70" s="671" t="s">
        <v>1403</v>
      </c>
      <c r="F70" s="653" t="s">
        <v>44</v>
      </c>
      <c r="G70" s="682">
        <v>3</v>
      </c>
      <c r="H70" s="26"/>
    </row>
    <row r="71" spans="2:8">
      <c r="B71" s="651"/>
      <c r="C71" s="658"/>
      <c r="D71" s="672" t="s">
        <v>517</v>
      </c>
      <c r="E71" s="686"/>
      <c r="F71" s="653"/>
      <c r="G71" s="667"/>
      <c r="H71" s="26"/>
    </row>
    <row r="72" spans="2:8">
      <c r="B72" s="651">
        <v>59</v>
      </c>
      <c r="C72" s="658"/>
      <c r="D72" s="685" t="s">
        <v>518</v>
      </c>
      <c r="E72" s="673" t="s">
        <v>519</v>
      </c>
      <c r="F72" s="653" t="s">
        <v>44</v>
      </c>
      <c r="G72" s="662">
        <v>8</v>
      </c>
      <c r="H72" s="26"/>
    </row>
    <row r="73" spans="2:8">
      <c r="B73" s="651">
        <v>60</v>
      </c>
      <c r="C73" s="658"/>
      <c r="D73" s="685" t="s">
        <v>520</v>
      </c>
      <c r="E73" s="673" t="s">
        <v>521</v>
      </c>
      <c r="F73" s="653" t="s">
        <v>44</v>
      </c>
      <c r="G73" s="662">
        <v>14</v>
      </c>
      <c r="H73" s="26"/>
    </row>
    <row r="74" spans="2:8">
      <c r="B74" s="651">
        <v>61</v>
      </c>
      <c r="C74" s="658"/>
      <c r="D74" s="685" t="s">
        <v>522</v>
      </c>
      <c r="E74" s="673" t="s">
        <v>519</v>
      </c>
      <c r="F74" s="653" t="s">
        <v>44</v>
      </c>
      <c r="G74" s="662">
        <v>1</v>
      </c>
      <c r="H74" s="26"/>
    </row>
    <row r="75" spans="2:8">
      <c r="B75" s="651">
        <v>62</v>
      </c>
      <c r="C75" s="658"/>
      <c r="D75" s="685" t="s">
        <v>523</v>
      </c>
      <c r="E75" s="673" t="s">
        <v>521</v>
      </c>
      <c r="F75" s="653" t="s">
        <v>44</v>
      </c>
      <c r="G75" s="662">
        <v>3</v>
      </c>
      <c r="H75" s="26"/>
    </row>
    <row r="76" spans="2:8">
      <c r="B76" s="651">
        <v>63</v>
      </c>
      <c r="C76" s="658"/>
      <c r="D76" s="685" t="s">
        <v>524</v>
      </c>
      <c r="E76" s="673" t="s">
        <v>521</v>
      </c>
      <c r="F76" s="653" t="s">
        <v>44</v>
      </c>
      <c r="G76" s="662">
        <v>5</v>
      </c>
      <c r="H76" s="26"/>
    </row>
    <row r="77" spans="2:8">
      <c r="B77" s="651">
        <v>64</v>
      </c>
      <c r="C77" s="658"/>
      <c r="D77" s="685" t="s">
        <v>525</v>
      </c>
      <c r="E77" s="673" t="s">
        <v>521</v>
      </c>
      <c r="F77" s="653" t="s">
        <v>44</v>
      </c>
      <c r="G77" s="662">
        <v>6</v>
      </c>
      <c r="H77" s="26"/>
    </row>
    <row r="78" spans="2:8">
      <c r="B78" s="651">
        <v>65</v>
      </c>
      <c r="C78" s="658"/>
      <c r="D78" s="685" t="s">
        <v>526</v>
      </c>
      <c r="E78" s="673" t="s">
        <v>521</v>
      </c>
      <c r="F78" s="653" t="s">
        <v>44</v>
      </c>
      <c r="G78" s="662">
        <v>1</v>
      </c>
      <c r="H78" s="26"/>
    </row>
    <row r="79" spans="2:8">
      <c r="B79" s="651">
        <v>66</v>
      </c>
      <c r="C79" s="658"/>
      <c r="D79" s="685" t="s">
        <v>1626</v>
      </c>
      <c r="E79" s="673" t="s">
        <v>521</v>
      </c>
      <c r="F79" s="653" t="s">
        <v>44</v>
      </c>
      <c r="G79" s="662">
        <v>7</v>
      </c>
      <c r="H79" s="26"/>
    </row>
    <row r="80" spans="2:8" ht="26.4">
      <c r="B80" s="651">
        <v>67</v>
      </c>
      <c r="C80" s="658"/>
      <c r="D80" s="685" t="s">
        <v>527</v>
      </c>
      <c r="E80" s="673" t="s">
        <v>528</v>
      </c>
      <c r="F80" s="653" t="s">
        <v>44</v>
      </c>
      <c r="G80" s="654">
        <v>7</v>
      </c>
      <c r="H80" s="26"/>
    </row>
    <row r="81" spans="2:8" ht="26.4">
      <c r="B81" s="651">
        <v>68</v>
      </c>
      <c r="C81" s="658"/>
      <c r="D81" s="685" t="s">
        <v>529</v>
      </c>
      <c r="E81" s="673" t="s">
        <v>530</v>
      </c>
      <c r="F81" s="653" t="s">
        <v>44</v>
      </c>
      <c r="G81" s="654">
        <v>9</v>
      </c>
      <c r="H81" s="26"/>
    </row>
    <row r="82" spans="2:8" ht="26.4">
      <c r="B82" s="651">
        <v>69</v>
      </c>
      <c r="C82" s="658"/>
      <c r="D82" s="685" t="s">
        <v>531</v>
      </c>
      <c r="E82" s="673" t="s">
        <v>532</v>
      </c>
      <c r="F82" s="661" t="s">
        <v>44</v>
      </c>
      <c r="G82" s="654">
        <v>5</v>
      </c>
      <c r="H82" s="26"/>
    </row>
    <row r="83" spans="2:8" ht="26.4">
      <c r="B83" s="666">
        <v>70</v>
      </c>
      <c r="C83" s="658"/>
      <c r="D83" s="685" t="s">
        <v>533</v>
      </c>
      <c r="E83" s="673" t="s">
        <v>534</v>
      </c>
      <c r="F83" s="661" t="s">
        <v>44</v>
      </c>
      <c r="G83" s="654">
        <v>3</v>
      </c>
      <c r="H83" s="26"/>
    </row>
    <row r="84" spans="2:8" ht="26.4">
      <c r="B84" s="651">
        <v>71</v>
      </c>
      <c r="C84" s="658"/>
      <c r="D84" s="685" t="s">
        <v>535</v>
      </c>
      <c r="E84" s="673" t="s">
        <v>536</v>
      </c>
      <c r="F84" s="661" t="s">
        <v>44</v>
      </c>
      <c r="G84" s="654">
        <v>16</v>
      </c>
      <c r="H84" s="26"/>
    </row>
    <row r="85" spans="2:8">
      <c r="B85" s="651">
        <v>72</v>
      </c>
      <c r="C85" s="658"/>
      <c r="D85" s="685" t="s">
        <v>537</v>
      </c>
      <c r="E85" s="673" t="s">
        <v>538</v>
      </c>
      <c r="F85" s="661" t="s">
        <v>44</v>
      </c>
      <c r="G85" s="665">
        <v>1</v>
      </c>
      <c r="H85" s="26"/>
    </row>
    <row r="86" spans="2:8">
      <c r="B86" s="651">
        <v>73</v>
      </c>
      <c r="C86" s="658"/>
      <c r="D86" s="685" t="s">
        <v>539</v>
      </c>
      <c r="E86" s="673"/>
      <c r="F86" s="661" t="s">
        <v>26</v>
      </c>
      <c r="G86" s="665">
        <v>82</v>
      </c>
      <c r="H86" s="26"/>
    </row>
    <row r="87" spans="2:8">
      <c r="B87" s="666"/>
      <c r="C87" s="658"/>
      <c r="D87" s="678" t="s">
        <v>540</v>
      </c>
      <c r="E87" s="673"/>
      <c r="F87" s="661"/>
      <c r="G87" s="665"/>
      <c r="H87" s="26"/>
    </row>
    <row r="88" spans="2:8">
      <c r="B88" s="651">
        <v>74</v>
      </c>
      <c r="C88" s="658"/>
      <c r="D88" s="685" t="s">
        <v>541</v>
      </c>
      <c r="E88" s="673" t="s">
        <v>542</v>
      </c>
      <c r="F88" s="661" t="s">
        <v>19</v>
      </c>
      <c r="G88" s="665">
        <v>500</v>
      </c>
      <c r="H88" s="26"/>
    </row>
    <row r="89" spans="2:8">
      <c r="B89" s="651">
        <v>75</v>
      </c>
      <c r="C89" s="658"/>
      <c r="D89" s="685" t="s">
        <v>543</v>
      </c>
      <c r="E89" s="673" t="s">
        <v>542</v>
      </c>
      <c r="F89" s="661" t="s">
        <v>19</v>
      </c>
      <c r="G89" s="665">
        <v>80</v>
      </c>
      <c r="H89" s="26"/>
    </row>
    <row r="90" spans="2:8">
      <c r="B90" s="651">
        <v>76</v>
      </c>
      <c r="C90" s="658"/>
      <c r="D90" s="685" t="s">
        <v>1627</v>
      </c>
      <c r="E90" s="673" t="s">
        <v>542</v>
      </c>
      <c r="F90" s="661" t="s">
        <v>19</v>
      </c>
      <c r="G90" s="665">
        <v>90</v>
      </c>
      <c r="H90" s="26"/>
    </row>
    <row r="91" spans="2:8">
      <c r="B91" s="651">
        <v>77</v>
      </c>
      <c r="C91" s="658"/>
      <c r="D91" s="685" t="s">
        <v>544</v>
      </c>
      <c r="E91" s="673" t="s">
        <v>542</v>
      </c>
      <c r="F91" s="661" t="s">
        <v>19</v>
      </c>
      <c r="G91" s="665">
        <v>95</v>
      </c>
      <c r="H91" s="26"/>
    </row>
    <row r="92" spans="2:8">
      <c r="B92" s="651">
        <v>78</v>
      </c>
      <c r="C92" s="658"/>
      <c r="D92" s="685" t="s">
        <v>545</v>
      </c>
      <c r="E92" s="673" t="s">
        <v>542</v>
      </c>
      <c r="F92" s="661" t="s">
        <v>19</v>
      </c>
      <c r="G92" s="665">
        <v>200</v>
      </c>
      <c r="H92" s="26"/>
    </row>
    <row r="93" spans="2:8">
      <c r="B93" s="651">
        <v>79</v>
      </c>
      <c r="C93" s="658"/>
      <c r="D93" s="685" t="s">
        <v>546</v>
      </c>
      <c r="E93" s="673" t="s">
        <v>542</v>
      </c>
      <c r="F93" s="661" t="s">
        <v>19</v>
      </c>
      <c r="G93" s="665">
        <v>200</v>
      </c>
      <c r="H93" s="26"/>
    </row>
    <row r="94" spans="2:8">
      <c r="B94" s="651">
        <v>80</v>
      </c>
      <c r="C94" s="658"/>
      <c r="D94" s="685" t="s">
        <v>547</v>
      </c>
      <c r="E94" s="673" t="s">
        <v>542</v>
      </c>
      <c r="F94" s="661" t="s">
        <v>19</v>
      </c>
      <c r="G94" s="665">
        <v>600</v>
      </c>
      <c r="H94" s="26"/>
    </row>
    <row r="95" spans="2:8">
      <c r="B95" s="651">
        <v>81</v>
      </c>
      <c r="C95" s="658"/>
      <c r="D95" s="685" t="s">
        <v>548</v>
      </c>
      <c r="E95" s="673" t="s">
        <v>542</v>
      </c>
      <c r="F95" s="661" t="s">
        <v>19</v>
      </c>
      <c r="G95" s="665">
        <v>100</v>
      </c>
      <c r="H95" s="26"/>
    </row>
    <row r="96" spans="2:8">
      <c r="B96" s="651">
        <v>82</v>
      </c>
      <c r="C96" s="658"/>
      <c r="D96" s="685" t="s">
        <v>549</v>
      </c>
      <c r="E96" s="673" t="s">
        <v>550</v>
      </c>
      <c r="F96" s="661" t="s">
        <v>19</v>
      </c>
      <c r="G96" s="665">
        <v>600</v>
      </c>
      <c r="H96" s="26"/>
    </row>
    <row r="97" spans="2:8">
      <c r="B97" s="651">
        <v>83</v>
      </c>
      <c r="C97" s="658"/>
      <c r="D97" s="685" t="s">
        <v>551</v>
      </c>
      <c r="E97" s="673" t="s">
        <v>550</v>
      </c>
      <c r="F97" s="661" t="s">
        <v>19</v>
      </c>
      <c r="G97" s="665">
        <v>1000</v>
      </c>
      <c r="H97" s="26"/>
    </row>
    <row r="98" spans="2:8">
      <c r="B98" s="651">
        <v>84</v>
      </c>
      <c r="C98" s="658"/>
      <c r="D98" s="685" t="s">
        <v>552</v>
      </c>
      <c r="E98" s="673" t="s">
        <v>550</v>
      </c>
      <c r="F98" s="661" t="s">
        <v>19</v>
      </c>
      <c r="G98" s="665">
        <v>800</v>
      </c>
      <c r="H98" s="26"/>
    </row>
    <row r="99" spans="2:8">
      <c r="B99" s="651">
        <v>85</v>
      </c>
      <c r="C99" s="658"/>
      <c r="D99" s="685" t="s">
        <v>553</v>
      </c>
      <c r="E99" s="673" t="s">
        <v>550</v>
      </c>
      <c r="F99" s="661" t="s">
        <v>19</v>
      </c>
      <c r="G99" s="665">
        <v>4500</v>
      </c>
      <c r="H99" s="26"/>
    </row>
    <row r="100" spans="2:8">
      <c r="B100" s="651">
        <v>86</v>
      </c>
      <c r="C100" s="658"/>
      <c r="D100" s="685" t="s">
        <v>554</v>
      </c>
      <c r="E100" s="673" t="s">
        <v>550</v>
      </c>
      <c r="F100" s="661" t="s">
        <v>19</v>
      </c>
      <c r="G100" s="665">
        <v>1800</v>
      </c>
      <c r="H100" s="26"/>
    </row>
    <row r="101" spans="2:8">
      <c r="B101" s="651">
        <v>87</v>
      </c>
      <c r="C101" s="658"/>
      <c r="D101" s="685" t="s">
        <v>555</v>
      </c>
      <c r="E101" s="673" t="s">
        <v>550</v>
      </c>
      <c r="F101" s="661" t="s">
        <v>19</v>
      </c>
      <c r="G101" s="665">
        <v>1800</v>
      </c>
      <c r="H101" s="26"/>
    </row>
    <row r="102" spans="2:8">
      <c r="B102" s="651">
        <v>88</v>
      </c>
      <c r="C102" s="658"/>
      <c r="D102" s="685" t="s">
        <v>556</v>
      </c>
      <c r="E102" s="673" t="s">
        <v>550</v>
      </c>
      <c r="F102" s="661" t="s">
        <v>19</v>
      </c>
      <c r="G102" s="665">
        <v>6500</v>
      </c>
      <c r="H102" s="26"/>
    </row>
    <row r="103" spans="2:8">
      <c r="B103" s="651">
        <v>89</v>
      </c>
      <c r="C103" s="658"/>
      <c r="D103" s="685" t="s">
        <v>557</v>
      </c>
      <c r="E103" s="673" t="s">
        <v>542</v>
      </c>
      <c r="F103" s="661" t="s">
        <v>19</v>
      </c>
      <c r="G103" s="665">
        <v>15</v>
      </c>
      <c r="H103" s="26"/>
    </row>
    <row r="104" spans="2:8">
      <c r="B104" s="651">
        <v>90</v>
      </c>
      <c r="C104" s="658"/>
      <c r="D104" s="685" t="s">
        <v>558</v>
      </c>
      <c r="E104" s="673" t="s">
        <v>542</v>
      </c>
      <c r="F104" s="661" t="s">
        <v>19</v>
      </c>
      <c r="G104" s="665">
        <v>100</v>
      </c>
      <c r="H104" s="26"/>
    </row>
    <row r="105" spans="2:8">
      <c r="B105" s="651">
        <v>91</v>
      </c>
      <c r="C105" s="658"/>
      <c r="D105" s="685" t="s">
        <v>559</v>
      </c>
      <c r="E105" s="673" t="s">
        <v>542</v>
      </c>
      <c r="F105" s="661" t="s">
        <v>19</v>
      </c>
      <c r="G105" s="665">
        <v>200</v>
      </c>
      <c r="H105" s="26"/>
    </row>
    <row r="106" spans="2:8">
      <c r="B106" s="651">
        <v>92</v>
      </c>
      <c r="C106" s="658"/>
      <c r="D106" s="685" t="s">
        <v>1628</v>
      </c>
      <c r="E106" s="673" t="s">
        <v>542</v>
      </c>
      <c r="F106" s="661" t="s">
        <v>19</v>
      </c>
      <c r="G106" s="665">
        <v>1600</v>
      </c>
      <c r="H106" s="26"/>
    </row>
    <row r="107" spans="2:8">
      <c r="B107" s="651">
        <v>93</v>
      </c>
      <c r="C107" s="658"/>
      <c r="D107" s="685" t="s">
        <v>560</v>
      </c>
      <c r="E107" s="673" t="s">
        <v>561</v>
      </c>
      <c r="F107" s="653" t="s">
        <v>19</v>
      </c>
      <c r="G107" s="665">
        <v>60</v>
      </c>
      <c r="H107" s="26"/>
    </row>
    <row r="108" spans="2:8">
      <c r="B108" s="651">
        <v>94</v>
      </c>
      <c r="C108" s="658"/>
      <c r="D108" s="685" t="s">
        <v>562</v>
      </c>
      <c r="E108" s="673" t="s">
        <v>561</v>
      </c>
      <c r="F108" s="661" t="s">
        <v>19</v>
      </c>
      <c r="G108" s="665">
        <v>60</v>
      </c>
      <c r="H108" s="26"/>
    </row>
    <row r="109" spans="2:8">
      <c r="B109" s="651">
        <v>95</v>
      </c>
      <c r="C109" s="658"/>
      <c r="D109" s="685" t="s">
        <v>563</v>
      </c>
      <c r="E109" s="673" t="s">
        <v>561</v>
      </c>
      <c r="F109" s="653" t="s">
        <v>19</v>
      </c>
      <c r="G109" s="665">
        <v>400</v>
      </c>
      <c r="H109" s="26"/>
    </row>
    <row r="110" spans="2:8">
      <c r="B110" s="651">
        <v>96</v>
      </c>
      <c r="C110" s="658"/>
      <c r="D110" s="685" t="s">
        <v>564</v>
      </c>
      <c r="E110" s="673" t="s">
        <v>561</v>
      </c>
      <c r="F110" s="653" t="s">
        <v>19</v>
      </c>
      <c r="G110" s="665">
        <v>500</v>
      </c>
      <c r="H110" s="26"/>
    </row>
    <row r="111" spans="2:8">
      <c r="B111" s="651">
        <v>97</v>
      </c>
      <c r="C111" s="658"/>
      <c r="D111" s="685" t="s">
        <v>565</v>
      </c>
      <c r="E111" s="673" t="s">
        <v>561</v>
      </c>
      <c r="F111" s="653" t="s">
        <v>19</v>
      </c>
      <c r="G111" s="665">
        <v>200</v>
      </c>
      <c r="H111" s="26"/>
    </row>
    <row r="112" spans="2:8">
      <c r="B112" s="651">
        <v>98</v>
      </c>
      <c r="C112" s="658"/>
      <c r="D112" s="685" t="s">
        <v>566</v>
      </c>
      <c r="E112" s="673" t="s">
        <v>567</v>
      </c>
      <c r="F112" s="653" t="s">
        <v>44</v>
      </c>
      <c r="G112" s="665">
        <v>1</v>
      </c>
      <c r="H112" s="26"/>
    </row>
    <row r="113" spans="2:8">
      <c r="B113" s="651"/>
      <c r="C113" s="658"/>
      <c r="D113" s="678" t="s">
        <v>568</v>
      </c>
      <c r="E113" s="673"/>
      <c r="F113" s="653"/>
      <c r="G113" s="665"/>
      <c r="H113" s="26"/>
    </row>
    <row r="114" spans="2:8">
      <c r="B114" s="651">
        <v>99</v>
      </c>
      <c r="C114" s="658"/>
      <c r="D114" s="685" t="s">
        <v>569</v>
      </c>
      <c r="E114" s="673" t="s">
        <v>521</v>
      </c>
      <c r="F114" s="653" t="s">
        <v>44</v>
      </c>
      <c r="G114" s="665">
        <v>30</v>
      </c>
      <c r="H114" s="26"/>
    </row>
    <row r="115" spans="2:8" ht="26.4">
      <c r="B115" s="651">
        <v>100</v>
      </c>
      <c r="C115" s="658"/>
      <c r="D115" s="685" t="s">
        <v>570</v>
      </c>
      <c r="E115" s="673" t="s">
        <v>521</v>
      </c>
      <c r="F115" s="653" t="s">
        <v>44</v>
      </c>
      <c r="G115" s="665">
        <v>9</v>
      </c>
      <c r="H115" s="26"/>
    </row>
    <row r="116" spans="2:8" ht="26.4">
      <c r="B116" s="651">
        <v>101</v>
      </c>
      <c r="C116" s="658"/>
      <c r="D116" s="685" t="s">
        <v>571</v>
      </c>
      <c r="E116" s="673" t="s">
        <v>521</v>
      </c>
      <c r="F116" s="653" t="s">
        <v>44</v>
      </c>
      <c r="G116" s="665">
        <v>11</v>
      </c>
      <c r="H116" s="26"/>
    </row>
    <row r="117" spans="2:8">
      <c r="B117" s="651">
        <v>102</v>
      </c>
      <c r="C117" s="658"/>
      <c r="D117" s="685" t="s">
        <v>572</v>
      </c>
      <c r="E117" s="673" t="s">
        <v>521</v>
      </c>
      <c r="F117" s="653" t="s">
        <v>44</v>
      </c>
      <c r="G117" s="665">
        <v>31</v>
      </c>
      <c r="H117" s="26"/>
    </row>
    <row r="118" spans="2:8" ht="26.4">
      <c r="B118" s="651">
        <v>103</v>
      </c>
      <c r="C118" s="658"/>
      <c r="D118" s="685" t="s">
        <v>573</v>
      </c>
      <c r="E118" s="673" t="s">
        <v>521</v>
      </c>
      <c r="F118" s="653" t="s">
        <v>44</v>
      </c>
      <c r="G118" s="665">
        <v>3</v>
      </c>
      <c r="H118" s="26"/>
    </row>
    <row r="119" spans="2:8" ht="26.4">
      <c r="B119" s="651">
        <v>104</v>
      </c>
      <c r="C119" s="658"/>
      <c r="D119" s="685" t="s">
        <v>574</v>
      </c>
      <c r="E119" s="673" t="s">
        <v>521</v>
      </c>
      <c r="F119" s="653" t="s">
        <v>44</v>
      </c>
      <c r="G119" s="665">
        <v>2</v>
      </c>
      <c r="H119" s="26"/>
    </row>
    <row r="120" spans="2:8">
      <c r="B120" s="651">
        <v>105</v>
      </c>
      <c r="C120" s="658"/>
      <c r="D120" s="685" t="s">
        <v>1629</v>
      </c>
      <c r="E120" s="673" t="s">
        <v>519</v>
      </c>
      <c r="F120" s="653" t="s">
        <v>44</v>
      </c>
      <c r="G120" s="665">
        <v>2</v>
      </c>
      <c r="H120" s="26"/>
    </row>
    <row r="121" spans="2:8" ht="26.4">
      <c r="B121" s="651">
        <v>106</v>
      </c>
      <c r="C121" s="658"/>
      <c r="D121" s="685" t="s">
        <v>575</v>
      </c>
      <c r="E121" s="673" t="s">
        <v>519</v>
      </c>
      <c r="F121" s="653" t="s">
        <v>44</v>
      </c>
      <c r="G121" s="665">
        <v>33</v>
      </c>
      <c r="H121" s="26"/>
    </row>
    <row r="122" spans="2:8">
      <c r="B122" s="651">
        <v>107</v>
      </c>
      <c r="C122" s="658"/>
      <c r="D122" s="685" t="s">
        <v>576</v>
      </c>
      <c r="E122" s="673" t="s">
        <v>577</v>
      </c>
      <c r="F122" s="653" t="s">
        <v>44</v>
      </c>
      <c r="G122" s="665">
        <v>10</v>
      </c>
      <c r="H122" s="26"/>
    </row>
    <row r="123" spans="2:8" ht="26.4">
      <c r="B123" s="651">
        <v>108</v>
      </c>
      <c r="C123" s="658"/>
      <c r="D123" s="685" t="s">
        <v>578</v>
      </c>
      <c r="E123" s="673" t="s">
        <v>579</v>
      </c>
      <c r="F123" s="653" t="s">
        <v>44</v>
      </c>
      <c r="G123" s="665">
        <v>3</v>
      </c>
      <c r="H123" s="26"/>
    </row>
    <row r="124" spans="2:8" ht="26.4">
      <c r="B124" s="651">
        <v>109</v>
      </c>
      <c r="C124" s="658"/>
      <c r="D124" s="685" t="s">
        <v>580</v>
      </c>
      <c r="E124" s="673" t="s">
        <v>581</v>
      </c>
      <c r="F124" s="653" t="s">
        <v>44</v>
      </c>
      <c r="G124" s="665">
        <v>2</v>
      </c>
      <c r="H124" s="26"/>
    </row>
    <row r="125" spans="2:8" ht="26.4">
      <c r="B125" s="651">
        <v>110</v>
      </c>
      <c r="C125" s="658"/>
      <c r="D125" s="685" t="s">
        <v>582</v>
      </c>
      <c r="E125" s="673" t="s">
        <v>583</v>
      </c>
      <c r="F125" s="653" t="s">
        <v>44</v>
      </c>
      <c r="G125" s="665">
        <v>9</v>
      </c>
      <c r="H125" s="26"/>
    </row>
    <row r="126" spans="2:8">
      <c r="B126" s="651">
        <v>111</v>
      </c>
      <c r="C126" s="658"/>
      <c r="D126" s="685" t="s">
        <v>584</v>
      </c>
      <c r="E126" s="673"/>
      <c r="F126" s="653" t="s">
        <v>26</v>
      </c>
      <c r="G126" s="665">
        <v>7</v>
      </c>
      <c r="H126" s="26"/>
    </row>
    <row r="127" spans="2:8">
      <c r="B127" s="651">
        <v>112</v>
      </c>
      <c r="C127" s="658"/>
      <c r="D127" s="685" t="s">
        <v>585</v>
      </c>
      <c r="E127" s="673"/>
      <c r="F127" s="661" t="s">
        <v>26</v>
      </c>
      <c r="G127" s="665">
        <v>58</v>
      </c>
      <c r="H127" s="26"/>
    </row>
    <row r="128" spans="2:8">
      <c r="B128" s="651">
        <v>113</v>
      </c>
      <c r="C128" s="658"/>
      <c r="D128" s="685" t="s">
        <v>586</v>
      </c>
      <c r="E128" s="673"/>
      <c r="F128" s="661" t="s">
        <v>44</v>
      </c>
      <c r="G128" s="665">
        <v>11</v>
      </c>
      <c r="H128" s="26"/>
    </row>
    <row r="129" spans="2:8">
      <c r="B129" s="651">
        <v>114</v>
      </c>
      <c r="C129" s="658"/>
      <c r="D129" s="685" t="s">
        <v>1630</v>
      </c>
      <c r="E129" s="673"/>
      <c r="F129" s="661" t="s">
        <v>26</v>
      </c>
      <c r="G129" s="665">
        <v>17</v>
      </c>
      <c r="H129" s="26"/>
    </row>
    <row r="130" spans="2:8">
      <c r="B130" s="651">
        <v>115</v>
      </c>
      <c r="C130" s="658"/>
      <c r="D130" s="858" t="s">
        <v>1631</v>
      </c>
      <c r="E130" s="855"/>
      <c r="F130" s="859" t="s">
        <v>26</v>
      </c>
      <c r="G130" s="857">
        <v>4</v>
      </c>
      <c r="H130" s="26"/>
    </row>
    <row r="131" spans="2:8">
      <c r="B131" s="651">
        <v>116</v>
      </c>
      <c r="C131" s="658"/>
      <c r="D131" s="685" t="s">
        <v>587</v>
      </c>
      <c r="E131" s="673"/>
      <c r="F131" s="661" t="s">
        <v>26</v>
      </c>
      <c r="G131" s="665">
        <v>25</v>
      </c>
      <c r="H131" s="26"/>
    </row>
    <row r="132" spans="2:8" ht="26.4">
      <c r="B132" s="651">
        <v>117</v>
      </c>
      <c r="C132" s="658"/>
      <c r="D132" s="685" t="s">
        <v>588</v>
      </c>
      <c r="E132" s="673"/>
      <c r="F132" s="661" t="s">
        <v>44</v>
      </c>
      <c r="G132" s="665">
        <v>1</v>
      </c>
      <c r="H132" s="26"/>
    </row>
    <row r="133" spans="2:8">
      <c r="B133" s="651">
        <v>118</v>
      </c>
      <c r="C133" s="658"/>
      <c r="D133" s="685" t="s">
        <v>589</v>
      </c>
      <c r="E133" s="673" t="s">
        <v>521</v>
      </c>
      <c r="F133" s="661" t="s">
        <v>44</v>
      </c>
      <c r="G133" s="665">
        <v>1</v>
      </c>
      <c r="H133" s="26"/>
    </row>
    <row r="134" spans="2:8">
      <c r="B134" s="651"/>
      <c r="C134" s="658"/>
      <c r="D134" s="678" t="s">
        <v>590</v>
      </c>
      <c r="E134" s="673"/>
      <c r="F134" s="661"/>
      <c r="G134" s="665"/>
      <c r="H134" s="26"/>
    </row>
    <row r="135" spans="2:8">
      <c r="B135" s="651">
        <v>119</v>
      </c>
      <c r="C135" s="658"/>
      <c r="D135" s="679" t="s">
        <v>591</v>
      </c>
      <c r="E135" s="673" t="s">
        <v>592</v>
      </c>
      <c r="F135" s="661" t="s">
        <v>19</v>
      </c>
      <c r="G135" s="665">
        <v>90</v>
      </c>
      <c r="H135" s="26"/>
    </row>
    <row r="136" spans="2:8">
      <c r="B136" s="651">
        <v>120</v>
      </c>
      <c r="C136" s="658"/>
      <c r="D136" s="679" t="s">
        <v>593</v>
      </c>
      <c r="E136" s="673" t="s">
        <v>592</v>
      </c>
      <c r="F136" s="661" t="s">
        <v>19</v>
      </c>
      <c r="G136" s="665">
        <v>810</v>
      </c>
      <c r="H136" s="26"/>
    </row>
    <row r="137" spans="2:8">
      <c r="B137" s="651">
        <v>121</v>
      </c>
      <c r="C137" s="658"/>
      <c r="D137" s="679" t="s">
        <v>594</v>
      </c>
      <c r="E137" s="673" t="s">
        <v>592</v>
      </c>
      <c r="F137" s="661" t="s">
        <v>19</v>
      </c>
      <c r="G137" s="665">
        <v>140</v>
      </c>
      <c r="H137" s="26"/>
    </row>
    <row r="138" spans="2:8">
      <c r="B138" s="651">
        <v>122</v>
      </c>
      <c r="C138" s="658"/>
      <c r="D138" s="679" t="s">
        <v>595</v>
      </c>
      <c r="E138" s="673" t="s">
        <v>592</v>
      </c>
      <c r="F138" s="653" t="s">
        <v>19</v>
      </c>
      <c r="G138" s="665">
        <v>110</v>
      </c>
      <c r="H138" s="26"/>
    </row>
    <row r="139" spans="2:8" ht="19.649999999999999" customHeight="1">
      <c r="B139" s="697" t="s">
        <v>1917</v>
      </c>
      <c r="C139" s="698"/>
      <c r="D139" s="750" t="s">
        <v>1918</v>
      </c>
      <c r="E139" s="677"/>
      <c r="F139" s="656" t="s">
        <v>19</v>
      </c>
      <c r="G139" s="699">
        <v>15</v>
      </c>
      <c r="H139" s="26"/>
    </row>
    <row r="140" spans="2:8">
      <c r="B140" s="651">
        <v>123</v>
      </c>
      <c r="C140" s="658"/>
      <c r="D140" s="679" t="s">
        <v>596</v>
      </c>
      <c r="E140" s="673"/>
      <c r="F140" s="653" t="s">
        <v>19</v>
      </c>
      <c r="G140" s="665">
        <v>80</v>
      </c>
      <c r="H140" s="26"/>
    </row>
    <row r="141" spans="2:8">
      <c r="B141" s="651">
        <v>124</v>
      </c>
      <c r="C141" s="658"/>
      <c r="D141" s="854" t="s">
        <v>1919</v>
      </c>
      <c r="E141" s="855"/>
      <c r="F141" s="856" t="s">
        <v>19</v>
      </c>
      <c r="G141" s="857">
        <v>780</v>
      </c>
      <c r="H141" s="26"/>
    </row>
    <row r="142" spans="2:8">
      <c r="B142" s="651">
        <v>125</v>
      </c>
      <c r="C142" s="658"/>
      <c r="D142" s="679" t="s">
        <v>597</v>
      </c>
      <c r="E142" s="673" t="s">
        <v>592</v>
      </c>
      <c r="F142" s="653" t="s">
        <v>19</v>
      </c>
      <c r="G142" s="665">
        <v>410</v>
      </c>
      <c r="H142" s="26"/>
    </row>
    <row r="143" spans="2:8">
      <c r="B143" s="651">
        <v>126</v>
      </c>
      <c r="C143" s="658"/>
      <c r="D143" s="679" t="s">
        <v>598</v>
      </c>
      <c r="E143" s="673" t="s">
        <v>592</v>
      </c>
      <c r="F143" s="653" t="s">
        <v>19</v>
      </c>
      <c r="G143" s="665">
        <v>95</v>
      </c>
      <c r="H143" s="26"/>
    </row>
    <row r="144" spans="2:8">
      <c r="B144" s="651">
        <v>127</v>
      </c>
      <c r="C144" s="658"/>
      <c r="D144" s="679" t="s">
        <v>1632</v>
      </c>
      <c r="E144" s="673" t="s">
        <v>592</v>
      </c>
      <c r="F144" s="653" t="s">
        <v>26</v>
      </c>
      <c r="G144" s="665">
        <v>4</v>
      </c>
      <c r="H144" s="26"/>
    </row>
    <row r="145" spans="2:8">
      <c r="B145" s="651">
        <v>128</v>
      </c>
      <c r="C145" s="658"/>
      <c r="D145" s="679" t="s">
        <v>599</v>
      </c>
      <c r="E145" s="673" t="s">
        <v>592</v>
      </c>
      <c r="F145" s="653" t="s">
        <v>26</v>
      </c>
      <c r="G145" s="665">
        <v>8</v>
      </c>
      <c r="H145" s="26"/>
    </row>
    <row r="146" spans="2:8">
      <c r="B146" s="651">
        <v>129</v>
      </c>
      <c r="C146" s="658"/>
      <c r="D146" s="679" t="s">
        <v>600</v>
      </c>
      <c r="E146" s="673" t="s">
        <v>592</v>
      </c>
      <c r="F146" s="653" t="s">
        <v>26</v>
      </c>
      <c r="G146" s="665">
        <v>1</v>
      </c>
      <c r="H146" s="26"/>
    </row>
    <row r="147" spans="2:8">
      <c r="B147" s="651">
        <v>130</v>
      </c>
      <c r="C147" s="658"/>
      <c r="D147" s="679" t="s">
        <v>1633</v>
      </c>
      <c r="E147" s="673" t="s">
        <v>592</v>
      </c>
      <c r="F147" s="653" t="s">
        <v>26</v>
      </c>
      <c r="G147" s="665">
        <v>4</v>
      </c>
      <c r="H147" s="26"/>
    </row>
    <row r="148" spans="2:8">
      <c r="B148" s="651">
        <v>131</v>
      </c>
      <c r="C148" s="658"/>
      <c r="D148" s="679" t="s">
        <v>1634</v>
      </c>
      <c r="E148" s="673" t="s">
        <v>592</v>
      </c>
      <c r="F148" s="653" t="s">
        <v>26</v>
      </c>
      <c r="G148" s="665">
        <v>1</v>
      </c>
      <c r="H148" s="26"/>
    </row>
    <row r="149" spans="2:8">
      <c r="B149" s="651">
        <v>132</v>
      </c>
      <c r="C149" s="658"/>
      <c r="D149" s="679" t="s">
        <v>601</v>
      </c>
      <c r="E149" s="673" t="s">
        <v>592</v>
      </c>
      <c r="F149" s="653" t="s">
        <v>26</v>
      </c>
      <c r="G149" s="665">
        <v>3</v>
      </c>
      <c r="H149" s="26"/>
    </row>
    <row r="150" spans="2:8">
      <c r="B150" s="651">
        <v>133</v>
      </c>
      <c r="C150" s="658"/>
      <c r="D150" s="679" t="s">
        <v>602</v>
      </c>
      <c r="E150" s="673" t="s">
        <v>592</v>
      </c>
      <c r="F150" s="653" t="s">
        <v>26</v>
      </c>
      <c r="G150" s="665">
        <v>2</v>
      </c>
      <c r="H150" s="26"/>
    </row>
    <row r="151" spans="2:8">
      <c r="B151" s="651">
        <v>134</v>
      </c>
      <c r="C151" s="658"/>
      <c r="D151" s="679" t="s">
        <v>603</v>
      </c>
      <c r="E151" s="673" t="s">
        <v>592</v>
      </c>
      <c r="F151" s="653" t="s">
        <v>26</v>
      </c>
      <c r="G151" s="665">
        <v>3</v>
      </c>
      <c r="H151" s="26"/>
    </row>
    <row r="152" spans="2:8">
      <c r="B152" s="651">
        <v>135</v>
      </c>
      <c r="C152" s="658"/>
      <c r="D152" s="679" t="s">
        <v>604</v>
      </c>
      <c r="E152" s="673" t="s">
        <v>592</v>
      </c>
      <c r="F152" s="653" t="s">
        <v>26</v>
      </c>
      <c r="G152" s="665">
        <v>5</v>
      </c>
      <c r="H152" s="26"/>
    </row>
    <row r="153" spans="2:8" ht="26.4">
      <c r="B153" s="651">
        <v>136</v>
      </c>
      <c r="C153" s="658"/>
      <c r="D153" s="684" t="s">
        <v>605</v>
      </c>
      <c r="E153" s="673"/>
      <c r="F153" s="653" t="s">
        <v>26</v>
      </c>
      <c r="G153" s="665">
        <v>11</v>
      </c>
      <c r="H153" s="26"/>
    </row>
    <row r="154" spans="2:8">
      <c r="B154" s="651">
        <v>137</v>
      </c>
      <c r="C154" s="658"/>
      <c r="D154" s="684" t="s">
        <v>606</v>
      </c>
      <c r="E154" s="673"/>
      <c r="F154" s="653" t="s">
        <v>26</v>
      </c>
      <c r="G154" s="665">
        <v>5</v>
      </c>
      <c r="H154" s="26"/>
    </row>
    <row r="155" spans="2:8">
      <c r="B155" s="651">
        <v>138</v>
      </c>
      <c r="C155" s="658"/>
      <c r="D155" s="679" t="s">
        <v>1635</v>
      </c>
      <c r="E155" s="673"/>
      <c r="F155" s="653" t="s">
        <v>26</v>
      </c>
      <c r="G155" s="665">
        <v>1</v>
      </c>
      <c r="H155" s="26"/>
    </row>
    <row r="156" spans="2:8">
      <c r="B156" s="651">
        <v>139</v>
      </c>
      <c r="C156" s="658"/>
      <c r="D156" s="679" t="s">
        <v>607</v>
      </c>
      <c r="E156" s="673" t="s">
        <v>592</v>
      </c>
      <c r="F156" s="653" t="s">
        <v>26</v>
      </c>
      <c r="G156" s="665">
        <v>1</v>
      </c>
      <c r="H156" s="26"/>
    </row>
    <row r="157" spans="2:8">
      <c r="B157" s="651">
        <v>140</v>
      </c>
      <c r="C157" s="658"/>
      <c r="D157" s="679" t="s">
        <v>608</v>
      </c>
      <c r="E157" s="673" t="s">
        <v>592</v>
      </c>
      <c r="F157" s="653" t="s">
        <v>26</v>
      </c>
      <c r="G157" s="665">
        <v>2</v>
      </c>
      <c r="H157" s="26"/>
    </row>
    <row r="158" spans="2:8">
      <c r="B158" s="651">
        <v>141</v>
      </c>
      <c r="C158" s="658"/>
      <c r="D158" s="679" t="s">
        <v>609</v>
      </c>
      <c r="E158" s="673" t="s">
        <v>592</v>
      </c>
      <c r="F158" s="653" t="s">
        <v>26</v>
      </c>
      <c r="G158" s="665">
        <v>1</v>
      </c>
      <c r="H158" s="26"/>
    </row>
    <row r="159" spans="2:8">
      <c r="B159" s="651">
        <v>142</v>
      </c>
      <c r="C159" s="658"/>
      <c r="D159" s="679" t="s">
        <v>610</v>
      </c>
      <c r="E159" s="673" t="s">
        <v>592</v>
      </c>
      <c r="F159" s="653" t="s">
        <v>26</v>
      </c>
      <c r="G159" s="665">
        <v>12</v>
      </c>
      <c r="H159" s="26"/>
    </row>
    <row r="160" spans="2:8">
      <c r="B160" s="651">
        <v>143</v>
      </c>
      <c r="C160" s="658"/>
      <c r="D160" s="679" t="s">
        <v>611</v>
      </c>
      <c r="E160" s="673" t="s">
        <v>592</v>
      </c>
      <c r="F160" s="653" t="s">
        <v>26</v>
      </c>
      <c r="G160" s="665">
        <v>1</v>
      </c>
      <c r="H160" s="26"/>
    </row>
    <row r="161" spans="2:8">
      <c r="B161" s="651">
        <v>144</v>
      </c>
      <c r="C161" s="658"/>
      <c r="D161" s="679" t="s">
        <v>612</v>
      </c>
      <c r="E161" s="673" t="s">
        <v>592</v>
      </c>
      <c r="F161" s="653" t="s">
        <v>26</v>
      </c>
      <c r="G161" s="665">
        <v>2</v>
      </c>
      <c r="H161" s="26"/>
    </row>
    <row r="162" spans="2:8">
      <c r="B162" s="651">
        <v>145</v>
      </c>
      <c r="C162" s="658"/>
      <c r="D162" s="679" t="s">
        <v>613</v>
      </c>
      <c r="E162" s="673" t="s">
        <v>592</v>
      </c>
      <c r="F162" s="653" t="s">
        <v>26</v>
      </c>
      <c r="G162" s="665">
        <v>5</v>
      </c>
      <c r="H162" s="26"/>
    </row>
    <row r="163" spans="2:8">
      <c r="B163" s="651">
        <v>146</v>
      </c>
      <c r="C163" s="658"/>
      <c r="D163" s="679" t="s">
        <v>614</v>
      </c>
      <c r="E163" s="673" t="s">
        <v>592</v>
      </c>
      <c r="F163" s="653" t="s">
        <v>26</v>
      </c>
      <c r="G163" s="665">
        <v>1</v>
      </c>
      <c r="H163" s="26"/>
    </row>
    <row r="164" spans="2:8">
      <c r="B164" s="651">
        <v>147</v>
      </c>
      <c r="C164" s="658"/>
      <c r="D164" s="679" t="s">
        <v>615</v>
      </c>
      <c r="E164" s="673" t="s">
        <v>592</v>
      </c>
      <c r="F164" s="653" t="s">
        <v>26</v>
      </c>
      <c r="G164" s="665">
        <v>2</v>
      </c>
      <c r="H164" s="26"/>
    </row>
    <row r="165" spans="2:8">
      <c r="B165" s="651">
        <v>148</v>
      </c>
      <c r="C165" s="658"/>
      <c r="D165" s="679" t="s">
        <v>616</v>
      </c>
      <c r="E165" s="673" t="s">
        <v>592</v>
      </c>
      <c r="F165" s="653" t="s">
        <v>26</v>
      </c>
      <c r="G165" s="665">
        <v>42</v>
      </c>
      <c r="H165" s="26"/>
    </row>
    <row r="166" spans="2:8">
      <c r="B166" s="651">
        <v>149</v>
      </c>
      <c r="C166" s="658"/>
      <c r="D166" s="679" t="s">
        <v>617</v>
      </c>
      <c r="E166" s="673" t="s">
        <v>592</v>
      </c>
      <c r="F166" s="661" t="s">
        <v>26</v>
      </c>
      <c r="G166" s="665">
        <v>2</v>
      </c>
      <c r="H166" s="26"/>
    </row>
    <row r="167" spans="2:8">
      <c r="B167" s="651">
        <v>150</v>
      </c>
      <c r="C167" s="658"/>
      <c r="D167" s="679" t="s">
        <v>618</v>
      </c>
      <c r="E167" s="673" t="s">
        <v>592</v>
      </c>
      <c r="F167" s="661" t="s">
        <v>26</v>
      </c>
      <c r="G167" s="665">
        <v>105</v>
      </c>
      <c r="H167" s="26"/>
    </row>
    <row r="168" spans="2:8">
      <c r="B168" s="651">
        <v>151</v>
      </c>
      <c r="C168" s="658"/>
      <c r="D168" s="679" t="s">
        <v>619</v>
      </c>
      <c r="E168" s="673" t="s">
        <v>592</v>
      </c>
      <c r="F168" s="661" t="s">
        <v>26</v>
      </c>
      <c r="G168" s="665">
        <v>1</v>
      </c>
      <c r="H168" s="26"/>
    </row>
    <row r="169" spans="2:8">
      <c r="B169" s="651">
        <v>152</v>
      </c>
      <c r="C169" s="658"/>
      <c r="D169" s="679" t="s">
        <v>620</v>
      </c>
      <c r="E169" s="673" t="s">
        <v>592</v>
      </c>
      <c r="F169" s="661" t="s">
        <v>26</v>
      </c>
      <c r="G169" s="665">
        <v>2</v>
      </c>
      <c r="H169" s="26"/>
    </row>
    <row r="170" spans="2:8" ht="26.4">
      <c r="B170" s="651">
        <v>153</v>
      </c>
      <c r="C170" s="658"/>
      <c r="D170" s="684" t="s">
        <v>621</v>
      </c>
      <c r="E170" s="673" t="s">
        <v>592</v>
      </c>
      <c r="F170" s="661" t="s">
        <v>44</v>
      </c>
      <c r="G170" s="665">
        <v>20</v>
      </c>
      <c r="H170" s="26"/>
    </row>
    <row r="171" spans="2:8">
      <c r="B171" s="651">
        <v>154</v>
      </c>
      <c r="C171" s="658"/>
      <c r="D171" s="679" t="s">
        <v>622</v>
      </c>
      <c r="E171" s="673" t="s">
        <v>623</v>
      </c>
      <c r="F171" s="661" t="s">
        <v>19</v>
      </c>
      <c r="G171" s="665">
        <v>23</v>
      </c>
      <c r="H171" s="26"/>
    </row>
    <row r="172" spans="2:8">
      <c r="B172" s="651">
        <v>155</v>
      </c>
      <c r="C172" s="658"/>
      <c r="D172" s="679" t="s">
        <v>624</v>
      </c>
      <c r="E172" s="673" t="s">
        <v>561</v>
      </c>
      <c r="F172" s="661" t="s">
        <v>19</v>
      </c>
      <c r="G172" s="665">
        <v>20</v>
      </c>
      <c r="H172" s="26"/>
    </row>
    <row r="173" spans="2:8">
      <c r="B173" s="651">
        <v>156</v>
      </c>
      <c r="C173" s="658"/>
      <c r="D173" s="679" t="s">
        <v>625</v>
      </c>
      <c r="E173" s="673" t="s">
        <v>561</v>
      </c>
      <c r="F173" s="653" t="s">
        <v>19</v>
      </c>
      <c r="G173" s="665">
        <v>30</v>
      </c>
      <c r="H173" s="26"/>
    </row>
    <row r="174" spans="2:8">
      <c r="B174" s="651">
        <v>157</v>
      </c>
      <c r="C174" s="658"/>
      <c r="D174" s="679" t="s">
        <v>626</v>
      </c>
      <c r="E174" s="673" t="s">
        <v>561</v>
      </c>
      <c r="F174" s="653" t="s">
        <v>19</v>
      </c>
      <c r="G174" s="665">
        <v>100</v>
      </c>
      <c r="H174" s="26"/>
    </row>
    <row r="175" spans="2:8">
      <c r="B175" s="651">
        <v>158</v>
      </c>
      <c r="C175" s="658"/>
      <c r="D175" s="679" t="s">
        <v>627</v>
      </c>
      <c r="E175" s="673" t="s">
        <v>561</v>
      </c>
      <c r="F175" s="664" t="s">
        <v>19</v>
      </c>
      <c r="G175" s="665">
        <v>200</v>
      </c>
      <c r="H175" s="26"/>
    </row>
    <row r="176" spans="2:8">
      <c r="B176" s="651">
        <v>159</v>
      </c>
      <c r="C176" s="658"/>
      <c r="D176" s="679" t="s">
        <v>628</v>
      </c>
      <c r="E176" s="673" t="s">
        <v>561</v>
      </c>
      <c r="F176" s="653" t="s">
        <v>19</v>
      </c>
      <c r="G176" s="665">
        <v>300</v>
      </c>
      <c r="H176" s="26"/>
    </row>
    <row r="177" spans="2:8">
      <c r="B177" s="651">
        <v>160</v>
      </c>
      <c r="C177" s="658"/>
      <c r="D177" s="679" t="s">
        <v>629</v>
      </c>
      <c r="E177" s="673" t="s">
        <v>561</v>
      </c>
      <c r="F177" s="653" t="s">
        <v>19</v>
      </c>
      <c r="G177" s="665">
        <v>400</v>
      </c>
      <c r="H177" s="26"/>
    </row>
    <row r="178" spans="2:8">
      <c r="B178" s="651">
        <v>161</v>
      </c>
      <c r="C178" s="658"/>
      <c r="D178" s="685" t="s">
        <v>630</v>
      </c>
      <c r="E178" s="673" t="s">
        <v>592</v>
      </c>
      <c r="F178" s="653" t="s">
        <v>44</v>
      </c>
      <c r="G178" s="665">
        <v>1</v>
      </c>
      <c r="H178" s="26"/>
    </row>
    <row r="179" spans="2:8">
      <c r="B179" s="651">
        <v>162</v>
      </c>
      <c r="C179" s="658"/>
      <c r="D179" s="685" t="s">
        <v>631</v>
      </c>
      <c r="E179" s="673" t="s">
        <v>592</v>
      </c>
      <c r="F179" s="653" t="s">
        <v>44</v>
      </c>
      <c r="G179" s="665">
        <v>1</v>
      </c>
      <c r="H179" s="26"/>
    </row>
    <row r="180" spans="2:8">
      <c r="B180" s="651">
        <v>163</v>
      </c>
      <c r="C180" s="658"/>
      <c r="D180" s="685" t="s">
        <v>632</v>
      </c>
      <c r="E180" s="673" t="s">
        <v>633</v>
      </c>
      <c r="F180" s="653" t="s">
        <v>634</v>
      </c>
      <c r="G180" s="683">
        <v>20</v>
      </c>
      <c r="H180" s="26"/>
    </row>
    <row r="181" spans="2:8" ht="26.4">
      <c r="B181" s="651">
        <v>164</v>
      </c>
      <c r="C181" s="658"/>
      <c r="D181" s="685" t="s">
        <v>1636</v>
      </c>
      <c r="E181" s="673" t="s">
        <v>635</v>
      </c>
      <c r="F181" s="653" t="s">
        <v>26</v>
      </c>
      <c r="G181" s="683">
        <v>4</v>
      </c>
      <c r="H181" s="26"/>
    </row>
    <row r="182" spans="2:8" ht="26.4">
      <c r="B182" s="651">
        <v>165</v>
      </c>
      <c r="C182" s="658"/>
      <c r="D182" s="685" t="s">
        <v>1637</v>
      </c>
      <c r="E182" s="673" t="s">
        <v>635</v>
      </c>
      <c r="F182" s="653" t="s">
        <v>26</v>
      </c>
      <c r="G182" s="683">
        <v>8</v>
      </c>
      <c r="H182" s="26"/>
    </row>
    <row r="183" spans="2:8">
      <c r="B183" s="651">
        <v>166</v>
      </c>
      <c r="C183" s="658"/>
      <c r="D183" s="685" t="s">
        <v>636</v>
      </c>
      <c r="E183" s="663"/>
      <c r="F183" s="653" t="s">
        <v>26</v>
      </c>
      <c r="G183" s="683">
        <v>24</v>
      </c>
      <c r="H183" s="26"/>
    </row>
    <row r="184" spans="2:8">
      <c r="B184" s="651">
        <v>167</v>
      </c>
      <c r="C184" s="658"/>
      <c r="D184" s="685" t="s">
        <v>637</v>
      </c>
      <c r="E184" s="663"/>
      <c r="F184" s="653" t="s">
        <v>26</v>
      </c>
      <c r="G184" s="683">
        <v>7</v>
      </c>
      <c r="H184" s="26"/>
    </row>
    <row r="185" spans="2:8">
      <c r="B185" s="651">
        <v>168</v>
      </c>
      <c r="C185" s="658"/>
      <c r="D185" s="685" t="s">
        <v>638</v>
      </c>
      <c r="E185" s="663"/>
      <c r="F185" s="664" t="s">
        <v>44</v>
      </c>
      <c r="G185" s="683">
        <v>1</v>
      </c>
      <c r="H185" s="26"/>
    </row>
    <row r="186" spans="2:8">
      <c r="B186" s="651"/>
      <c r="C186" s="658"/>
      <c r="D186" s="687" t="s">
        <v>639</v>
      </c>
      <c r="E186" s="673"/>
      <c r="F186" s="664"/>
      <c r="G186" s="665"/>
      <c r="H186" s="26"/>
    </row>
    <row r="187" spans="2:8" ht="26.4">
      <c r="B187" s="651">
        <v>169</v>
      </c>
      <c r="C187" s="658"/>
      <c r="D187" s="685" t="s">
        <v>1638</v>
      </c>
      <c r="E187" s="661" t="s">
        <v>623</v>
      </c>
      <c r="F187" s="653" t="s">
        <v>26</v>
      </c>
      <c r="G187" s="665">
        <v>7</v>
      </c>
      <c r="H187" s="26"/>
    </row>
    <row r="188" spans="2:8" ht="26.4">
      <c r="B188" s="651">
        <v>170</v>
      </c>
      <c r="C188" s="658"/>
      <c r="D188" s="685" t="s">
        <v>642</v>
      </c>
      <c r="E188" s="661" t="s">
        <v>623</v>
      </c>
      <c r="F188" s="653" t="s">
        <v>19</v>
      </c>
      <c r="G188" s="665">
        <v>1600</v>
      </c>
      <c r="H188" s="26"/>
    </row>
    <row r="189" spans="2:8" ht="26.4">
      <c r="B189" s="651">
        <v>171</v>
      </c>
      <c r="C189" s="658"/>
      <c r="D189" s="685" t="s">
        <v>643</v>
      </c>
      <c r="E189" s="661" t="s">
        <v>623</v>
      </c>
      <c r="F189" s="653" t="s">
        <v>19</v>
      </c>
      <c r="G189" s="665">
        <v>500</v>
      </c>
      <c r="H189" s="26"/>
    </row>
    <row r="190" spans="2:8">
      <c r="B190" s="651">
        <v>172</v>
      </c>
      <c r="C190" s="658"/>
      <c r="D190" s="685" t="s">
        <v>644</v>
      </c>
      <c r="E190" s="661" t="s">
        <v>623</v>
      </c>
      <c r="F190" s="653" t="s">
        <v>26</v>
      </c>
      <c r="G190" s="665">
        <v>21</v>
      </c>
      <c r="H190" s="26"/>
    </row>
    <row r="191" spans="2:8" ht="26.4">
      <c r="B191" s="651">
        <v>173</v>
      </c>
      <c r="C191" s="658"/>
      <c r="D191" s="685" t="s">
        <v>645</v>
      </c>
      <c r="E191" s="661" t="s">
        <v>623</v>
      </c>
      <c r="F191" s="653" t="s">
        <v>26</v>
      </c>
      <c r="G191" s="665">
        <v>6</v>
      </c>
      <c r="H191" s="26"/>
    </row>
    <row r="192" spans="2:8">
      <c r="B192" s="651">
        <v>174</v>
      </c>
      <c r="C192" s="658"/>
      <c r="D192" s="685" t="s">
        <v>648</v>
      </c>
      <c r="E192" s="661" t="s">
        <v>623</v>
      </c>
      <c r="F192" s="653" t="s">
        <v>26</v>
      </c>
      <c r="G192" s="665">
        <v>51</v>
      </c>
      <c r="H192" s="26"/>
    </row>
    <row r="193" spans="2:8">
      <c r="B193" s="651">
        <v>175</v>
      </c>
      <c r="C193" s="658"/>
      <c r="D193" s="685" t="s">
        <v>649</v>
      </c>
      <c r="E193" s="668" t="s">
        <v>623</v>
      </c>
      <c r="F193" s="653" t="s">
        <v>26</v>
      </c>
      <c r="G193" s="665">
        <v>10</v>
      </c>
      <c r="H193" s="26"/>
    </row>
    <row r="194" spans="2:8">
      <c r="B194" s="651">
        <v>176</v>
      </c>
      <c r="C194" s="658"/>
      <c r="D194" s="685" t="s">
        <v>650</v>
      </c>
      <c r="E194" s="668" t="s">
        <v>623</v>
      </c>
      <c r="F194" s="653" t="s">
        <v>26</v>
      </c>
      <c r="G194" s="665">
        <v>21</v>
      </c>
      <c r="H194" s="26"/>
    </row>
    <row r="195" spans="2:8">
      <c r="B195" s="651">
        <v>177</v>
      </c>
      <c r="C195" s="658"/>
      <c r="D195" s="685" t="s">
        <v>651</v>
      </c>
      <c r="E195" s="668" t="s">
        <v>623</v>
      </c>
      <c r="F195" s="653" t="s">
        <v>26</v>
      </c>
      <c r="G195" s="665">
        <v>6</v>
      </c>
      <c r="H195" s="26"/>
    </row>
    <row r="196" spans="2:8">
      <c r="B196" s="651">
        <v>178</v>
      </c>
      <c r="C196" s="658"/>
      <c r="D196" s="685" t="s">
        <v>652</v>
      </c>
      <c r="E196" s="668" t="s">
        <v>623</v>
      </c>
      <c r="F196" s="664" t="s">
        <v>26</v>
      </c>
      <c r="G196" s="665">
        <v>8</v>
      </c>
      <c r="H196" s="26"/>
    </row>
    <row r="197" spans="2:8">
      <c r="B197" s="651">
        <v>179</v>
      </c>
      <c r="C197" s="658"/>
      <c r="D197" s="685" t="s">
        <v>653</v>
      </c>
      <c r="E197" s="668" t="s">
        <v>623</v>
      </c>
      <c r="F197" s="664" t="s">
        <v>26</v>
      </c>
      <c r="G197" s="665">
        <v>4</v>
      </c>
      <c r="H197" s="26"/>
    </row>
    <row r="198" spans="2:8">
      <c r="B198" s="651">
        <v>180</v>
      </c>
      <c r="C198" s="658"/>
      <c r="D198" s="685" t="s">
        <v>654</v>
      </c>
      <c r="E198" s="668" t="s">
        <v>623</v>
      </c>
      <c r="F198" s="664" t="s">
        <v>26</v>
      </c>
      <c r="G198" s="665">
        <v>2</v>
      </c>
      <c r="H198" s="26"/>
    </row>
    <row r="199" spans="2:8">
      <c r="B199" s="651">
        <v>181</v>
      </c>
      <c r="C199" s="658"/>
      <c r="D199" s="685" t="s">
        <v>655</v>
      </c>
      <c r="E199" s="668" t="s">
        <v>656</v>
      </c>
      <c r="F199" s="664" t="s">
        <v>44</v>
      </c>
      <c r="G199" s="665">
        <v>2</v>
      </c>
      <c r="H199" s="26"/>
    </row>
    <row r="200" spans="2:8">
      <c r="B200" s="651">
        <v>182</v>
      </c>
      <c r="C200" s="658"/>
      <c r="D200" s="685" t="s">
        <v>657</v>
      </c>
      <c r="E200" s="668" t="s">
        <v>658</v>
      </c>
      <c r="F200" s="664" t="s">
        <v>44</v>
      </c>
      <c r="G200" s="665">
        <v>21</v>
      </c>
      <c r="H200" s="26"/>
    </row>
    <row r="201" spans="2:8">
      <c r="B201" s="651">
        <v>183</v>
      </c>
      <c r="C201" s="658"/>
      <c r="D201" s="685" t="s">
        <v>659</v>
      </c>
      <c r="E201" s="673" t="s">
        <v>542</v>
      </c>
      <c r="F201" s="653" t="s">
        <v>19</v>
      </c>
      <c r="G201" s="665">
        <v>20</v>
      </c>
      <c r="H201" s="26"/>
    </row>
    <row r="202" spans="2:8">
      <c r="B202" s="651">
        <v>184</v>
      </c>
      <c r="C202" s="658"/>
      <c r="D202" s="685" t="s">
        <v>660</v>
      </c>
      <c r="E202" s="673" t="s">
        <v>542</v>
      </c>
      <c r="F202" s="664" t="s">
        <v>19</v>
      </c>
      <c r="G202" s="665">
        <v>50</v>
      </c>
      <c r="H202" s="26"/>
    </row>
    <row r="203" spans="2:8">
      <c r="B203" s="651">
        <v>185</v>
      </c>
      <c r="C203" s="658"/>
      <c r="D203" s="685" t="s">
        <v>661</v>
      </c>
      <c r="E203" s="673" t="s">
        <v>542</v>
      </c>
      <c r="F203" s="653" t="s">
        <v>19</v>
      </c>
      <c r="G203" s="665">
        <v>500</v>
      </c>
      <c r="H203" s="26"/>
    </row>
    <row r="204" spans="2:8">
      <c r="B204" s="651">
        <v>186</v>
      </c>
      <c r="C204" s="658"/>
      <c r="D204" s="685" t="s">
        <v>662</v>
      </c>
      <c r="E204" s="673" t="s">
        <v>542</v>
      </c>
      <c r="F204" s="664" t="s">
        <v>19</v>
      </c>
      <c r="G204" s="665">
        <v>800</v>
      </c>
      <c r="H204" s="26"/>
    </row>
    <row r="205" spans="2:8">
      <c r="B205" s="651">
        <v>187</v>
      </c>
      <c r="C205" s="658"/>
      <c r="D205" s="685" t="s">
        <v>663</v>
      </c>
      <c r="E205" s="673" t="s">
        <v>542</v>
      </c>
      <c r="F205" s="664" t="s">
        <v>19</v>
      </c>
      <c r="G205" s="665">
        <v>2300</v>
      </c>
      <c r="H205" s="26"/>
    </row>
    <row r="206" spans="2:8">
      <c r="B206" s="651">
        <v>188</v>
      </c>
      <c r="C206" s="658"/>
      <c r="D206" s="685" t="s">
        <v>664</v>
      </c>
      <c r="E206" s="668" t="s">
        <v>623</v>
      </c>
      <c r="F206" s="653" t="s">
        <v>26</v>
      </c>
      <c r="G206" s="665">
        <v>2</v>
      </c>
      <c r="H206" s="26"/>
    </row>
    <row r="207" spans="2:8">
      <c r="B207" s="651">
        <v>189</v>
      </c>
      <c r="C207" s="658"/>
      <c r="D207" s="685" t="s">
        <v>665</v>
      </c>
      <c r="E207" s="673"/>
      <c r="F207" s="653" t="s">
        <v>19</v>
      </c>
      <c r="G207" s="665">
        <v>80</v>
      </c>
      <c r="H207" s="26"/>
    </row>
    <row r="208" spans="2:8" s="6" customFormat="1">
      <c r="B208" s="651">
        <v>190</v>
      </c>
      <c r="C208" s="658"/>
      <c r="D208" s="685" t="s">
        <v>666</v>
      </c>
      <c r="E208" s="684"/>
      <c r="F208" s="653" t="s">
        <v>44</v>
      </c>
      <c r="G208" s="683">
        <v>1</v>
      </c>
      <c r="H208" s="28"/>
    </row>
    <row r="209" spans="2:8">
      <c r="B209" s="691"/>
      <c r="C209" s="674"/>
      <c r="D209" s="659"/>
      <c r="E209" s="659"/>
      <c r="F209" s="648"/>
      <c r="G209" s="657"/>
      <c r="H209" s="26"/>
    </row>
    <row r="210" spans="2:8">
      <c r="B210" s="655"/>
      <c r="C210" s="676"/>
      <c r="D210" s="688"/>
      <c r="E210" s="688"/>
      <c r="F210" s="688" t="s">
        <v>5</v>
      </c>
      <c r="G210" s="670"/>
    </row>
    <row r="211" spans="2:8" s="8" customFormat="1" ht="12.75" customHeight="1">
      <c r="C211" s="9" t="str">
        <f>'1,1'!C22</f>
        <v>Piezīmes:</v>
      </c>
    </row>
    <row r="212" spans="2:8" s="8" customFormat="1" ht="45" customHeight="1">
      <c r="B212"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2" s="787"/>
      <c r="D212" s="787"/>
      <c r="E212" s="787"/>
      <c r="F212" s="787"/>
      <c r="G212" s="787"/>
      <c r="H212" s="787"/>
    </row>
  </sheetData>
  <mergeCells count="12">
    <mergeCell ref="B1:D1"/>
    <mergeCell ref="B2:H2"/>
    <mergeCell ref="D3:H3"/>
    <mergeCell ref="D4:H4"/>
    <mergeCell ref="D5:H5"/>
    <mergeCell ref="B212:H212"/>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K49"/>
  <sheetViews>
    <sheetView showZeros="0" view="pageBreakPreview" zoomScale="80" zoomScaleNormal="100" zoomScaleSheetLayoutView="80" workbookViewId="0">
      <selection activeCell="I10" sqref="I1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2,8</v>
      </c>
      <c r="G1" s="16"/>
      <c r="H1" s="16"/>
      <c r="I1" s="16"/>
    </row>
    <row r="2" spans="2:9" s="3" customFormat="1">
      <c r="B2" s="789" t="str">
        <f>D9</f>
        <v>Apsardzes un piekļuves sistēmas iekārtas un ierīces</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ustomHeight="1">
      <c r="B9" s="33"/>
      <c r="C9" s="34"/>
      <c r="D9" s="810" t="s">
        <v>715</v>
      </c>
      <c r="E9" s="811"/>
      <c r="F9" s="35"/>
      <c r="G9" s="36"/>
      <c r="H9" s="25"/>
      <c r="I9" s="26"/>
    </row>
    <row r="10" spans="2:9" ht="66">
      <c r="B10" s="47">
        <v>1</v>
      </c>
      <c r="C10" s="298"/>
      <c r="D10" s="49" t="s">
        <v>668</v>
      </c>
      <c r="E10" s="50" t="s">
        <v>669</v>
      </c>
      <c r="F10" s="50" t="s">
        <v>670</v>
      </c>
      <c r="G10" s="50">
        <v>1</v>
      </c>
      <c r="H10" s="25"/>
      <c r="I10" s="26"/>
    </row>
    <row r="11" spans="2:9">
      <c r="B11" s="47">
        <v>2</v>
      </c>
      <c r="C11" s="298"/>
      <c r="D11" s="49" t="s">
        <v>671</v>
      </c>
      <c r="E11" s="50" t="s">
        <v>669</v>
      </c>
      <c r="F11" s="50" t="s">
        <v>11</v>
      </c>
      <c r="G11" s="50">
        <v>1</v>
      </c>
      <c r="H11" s="25"/>
      <c r="I11" s="26"/>
    </row>
    <row r="12" spans="2:9" ht="26.4">
      <c r="B12" s="47">
        <v>3</v>
      </c>
      <c r="C12" s="298"/>
      <c r="D12" s="49" t="s">
        <v>672</v>
      </c>
      <c r="E12" s="51" t="s">
        <v>669</v>
      </c>
      <c r="F12" s="50" t="s">
        <v>11</v>
      </c>
      <c r="G12" s="50">
        <v>1</v>
      </c>
      <c r="H12" s="25"/>
      <c r="I12" s="26"/>
    </row>
    <row r="13" spans="2:9">
      <c r="B13" s="47">
        <v>4</v>
      </c>
      <c r="C13" s="298"/>
      <c r="D13" s="49" t="s">
        <v>673</v>
      </c>
      <c r="E13" s="51" t="s">
        <v>669</v>
      </c>
      <c r="F13" s="50" t="s">
        <v>11</v>
      </c>
      <c r="G13" s="50">
        <v>1</v>
      </c>
      <c r="H13" s="25"/>
      <c r="I13" s="26"/>
    </row>
    <row r="14" spans="2:9" ht="145.19999999999999">
      <c r="B14" s="47">
        <v>5</v>
      </c>
      <c r="C14" s="298"/>
      <c r="D14" s="49" t="s">
        <v>674</v>
      </c>
      <c r="E14" s="51" t="s">
        <v>669</v>
      </c>
      <c r="F14" s="50" t="s">
        <v>670</v>
      </c>
      <c r="G14" s="50">
        <v>1</v>
      </c>
      <c r="H14" s="25"/>
      <c r="I14" s="26"/>
    </row>
    <row r="15" spans="2:9" ht="26.4">
      <c r="B15" s="47">
        <v>6</v>
      </c>
      <c r="C15" s="298"/>
      <c r="D15" s="49" t="s">
        <v>675</v>
      </c>
      <c r="E15" s="50" t="s">
        <v>669</v>
      </c>
      <c r="F15" s="50" t="s">
        <v>11</v>
      </c>
      <c r="G15" s="50">
        <v>1</v>
      </c>
      <c r="H15" s="25"/>
      <c r="I15" s="26"/>
    </row>
    <row r="16" spans="2:9">
      <c r="B16" s="47">
        <v>7</v>
      </c>
      <c r="C16" s="298"/>
      <c r="D16" s="49" t="s">
        <v>676</v>
      </c>
      <c r="E16" s="50" t="s">
        <v>669</v>
      </c>
      <c r="F16" s="50" t="s">
        <v>11</v>
      </c>
      <c r="G16" s="50">
        <v>1</v>
      </c>
      <c r="H16" s="25"/>
      <c r="I16" s="26"/>
    </row>
    <row r="17" spans="2:9" ht="26.4">
      <c r="B17" s="47">
        <v>8</v>
      </c>
      <c r="C17" s="298"/>
      <c r="D17" s="49" t="s">
        <v>677</v>
      </c>
      <c r="E17" s="50" t="s">
        <v>669</v>
      </c>
      <c r="F17" s="50" t="s">
        <v>670</v>
      </c>
      <c r="G17" s="50">
        <v>1</v>
      </c>
      <c r="H17" s="25"/>
      <c r="I17" s="26"/>
    </row>
    <row r="18" spans="2:9">
      <c r="B18" s="47">
        <v>9</v>
      </c>
      <c r="C18" s="298"/>
      <c r="D18" s="49" t="s">
        <v>678</v>
      </c>
      <c r="E18" s="50" t="s">
        <v>669</v>
      </c>
      <c r="F18" s="50" t="s">
        <v>670</v>
      </c>
      <c r="G18" s="50">
        <v>1</v>
      </c>
      <c r="H18" s="25"/>
      <c r="I18" s="26"/>
    </row>
    <row r="19" spans="2:9" ht="26.4">
      <c r="B19" s="47">
        <v>10</v>
      </c>
      <c r="C19" s="298"/>
      <c r="D19" s="49" t="s">
        <v>679</v>
      </c>
      <c r="E19" s="50" t="s">
        <v>669</v>
      </c>
      <c r="F19" s="50" t="s">
        <v>670</v>
      </c>
      <c r="G19" s="50">
        <v>40</v>
      </c>
      <c r="H19" s="25"/>
      <c r="I19" s="26"/>
    </row>
    <row r="20" spans="2:9">
      <c r="B20" s="47">
        <v>11</v>
      </c>
      <c r="C20" s="298"/>
      <c r="D20" s="49" t="s">
        <v>680</v>
      </c>
      <c r="E20" s="50" t="s">
        <v>669</v>
      </c>
      <c r="F20" s="50" t="s">
        <v>11</v>
      </c>
      <c r="G20" s="50">
        <v>1</v>
      </c>
      <c r="H20" s="25"/>
      <c r="I20" s="26"/>
    </row>
    <row r="21" spans="2:9" ht="52.8">
      <c r="B21" s="47">
        <v>12</v>
      </c>
      <c r="C21" s="298"/>
      <c r="D21" s="49" t="s">
        <v>681</v>
      </c>
      <c r="E21" s="50"/>
      <c r="F21" s="50" t="s">
        <v>670</v>
      </c>
      <c r="G21" s="50">
        <v>1</v>
      </c>
      <c r="H21" s="25"/>
      <c r="I21" s="26"/>
    </row>
    <row r="22" spans="2:9">
      <c r="B22" s="47">
        <v>13</v>
      </c>
      <c r="C22" s="298"/>
      <c r="D22" s="49" t="s">
        <v>682</v>
      </c>
      <c r="E22" s="50" t="s">
        <v>669</v>
      </c>
      <c r="F22" s="50" t="s">
        <v>11</v>
      </c>
      <c r="G22" s="50">
        <v>44</v>
      </c>
      <c r="H22" s="25"/>
      <c r="I22" s="26"/>
    </row>
    <row r="23" spans="2:9">
      <c r="B23" s="47">
        <v>14</v>
      </c>
      <c r="C23" s="298"/>
      <c r="D23" s="49" t="s">
        <v>683</v>
      </c>
      <c r="E23" s="50" t="s">
        <v>669</v>
      </c>
      <c r="F23" s="50" t="s">
        <v>11</v>
      </c>
      <c r="G23" s="50">
        <v>1</v>
      </c>
      <c r="H23" s="25"/>
      <c r="I23" s="26"/>
    </row>
    <row r="24" spans="2:9">
      <c r="B24" s="47">
        <v>15</v>
      </c>
      <c r="C24" s="298"/>
      <c r="D24" s="49" t="s">
        <v>684</v>
      </c>
      <c r="E24" s="50"/>
      <c r="F24" s="50" t="s">
        <v>11</v>
      </c>
      <c r="G24" s="50">
        <v>1</v>
      </c>
      <c r="H24" s="25"/>
      <c r="I24" s="26"/>
    </row>
    <row r="25" spans="2:9" ht="26.4">
      <c r="B25" s="47">
        <v>16</v>
      </c>
      <c r="C25" s="298"/>
      <c r="D25" s="49" t="s">
        <v>685</v>
      </c>
      <c r="E25" s="51" t="s">
        <v>686</v>
      </c>
      <c r="F25" s="50" t="s">
        <v>11</v>
      </c>
      <c r="G25" s="50">
        <v>7</v>
      </c>
      <c r="H25" s="25"/>
      <c r="I25" s="26"/>
    </row>
    <row r="26" spans="2:9" ht="26.4">
      <c r="B26" s="47">
        <v>17</v>
      </c>
      <c r="C26" s="298"/>
      <c r="D26" s="49" t="s">
        <v>687</v>
      </c>
      <c r="E26" s="51" t="s">
        <v>688</v>
      </c>
      <c r="F26" s="50" t="s">
        <v>11</v>
      </c>
      <c r="G26" s="50">
        <f>61-G25</f>
        <v>54</v>
      </c>
      <c r="H26" s="25"/>
      <c r="I26" s="26"/>
    </row>
    <row r="27" spans="2:9">
      <c r="B27" s="299"/>
      <c r="C27" s="298"/>
      <c r="D27" s="52" t="s">
        <v>689</v>
      </c>
      <c r="E27" s="53"/>
      <c r="F27" s="53"/>
      <c r="G27" s="53"/>
      <c r="H27" s="25"/>
      <c r="I27" s="26"/>
    </row>
    <row r="28" spans="2:9">
      <c r="B28" s="47">
        <v>18</v>
      </c>
      <c r="C28" s="298"/>
      <c r="D28" s="49" t="s">
        <v>690</v>
      </c>
      <c r="E28" s="50"/>
      <c r="F28" s="50" t="s">
        <v>11</v>
      </c>
      <c r="G28" s="50">
        <v>47</v>
      </c>
      <c r="H28" s="25"/>
      <c r="I28" s="26"/>
    </row>
    <row r="29" spans="2:9">
      <c r="B29" s="47">
        <f>B28+1</f>
        <v>19</v>
      </c>
      <c r="C29" s="298"/>
      <c r="D29" s="49" t="s">
        <v>691</v>
      </c>
      <c r="E29" s="50"/>
      <c r="F29" s="50" t="s">
        <v>11</v>
      </c>
      <c r="G29" s="50">
        <v>2</v>
      </c>
      <c r="H29" s="25"/>
      <c r="I29" s="26"/>
    </row>
    <row r="30" spans="2:9">
      <c r="B30" s="47">
        <f>B29+1</f>
        <v>20</v>
      </c>
      <c r="C30" s="298"/>
      <c r="D30" s="49" t="s">
        <v>692</v>
      </c>
      <c r="E30" s="50"/>
      <c r="F30" s="50" t="s">
        <v>11</v>
      </c>
      <c r="G30" s="50">
        <v>24</v>
      </c>
      <c r="H30" s="25"/>
      <c r="I30" s="26"/>
    </row>
    <row r="31" spans="2:9" ht="26.4">
      <c r="B31" s="47">
        <f t="shared" ref="B31:B34" si="0">B30+1</f>
        <v>21</v>
      </c>
      <c r="C31" s="298"/>
      <c r="D31" s="49" t="s">
        <v>693</v>
      </c>
      <c r="E31" s="50"/>
      <c r="F31" s="50" t="s">
        <v>11</v>
      </c>
      <c r="G31" s="50">
        <v>24</v>
      </c>
      <c r="H31" s="25"/>
      <c r="I31" s="26"/>
    </row>
    <row r="32" spans="2:9">
      <c r="B32" s="47">
        <f t="shared" si="0"/>
        <v>22</v>
      </c>
      <c r="C32" s="298"/>
      <c r="D32" s="49" t="s">
        <v>694</v>
      </c>
      <c r="E32" s="50" t="s">
        <v>695</v>
      </c>
      <c r="F32" s="50" t="s">
        <v>11</v>
      </c>
      <c r="G32" s="50">
        <v>39</v>
      </c>
      <c r="H32" s="25"/>
      <c r="I32" s="26"/>
    </row>
    <row r="33" spans="2:9">
      <c r="B33" s="47">
        <f t="shared" si="0"/>
        <v>23</v>
      </c>
      <c r="C33" s="298"/>
      <c r="D33" s="49" t="s">
        <v>696</v>
      </c>
      <c r="E33" s="50" t="s">
        <v>697</v>
      </c>
      <c r="F33" s="50" t="s">
        <v>11</v>
      </c>
      <c r="G33" s="50">
        <v>40</v>
      </c>
      <c r="H33" s="25"/>
      <c r="I33" s="26"/>
    </row>
    <row r="34" spans="2:9">
      <c r="B34" s="47">
        <f t="shared" si="0"/>
        <v>24</v>
      </c>
      <c r="C34" s="298"/>
      <c r="D34" s="49" t="s">
        <v>698</v>
      </c>
      <c r="E34" s="50"/>
      <c r="F34" s="50" t="s">
        <v>11</v>
      </c>
      <c r="G34" s="50">
        <v>40</v>
      </c>
      <c r="H34" s="25"/>
      <c r="I34" s="26"/>
    </row>
    <row r="35" spans="2:9">
      <c r="B35" s="299"/>
      <c r="C35" s="298"/>
      <c r="D35" s="52" t="s">
        <v>699</v>
      </c>
      <c r="E35" s="53"/>
      <c r="F35" s="53"/>
      <c r="G35" s="53"/>
      <c r="H35" s="25"/>
      <c r="I35" s="26"/>
    </row>
    <row r="36" spans="2:9">
      <c r="B36" s="47">
        <f>B34+1</f>
        <v>25</v>
      </c>
      <c r="C36" s="298"/>
      <c r="D36" s="49" t="s">
        <v>700</v>
      </c>
      <c r="E36" s="51" t="s">
        <v>701</v>
      </c>
      <c r="F36" s="51" t="s">
        <v>19</v>
      </c>
      <c r="G36" s="51">
        <v>1600</v>
      </c>
      <c r="H36" s="25"/>
      <c r="I36" s="26"/>
    </row>
    <row r="37" spans="2:9">
      <c r="B37" s="47">
        <f>B36+1</f>
        <v>26</v>
      </c>
      <c r="C37" s="298"/>
      <c r="D37" s="49" t="s">
        <v>702</v>
      </c>
      <c r="E37" s="51" t="s">
        <v>703</v>
      </c>
      <c r="F37" s="51" t="s">
        <v>19</v>
      </c>
      <c r="G37" s="51">
        <v>1800</v>
      </c>
      <c r="H37" s="25"/>
      <c r="I37" s="26"/>
    </row>
    <row r="38" spans="2:9">
      <c r="B38" s="47">
        <f>B37+1</f>
        <v>27</v>
      </c>
      <c r="C38" s="298"/>
      <c r="D38" s="49" t="s">
        <v>704</v>
      </c>
      <c r="E38" s="51" t="s">
        <v>705</v>
      </c>
      <c r="F38" s="51" t="s">
        <v>19</v>
      </c>
      <c r="G38" s="51">
        <v>1000</v>
      </c>
      <c r="H38" s="25"/>
      <c r="I38" s="26"/>
    </row>
    <row r="39" spans="2:9">
      <c r="B39" s="47">
        <f t="shared" ref="B39:B44" si="1">B38+1</f>
        <v>28</v>
      </c>
      <c r="C39" s="298"/>
      <c r="D39" s="49" t="s">
        <v>704</v>
      </c>
      <c r="E39" s="51" t="s">
        <v>706</v>
      </c>
      <c r="F39" s="51" t="s">
        <v>19</v>
      </c>
      <c r="G39" s="51">
        <v>200</v>
      </c>
      <c r="H39" s="25"/>
      <c r="I39" s="26"/>
    </row>
    <row r="40" spans="2:9">
      <c r="B40" s="47">
        <f t="shared" si="1"/>
        <v>29</v>
      </c>
      <c r="C40" s="298"/>
      <c r="D40" s="49" t="s">
        <v>707</v>
      </c>
      <c r="E40" s="51" t="s">
        <v>708</v>
      </c>
      <c r="F40" s="51" t="s">
        <v>19</v>
      </c>
      <c r="G40" s="51">
        <v>2000</v>
      </c>
      <c r="H40" s="25"/>
      <c r="I40" s="26"/>
    </row>
    <row r="41" spans="2:9">
      <c r="B41" s="47">
        <f t="shared" si="1"/>
        <v>30</v>
      </c>
      <c r="C41" s="298"/>
      <c r="D41" s="49" t="s">
        <v>709</v>
      </c>
      <c r="E41" s="51" t="s">
        <v>710</v>
      </c>
      <c r="F41" s="51" t="s">
        <v>19</v>
      </c>
      <c r="G41" s="51">
        <v>200</v>
      </c>
      <c r="H41" s="25"/>
      <c r="I41" s="26"/>
    </row>
    <row r="42" spans="2:9">
      <c r="B42" s="47">
        <f t="shared" si="1"/>
        <v>31</v>
      </c>
      <c r="C42" s="298"/>
      <c r="D42" s="49" t="s">
        <v>711</v>
      </c>
      <c r="E42" s="51"/>
      <c r="F42" s="51" t="s">
        <v>11</v>
      </c>
      <c r="G42" s="51">
        <v>1</v>
      </c>
      <c r="H42" s="25"/>
      <c r="I42" s="26"/>
    </row>
    <row r="43" spans="2:9">
      <c r="B43" s="47">
        <f t="shared" si="1"/>
        <v>32</v>
      </c>
      <c r="C43" s="298"/>
      <c r="D43" s="49" t="s">
        <v>712</v>
      </c>
      <c r="E43" s="51"/>
      <c r="F43" s="51" t="s">
        <v>670</v>
      </c>
      <c r="G43" s="51">
        <v>1</v>
      </c>
      <c r="H43" s="25"/>
      <c r="I43" s="26"/>
    </row>
    <row r="44" spans="2:9">
      <c r="B44" s="47">
        <f t="shared" si="1"/>
        <v>33</v>
      </c>
      <c r="C44" s="298"/>
      <c r="D44" s="49" t="s">
        <v>713</v>
      </c>
      <c r="E44" s="54" t="s">
        <v>714</v>
      </c>
      <c r="F44" s="55" t="s">
        <v>670</v>
      </c>
      <c r="G44" s="50">
        <v>1</v>
      </c>
      <c r="H44" s="25"/>
      <c r="I44" s="26"/>
    </row>
    <row r="45" spans="2:9" s="6" customFormat="1">
      <c r="B45" s="10"/>
      <c r="C45" s="11"/>
      <c r="D45" s="12"/>
      <c r="E45" s="12"/>
      <c r="F45" s="13"/>
      <c r="G45" s="23"/>
      <c r="H45" s="27"/>
      <c r="I45" s="28"/>
    </row>
    <row r="46" spans="2:9">
      <c r="B46" s="4"/>
      <c r="C46" s="4"/>
      <c r="D46" s="7"/>
      <c r="E46" s="7"/>
      <c r="F46" s="7" t="s">
        <v>5</v>
      </c>
      <c r="G46" s="24"/>
      <c r="H46" s="25"/>
      <c r="I46" s="26"/>
    </row>
    <row r="48" spans="2:9" s="8" customFormat="1" ht="12.75" customHeight="1">
      <c r="C48" s="9" t="str">
        <f>'1,1'!C22</f>
        <v>Piezīmes:</v>
      </c>
    </row>
    <row r="49" spans="2:9" s="8" customFormat="1" ht="45" customHeight="1">
      <c r="B49"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787"/>
      <c r="D49" s="787"/>
      <c r="E49" s="787"/>
      <c r="F49" s="787"/>
      <c r="G49" s="787"/>
      <c r="H49" s="787"/>
      <c r="I49" s="787"/>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20"/>
  <sheetViews>
    <sheetView showZeros="0" view="pageBreakPreview" zoomScale="80" zoomScaleNormal="100" zoomScaleSheetLayoutView="80" workbookViewId="0">
      <selection activeCell="A21" sqref="A21:XFD3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2,9</v>
      </c>
      <c r="F1" s="16"/>
      <c r="G1" s="16"/>
      <c r="H1" s="16"/>
    </row>
    <row r="2" spans="2:8" s="3" customFormat="1">
      <c r="B2" s="789" t="str">
        <f>D9</f>
        <v>Piekļuves  kontrole un EDS sistēma</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805" t="s">
        <v>6</v>
      </c>
      <c r="E7" s="794" t="s">
        <v>7</v>
      </c>
      <c r="F7" s="795" t="s">
        <v>8</v>
      </c>
      <c r="G7" s="25"/>
      <c r="H7" s="26"/>
    </row>
    <row r="8" spans="2:8" ht="59.25" customHeight="1">
      <c r="B8" s="790"/>
      <c r="C8" s="792"/>
      <c r="D8" s="807"/>
      <c r="E8" s="794"/>
      <c r="F8" s="795"/>
      <c r="G8" s="25"/>
      <c r="H8" s="26"/>
    </row>
    <row r="9" spans="2:8" ht="39.9" customHeight="1">
      <c r="B9" s="33"/>
      <c r="C9" s="34"/>
      <c r="D9" s="245" t="s">
        <v>1690</v>
      </c>
      <c r="E9" s="35"/>
      <c r="F9" s="36"/>
      <c r="G9" s="25"/>
      <c r="H9" s="26"/>
    </row>
    <row r="10" spans="2:8" ht="26.4">
      <c r="B10" s="47">
        <v>1</v>
      </c>
      <c r="C10" s="48"/>
      <c r="D10" s="246" t="s">
        <v>1409</v>
      </c>
      <c r="E10" s="50" t="s">
        <v>670</v>
      </c>
      <c r="F10" s="50">
        <v>1</v>
      </c>
      <c r="G10" s="25"/>
      <c r="H10" s="26"/>
    </row>
    <row r="11" spans="2:8">
      <c r="B11" s="47">
        <v>2</v>
      </c>
      <c r="C11" s="48"/>
      <c r="D11" s="246" t="s">
        <v>1410</v>
      </c>
      <c r="E11" s="50" t="s">
        <v>670</v>
      </c>
      <c r="F11" s="50">
        <v>1</v>
      </c>
      <c r="G11" s="25"/>
      <c r="H11" s="26"/>
    </row>
    <row r="12" spans="2:8">
      <c r="B12" s="47">
        <v>3</v>
      </c>
      <c r="C12" s="48"/>
      <c r="D12" s="246" t="s">
        <v>1411</v>
      </c>
      <c r="E12" s="50" t="s">
        <v>670</v>
      </c>
      <c r="F12" s="50">
        <v>1</v>
      </c>
      <c r="G12" s="25"/>
      <c r="H12" s="26"/>
    </row>
    <row r="13" spans="2:8">
      <c r="B13" s="47">
        <v>4</v>
      </c>
      <c r="C13" s="48"/>
      <c r="D13" s="246" t="s">
        <v>1412</v>
      </c>
      <c r="E13" s="50" t="s">
        <v>670</v>
      </c>
      <c r="F13" s="50">
        <v>1</v>
      </c>
      <c r="G13" s="25"/>
      <c r="H13" s="26"/>
    </row>
    <row r="14" spans="2:8">
      <c r="B14" s="47">
        <v>5</v>
      </c>
      <c r="C14" s="48"/>
      <c r="D14" s="246" t="s">
        <v>1413</v>
      </c>
      <c r="E14" s="50" t="s">
        <v>670</v>
      </c>
      <c r="F14" s="50">
        <v>1</v>
      </c>
      <c r="G14" s="25"/>
      <c r="H14" s="26"/>
    </row>
    <row r="15" spans="2:8">
      <c r="B15" s="249">
        <v>6</v>
      </c>
      <c r="C15" s="250"/>
      <c r="D15" s="247" t="s">
        <v>1414</v>
      </c>
      <c r="E15" s="248" t="s">
        <v>670</v>
      </c>
      <c r="F15" s="248">
        <v>1</v>
      </c>
      <c r="G15" s="25"/>
      <c r="H15" s="26"/>
    </row>
    <row r="16" spans="2:8" s="6" customFormat="1">
      <c r="B16" s="10"/>
      <c r="C16" s="11"/>
      <c r="D16" s="12"/>
      <c r="E16" s="13"/>
      <c r="F16" s="23"/>
      <c r="G16" s="27"/>
      <c r="H16" s="28"/>
    </row>
    <row r="17" spans="2:8">
      <c r="B17" s="4"/>
      <c r="C17" s="4"/>
      <c r="D17" s="7"/>
      <c r="E17" s="7" t="s">
        <v>5</v>
      </c>
      <c r="F17" s="24"/>
      <c r="G17" s="25"/>
      <c r="H17" s="26"/>
    </row>
    <row r="19" spans="2:8" s="8" customFormat="1" ht="12.75" customHeight="1">
      <c r="C19" s="9" t="str">
        <f>'1,1'!C22</f>
        <v>Piezīmes:</v>
      </c>
    </row>
    <row r="20" spans="2:8" s="8" customFormat="1" ht="45" customHeight="1">
      <c r="B20"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 s="787"/>
      <c r="D20" s="787"/>
      <c r="E20" s="787"/>
      <c r="F20" s="787"/>
      <c r="G20" s="787"/>
      <c r="H20" s="787"/>
    </row>
  </sheetData>
  <mergeCells count="11">
    <mergeCell ref="B20:H20"/>
    <mergeCell ref="B7:B8"/>
    <mergeCell ref="C7:C8"/>
    <mergeCell ref="D7:D8"/>
    <mergeCell ref="E7:E8"/>
    <mergeCell ref="F7:F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39"/>
  <sheetViews>
    <sheetView showZeros="0" view="pageBreakPreview" topLeftCell="B1" zoomScale="80" zoomScaleNormal="100" zoomScaleSheetLayoutView="80" workbookViewId="0">
      <selection activeCell="I8" sqref="I8"/>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5.1093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2,10</v>
      </c>
      <c r="G1" s="16"/>
      <c r="H1" s="16"/>
      <c r="I1" s="16"/>
    </row>
    <row r="2" spans="2:9" s="3" customFormat="1">
      <c r="B2" s="789" t="str">
        <f>D9</f>
        <v>Ugunsgrēka atklāšanas un trauksmes signalizācijas sistēma</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29.85" customHeight="1">
      <c r="B9" s="33"/>
      <c r="C9" s="34">
        <v>0</v>
      </c>
      <c r="D9" s="810" t="s">
        <v>754</v>
      </c>
      <c r="E9" s="811"/>
      <c r="F9" s="35"/>
      <c r="G9" s="36"/>
      <c r="H9" s="25"/>
      <c r="I9" s="26"/>
    </row>
    <row r="10" spans="2:9" ht="26.4">
      <c r="B10" s="56">
        <v>1</v>
      </c>
      <c r="C10" s="298"/>
      <c r="D10" s="57" t="s">
        <v>716</v>
      </c>
      <c r="E10" s="58" t="s">
        <v>717</v>
      </c>
      <c r="F10" s="59" t="s">
        <v>670</v>
      </c>
      <c r="G10" s="60">
        <v>1</v>
      </c>
      <c r="H10" s="25"/>
      <c r="I10" s="26"/>
    </row>
    <row r="11" spans="2:9" ht="26.4">
      <c r="B11" s="56">
        <v>2</v>
      </c>
      <c r="C11" s="298"/>
      <c r="D11" s="57" t="s">
        <v>718</v>
      </c>
      <c r="E11" s="58" t="s">
        <v>719</v>
      </c>
      <c r="F11" s="59" t="s">
        <v>670</v>
      </c>
      <c r="G11" s="60">
        <v>1</v>
      </c>
      <c r="H11" s="25"/>
      <c r="I11" s="26"/>
    </row>
    <row r="12" spans="2:9">
      <c r="B12" s="56">
        <v>3</v>
      </c>
      <c r="C12" s="298"/>
      <c r="D12" s="57" t="s">
        <v>720</v>
      </c>
      <c r="E12" s="58" t="s">
        <v>721</v>
      </c>
      <c r="F12" s="59" t="s">
        <v>11</v>
      </c>
      <c r="G12" s="60">
        <v>1</v>
      </c>
      <c r="H12" s="25"/>
      <c r="I12" s="26"/>
    </row>
    <row r="13" spans="2:9">
      <c r="B13" s="56">
        <v>4</v>
      </c>
      <c r="C13" s="298"/>
      <c r="D13" s="57" t="s">
        <v>722</v>
      </c>
      <c r="E13" s="58" t="s">
        <v>723</v>
      </c>
      <c r="F13" s="59" t="s">
        <v>11</v>
      </c>
      <c r="G13" s="60">
        <v>2</v>
      </c>
      <c r="H13" s="25"/>
      <c r="I13" s="26"/>
    </row>
    <row r="14" spans="2:9">
      <c r="B14" s="299"/>
      <c r="C14" s="298"/>
      <c r="D14" s="61" t="s">
        <v>689</v>
      </c>
      <c r="E14" s="62"/>
      <c r="F14" s="61"/>
      <c r="G14" s="62"/>
      <c r="H14" s="25"/>
      <c r="I14" s="26"/>
    </row>
    <row r="15" spans="2:9" ht="26.4">
      <c r="B15" s="56">
        <v>5</v>
      </c>
      <c r="C15" s="298"/>
      <c r="D15" s="57" t="s">
        <v>724</v>
      </c>
      <c r="E15" s="58" t="s">
        <v>725</v>
      </c>
      <c r="F15" s="59" t="s">
        <v>11</v>
      </c>
      <c r="G15" s="60">
        <v>130</v>
      </c>
      <c r="H15" s="25"/>
      <c r="I15" s="26"/>
    </row>
    <row r="16" spans="2:9" ht="26.4">
      <c r="B16" s="56">
        <v>6</v>
      </c>
      <c r="C16" s="298"/>
      <c r="D16" s="57" t="s">
        <v>726</v>
      </c>
      <c r="E16" s="58" t="s">
        <v>727</v>
      </c>
      <c r="F16" s="59" t="s">
        <v>11</v>
      </c>
      <c r="G16" s="60">
        <v>4</v>
      </c>
      <c r="H16" s="25"/>
      <c r="I16" s="26"/>
    </row>
    <row r="17" spans="2:9" ht="26.4">
      <c r="B17" s="56">
        <v>7</v>
      </c>
      <c r="C17" s="298"/>
      <c r="D17" s="57" t="s">
        <v>728</v>
      </c>
      <c r="E17" s="58" t="s">
        <v>729</v>
      </c>
      <c r="F17" s="59" t="s">
        <v>11</v>
      </c>
      <c r="G17" s="60">
        <f>G15+G16-G18</f>
        <v>102</v>
      </c>
      <c r="H17" s="25"/>
      <c r="I17" s="26"/>
    </row>
    <row r="18" spans="2:9" ht="39.6">
      <c r="B18" s="56">
        <v>8</v>
      </c>
      <c r="C18" s="298"/>
      <c r="D18" s="57" t="s">
        <v>730</v>
      </c>
      <c r="E18" s="58" t="s">
        <v>731</v>
      </c>
      <c r="F18" s="59" t="s">
        <v>11</v>
      </c>
      <c r="G18" s="60">
        <v>32</v>
      </c>
      <c r="H18" s="25"/>
      <c r="I18" s="26"/>
    </row>
    <row r="19" spans="2:9" ht="26.4">
      <c r="B19" s="56">
        <v>9</v>
      </c>
      <c r="C19" s="298"/>
      <c r="D19" s="57" t="s">
        <v>732</v>
      </c>
      <c r="E19" s="58" t="s">
        <v>733</v>
      </c>
      <c r="F19" s="59" t="s">
        <v>670</v>
      </c>
      <c r="G19" s="60">
        <v>9</v>
      </c>
      <c r="H19" s="25"/>
      <c r="I19" s="26"/>
    </row>
    <row r="20" spans="2:9">
      <c r="B20" s="56">
        <v>10</v>
      </c>
      <c r="C20" s="298"/>
      <c r="D20" s="57" t="s">
        <v>734</v>
      </c>
      <c r="E20" s="58"/>
      <c r="F20" s="59" t="s">
        <v>11</v>
      </c>
      <c r="G20" s="60">
        <f>G19</f>
        <v>9</v>
      </c>
      <c r="H20" s="25"/>
      <c r="I20" s="26"/>
    </row>
    <row r="21" spans="2:9" ht="26.4">
      <c r="B21" s="56">
        <v>11</v>
      </c>
      <c r="C21" s="298"/>
      <c r="D21" s="57" t="s">
        <v>735</v>
      </c>
      <c r="E21" s="58" t="s">
        <v>736</v>
      </c>
      <c r="F21" s="59" t="s">
        <v>670</v>
      </c>
      <c r="G21" s="60">
        <v>50</v>
      </c>
      <c r="H21" s="25"/>
      <c r="I21" s="26"/>
    </row>
    <row r="22" spans="2:9" ht="39.6">
      <c r="B22" s="56">
        <v>12</v>
      </c>
      <c r="C22" s="298"/>
      <c r="D22" s="57" t="s">
        <v>737</v>
      </c>
      <c r="E22" s="58" t="s">
        <v>738</v>
      </c>
      <c r="F22" s="59" t="s">
        <v>11</v>
      </c>
      <c r="G22" s="60">
        <v>18</v>
      </c>
      <c r="H22" s="25"/>
      <c r="I22" s="26"/>
    </row>
    <row r="23" spans="2:9">
      <c r="B23" s="56">
        <v>13</v>
      </c>
      <c r="C23" s="298"/>
      <c r="D23" s="57" t="s">
        <v>739</v>
      </c>
      <c r="E23" s="58"/>
      <c r="F23" s="59" t="s">
        <v>11</v>
      </c>
      <c r="G23" s="60">
        <v>1</v>
      </c>
      <c r="H23" s="25"/>
      <c r="I23" s="26"/>
    </row>
    <row r="24" spans="2:9">
      <c r="B24" s="56">
        <v>14</v>
      </c>
      <c r="C24" s="298"/>
      <c r="D24" s="63" t="s">
        <v>740</v>
      </c>
      <c r="E24" s="58"/>
      <c r="F24" s="59" t="s">
        <v>11</v>
      </c>
      <c r="G24" s="60">
        <v>54</v>
      </c>
      <c r="H24" s="25"/>
      <c r="I24" s="26"/>
    </row>
    <row r="25" spans="2:9">
      <c r="B25" s="299"/>
      <c r="C25" s="298"/>
      <c r="D25" s="61" t="s">
        <v>741</v>
      </c>
      <c r="E25" s="62"/>
      <c r="F25" s="61"/>
      <c r="G25" s="62"/>
      <c r="H25" s="25"/>
      <c r="I25" s="26"/>
    </row>
    <row r="26" spans="2:9" ht="39.6">
      <c r="B26" s="56">
        <v>15</v>
      </c>
      <c r="C26" s="298"/>
      <c r="D26" s="57" t="s">
        <v>742</v>
      </c>
      <c r="E26" s="58" t="s">
        <v>743</v>
      </c>
      <c r="F26" s="59" t="s">
        <v>19</v>
      </c>
      <c r="G26" s="60">
        <v>300</v>
      </c>
      <c r="H26" s="25"/>
      <c r="I26" s="26"/>
    </row>
    <row r="27" spans="2:9" ht="26.4">
      <c r="B27" s="56">
        <v>16</v>
      </c>
      <c r="C27" s="298"/>
      <c r="D27" s="57" t="s">
        <v>744</v>
      </c>
      <c r="E27" s="58" t="s">
        <v>745</v>
      </c>
      <c r="F27" s="59" t="s">
        <v>19</v>
      </c>
      <c r="G27" s="60">
        <v>2100</v>
      </c>
      <c r="H27" s="25"/>
      <c r="I27" s="26"/>
    </row>
    <row r="28" spans="2:9" ht="39.6">
      <c r="B28" s="56">
        <v>17</v>
      </c>
      <c r="C28" s="298"/>
      <c r="D28" s="57" t="s">
        <v>746</v>
      </c>
      <c r="E28" s="58" t="s">
        <v>747</v>
      </c>
      <c r="F28" s="59" t="s">
        <v>19</v>
      </c>
      <c r="G28" s="60">
        <v>200</v>
      </c>
      <c r="H28" s="25"/>
      <c r="I28" s="26"/>
    </row>
    <row r="29" spans="2:9">
      <c r="B29" s="56">
        <v>18</v>
      </c>
      <c r="C29" s="298"/>
      <c r="D29" s="57" t="s">
        <v>748</v>
      </c>
      <c r="E29" s="60"/>
      <c r="F29" s="60" t="s">
        <v>19</v>
      </c>
      <c r="G29" s="60">
        <v>450</v>
      </c>
      <c r="H29" s="25"/>
      <c r="I29" s="26"/>
    </row>
    <row r="30" spans="2:9">
      <c r="B30" s="56">
        <v>19</v>
      </c>
      <c r="C30" s="298"/>
      <c r="D30" s="57" t="s">
        <v>749</v>
      </c>
      <c r="E30" s="60"/>
      <c r="F30" s="60"/>
      <c r="G30" s="60">
        <v>480</v>
      </c>
      <c r="H30" s="25"/>
      <c r="I30" s="26"/>
    </row>
    <row r="31" spans="2:9">
      <c r="B31" s="56">
        <v>20</v>
      </c>
      <c r="C31" s="298"/>
      <c r="D31" s="57" t="s">
        <v>750</v>
      </c>
      <c r="E31" s="60"/>
      <c r="F31" s="60"/>
      <c r="G31" s="60">
        <v>260</v>
      </c>
      <c r="H31" s="25"/>
      <c r="I31" s="26"/>
    </row>
    <row r="32" spans="2:9">
      <c r="B32" s="56">
        <v>21</v>
      </c>
      <c r="C32" s="298"/>
      <c r="D32" s="57" t="s">
        <v>751</v>
      </c>
      <c r="E32" s="60"/>
      <c r="F32" s="60" t="s">
        <v>670</v>
      </c>
      <c r="G32" s="60">
        <v>1</v>
      </c>
      <c r="H32" s="25"/>
      <c r="I32" s="26"/>
    </row>
    <row r="33" spans="2:9">
      <c r="B33" s="56">
        <v>22</v>
      </c>
      <c r="C33" s="298"/>
      <c r="D33" s="57" t="s">
        <v>752</v>
      </c>
      <c r="E33" s="60"/>
      <c r="F33" s="60" t="s">
        <v>753</v>
      </c>
      <c r="G33" s="60">
        <v>10</v>
      </c>
      <c r="H33" s="25"/>
      <c r="I33" s="26"/>
    </row>
    <row r="34" spans="2:9" ht="26.4">
      <c r="B34" s="56">
        <v>23</v>
      </c>
      <c r="C34" s="298"/>
      <c r="D34" s="57" t="s">
        <v>713</v>
      </c>
      <c r="E34" s="58" t="s">
        <v>714</v>
      </c>
      <c r="F34" s="60" t="s">
        <v>670</v>
      </c>
      <c r="G34" s="60">
        <v>1</v>
      </c>
      <c r="H34" s="25"/>
      <c r="I34" s="26"/>
    </row>
    <row r="35" spans="2:9" s="6" customFormat="1">
      <c r="B35" s="10"/>
      <c r="C35" s="11"/>
      <c r="D35" s="12"/>
      <c r="E35" s="12"/>
      <c r="F35" s="13"/>
      <c r="G35" s="23"/>
      <c r="H35" s="27"/>
      <c r="I35" s="28"/>
    </row>
    <row r="36" spans="2:9">
      <c r="B36" s="4"/>
      <c r="C36" s="4"/>
      <c r="D36" s="7"/>
      <c r="E36" s="7"/>
      <c r="F36" s="7" t="s">
        <v>5</v>
      </c>
      <c r="G36" s="24"/>
      <c r="H36" s="25"/>
      <c r="I36" s="26"/>
    </row>
    <row r="38" spans="2:9" s="8" customFormat="1" ht="12.75" customHeight="1">
      <c r="C38" s="9" t="str">
        <f>'1,1'!C22</f>
        <v>Piezīmes:</v>
      </c>
    </row>
    <row r="39" spans="2:9" s="8" customFormat="1" ht="45" customHeight="1">
      <c r="B39"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9" s="787"/>
      <c r="D39" s="787"/>
      <c r="E39" s="787"/>
      <c r="F39" s="787"/>
      <c r="G39" s="787"/>
      <c r="H39" s="787"/>
      <c r="I39" s="787"/>
    </row>
  </sheetData>
  <mergeCells count="12">
    <mergeCell ref="B1:D1"/>
    <mergeCell ref="B2:I2"/>
    <mergeCell ref="D3:I3"/>
    <mergeCell ref="D4:I4"/>
    <mergeCell ref="D5:I5"/>
    <mergeCell ref="B7:B8"/>
    <mergeCell ref="C7:C8"/>
    <mergeCell ref="F7:F8"/>
    <mergeCell ref="G7:G8"/>
    <mergeCell ref="B39:I3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1:K21"/>
  <sheetViews>
    <sheetView showZeros="0" view="pageBreakPreview" topLeftCell="B1" zoomScale="80" zoomScaleNormal="100" zoomScaleSheetLayoutView="80" workbookViewId="0">
      <selection activeCell="I8" sqref="I8"/>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2,11</v>
      </c>
      <c r="G1" s="16"/>
      <c r="H1" s="16"/>
      <c r="I1" s="16"/>
    </row>
    <row r="2" spans="2:9" s="3" customFormat="1">
      <c r="B2" s="789" t="str">
        <f>D9</f>
        <v>Videonovērošanas sistēmas iekārtas un ierīces</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33"/>
      <c r="C9" s="34">
        <v>0</v>
      </c>
      <c r="D9" s="810" t="s">
        <v>762</v>
      </c>
      <c r="E9" s="811"/>
      <c r="F9" s="35"/>
      <c r="G9" s="36"/>
      <c r="H9" s="25"/>
      <c r="I9" s="26"/>
    </row>
    <row r="10" spans="2:9" ht="26.4">
      <c r="B10" s="64">
        <v>1</v>
      </c>
      <c r="C10" s="298"/>
      <c r="D10" s="65" t="s">
        <v>755</v>
      </c>
      <c r="E10" s="49" t="s">
        <v>756</v>
      </c>
      <c r="F10" s="50" t="s">
        <v>11</v>
      </c>
      <c r="G10" s="50">
        <v>24</v>
      </c>
      <c r="H10" s="25"/>
      <c r="I10" s="26"/>
    </row>
    <row r="11" spans="2:9" ht="26.4">
      <c r="B11" s="64">
        <v>2</v>
      </c>
      <c r="C11" s="298"/>
      <c r="D11" s="65" t="s">
        <v>757</v>
      </c>
      <c r="E11" s="49" t="s">
        <v>758</v>
      </c>
      <c r="F11" s="50" t="s">
        <v>11</v>
      </c>
      <c r="G11" s="50">
        <v>17</v>
      </c>
      <c r="H11" s="25"/>
      <c r="I11" s="26"/>
    </row>
    <row r="12" spans="2:9">
      <c r="B12" s="64">
        <v>3</v>
      </c>
      <c r="C12" s="298"/>
      <c r="D12" s="65" t="s">
        <v>1639</v>
      </c>
      <c r="E12" s="65" t="s">
        <v>1640</v>
      </c>
      <c r="F12" s="50" t="s">
        <v>11</v>
      </c>
      <c r="G12" s="50">
        <v>1</v>
      </c>
      <c r="H12" s="25"/>
      <c r="I12" s="26"/>
    </row>
    <row r="13" spans="2:9">
      <c r="B13" s="64">
        <v>4</v>
      </c>
      <c r="C13" s="298"/>
      <c r="D13" s="65" t="s">
        <v>1641</v>
      </c>
      <c r="E13" s="65" t="s">
        <v>1642</v>
      </c>
      <c r="F13" s="50" t="s">
        <v>11</v>
      </c>
      <c r="G13" s="50">
        <v>1</v>
      </c>
      <c r="H13" s="25"/>
      <c r="I13" s="26"/>
    </row>
    <row r="14" spans="2:9" ht="118.8">
      <c r="B14" s="47">
        <v>5</v>
      </c>
      <c r="C14" s="298"/>
      <c r="D14" s="65" t="s">
        <v>759</v>
      </c>
      <c r="E14" s="49" t="s">
        <v>760</v>
      </c>
      <c r="F14" s="50" t="s">
        <v>670</v>
      </c>
      <c r="G14" s="50">
        <v>1</v>
      </c>
      <c r="H14" s="25"/>
      <c r="I14" s="26"/>
    </row>
    <row r="15" spans="2:9">
      <c r="B15" s="64">
        <v>6</v>
      </c>
      <c r="C15" s="298"/>
      <c r="D15" s="49" t="s">
        <v>761</v>
      </c>
      <c r="E15" s="49"/>
      <c r="F15" s="50" t="s">
        <v>670</v>
      </c>
      <c r="G15" s="50">
        <v>1</v>
      </c>
      <c r="H15" s="25"/>
      <c r="I15" s="26"/>
    </row>
    <row r="16" spans="2:9">
      <c r="B16" s="64">
        <v>7</v>
      </c>
      <c r="C16" s="298"/>
      <c r="D16" s="49" t="s">
        <v>713</v>
      </c>
      <c r="E16" s="66" t="s">
        <v>714</v>
      </c>
      <c r="F16" s="55" t="s">
        <v>670</v>
      </c>
      <c r="G16" s="50">
        <v>1</v>
      </c>
      <c r="H16" s="25"/>
      <c r="I16" s="26"/>
    </row>
    <row r="17" spans="2:9" s="6" customFormat="1">
      <c r="B17" s="10"/>
      <c r="C17" s="11"/>
      <c r="D17" s="12"/>
      <c r="E17" s="12"/>
      <c r="F17" s="13"/>
      <c r="G17" s="23"/>
      <c r="H17" s="27"/>
      <c r="I17" s="28"/>
    </row>
    <row r="18" spans="2:9">
      <c r="B18" s="4"/>
      <c r="C18" s="4"/>
      <c r="D18" s="7"/>
      <c r="E18" s="7"/>
      <c r="F18" s="7" t="s">
        <v>5</v>
      </c>
      <c r="G18" s="24"/>
      <c r="H18" s="25"/>
      <c r="I18" s="26"/>
    </row>
    <row r="20" spans="2:9" s="8" customFormat="1" ht="12.75" customHeight="1">
      <c r="C20" s="9" t="str">
        <f>'1,1'!C22</f>
        <v>Piezīmes:</v>
      </c>
    </row>
    <row r="21" spans="2:9" s="8" customFormat="1" ht="45" customHeight="1">
      <c r="B21"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787"/>
      <c r="D21" s="787"/>
      <c r="E21" s="787"/>
      <c r="F21" s="787"/>
      <c r="G21" s="787"/>
      <c r="H21" s="787"/>
      <c r="I21" s="787"/>
    </row>
  </sheetData>
  <mergeCells count="12">
    <mergeCell ref="B1:D1"/>
    <mergeCell ref="B2:I2"/>
    <mergeCell ref="D3:I3"/>
    <mergeCell ref="D4:I4"/>
    <mergeCell ref="D5:I5"/>
    <mergeCell ref="B7:B8"/>
    <mergeCell ref="C7:C8"/>
    <mergeCell ref="F7:F8"/>
    <mergeCell ref="G7:G8"/>
    <mergeCell ref="B21:I2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K48"/>
  <sheetViews>
    <sheetView showZeros="0" view="pageBreakPreview" topLeftCell="B1" zoomScale="80" zoomScaleNormal="100" zoomScaleSheetLayoutView="80" workbookViewId="0">
      <selection activeCell="I15" sqref="I15"/>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2,12</v>
      </c>
      <c r="G1" s="16"/>
      <c r="H1" s="16"/>
      <c r="I1" s="16"/>
    </row>
    <row r="2" spans="2:9" s="3" customFormat="1">
      <c r="B2" s="789" t="str">
        <f>D9</f>
        <v>Sakaru sistēmas (datoru un telefonu tīkli)</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ustomHeight="1">
      <c r="B9" s="33"/>
      <c r="C9" s="34">
        <v>0</v>
      </c>
      <c r="D9" s="810" t="s">
        <v>809</v>
      </c>
      <c r="E9" s="811"/>
      <c r="F9" s="35"/>
      <c r="G9" s="36"/>
      <c r="H9" s="25"/>
      <c r="I9" s="26"/>
    </row>
    <row r="10" spans="2:9" ht="26.4">
      <c r="B10" s="67">
        <v>1</v>
      </c>
      <c r="C10" s="68"/>
      <c r="D10" s="69" t="s">
        <v>763</v>
      </c>
      <c r="E10" s="69" t="s">
        <v>764</v>
      </c>
      <c r="F10" s="70" t="s">
        <v>670</v>
      </c>
      <c r="G10" s="71">
        <v>3</v>
      </c>
      <c r="H10" s="25"/>
      <c r="I10" s="26"/>
    </row>
    <row r="11" spans="2:9" ht="26.4">
      <c r="B11" s="67">
        <v>2</v>
      </c>
      <c r="C11" s="68"/>
      <c r="D11" s="69" t="s">
        <v>763</v>
      </c>
      <c r="E11" s="69" t="s">
        <v>765</v>
      </c>
      <c r="F11" s="70" t="s">
        <v>670</v>
      </c>
      <c r="G11" s="71">
        <v>1</v>
      </c>
      <c r="H11" s="25"/>
      <c r="I11" s="26"/>
    </row>
    <row r="12" spans="2:9">
      <c r="B12" s="67">
        <v>3</v>
      </c>
      <c r="C12" s="68"/>
      <c r="D12" s="69" t="s">
        <v>766</v>
      </c>
      <c r="E12" s="69"/>
      <c r="F12" s="70" t="s">
        <v>670</v>
      </c>
      <c r="G12" s="71">
        <v>4</v>
      </c>
      <c r="H12" s="25"/>
      <c r="I12" s="26"/>
    </row>
    <row r="13" spans="2:9">
      <c r="B13" s="67">
        <v>4</v>
      </c>
      <c r="C13" s="68"/>
      <c r="D13" s="69" t="s">
        <v>767</v>
      </c>
      <c r="E13" s="69"/>
      <c r="F13" s="70" t="s">
        <v>670</v>
      </c>
      <c r="G13" s="71">
        <v>4</v>
      </c>
      <c r="H13" s="25"/>
      <c r="I13" s="26"/>
    </row>
    <row r="14" spans="2:9">
      <c r="B14" s="67">
        <v>5</v>
      </c>
      <c r="C14" s="68"/>
      <c r="D14" s="69" t="s">
        <v>768</v>
      </c>
      <c r="E14" s="69"/>
      <c r="F14" s="70" t="s">
        <v>670</v>
      </c>
      <c r="G14" s="71">
        <v>4</v>
      </c>
      <c r="H14" s="25"/>
      <c r="I14" s="26"/>
    </row>
    <row r="15" spans="2:9" ht="26.4">
      <c r="B15" s="67">
        <v>6</v>
      </c>
      <c r="C15" s="68"/>
      <c r="D15" s="69" t="s">
        <v>769</v>
      </c>
      <c r="E15" s="69"/>
      <c r="F15" s="70" t="s">
        <v>670</v>
      </c>
      <c r="G15" s="71">
        <v>7</v>
      </c>
      <c r="H15" s="25"/>
      <c r="I15" s="26"/>
    </row>
    <row r="16" spans="2:9" ht="26.4">
      <c r="B16" s="67">
        <v>7</v>
      </c>
      <c r="C16" s="68"/>
      <c r="D16" s="69" t="s">
        <v>770</v>
      </c>
      <c r="E16" s="69" t="s">
        <v>771</v>
      </c>
      <c r="F16" s="70" t="s">
        <v>11</v>
      </c>
      <c r="G16" s="71">
        <v>3</v>
      </c>
      <c r="H16" s="25"/>
      <c r="I16" s="26"/>
    </row>
    <row r="17" spans="2:9" ht="26.4">
      <c r="B17" s="67">
        <v>8</v>
      </c>
      <c r="C17" s="68"/>
      <c r="D17" s="69" t="s">
        <v>772</v>
      </c>
      <c r="E17" s="69" t="s">
        <v>773</v>
      </c>
      <c r="F17" s="70" t="s">
        <v>11</v>
      </c>
      <c r="G17" s="71">
        <v>1</v>
      </c>
      <c r="H17" s="25"/>
      <c r="I17" s="26"/>
    </row>
    <row r="18" spans="2:9" ht="27.6">
      <c r="B18" s="67">
        <v>9</v>
      </c>
      <c r="C18" s="68"/>
      <c r="D18" s="69" t="s">
        <v>774</v>
      </c>
      <c r="E18" s="300" t="s">
        <v>1643</v>
      </c>
      <c r="F18" s="70" t="s">
        <v>11</v>
      </c>
      <c r="G18" s="71">
        <v>1</v>
      </c>
      <c r="H18" s="25"/>
      <c r="I18" s="26"/>
    </row>
    <row r="19" spans="2:9" ht="27.6">
      <c r="B19" s="67">
        <v>10</v>
      </c>
      <c r="C19" s="68"/>
      <c r="D19" s="69" t="s">
        <v>775</v>
      </c>
      <c r="E19" s="300" t="s">
        <v>1643</v>
      </c>
      <c r="F19" s="70" t="s">
        <v>11</v>
      </c>
      <c r="G19" s="71">
        <v>4</v>
      </c>
      <c r="H19" s="25"/>
      <c r="I19" s="26"/>
    </row>
    <row r="20" spans="2:9">
      <c r="B20" s="67">
        <v>11</v>
      </c>
      <c r="C20" s="68"/>
      <c r="D20" s="49" t="s">
        <v>775</v>
      </c>
      <c r="E20" s="73" t="s">
        <v>776</v>
      </c>
      <c r="F20" s="74" t="s">
        <v>11</v>
      </c>
      <c r="G20" s="74">
        <v>4</v>
      </c>
      <c r="H20" s="25"/>
      <c r="I20" s="26"/>
    </row>
    <row r="21" spans="2:9">
      <c r="B21" s="67">
        <v>12</v>
      </c>
      <c r="C21" s="68"/>
      <c r="D21" s="69" t="s">
        <v>777</v>
      </c>
      <c r="E21" s="69" t="s">
        <v>778</v>
      </c>
      <c r="F21" s="70" t="s">
        <v>11</v>
      </c>
      <c r="G21" s="71">
        <v>7</v>
      </c>
      <c r="H21" s="25"/>
      <c r="I21" s="26"/>
    </row>
    <row r="22" spans="2:9" ht="26.4">
      <c r="B22" s="67">
        <v>13</v>
      </c>
      <c r="C22" s="68"/>
      <c r="D22" s="69" t="s">
        <v>779</v>
      </c>
      <c r="E22" s="69"/>
      <c r="F22" s="70" t="s">
        <v>670</v>
      </c>
      <c r="G22" s="71">
        <v>5</v>
      </c>
      <c r="H22" s="25"/>
      <c r="I22" s="26"/>
    </row>
    <row r="23" spans="2:9">
      <c r="B23" s="67">
        <v>14</v>
      </c>
      <c r="C23" s="68"/>
      <c r="D23" s="69" t="s">
        <v>780</v>
      </c>
      <c r="E23" s="69"/>
      <c r="F23" s="70" t="s">
        <v>11</v>
      </c>
      <c r="G23" s="71">
        <v>164</v>
      </c>
      <c r="H23" s="25"/>
      <c r="I23" s="26"/>
    </row>
    <row r="24" spans="2:9">
      <c r="B24" s="67">
        <v>15</v>
      </c>
      <c r="C24" s="68"/>
      <c r="D24" s="69" t="s">
        <v>781</v>
      </c>
      <c r="E24" s="69" t="s">
        <v>782</v>
      </c>
      <c r="F24" s="70" t="s">
        <v>11</v>
      </c>
      <c r="G24" s="71">
        <v>118</v>
      </c>
      <c r="H24" s="25"/>
      <c r="I24" s="26"/>
    </row>
    <row r="25" spans="2:9">
      <c r="B25" s="67">
        <v>16</v>
      </c>
      <c r="C25" s="68"/>
      <c r="D25" s="69" t="s">
        <v>783</v>
      </c>
      <c r="E25" s="69" t="s">
        <v>784</v>
      </c>
      <c r="F25" s="70" t="s">
        <v>11</v>
      </c>
      <c r="G25" s="71">
        <v>77</v>
      </c>
      <c r="H25" s="25"/>
      <c r="I25" s="26"/>
    </row>
    <row r="26" spans="2:9">
      <c r="B26" s="67">
        <v>17</v>
      </c>
      <c r="C26" s="68"/>
      <c r="D26" s="69" t="s">
        <v>785</v>
      </c>
      <c r="E26" s="69" t="s">
        <v>786</v>
      </c>
      <c r="F26" s="70" t="s">
        <v>11</v>
      </c>
      <c r="G26" s="71">
        <v>7</v>
      </c>
      <c r="H26" s="25"/>
      <c r="I26" s="26"/>
    </row>
    <row r="27" spans="2:9">
      <c r="B27" s="67">
        <v>18</v>
      </c>
      <c r="C27" s="68"/>
      <c r="D27" s="72" t="s">
        <v>787</v>
      </c>
      <c r="E27" s="73" t="s">
        <v>788</v>
      </c>
      <c r="F27" s="74" t="s">
        <v>11</v>
      </c>
      <c r="G27" s="50">
        <v>1</v>
      </c>
      <c r="H27" s="25"/>
      <c r="I27" s="26"/>
    </row>
    <row r="28" spans="2:9">
      <c r="B28" s="67">
        <v>19</v>
      </c>
      <c r="C28" s="68"/>
      <c r="D28" s="69" t="s">
        <v>789</v>
      </c>
      <c r="E28" s="69" t="s">
        <v>790</v>
      </c>
      <c r="F28" s="70" t="s">
        <v>11</v>
      </c>
      <c r="G28" s="71">
        <v>2</v>
      </c>
      <c r="H28" s="25"/>
      <c r="I28" s="26"/>
    </row>
    <row r="29" spans="2:9">
      <c r="B29" s="67">
        <v>20</v>
      </c>
      <c r="C29" s="68"/>
      <c r="D29" s="69" t="s">
        <v>791</v>
      </c>
      <c r="E29" s="69"/>
      <c r="F29" s="70" t="s">
        <v>11</v>
      </c>
      <c r="G29" s="71">
        <v>11</v>
      </c>
      <c r="H29" s="25"/>
      <c r="I29" s="26"/>
    </row>
    <row r="30" spans="2:9" ht="27.6">
      <c r="B30" s="67">
        <v>21</v>
      </c>
      <c r="C30" s="68"/>
      <c r="D30" s="69" t="s">
        <v>792</v>
      </c>
      <c r="E30" s="300" t="s">
        <v>1643</v>
      </c>
      <c r="F30" s="70" t="s">
        <v>11</v>
      </c>
      <c r="G30" s="71">
        <v>4</v>
      </c>
      <c r="H30" s="25"/>
      <c r="I30" s="26"/>
    </row>
    <row r="31" spans="2:9" ht="39.6">
      <c r="B31" s="67">
        <v>22</v>
      </c>
      <c r="C31" s="68"/>
      <c r="D31" s="69" t="s">
        <v>793</v>
      </c>
      <c r="E31" s="69" t="s">
        <v>794</v>
      </c>
      <c r="F31" s="70" t="s">
        <v>19</v>
      </c>
      <c r="G31" s="71">
        <v>6100</v>
      </c>
      <c r="H31" s="25"/>
      <c r="I31" s="26"/>
    </row>
    <row r="32" spans="2:9">
      <c r="B32" s="67">
        <v>23</v>
      </c>
      <c r="C32" s="68"/>
      <c r="D32" s="69" t="s">
        <v>795</v>
      </c>
      <c r="E32" s="69" t="s">
        <v>796</v>
      </c>
      <c r="F32" s="70" t="s">
        <v>19</v>
      </c>
      <c r="G32" s="71">
        <v>840</v>
      </c>
      <c r="H32" s="25"/>
      <c r="I32" s="26"/>
    </row>
    <row r="33" spans="2:9" ht="26.4">
      <c r="B33" s="67">
        <v>24</v>
      </c>
      <c r="C33" s="68"/>
      <c r="D33" s="69" t="s">
        <v>797</v>
      </c>
      <c r="E33" s="69"/>
      <c r="F33" s="70" t="s">
        <v>670</v>
      </c>
      <c r="G33" s="71">
        <v>34</v>
      </c>
      <c r="H33" s="25"/>
      <c r="I33" s="26"/>
    </row>
    <row r="34" spans="2:9" ht="26.4">
      <c r="B34" s="67">
        <v>25</v>
      </c>
      <c r="C34" s="68"/>
      <c r="D34" s="69" t="s">
        <v>798</v>
      </c>
      <c r="E34" s="69"/>
      <c r="F34" s="70" t="s">
        <v>670</v>
      </c>
      <c r="G34" s="71">
        <v>9</v>
      </c>
      <c r="H34" s="25"/>
      <c r="I34" s="26"/>
    </row>
    <row r="35" spans="2:9">
      <c r="B35" s="67">
        <v>26</v>
      </c>
      <c r="C35" s="68"/>
      <c r="D35" s="69" t="s">
        <v>799</v>
      </c>
      <c r="E35" s="69"/>
      <c r="F35" s="70" t="s">
        <v>670</v>
      </c>
      <c r="G35" s="71">
        <v>2</v>
      </c>
      <c r="H35" s="25"/>
      <c r="I35" s="26"/>
    </row>
    <row r="36" spans="2:9">
      <c r="B36" s="67">
        <v>27</v>
      </c>
      <c r="C36" s="68"/>
      <c r="D36" s="69" t="s">
        <v>800</v>
      </c>
      <c r="E36" s="69"/>
      <c r="F36" s="70" t="s">
        <v>19</v>
      </c>
      <c r="G36" s="71">
        <v>1500</v>
      </c>
      <c r="H36" s="25"/>
      <c r="I36" s="26"/>
    </row>
    <row r="37" spans="2:9">
      <c r="B37" s="67">
        <v>28</v>
      </c>
      <c r="C37" s="68"/>
      <c r="D37" s="69" t="s">
        <v>801</v>
      </c>
      <c r="E37" s="69"/>
      <c r="F37" s="70" t="s">
        <v>19</v>
      </c>
      <c r="G37" s="71">
        <v>20</v>
      </c>
      <c r="H37" s="25"/>
      <c r="I37" s="26"/>
    </row>
    <row r="38" spans="2:9">
      <c r="B38" s="67">
        <v>29</v>
      </c>
      <c r="C38" s="68"/>
      <c r="D38" s="69" t="s">
        <v>802</v>
      </c>
      <c r="E38" s="69"/>
      <c r="F38" s="70" t="s">
        <v>19</v>
      </c>
      <c r="G38" s="71">
        <v>20</v>
      </c>
      <c r="H38" s="25"/>
      <c r="I38" s="26"/>
    </row>
    <row r="39" spans="2:9">
      <c r="B39" s="67">
        <v>30</v>
      </c>
      <c r="C39" s="68"/>
      <c r="D39" s="69" t="s">
        <v>750</v>
      </c>
      <c r="E39" s="69"/>
      <c r="F39" s="70" t="s">
        <v>11</v>
      </c>
      <c r="G39" s="71">
        <v>315</v>
      </c>
      <c r="H39" s="25"/>
      <c r="I39" s="26"/>
    </row>
    <row r="40" spans="2:9" ht="39.6">
      <c r="B40" s="67">
        <v>31</v>
      </c>
      <c r="C40" s="68"/>
      <c r="D40" s="69" t="s">
        <v>803</v>
      </c>
      <c r="E40" s="69" t="s">
        <v>804</v>
      </c>
      <c r="F40" s="70" t="s">
        <v>11</v>
      </c>
      <c r="G40" s="71">
        <v>75</v>
      </c>
      <c r="H40" s="25"/>
      <c r="I40" s="26"/>
    </row>
    <row r="41" spans="2:9" ht="39.6">
      <c r="B41" s="67">
        <v>32</v>
      </c>
      <c r="C41" s="68"/>
      <c r="D41" s="69" t="s">
        <v>805</v>
      </c>
      <c r="E41" s="69" t="s">
        <v>806</v>
      </c>
      <c r="F41" s="70" t="s">
        <v>11</v>
      </c>
      <c r="G41" s="71">
        <v>5</v>
      </c>
      <c r="H41" s="25"/>
      <c r="I41" s="26"/>
    </row>
    <row r="42" spans="2:9" ht="39.6">
      <c r="B42" s="67">
        <v>33</v>
      </c>
      <c r="C42" s="68"/>
      <c r="D42" s="69" t="s">
        <v>807</v>
      </c>
      <c r="E42" s="69" t="s">
        <v>806</v>
      </c>
      <c r="F42" s="70" t="s">
        <v>11</v>
      </c>
      <c r="G42" s="71">
        <v>5</v>
      </c>
      <c r="H42" s="25"/>
      <c r="I42" s="26"/>
    </row>
    <row r="43" spans="2:9">
      <c r="B43" s="67">
        <v>34</v>
      </c>
      <c r="C43" s="68"/>
      <c r="D43" s="69" t="s">
        <v>808</v>
      </c>
      <c r="E43" s="69"/>
      <c r="F43" s="70" t="s">
        <v>670</v>
      </c>
      <c r="G43" s="71">
        <v>1</v>
      </c>
      <c r="H43" s="25"/>
      <c r="I43" s="26"/>
    </row>
    <row r="44" spans="2:9" s="6" customFormat="1">
      <c r="B44" s="10"/>
      <c r="C44" s="11"/>
      <c r="D44" s="12"/>
      <c r="E44" s="12"/>
      <c r="F44" s="13"/>
      <c r="G44" s="23"/>
      <c r="H44" s="27"/>
      <c r="I44" s="28"/>
    </row>
    <row r="45" spans="2:9">
      <c r="B45" s="4"/>
      <c r="C45" s="4"/>
      <c r="D45" s="7"/>
      <c r="E45" s="7"/>
      <c r="F45" s="7" t="s">
        <v>5</v>
      </c>
      <c r="G45" s="24"/>
      <c r="H45" s="25"/>
      <c r="I45" s="26"/>
    </row>
    <row r="47" spans="2:9" s="8" customFormat="1" ht="12.75" customHeight="1">
      <c r="C47" s="9" t="str">
        <f>'1,1'!C22</f>
        <v>Piezīmes:</v>
      </c>
    </row>
    <row r="48" spans="2:9" s="8" customFormat="1" ht="45" customHeight="1">
      <c r="B48"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8" s="787"/>
      <c r="D48" s="787"/>
      <c r="E48" s="787"/>
      <c r="F48" s="787"/>
      <c r="G48" s="787"/>
      <c r="H48" s="787"/>
      <c r="I48" s="787"/>
    </row>
  </sheetData>
  <mergeCells count="12">
    <mergeCell ref="B48:I48"/>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1:K97"/>
  <sheetViews>
    <sheetView showZeros="0" view="pageBreakPreview" topLeftCell="B1" zoomScale="80" zoomScaleNormal="100" zoomScaleSheetLayoutView="80" workbookViewId="0">
      <selection activeCell="H10" sqref="H1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251"/>
      <c r="F1" s="16" t="str">
        <f ca="1">MID(CELL("filename",B1), FIND("]", CELL("filename",B1))+ 1, 255)</f>
        <v>2,13</v>
      </c>
      <c r="G1" s="16"/>
      <c r="H1" s="16"/>
      <c r="I1" s="16"/>
    </row>
    <row r="2" spans="2:9" s="3" customFormat="1">
      <c r="B2" s="789" t="str">
        <f>D9</f>
        <v>VAS</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ustomHeight="1">
      <c r="B9" s="33"/>
      <c r="C9" s="34">
        <v>0</v>
      </c>
      <c r="D9" s="810" t="s">
        <v>1547</v>
      </c>
      <c r="E9" s="811"/>
      <c r="F9" s="35"/>
      <c r="G9" s="36"/>
      <c r="H9" s="25"/>
      <c r="I9" s="26"/>
    </row>
    <row r="10" spans="2:9" ht="15.6">
      <c r="B10" s="262"/>
      <c r="C10" s="301"/>
      <c r="D10" s="263" t="s">
        <v>1445</v>
      </c>
      <c r="E10" s="264"/>
      <c r="F10" s="122"/>
      <c r="G10" s="265"/>
      <c r="H10" s="25"/>
      <c r="I10" s="26"/>
    </row>
    <row r="11" spans="2:9" ht="15.6">
      <c r="B11" s="262"/>
      <c r="C11" s="301"/>
      <c r="D11" s="263" t="s">
        <v>1446</v>
      </c>
      <c r="E11" s="264"/>
      <c r="F11" s="122"/>
      <c r="G11" s="265"/>
      <c r="H11" s="25"/>
      <c r="I11" s="26"/>
    </row>
    <row r="12" spans="2:9" ht="250.8">
      <c r="B12" s="262">
        <v>1</v>
      </c>
      <c r="C12" s="301"/>
      <c r="D12" s="266" t="s">
        <v>1447</v>
      </c>
      <c r="E12" s="267" t="s">
        <v>1448</v>
      </c>
      <c r="F12" s="268" t="s">
        <v>44</v>
      </c>
      <c r="G12" s="265">
        <v>1</v>
      </c>
      <c r="H12" s="25"/>
      <c r="I12" s="26"/>
    </row>
    <row r="13" spans="2:9">
      <c r="B13" s="262">
        <v>2</v>
      </c>
      <c r="C13" s="301"/>
      <c r="D13" s="269" t="s">
        <v>1449</v>
      </c>
      <c r="E13" s="267" t="s">
        <v>1450</v>
      </c>
      <c r="F13" s="268" t="s">
        <v>26</v>
      </c>
      <c r="G13" s="265">
        <v>1</v>
      </c>
      <c r="H13" s="25"/>
      <c r="I13" s="26"/>
    </row>
    <row r="14" spans="2:9">
      <c r="B14" s="262">
        <v>3</v>
      </c>
      <c r="C14" s="301"/>
      <c r="D14" s="269" t="s">
        <v>1451</v>
      </c>
      <c r="E14" s="267" t="s">
        <v>1452</v>
      </c>
      <c r="F14" s="268" t="s">
        <v>26</v>
      </c>
      <c r="G14" s="265">
        <v>1</v>
      </c>
      <c r="H14" s="25"/>
      <c r="I14" s="26"/>
    </row>
    <row r="15" spans="2:9">
      <c r="B15" s="262">
        <v>4</v>
      </c>
      <c r="C15" s="301"/>
      <c r="D15" s="269" t="s">
        <v>1453</v>
      </c>
      <c r="E15" s="267" t="s">
        <v>1454</v>
      </c>
      <c r="F15" s="268" t="s">
        <v>26</v>
      </c>
      <c r="G15" s="265">
        <v>3</v>
      </c>
      <c r="H15" s="25"/>
      <c r="I15" s="26"/>
    </row>
    <row r="16" spans="2:9">
      <c r="B16" s="262">
        <v>5</v>
      </c>
      <c r="C16" s="301"/>
      <c r="D16" s="269" t="s">
        <v>1455</v>
      </c>
      <c r="E16" s="267" t="s">
        <v>1456</v>
      </c>
      <c r="F16" s="268" t="s">
        <v>26</v>
      </c>
      <c r="G16" s="265">
        <v>1</v>
      </c>
      <c r="H16" s="25"/>
      <c r="I16" s="26"/>
    </row>
    <row r="17" spans="2:9">
      <c r="B17" s="262">
        <v>6</v>
      </c>
      <c r="C17" s="301"/>
      <c r="D17" s="269" t="s">
        <v>1457</v>
      </c>
      <c r="E17" s="267" t="s">
        <v>1458</v>
      </c>
      <c r="F17" s="268" t="s">
        <v>26</v>
      </c>
      <c r="G17" s="265">
        <v>1</v>
      </c>
      <c r="H17" s="25"/>
      <c r="I17" s="26"/>
    </row>
    <row r="18" spans="2:9">
      <c r="B18" s="262">
        <v>7</v>
      </c>
      <c r="C18" s="301"/>
      <c r="D18" s="269" t="s">
        <v>1459</v>
      </c>
      <c r="E18" s="267" t="s">
        <v>1460</v>
      </c>
      <c r="F18" s="268" t="s">
        <v>26</v>
      </c>
      <c r="G18" s="265">
        <v>4</v>
      </c>
      <c r="H18" s="25"/>
      <c r="I18" s="26"/>
    </row>
    <row r="19" spans="2:9">
      <c r="B19" s="262">
        <v>8</v>
      </c>
      <c r="C19" s="301"/>
      <c r="D19" s="269" t="s">
        <v>1461</v>
      </c>
      <c r="E19" s="267" t="s">
        <v>1462</v>
      </c>
      <c r="F19" s="268" t="s">
        <v>26</v>
      </c>
      <c r="G19" s="265">
        <v>2</v>
      </c>
      <c r="H19" s="25"/>
      <c r="I19" s="26"/>
    </row>
    <row r="20" spans="2:9">
      <c r="B20" s="262">
        <v>9</v>
      </c>
      <c r="C20" s="301"/>
      <c r="D20" s="269" t="s">
        <v>1463</v>
      </c>
      <c r="E20" s="267" t="s">
        <v>1464</v>
      </c>
      <c r="F20" s="268" t="s">
        <v>26</v>
      </c>
      <c r="G20" s="265">
        <v>4</v>
      </c>
      <c r="H20" s="25"/>
      <c r="I20" s="26"/>
    </row>
    <row r="21" spans="2:9" ht="26.4">
      <c r="B21" s="262">
        <v>10</v>
      </c>
      <c r="C21" s="301"/>
      <c r="D21" s="269" t="s">
        <v>1465</v>
      </c>
      <c r="E21" s="267" t="s">
        <v>1466</v>
      </c>
      <c r="F21" s="268" t="s">
        <v>26</v>
      </c>
      <c r="G21" s="265">
        <v>1</v>
      </c>
      <c r="H21" s="25"/>
      <c r="I21" s="26"/>
    </row>
    <row r="22" spans="2:9">
      <c r="B22" s="262">
        <v>11</v>
      </c>
      <c r="C22" s="301"/>
      <c r="D22" s="269" t="s">
        <v>1467</v>
      </c>
      <c r="E22" s="267" t="s">
        <v>1468</v>
      </c>
      <c r="F22" s="268" t="s">
        <v>26</v>
      </c>
      <c r="G22" s="265">
        <v>1</v>
      </c>
      <c r="H22" s="25"/>
      <c r="I22" s="26"/>
    </row>
    <row r="23" spans="2:9" ht="39.6">
      <c r="B23" s="262">
        <v>12</v>
      </c>
      <c r="C23" s="301"/>
      <c r="D23" s="270" t="s">
        <v>1469</v>
      </c>
      <c r="E23" s="271" t="s">
        <v>1470</v>
      </c>
      <c r="F23" s="268" t="s">
        <v>26</v>
      </c>
      <c r="G23" s="265">
        <v>4</v>
      </c>
      <c r="H23" s="25"/>
      <c r="I23" s="26"/>
    </row>
    <row r="24" spans="2:9">
      <c r="B24" s="262">
        <v>13</v>
      </c>
      <c r="C24" s="301"/>
      <c r="D24" s="266" t="s">
        <v>1471</v>
      </c>
      <c r="E24" s="267"/>
      <c r="F24" s="268" t="s">
        <v>44</v>
      </c>
      <c r="G24" s="265">
        <v>1</v>
      </c>
      <c r="H24" s="25"/>
      <c r="I24" s="26"/>
    </row>
    <row r="25" spans="2:9">
      <c r="B25" s="262">
        <v>14</v>
      </c>
      <c r="C25" s="301"/>
      <c r="D25" s="272" t="s">
        <v>1472</v>
      </c>
      <c r="E25" s="267"/>
      <c r="F25" s="268" t="s">
        <v>44</v>
      </c>
      <c r="G25" s="265">
        <v>1</v>
      </c>
      <c r="H25" s="25"/>
      <c r="I25" s="26"/>
    </row>
    <row r="26" spans="2:9">
      <c r="B26" s="262">
        <v>15</v>
      </c>
      <c r="C26" s="301"/>
      <c r="D26" s="266" t="s">
        <v>1473</v>
      </c>
      <c r="E26" s="267"/>
      <c r="F26" s="268" t="s">
        <v>44</v>
      </c>
      <c r="G26" s="265">
        <v>4</v>
      </c>
      <c r="H26" s="25"/>
      <c r="I26" s="26"/>
    </row>
    <row r="27" spans="2:9">
      <c r="B27" s="262">
        <v>16</v>
      </c>
      <c r="C27" s="301"/>
      <c r="D27" s="266" t="s">
        <v>1474</v>
      </c>
      <c r="E27" s="267"/>
      <c r="F27" s="268" t="s">
        <v>44</v>
      </c>
      <c r="G27" s="265">
        <v>3</v>
      </c>
      <c r="H27" s="25"/>
      <c r="I27" s="26"/>
    </row>
    <row r="28" spans="2:9" ht="26.4">
      <c r="B28" s="262">
        <v>17</v>
      </c>
      <c r="C28" s="301"/>
      <c r="D28" s="266" t="s">
        <v>1475</v>
      </c>
      <c r="E28" s="267"/>
      <c r="F28" s="268" t="s">
        <v>44</v>
      </c>
      <c r="G28" s="265">
        <v>1</v>
      </c>
      <c r="H28" s="25"/>
      <c r="I28" s="26"/>
    </row>
    <row r="29" spans="2:9" ht="26.4">
      <c r="B29" s="262">
        <v>18</v>
      </c>
      <c r="C29" s="301"/>
      <c r="D29" s="266" t="s">
        <v>1476</v>
      </c>
      <c r="E29" s="267"/>
      <c r="F29" s="268" t="s">
        <v>44</v>
      </c>
      <c r="G29" s="265">
        <v>1</v>
      </c>
      <c r="H29" s="25"/>
      <c r="I29" s="26"/>
    </row>
    <row r="30" spans="2:9" ht="26.4">
      <c r="B30" s="262">
        <v>19</v>
      </c>
      <c r="C30" s="301"/>
      <c r="D30" s="266" t="s">
        <v>1477</v>
      </c>
      <c r="E30" s="267"/>
      <c r="F30" s="268" t="s">
        <v>44</v>
      </c>
      <c r="G30" s="265">
        <v>1</v>
      </c>
      <c r="H30" s="25"/>
      <c r="I30" s="26"/>
    </row>
    <row r="31" spans="2:9">
      <c r="B31" s="262">
        <v>20</v>
      </c>
      <c r="C31" s="301"/>
      <c r="D31" s="266" t="s">
        <v>1478</v>
      </c>
      <c r="E31" s="267"/>
      <c r="F31" s="268" t="s">
        <v>44</v>
      </c>
      <c r="G31" s="265">
        <v>1</v>
      </c>
      <c r="H31" s="25"/>
      <c r="I31" s="26"/>
    </row>
    <row r="32" spans="2:9">
      <c r="B32" s="262"/>
      <c r="C32" s="301"/>
      <c r="D32" s="263" t="s">
        <v>1479</v>
      </c>
      <c r="E32" s="271"/>
      <c r="F32" s="265"/>
      <c r="G32" s="265"/>
      <c r="H32" s="25"/>
      <c r="I32" s="26"/>
    </row>
    <row r="33" spans="2:9">
      <c r="B33" s="262">
        <v>21</v>
      </c>
      <c r="C33" s="301"/>
      <c r="D33" s="269" t="s">
        <v>1480</v>
      </c>
      <c r="E33" s="271" t="s">
        <v>1481</v>
      </c>
      <c r="F33" s="268" t="s">
        <v>26</v>
      </c>
      <c r="G33" s="265">
        <v>1</v>
      </c>
      <c r="H33" s="25"/>
      <c r="I33" s="26"/>
    </row>
    <row r="34" spans="2:9">
      <c r="B34" s="262">
        <v>22</v>
      </c>
      <c r="C34" s="301"/>
      <c r="D34" s="269" t="s">
        <v>1482</v>
      </c>
      <c r="E34" s="271" t="s">
        <v>1483</v>
      </c>
      <c r="F34" s="268" t="s">
        <v>26</v>
      </c>
      <c r="G34" s="265">
        <v>3</v>
      </c>
      <c r="H34" s="25"/>
      <c r="I34" s="26"/>
    </row>
    <row r="35" spans="2:9" ht="39.6">
      <c r="B35" s="262">
        <v>23</v>
      </c>
      <c r="C35" s="301"/>
      <c r="D35" s="269" t="s">
        <v>1484</v>
      </c>
      <c r="E35" s="271" t="s">
        <v>1485</v>
      </c>
      <c r="F35" s="268" t="s">
        <v>26</v>
      </c>
      <c r="G35" s="265">
        <v>1</v>
      </c>
      <c r="H35" s="25"/>
      <c r="I35" s="26"/>
    </row>
    <row r="36" spans="2:9" ht="26.4">
      <c r="B36" s="262">
        <v>24</v>
      </c>
      <c r="C36" s="301"/>
      <c r="D36" s="269" t="s">
        <v>1486</v>
      </c>
      <c r="E36" s="271" t="s">
        <v>1487</v>
      </c>
      <c r="F36" s="268" t="s">
        <v>26</v>
      </c>
      <c r="G36" s="265">
        <v>10</v>
      </c>
      <c r="H36" s="25"/>
      <c r="I36" s="26"/>
    </row>
    <row r="37" spans="2:9">
      <c r="B37" s="262">
        <v>25</v>
      </c>
      <c r="C37" s="301"/>
      <c r="D37" s="269" t="s">
        <v>1488</v>
      </c>
      <c r="E37" s="271"/>
      <c r="F37" s="268" t="s">
        <v>26</v>
      </c>
      <c r="G37" s="265">
        <v>2</v>
      </c>
      <c r="H37" s="25"/>
      <c r="I37" s="26"/>
    </row>
    <row r="38" spans="2:9">
      <c r="B38" s="262">
        <v>26</v>
      </c>
      <c r="C38" s="301"/>
      <c r="D38" s="273" t="s">
        <v>1489</v>
      </c>
      <c r="E38" s="271"/>
      <c r="F38" s="268" t="s">
        <v>44</v>
      </c>
      <c r="G38" s="265">
        <v>1</v>
      </c>
      <c r="H38" s="25"/>
      <c r="I38" s="26"/>
    </row>
    <row r="39" spans="2:9">
      <c r="B39" s="262"/>
      <c r="C39" s="301"/>
      <c r="D39" s="263" t="s">
        <v>1446</v>
      </c>
      <c r="E39" s="271"/>
      <c r="F39" s="265"/>
      <c r="G39" s="265"/>
      <c r="H39" s="25"/>
      <c r="I39" s="26"/>
    </row>
    <row r="40" spans="2:9" ht="198">
      <c r="B40" s="262">
        <v>27</v>
      </c>
      <c r="C40" s="301"/>
      <c r="D40" s="266" t="s">
        <v>1490</v>
      </c>
      <c r="E40" s="267" t="s">
        <v>1491</v>
      </c>
      <c r="F40" s="268" t="s">
        <v>44</v>
      </c>
      <c r="G40" s="265">
        <v>1</v>
      </c>
      <c r="H40" s="25"/>
      <c r="I40" s="26"/>
    </row>
    <row r="41" spans="2:9" ht="26.4">
      <c r="B41" s="262">
        <v>28</v>
      </c>
      <c r="C41" s="301"/>
      <c r="D41" s="270" t="s">
        <v>1492</v>
      </c>
      <c r="E41" s="267" t="s">
        <v>1493</v>
      </c>
      <c r="F41" s="268" t="s">
        <v>26</v>
      </c>
      <c r="G41" s="265">
        <v>1</v>
      </c>
      <c r="H41" s="25"/>
      <c r="I41" s="26"/>
    </row>
    <row r="42" spans="2:9">
      <c r="B42" s="262">
        <v>29</v>
      </c>
      <c r="C42" s="301"/>
      <c r="D42" s="269" t="s">
        <v>1494</v>
      </c>
      <c r="E42" s="267" t="s">
        <v>1495</v>
      </c>
      <c r="F42" s="268" t="s">
        <v>26</v>
      </c>
      <c r="G42" s="265">
        <v>1</v>
      </c>
      <c r="H42" s="25"/>
      <c r="I42" s="26"/>
    </row>
    <row r="43" spans="2:9">
      <c r="B43" s="262">
        <v>30</v>
      </c>
      <c r="C43" s="301"/>
      <c r="D43" s="269" t="s">
        <v>1496</v>
      </c>
      <c r="E43" s="267" t="s">
        <v>1497</v>
      </c>
      <c r="F43" s="268" t="s">
        <v>26</v>
      </c>
      <c r="G43" s="265">
        <v>2</v>
      </c>
      <c r="H43" s="25"/>
      <c r="I43" s="26"/>
    </row>
    <row r="44" spans="2:9" ht="26.4">
      <c r="B44" s="262">
        <v>31</v>
      </c>
      <c r="C44" s="301"/>
      <c r="D44" s="269" t="s">
        <v>1498</v>
      </c>
      <c r="E44" s="267" t="s">
        <v>1499</v>
      </c>
      <c r="F44" s="268" t="s">
        <v>26</v>
      </c>
      <c r="G44" s="265">
        <v>2</v>
      </c>
      <c r="H44" s="25"/>
      <c r="I44" s="26"/>
    </row>
    <row r="45" spans="2:9">
      <c r="B45" s="262">
        <v>32</v>
      </c>
      <c r="C45" s="301"/>
      <c r="D45" s="269" t="s">
        <v>1500</v>
      </c>
      <c r="E45" s="267" t="s">
        <v>1501</v>
      </c>
      <c r="F45" s="268" t="s">
        <v>26</v>
      </c>
      <c r="G45" s="265">
        <v>1</v>
      </c>
      <c r="H45" s="25"/>
      <c r="I45" s="26"/>
    </row>
    <row r="46" spans="2:9">
      <c r="B46" s="262">
        <v>33</v>
      </c>
      <c r="C46" s="301"/>
      <c r="D46" s="269" t="s">
        <v>1502</v>
      </c>
      <c r="E46" s="267" t="s">
        <v>1503</v>
      </c>
      <c r="F46" s="268" t="s">
        <v>26</v>
      </c>
      <c r="G46" s="265">
        <v>1</v>
      </c>
      <c r="H46" s="25"/>
      <c r="I46" s="26"/>
    </row>
    <row r="47" spans="2:9" ht="39.6">
      <c r="B47" s="262">
        <v>34</v>
      </c>
      <c r="C47" s="301"/>
      <c r="D47" s="269" t="s">
        <v>1504</v>
      </c>
      <c r="E47" s="267" t="s">
        <v>1505</v>
      </c>
      <c r="F47" s="268" t="s">
        <v>44</v>
      </c>
      <c r="G47" s="265">
        <v>1</v>
      </c>
      <c r="H47" s="25"/>
      <c r="I47" s="26"/>
    </row>
    <row r="48" spans="2:9" ht="26.4">
      <c r="B48" s="262">
        <v>35</v>
      </c>
      <c r="C48" s="301"/>
      <c r="D48" s="269" t="s">
        <v>1465</v>
      </c>
      <c r="E48" s="267" t="s">
        <v>1466</v>
      </c>
      <c r="F48" s="268" t="s">
        <v>26</v>
      </c>
      <c r="G48" s="265">
        <v>1</v>
      </c>
      <c r="H48" s="25"/>
      <c r="I48" s="26"/>
    </row>
    <row r="49" spans="2:9">
      <c r="B49" s="262">
        <v>36</v>
      </c>
      <c r="C49" s="301"/>
      <c r="D49" s="266" t="s">
        <v>1471</v>
      </c>
      <c r="E49" s="267"/>
      <c r="F49" s="268" t="s">
        <v>44</v>
      </c>
      <c r="G49" s="265">
        <v>1</v>
      </c>
      <c r="H49" s="25"/>
      <c r="I49" s="26"/>
    </row>
    <row r="50" spans="2:9">
      <c r="B50" s="262">
        <v>37</v>
      </c>
      <c r="C50" s="301"/>
      <c r="D50" s="266" t="s">
        <v>1506</v>
      </c>
      <c r="E50" s="267"/>
      <c r="F50" s="268" t="s">
        <v>44</v>
      </c>
      <c r="G50" s="265">
        <v>1</v>
      </c>
      <c r="H50" s="25"/>
      <c r="I50" s="26"/>
    </row>
    <row r="51" spans="2:9">
      <c r="B51" s="262"/>
      <c r="C51" s="301"/>
      <c r="D51" s="263" t="s">
        <v>1446</v>
      </c>
      <c r="E51" s="271"/>
      <c r="F51" s="265"/>
      <c r="G51" s="265"/>
      <c r="H51" s="25"/>
      <c r="I51" s="26"/>
    </row>
    <row r="52" spans="2:9" ht="198">
      <c r="B52" s="262">
        <v>38</v>
      </c>
      <c r="C52" s="301"/>
      <c r="D52" s="266" t="s">
        <v>1490</v>
      </c>
      <c r="E52" s="267" t="s">
        <v>1491</v>
      </c>
      <c r="F52" s="268" t="s">
        <v>44</v>
      </c>
      <c r="G52" s="265">
        <v>1</v>
      </c>
      <c r="H52" s="25"/>
      <c r="I52" s="26"/>
    </row>
    <row r="53" spans="2:9" ht="26.4">
      <c r="B53" s="262">
        <v>39</v>
      </c>
      <c r="C53" s="301"/>
      <c r="D53" s="269" t="s">
        <v>1492</v>
      </c>
      <c r="E53" s="267" t="s">
        <v>1493</v>
      </c>
      <c r="F53" s="268" t="s">
        <v>26</v>
      </c>
      <c r="G53" s="265">
        <v>1</v>
      </c>
      <c r="H53" s="25"/>
      <c r="I53" s="26"/>
    </row>
    <row r="54" spans="2:9">
      <c r="B54" s="262">
        <v>40</v>
      </c>
      <c r="C54" s="301"/>
      <c r="D54" s="269" t="s">
        <v>1494</v>
      </c>
      <c r="E54" s="267" t="s">
        <v>1495</v>
      </c>
      <c r="F54" s="268" t="s">
        <v>26</v>
      </c>
      <c r="G54" s="265">
        <v>1</v>
      </c>
      <c r="H54" s="25"/>
      <c r="I54" s="26"/>
    </row>
    <row r="55" spans="2:9">
      <c r="B55" s="262">
        <v>41</v>
      </c>
      <c r="C55" s="301"/>
      <c r="D55" s="269" t="s">
        <v>1496</v>
      </c>
      <c r="E55" s="267" t="s">
        <v>1497</v>
      </c>
      <c r="F55" s="268" t="s">
        <v>26</v>
      </c>
      <c r="G55" s="265">
        <v>2</v>
      </c>
      <c r="H55" s="25"/>
      <c r="I55" s="26"/>
    </row>
    <row r="56" spans="2:9" ht="26.4">
      <c r="B56" s="262">
        <v>42</v>
      </c>
      <c r="C56" s="301"/>
      <c r="D56" s="269" t="s">
        <v>1498</v>
      </c>
      <c r="E56" s="267" t="s">
        <v>1499</v>
      </c>
      <c r="F56" s="268" t="s">
        <v>26</v>
      </c>
      <c r="G56" s="265">
        <v>2</v>
      </c>
      <c r="H56" s="25"/>
      <c r="I56" s="26"/>
    </row>
    <row r="57" spans="2:9">
      <c r="B57" s="262">
        <v>43</v>
      </c>
      <c r="C57" s="301"/>
      <c r="D57" s="269" t="s">
        <v>1500</v>
      </c>
      <c r="E57" s="267" t="s">
        <v>1501</v>
      </c>
      <c r="F57" s="268" t="s">
        <v>26</v>
      </c>
      <c r="G57" s="265">
        <v>1</v>
      </c>
      <c r="H57" s="25"/>
      <c r="I57" s="26"/>
    </row>
    <row r="58" spans="2:9" ht="39.6">
      <c r="B58" s="262">
        <v>44</v>
      </c>
      <c r="C58" s="301"/>
      <c r="D58" s="269" t="s">
        <v>1504</v>
      </c>
      <c r="E58" s="267" t="s">
        <v>1505</v>
      </c>
      <c r="F58" s="268" t="s">
        <v>44</v>
      </c>
      <c r="G58" s="265">
        <v>1</v>
      </c>
      <c r="H58" s="25"/>
      <c r="I58" s="26"/>
    </row>
    <row r="59" spans="2:9" ht="26.4">
      <c r="B59" s="262">
        <v>45</v>
      </c>
      <c r="C59" s="301"/>
      <c r="D59" s="302" t="s">
        <v>1465</v>
      </c>
      <c r="E59" s="303" t="s">
        <v>1466</v>
      </c>
      <c r="F59" s="304" t="s">
        <v>26</v>
      </c>
      <c r="G59" s="60">
        <v>1</v>
      </c>
      <c r="H59" s="25"/>
      <c r="I59" s="26"/>
    </row>
    <row r="60" spans="2:9">
      <c r="B60" s="262">
        <v>46</v>
      </c>
      <c r="C60" s="301"/>
      <c r="D60" s="266" t="s">
        <v>1471</v>
      </c>
      <c r="E60" s="267"/>
      <c r="F60" s="268" t="s">
        <v>44</v>
      </c>
      <c r="G60" s="265">
        <v>1</v>
      </c>
      <c r="H60" s="25"/>
      <c r="I60" s="26"/>
    </row>
    <row r="61" spans="2:9">
      <c r="B61" s="262">
        <v>47</v>
      </c>
      <c r="C61" s="301"/>
      <c r="D61" s="266" t="s">
        <v>1506</v>
      </c>
      <c r="E61" s="267"/>
      <c r="F61" s="268" t="s">
        <v>44</v>
      </c>
      <c r="G61" s="265">
        <v>1</v>
      </c>
      <c r="H61" s="25"/>
      <c r="I61" s="26"/>
    </row>
    <row r="62" spans="2:9">
      <c r="B62" s="262"/>
      <c r="C62" s="301"/>
      <c r="D62" s="263" t="s">
        <v>1507</v>
      </c>
      <c r="E62" s="271"/>
      <c r="F62" s="265"/>
      <c r="G62" s="265"/>
      <c r="H62" s="25"/>
      <c r="I62" s="26"/>
    </row>
    <row r="63" spans="2:9" ht="26.4">
      <c r="B63" s="262">
        <v>48</v>
      </c>
      <c r="C63" s="301"/>
      <c r="D63" s="269" t="s">
        <v>1508</v>
      </c>
      <c r="E63" s="271" t="s">
        <v>1509</v>
      </c>
      <c r="F63" s="265" t="s">
        <v>19</v>
      </c>
      <c r="G63" s="265">
        <v>190</v>
      </c>
      <c r="H63" s="25"/>
      <c r="I63" s="26"/>
    </row>
    <row r="64" spans="2:9" ht="26.4">
      <c r="B64" s="262">
        <v>49</v>
      </c>
      <c r="C64" s="301"/>
      <c r="D64" s="269" t="s">
        <v>1508</v>
      </c>
      <c r="E64" s="271" t="s">
        <v>1510</v>
      </c>
      <c r="F64" s="265" t="s">
        <v>19</v>
      </c>
      <c r="G64" s="265">
        <v>1030</v>
      </c>
      <c r="H64" s="25"/>
      <c r="I64" s="26"/>
    </row>
    <row r="65" spans="2:9">
      <c r="B65" s="262">
        <v>50</v>
      </c>
      <c r="C65" s="301"/>
      <c r="D65" s="269" t="s">
        <v>1511</v>
      </c>
      <c r="E65" s="271" t="s">
        <v>1512</v>
      </c>
      <c r="F65" s="265" t="s">
        <v>19</v>
      </c>
      <c r="G65" s="265">
        <v>1470</v>
      </c>
      <c r="H65" s="25"/>
      <c r="I65" s="26"/>
    </row>
    <row r="66" spans="2:9">
      <c r="B66" s="262">
        <v>51</v>
      </c>
      <c r="C66" s="301"/>
      <c r="D66" s="269" t="s">
        <v>1513</v>
      </c>
      <c r="E66" s="271" t="s">
        <v>1514</v>
      </c>
      <c r="F66" s="265" t="s">
        <v>19</v>
      </c>
      <c r="G66" s="265">
        <v>450</v>
      </c>
      <c r="H66" s="25"/>
      <c r="I66" s="26"/>
    </row>
    <row r="67" spans="2:9">
      <c r="B67" s="262">
        <v>52</v>
      </c>
      <c r="C67" s="301"/>
      <c r="D67" s="269" t="s">
        <v>1515</v>
      </c>
      <c r="E67" s="271" t="s">
        <v>1516</v>
      </c>
      <c r="F67" s="265" t="s">
        <v>19</v>
      </c>
      <c r="G67" s="265">
        <v>260</v>
      </c>
      <c r="H67" s="25"/>
      <c r="I67" s="26"/>
    </row>
    <row r="68" spans="2:9">
      <c r="B68" s="262">
        <v>53</v>
      </c>
      <c r="C68" s="301"/>
      <c r="D68" s="269" t="s">
        <v>1515</v>
      </c>
      <c r="E68" s="271" t="s">
        <v>1517</v>
      </c>
      <c r="F68" s="265" t="s">
        <v>19</v>
      </c>
      <c r="G68" s="265">
        <v>230</v>
      </c>
      <c r="H68" s="25"/>
      <c r="I68" s="26"/>
    </row>
    <row r="69" spans="2:9">
      <c r="B69" s="262">
        <v>54</v>
      </c>
      <c r="C69" s="301"/>
      <c r="D69" s="269" t="s">
        <v>1515</v>
      </c>
      <c r="E69" s="271" t="s">
        <v>1518</v>
      </c>
      <c r="F69" s="265" t="s">
        <v>19</v>
      </c>
      <c r="G69" s="265">
        <v>1100</v>
      </c>
      <c r="H69" s="25"/>
      <c r="I69" s="26"/>
    </row>
    <row r="70" spans="2:9">
      <c r="B70" s="262">
        <v>55</v>
      </c>
      <c r="C70" s="301"/>
      <c r="D70" s="269" t="s">
        <v>1515</v>
      </c>
      <c r="E70" s="271" t="s">
        <v>1519</v>
      </c>
      <c r="F70" s="265" t="s">
        <v>19</v>
      </c>
      <c r="G70" s="265">
        <v>630</v>
      </c>
      <c r="H70" s="25"/>
      <c r="I70" s="26"/>
    </row>
    <row r="71" spans="2:9">
      <c r="B71" s="262">
        <v>56</v>
      </c>
      <c r="C71" s="301"/>
      <c r="D71" s="269" t="s">
        <v>1515</v>
      </c>
      <c r="E71" s="271" t="s">
        <v>1520</v>
      </c>
      <c r="F71" s="265" t="s">
        <v>19</v>
      </c>
      <c r="G71" s="265">
        <v>60</v>
      </c>
      <c r="H71" s="25"/>
      <c r="I71" s="26"/>
    </row>
    <row r="72" spans="2:9">
      <c r="B72" s="262">
        <v>57</v>
      </c>
      <c r="C72" s="301"/>
      <c r="D72" s="269" t="s">
        <v>1521</v>
      </c>
      <c r="E72" s="271" t="s">
        <v>1522</v>
      </c>
      <c r="F72" s="265" t="s">
        <v>19</v>
      </c>
      <c r="G72" s="265">
        <v>630</v>
      </c>
      <c r="H72" s="25"/>
      <c r="I72" s="26"/>
    </row>
    <row r="73" spans="2:9" ht="26.4">
      <c r="B73" s="262">
        <v>58</v>
      </c>
      <c r="C73" s="301"/>
      <c r="D73" s="269" t="s">
        <v>1523</v>
      </c>
      <c r="E73" s="271" t="s">
        <v>1524</v>
      </c>
      <c r="F73" s="268" t="s">
        <v>44</v>
      </c>
      <c r="G73" s="265">
        <v>1</v>
      </c>
      <c r="H73" s="25"/>
      <c r="I73" s="26"/>
    </row>
    <row r="74" spans="2:9" ht="26.4">
      <c r="B74" s="262">
        <v>59</v>
      </c>
      <c r="C74" s="301"/>
      <c r="D74" s="269" t="s">
        <v>1525</v>
      </c>
      <c r="E74" s="271" t="s">
        <v>1526</v>
      </c>
      <c r="F74" s="268" t="s">
        <v>44</v>
      </c>
      <c r="G74" s="265">
        <v>1</v>
      </c>
      <c r="H74" s="25"/>
      <c r="I74" s="26"/>
    </row>
    <row r="75" spans="2:9" ht="26.4">
      <c r="B75" s="262">
        <v>60</v>
      </c>
      <c r="C75" s="301"/>
      <c r="D75" s="273" t="s">
        <v>1527</v>
      </c>
      <c r="E75" s="271"/>
      <c r="F75" s="268" t="s">
        <v>44</v>
      </c>
      <c r="G75" s="265">
        <v>1</v>
      </c>
      <c r="H75" s="25"/>
      <c r="I75" s="26"/>
    </row>
    <row r="76" spans="2:9" ht="26.4">
      <c r="B76" s="262">
        <v>61</v>
      </c>
      <c r="C76" s="301"/>
      <c r="D76" s="273" t="s">
        <v>1528</v>
      </c>
      <c r="E76" s="271"/>
      <c r="F76" s="268" t="s">
        <v>44</v>
      </c>
      <c r="G76" s="265">
        <v>1</v>
      </c>
      <c r="H76" s="25"/>
      <c r="I76" s="26"/>
    </row>
    <row r="77" spans="2:9">
      <c r="B77" s="262">
        <v>62</v>
      </c>
      <c r="C77" s="301"/>
      <c r="D77" s="273" t="s">
        <v>1529</v>
      </c>
      <c r="E77" s="271"/>
      <c r="F77" s="268" t="s">
        <v>44</v>
      </c>
      <c r="G77" s="265">
        <v>1</v>
      </c>
      <c r="H77" s="25"/>
      <c r="I77" s="26"/>
    </row>
    <row r="78" spans="2:9" ht="26.4">
      <c r="B78" s="262">
        <v>63</v>
      </c>
      <c r="C78" s="301"/>
      <c r="D78" s="269" t="s">
        <v>1530</v>
      </c>
      <c r="E78" s="271" t="s">
        <v>1531</v>
      </c>
      <c r="F78" s="265" t="s">
        <v>19</v>
      </c>
      <c r="G78" s="265">
        <v>20</v>
      </c>
      <c r="H78" s="25"/>
      <c r="I78" s="26"/>
    </row>
    <row r="79" spans="2:9">
      <c r="B79" s="262">
        <v>64</v>
      </c>
      <c r="C79" s="301"/>
      <c r="D79" s="274" t="s">
        <v>1532</v>
      </c>
      <c r="E79" s="271"/>
      <c r="F79" s="268" t="s">
        <v>44</v>
      </c>
      <c r="G79" s="265">
        <v>1</v>
      </c>
      <c r="H79" s="25"/>
      <c r="I79" s="26"/>
    </row>
    <row r="80" spans="2:9">
      <c r="B80" s="262">
        <v>65</v>
      </c>
      <c r="C80" s="301"/>
      <c r="D80" s="273" t="s">
        <v>1533</v>
      </c>
      <c r="E80" s="271"/>
      <c r="F80" s="268" t="s">
        <v>44</v>
      </c>
      <c r="G80" s="265">
        <v>1</v>
      </c>
      <c r="H80" s="25"/>
      <c r="I80" s="26"/>
    </row>
    <row r="81" spans="2:9">
      <c r="B81" s="262">
        <v>66</v>
      </c>
      <c r="C81" s="301"/>
      <c r="D81" s="273" t="s">
        <v>1534</v>
      </c>
      <c r="E81" s="271"/>
      <c r="F81" s="268" t="s">
        <v>44</v>
      </c>
      <c r="G81" s="265">
        <v>1</v>
      </c>
      <c r="H81" s="25"/>
      <c r="I81" s="26"/>
    </row>
    <row r="82" spans="2:9">
      <c r="B82" s="262">
        <v>67</v>
      </c>
      <c r="C82" s="301"/>
      <c r="D82" s="273" t="s">
        <v>1535</v>
      </c>
      <c r="E82" s="271"/>
      <c r="F82" s="268" t="s">
        <v>44</v>
      </c>
      <c r="G82" s="265">
        <v>1</v>
      </c>
      <c r="H82" s="25"/>
      <c r="I82" s="26"/>
    </row>
    <row r="83" spans="2:9">
      <c r="B83" s="262"/>
      <c r="C83" s="301"/>
      <c r="D83" s="263" t="s">
        <v>1536</v>
      </c>
      <c r="E83" s="271"/>
      <c r="F83" s="265"/>
      <c r="G83" s="265"/>
      <c r="H83" s="25"/>
      <c r="I83" s="26"/>
    </row>
    <row r="84" spans="2:9" ht="132">
      <c r="B84" s="262">
        <v>68</v>
      </c>
      <c r="C84" s="301"/>
      <c r="D84" s="273" t="s">
        <v>1537</v>
      </c>
      <c r="E84" s="275" t="s">
        <v>1538</v>
      </c>
      <c r="F84" s="268" t="s">
        <v>44</v>
      </c>
      <c r="G84" s="265">
        <v>1</v>
      </c>
      <c r="H84" s="25"/>
      <c r="I84" s="26"/>
    </row>
    <row r="85" spans="2:9" ht="26.4">
      <c r="B85" s="262">
        <v>69</v>
      </c>
      <c r="C85" s="301"/>
      <c r="D85" s="273" t="s">
        <v>1539</v>
      </c>
      <c r="E85" s="275"/>
      <c r="F85" s="268" t="s">
        <v>44</v>
      </c>
      <c r="G85" s="265">
        <v>1</v>
      </c>
      <c r="H85" s="25"/>
      <c r="I85" s="26"/>
    </row>
    <row r="86" spans="2:9" ht="92.4">
      <c r="B86" s="262">
        <v>70</v>
      </c>
      <c r="C86" s="301"/>
      <c r="D86" s="273" t="s">
        <v>1540</v>
      </c>
      <c r="E86" s="275"/>
      <c r="F86" s="268" t="s">
        <v>44</v>
      </c>
      <c r="G86" s="265">
        <v>1</v>
      </c>
      <c r="H86" s="25"/>
      <c r="I86" s="26"/>
    </row>
    <row r="87" spans="2:9">
      <c r="B87" s="262"/>
      <c r="C87" s="301"/>
      <c r="D87" s="263" t="s">
        <v>1541</v>
      </c>
      <c r="E87" s="271"/>
      <c r="F87" s="265"/>
      <c r="G87" s="265"/>
      <c r="H87" s="25"/>
      <c r="I87" s="26"/>
    </row>
    <row r="88" spans="2:9">
      <c r="B88" s="262">
        <v>71</v>
      </c>
      <c r="C88" s="301"/>
      <c r="D88" s="273" t="s">
        <v>1542</v>
      </c>
      <c r="E88" s="275"/>
      <c r="F88" s="268" t="s">
        <v>44</v>
      </c>
      <c r="G88" s="265">
        <v>1</v>
      </c>
      <c r="H88" s="25"/>
      <c r="I88" s="26"/>
    </row>
    <row r="89" spans="2:9" ht="26.4">
      <c r="B89" s="262">
        <v>72</v>
      </c>
      <c r="C89" s="301"/>
      <c r="D89" s="273" t="s">
        <v>1543</v>
      </c>
      <c r="E89" s="275"/>
      <c r="F89" s="268" t="s">
        <v>44</v>
      </c>
      <c r="G89" s="265">
        <v>1</v>
      </c>
      <c r="H89" s="25"/>
      <c r="I89" s="26"/>
    </row>
    <row r="90" spans="2:9">
      <c r="B90" s="262">
        <v>73</v>
      </c>
      <c r="C90" s="301"/>
      <c r="D90" s="273" t="s">
        <v>1544</v>
      </c>
      <c r="E90" s="275"/>
      <c r="F90" s="268" t="s">
        <v>44</v>
      </c>
      <c r="G90" s="265">
        <v>1</v>
      </c>
      <c r="H90" s="25"/>
      <c r="I90" s="26"/>
    </row>
    <row r="91" spans="2:9">
      <c r="B91" s="262">
        <v>74</v>
      </c>
      <c r="C91" s="301"/>
      <c r="D91" s="273" t="s">
        <v>1545</v>
      </c>
      <c r="E91" s="275"/>
      <c r="F91" s="268" t="s">
        <v>44</v>
      </c>
      <c r="G91" s="265">
        <v>1</v>
      </c>
      <c r="H91" s="25"/>
      <c r="I91" s="26"/>
    </row>
    <row r="92" spans="2:9">
      <c r="B92" s="262">
        <v>75</v>
      </c>
      <c r="C92" s="301"/>
      <c r="D92" s="273" t="s">
        <v>1546</v>
      </c>
      <c r="E92" s="275"/>
      <c r="F92" s="268" t="s">
        <v>44</v>
      </c>
      <c r="G92" s="265">
        <v>3</v>
      </c>
      <c r="H92" s="25"/>
      <c r="I92" s="26"/>
    </row>
    <row r="93" spans="2:9" s="6" customFormat="1">
      <c r="B93" s="10"/>
      <c r="C93" s="11"/>
      <c r="D93" s="12"/>
      <c r="E93" s="12"/>
      <c r="F93" s="13"/>
      <c r="G93" s="23"/>
      <c r="H93" s="27"/>
      <c r="I93" s="28"/>
    </row>
    <row r="94" spans="2:9">
      <c r="B94" s="4"/>
      <c r="C94" s="4"/>
      <c r="D94" s="7"/>
      <c r="E94" s="7"/>
      <c r="F94" s="7" t="s">
        <v>5</v>
      </c>
      <c r="G94" s="24"/>
      <c r="H94" s="25"/>
      <c r="I94" s="26"/>
    </row>
    <row r="96" spans="2:9" s="8" customFormat="1" ht="12.75" customHeight="1">
      <c r="C96" s="9" t="str">
        <f>'1,1'!C22</f>
        <v>Piezīmes:</v>
      </c>
    </row>
    <row r="97" spans="2:9" s="8" customFormat="1" ht="45" customHeight="1">
      <c r="B97"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7" s="787"/>
      <c r="D97" s="787"/>
      <c r="E97" s="787"/>
      <c r="F97" s="787"/>
      <c r="G97" s="787"/>
      <c r="H97" s="787"/>
      <c r="I97" s="787"/>
    </row>
  </sheetData>
  <mergeCells count="12">
    <mergeCell ref="B97:I97"/>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I43"/>
  <sheetViews>
    <sheetView showZeros="0" view="pageBreakPreview" topLeftCell="A19" zoomScale="90" zoomScaleNormal="100" zoomScaleSheetLayoutView="90" workbookViewId="0">
      <selection activeCell="A29" sqref="A29:C29"/>
    </sheetView>
  </sheetViews>
  <sheetFormatPr defaultColWidth="9.109375" defaultRowHeight="13.2"/>
  <cols>
    <col min="1" max="1" width="10.33203125" style="396" customWidth="1"/>
    <col min="2" max="2" width="12.6640625" style="396" customWidth="1"/>
    <col min="3" max="3" width="32.6640625" style="396" customWidth="1"/>
    <col min="4" max="4" width="10" style="396" customWidth="1"/>
    <col min="5" max="5" width="13.33203125" style="396" customWidth="1"/>
    <col min="6" max="6" width="13.6640625" style="396" customWidth="1"/>
    <col min="7" max="7" width="17.6640625" style="396" customWidth="1"/>
    <col min="8" max="8" width="12.88671875" style="396" customWidth="1"/>
    <col min="9" max="9" width="16" style="396" customWidth="1"/>
    <col min="10" max="16384" width="9.109375" style="396"/>
  </cols>
  <sheetData>
    <row r="1" spans="1:9" ht="17.399999999999999">
      <c r="A1" s="395"/>
    </row>
    <row r="2" spans="1:9" ht="18" customHeight="1">
      <c r="A2" s="782" t="s">
        <v>1747</v>
      </c>
      <c r="B2" s="782"/>
      <c r="C2" s="782"/>
      <c r="D2" s="782"/>
      <c r="E2" s="782"/>
      <c r="F2" s="782"/>
      <c r="G2" s="782"/>
      <c r="H2" s="782"/>
      <c r="I2" s="782"/>
    </row>
    <row r="3" spans="1:9" ht="17.399999999999999">
      <c r="C3" s="397"/>
      <c r="D3" s="398"/>
      <c r="F3" s="399"/>
      <c r="G3" s="399"/>
      <c r="H3" s="399"/>
      <c r="I3" s="399"/>
    </row>
    <row r="4" spans="1:9" ht="17.399999999999999">
      <c r="C4" s="397"/>
      <c r="D4" s="398"/>
      <c r="F4" s="399"/>
      <c r="G4" s="399"/>
      <c r="H4" s="399"/>
      <c r="I4" s="399"/>
    </row>
    <row r="5" spans="1:9">
      <c r="A5" s="400"/>
    </row>
    <row r="6" spans="1:9" ht="17.399999999999999">
      <c r="A6" s="783" t="str">
        <f>[3]Koptame!C23</f>
        <v>Specializētie darbi-ārējie tīkli, sistēmas</v>
      </c>
      <c r="B6" s="784"/>
      <c r="C6" s="784"/>
      <c r="D6" s="784"/>
      <c r="E6" s="784"/>
      <c r="F6" s="784"/>
      <c r="G6" s="784"/>
      <c r="H6" s="784"/>
      <c r="I6" s="785"/>
    </row>
    <row r="7" spans="1:9">
      <c r="A7" s="400"/>
    </row>
    <row r="8" spans="1:9" ht="15">
      <c r="A8" s="786" t="s">
        <v>1693</v>
      </c>
      <c r="B8" s="786"/>
      <c r="C8" s="775" t="str">
        <f>[3]Koptame!C11</f>
        <v>Ražošanas ēka</v>
      </c>
      <c r="D8" s="775"/>
      <c r="E8" s="775"/>
      <c r="F8" s="775"/>
      <c r="G8" s="775"/>
      <c r="H8" s="775"/>
      <c r="I8" s="775"/>
    </row>
    <row r="9" spans="1:9" ht="15.75" customHeight="1">
      <c r="A9" s="774" t="s">
        <v>1694</v>
      </c>
      <c r="B9" s="774"/>
      <c r="C9" s="775" t="str">
        <f>[3]Koptame!C12</f>
        <v>Ražošanas ēkas Nr.7 jaunbūve</v>
      </c>
      <c r="D9" s="775"/>
      <c r="E9" s="775"/>
      <c r="F9" s="775"/>
      <c r="G9" s="775"/>
      <c r="H9" s="775"/>
      <c r="I9" s="775"/>
    </row>
    <row r="10" spans="1:9" ht="15">
      <c r="A10" s="774" t="s">
        <v>1695</v>
      </c>
      <c r="B10" s="774"/>
      <c r="C10" s="775" t="str">
        <f>[3]Koptame!C13</f>
        <v>Ventspils, Ventspils Augsto tehnoloģiju parks</v>
      </c>
      <c r="D10" s="775"/>
      <c r="E10" s="775"/>
      <c r="F10" s="775"/>
      <c r="G10" s="775"/>
      <c r="H10" s="775"/>
      <c r="I10" s="775"/>
    </row>
    <row r="11" spans="1:9" ht="15">
      <c r="A11" s="774"/>
      <c r="B11" s="774"/>
      <c r="C11" s="401">
        <f>[3]Koptame!C14</f>
        <v>0</v>
      </c>
      <c r="D11" s="399"/>
      <c r="F11" s="402"/>
      <c r="G11" s="402"/>
      <c r="H11" s="402"/>
      <c r="I11" s="402"/>
    </row>
    <row r="12" spans="1:9" ht="15.15" customHeight="1">
      <c r="A12" s="403"/>
      <c r="B12" s="403"/>
      <c r="C12" s="399"/>
      <c r="D12" s="399"/>
      <c r="F12" s="402"/>
      <c r="G12" s="402"/>
      <c r="H12" s="402"/>
      <c r="I12" s="402"/>
    </row>
    <row r="13" spans="1:9" ht="18" customHeight="1">
      <c r="A13" s="404"/>
      <c r="F13" s="776" t="s">
        <v>1705</v>
      </c>
      <c r="G13" s="777"/>
      <c r="H13" s="405"/>
      <c r="I13" s="406"/>
    </row>
    <row r="14" spans="1:9" ht="17.399999999999999">
      <c r="A14" s="404"/>
      <c r="F14" s="776" t="s">
        <v>1706</v>
      </c>
      <c r="G14" s="777"/>
      <c r="H14" s="405"/>
      <c r="I14" s="406"/>
    </row>
    <row r="15" spans="1:9" ht="13.8">
      <c r="G15" s="407" t="str">
        <f>[3]Koptame!D16</f>
        <v xml:space="preserve">Tāme sastādīta:  </v>
      </c>
    </row>
    <row r="16" spans="1:9" ht="13.8">
      <c r="G16" s="407"/>
    </row>
    <row r="17" spans="1:9" ht="15">
      <c r="A17" s="409"/>
    </row>
    <row r="18" spans="1:9" ht="51.15" customHeight="1">
      <c r="A18" s="771" t="s">
        <v>4</v>
      </c>
      <c r="B18" s="771" t="s">
        <v>1707</v>
      </c>
      <c r="C18" s="778" t="s">
        <v>1708</v>
      </c>
      <c r="D18" s="779"/>
      <c r="E18" s="771" t="s">
        <v>1709</v>
      </c>
      <c r="F18" s="771" t="s">
        <v>1710</v>
      </c>
      <c r="G18" s="771"/>
      <c r="H18" s="771"/>
      <c r="I18" s="771" t="s">
        <v>1711</v>
      </c>
    </row>
    <row r="19" spans="1:9" ht="40.950000000000003" customHeight="1">
      <c r="A19" s="771"/>
      <c r="B19" s="771"/>
      <c r="C19" s="780"/>
      <c r="D19" s="781"/>
      <c r="E19" s="771"/>
      <c r="F19" s="410" t="s">
        <v>1712</v>
      </c>
      <c r="G19" s="410" t="s">
        <v>1745</v>
      </c>
      <c r="H19" s="410" t="s">
        <v>1714</v>
      </c>
      <c r="I19" s="771"/>
    </row>
    <row r="20" spans="1:9" ht="17.399999999999999">
      <c r="A20" s="411"/>
      <c r="B20" s="412"/>
      <c r="C20" s="772"/>
      <c r="D20" s="773"/>
      <c r="E20" s="412"/>
      <c r="F20" s="412"/>
      <c r="G20" s="412"/>
      <c r="H20" s="412"/>
      <c r="I20" s="413"/>
    </row>
    <row r="21" spans="1:9">
      <c r="A21" s="414">
        <v>1</v>
      </c>
      <c r="B21" s="415" t="s">
        <v>1748</v>
      </c>
      <c r="C21" s="765" t="s">
        <v>850</v>
      </c>
      <c r="D21" s="766"/>
      <c r="E21" s="416"/>
      <c r="F21" s="416"/>
      <c r="G21" s="416"/>
      <c r="H21" s="416"/>
      <c r="I21" s="417"/>
    </row>
    <row r="22" spans="1:9">
      <c r="A22" s="414">
        <v>2</v>
      </c>
      <c r="B22" s="415" t="s">
        <v>1749</v>
      </c>
      <c r="C22" s="765" t="s">
        <v>869</v>
      </c>
      <c r="D22" s="766"/>
      <c r="E22" s="416"/>
      <c r="F22" s="416"/>
      <c r="G22" s="416"/>
      <c r="H22" s="416"/>
      <c r="I22" s="417"/>
    </row>
    <row r="23" spans="1:9">
      <c r="A23" s="414">
        <v>3</v>
      </c>
      <c r="B23" s="415" t="s">
        <v>1750</v>
      </c>
      <c r="C23" s="765" t="s">
        <v>885</v>
      </c>
      <c r="D23" s="766"/>
      <c r="E23" s="416"/>
      <c r="F23" s="416"/>
      <c r="G23" s="416"/>
      <c r="H23" s="416"/>
      <c r="I23" s="417"/>
    </row>
    <row r="24" spans="1:9" ht="29.85" customHeight="1">
      <c r="A24" s="414">
        <v>4</v>
      </c>
      <c r="B24" s="415" t="s">
        <v>1751</v>
      </c>
      <c r="C24" s="765" t="s">
        <v>936</v>
      </c>
      <c r="D24" s="766"/>
      <c r="E24" s="416"/>
      <c r="F24" s="416"/>
      <c r="G24" s="416"/>
      <c r="H24" s="416"/>
      <c r="I24" s="417"/>
    </row>
    <row r="25" spans="1:9" ht="12.75" customHeight="1">
      <c r="A25" s="414">
        <v>5</v>
      </c>
      <c r="B25" s="415" t="s">
        <v>1752</v>
      </c>
      <c r="C25" s="765" t="s">
        <v>990</v>
      </c>
      <c r="D25" s="766"/>
      <c r="E25" s="416"/>
      <c r="F25" s="416"/>
      <c r="G25" s="416"/>
      <c r="H25" s="416"/>
      <c r="I25" s="417"/>
    </row>
    <row r="26" spans="1:9" ht="12.75" customHeight="1">
      <c r="A26" s="414">
        <v>6</v>
      </c>
      <c r="B26" s="415" t="s">
        <v>1753</v>
      </c>
      <c r="C26" s="765" t="s">
        <v>991</v>
      </c>
      <c r="D26" s="766"/>
      <c r="E26" s="416"/>
      <c r="F26" s="416"/>
      <c r="G26" s="416"/>
      <c r="H26" s="416"/>
      <c r="I26" s="417"/>
    </row>
    <row r="27" spans="1:9">
      <c r="A27" s="418">
        <v>7</v>
      </c>
      <c r="B27" s="419" t="s">
        <v>1828</v>
      </c>
      <c r="C27" s="824" t="s">
        <v>1774</v>
      </c>
      <c r="D27" s="825"/>
      <c r="E27" s="420"/>
      <c r="F27" s="420"/>
      <c r="G27" s="420"/>
      <c r="H27" s="420"/>
      <c r="I27" s="421"/>
    </row>
    <row r="28" spans="1:9" ht="16.5" customHeight="1">
      <c r="A28" s="422"/>
      <c r="B28" s="422"/>
      <c r="C28" s="423" t="s">
        <v>5</v>
      </c>
      <c r="D28" s="423"/>
      <c r="E28" s="424">
        <f>SUM(E21:E27)</f>
        <v>0</v>
      </c>
      <c r="F28" s="424">
        <f>SUM(F21:F27)</f>
        <v>0</v>
      </c>
      <c r="G28" s="424">
        <f>SUM(G21:G27)</f>
        <v>0</v>
      </c>
      <c r="H28" s="424">
        <f>SUM(H21:H27)</f>
        <v>0</v>
      </c>
      <c r="I28" s="424">
        <f>SUM(I21:I27)</f>
        <v>0</v>
      </c>
    </row>
    <row r="29" spans="1:9" ht="15.6">
      <c r="A29" s="769" t="s">
        <v>1725</v>
      </c>
      <c r="B29" s="769"/>
      <c r="C29" s="769"/>
      <c r="D29" s="425">
        <f>[3]kops1!$D$34</f>
        <v>0</v>
      </c>
      <c r="E29" s="426">
        <f>ROUND(E28*D29,2)</f>
        <v>0</v>
      </c>
      <c r="F29" s="426">
        <f>ROUND(F28*D29,2)</f>
        <v>0</v>
      </c>
      <c r="G29" s="426">
        <f>ROUND(G28*D29,2)</f>
        <v>0</v>
      </c>
      <c r="H29" s="426">
        <f>ROUND(H28*D29,2)</f>
        <v>0</v>
      </c>
      <c r="I29" s="426"/>
    </row>
    <row r="30" spans="1:9" ht="15.6">
      <c r="A30" s="427"/>
      <c r="B30" s="427"/>
      <c r="C30" s="428" t="s">
        <v>1726</v>
      </c>
      <c r="D30" s="425"/>
      <c r="E30" s="426">
        <f>E29*0.1</f>
        <v>0</v>
      </c>
      <c r="F30" s="426"/>
      <c r="G30" s="426"/>
      <c r="H30" s="426"/>
      <c r="I30" s="426"/>
    </row>
    <row r="31" spans="1:9" ht="15.6">
      <c r="A31" s="769" t="s">
        <v>1727</v>
      </c>
      <c r="B31" s="769"/>
      <c r="C31" s="769"/>
      <c r="D31" s="425">
        <f>[3]kops1!$D$36</f>
        <v>0</v>
      </c>
      <c r="E31" s="426">
        <f>ROUND(E28*D31,2)</f>
        <v>0</v>
      </c>
      <c r="F31" s="426">
        <f>ROUND(F28*D31,2)</f>
        <v>0</v>
      </c>
      <c r="G31" s="426">
        <f>ROUND(G28*D31,2)</f>
        <v>0</v>
      </c>
      <c r="H31" s="426">
        <f>ROUND(H28*D31,2)</f>
        <v>0</v>
      </c>
      <c r="I31" s="426"/>
    </row>
    <row r="32" spans="1:9" ht="18" customHeight="1">
      <c r="A32" s="770"/>
      <c r="B32" s="770"/>
      <c r="C32" s="423" t="s">
        <v>1728</v>
      </c>
      <c r="D32" s="423"/>
      <c r="E32" s="429">
        <f>SUM(F32:H32)</f>
        <v>0</v>
      </c>
      <c r="F32" s="429">
        <f>SUM(F28:F31)</f>
        <v>0</v>
      </c>
      <c r="G32" s="429">
        <f>SUM(G28:G31)</f>
        <v>0</v>
      </c>
      <c r="H32" s="429">
        <f>SUM(H28:H31)</f>
        <v>0</v>
      </c>
      <c r="I32" s="426"/>
    </row>
    <row r="33" spans="1:6" ht="17.399999999999999">
      <c r="A33" s="430"/>
    </row>
    <row r="34" spans="1:6" ht="17.399999999999999">
      <c r="A34" s="430"/>
    </row>
    <row r="35" spans="1:6" ht="13.8">
      <c r="A35" s="431"/>
      <c r="B35" s="30" t="s">
        <v>0</v>
      </c>
      <c r="C35" s="29"/>
      <c r="F35" s="402"/>
    </row>
    <row r="36" spans="1:6" ht="13.8">
      <c r="A36" s="402"/>
      <c r="B36" s="29"/>
      <c r="C36" s="14"/>
      <c r="D36" s="432"/>
      <c r="E36" s="432"/>
      <c r="F36" s="402"/>
    </row>
    <row r="37" spans="1:6" ht="13.8">
      <c r="A37" s="433"/>
      <c r="B37" s="30"/>
      <c r="C37" s="15"/>
      <c r="D37" s="402"/>
      <c r="E37" s="402"/>
      <c r="F37" s="402"/>
    </row>
    <row r="38" spans="1:6" ht="13.8">
      <c r="B38" s="30"/>
      <c r="C38" s="15"/>
    </row>
    <row r="39" spans="1:6" ht="13.8">
      <c r="B39" s="30"/>
      <c r="C39" s="15"/>
    </row>
    <row r="40" spans="1:6" ht="13.8">
      <c r="B40" s="390"/>
      <c r="C40" s="382"/>
    </row>
    <row r="41" spans="1:6" ht="13.8">
      <c r="B41" s="30" t="str">
        <f>[3]Koptame!B39</f>
        <v>Pārbaudīja:</v>
      </c>
      <c r="C41" s="362"/>
    </row>
    <row r="42" spans="1:6" ht="13.8">
      <c r="B42" s="29"/>
      <c r="C42" s="14"/>
    </row>
    <row r="43" spans="1:6" ht="13.8">
      <c r="B43" s="30"/>
      <c r="C43" s="15"/>
    </row>
  </sheetData>
  <mergeCells count="28">
    <mergeCell ref="A2:I2"/>
    <mergeCell ref="A6:I6"/>
    <mergeCell ref="A8:B8"/>
    <mergeCell ref="C8:I8"/>
    <mergeCell ref="A9:B9"/>
    <mergeCell ref="C9:I9"/>
    <mergeCell ref="A29:C29"/>
    <mergeCell ref="A10:B10"/>
    <mergeCell ref="C10:I10"/>
    <mergeCell ref="A11:B11"/>
    <mergeCell ref="F13:G13"/>
    <mergeCell ref="F14:G14"/>
    <mergeCell ref="A31:C31"/>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K49"/>
  <sheetViews>
    <sheetView showZeros="0" view="pageBreakPreview" topLeftCell="B1" zoomScale="80" zoomScaleNormal="100" zoomScaleSheetLayoutView="80" workbookViewId="0">
      <selection activeCell="H13" sqref="H13"/>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7.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3,1</v>
      </c>
      <c r="G1" s="16"/>
      <c r="H1" s="16"/>
      <c r="I1" s="16"/>
    </row>
    <row r="2" spans="2:9" s="3" customFormat="1">
      <c r="B2" s="789" t="str">
        <f>D9</f>
        <v>Ārējais ūdensvads</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75"/>
      <c r="C9" s="76"/>
      <c r="D9" s="826" t="s">
        <v>850</v>
      </c>
      <c r="E9" s="811"/>
      <c r="F9" s="35"/>
      <c r="G9" s="36"/>
      <c r="H9" s="25"/>
      <c r="I9" s="26"/>
    </row>
    <row r="10" spans="2:9">
      <c r="B10" s="305"/>
      <c r="C10" s="298"/>
      <c r="D10" s="77" t="s">
        <v>810</v>
      </c>
      <c r="E10" s="77"/>
      <c r="F10" s="77"/>
      <c r="G10" s="61"/>
      <c r="H10" s="25"/>
      <c r="I10" s="26"/>
    </row>
    <row r="11" spans="2:9">
      <c r="B11" s="306">
        <v>1</v>
      </c>
      <c r="C11" s="298"/>
      <c r="D11" s="49" t="s">
        <v>811</v>
      </c>
      <c r="E11" s="51" t="s">
        <v>812</v>
      </c>
      <c r="F11" s="78" t="s">
        <v>19</v>
      </c>
      <c r="G11" s="51">
        <v>140</v>
      </c>
      <c r="H11" s="25"/>
      <c r="I11" s="26"/>
    </row>
    <row r="12" spans="2:9">
      <c r="B12" s="306">
        <v>2</v>
      </c>
      <c r="C12" s="298"/>
      <c r="D12" s="79" t="s">
        <v>811</v>
      </c>
      <c r="E12" s="51" t="s">
        <v>108</v>
      </c>
      <c r="F12" s="51" t="s">
        <v>19</v>
      </c>
      <c r="G12" s="80">
        <v>6</v>
      </c>
      <c r="H12" s="25"/>
      <c r="I12" s="26"/>
    </row>
    <row r="13" spans="2:9" ht="66">
      <c r="B13" s="306">
        <v>3</v>
      </c>
      <c r="C13" s="298"/>
      <c r="D13" s="79" t="s">
        <v>813</v>
      </c>
      <c r="E13" s="51" t="s">
        <v>814</v>
      </c>
      <c r="F13" s="51" t="s">
        <v>26</v>
      </c>
      <c r="G13" s="80">
        <v>1</v>
      </c>
      <c r="H13" s="25"/>
      <c r="I13" s="26"/>
    </row>
    <row r="14" spans="2:9">
      <c r="B14" s="306">
        <v>4</v>
      </c>
      <c r="C14" s="298"/>
      <c r="D14" s="49" t="s">
        <v>815</v>
      </c>
      <c r="E14" s="51"/>
      <c r="F14" s="51" t="s">
        <v>26</v>
      </c>
      <c r="G14" s="80">
        <v>2</v>
      </c>
      <c r="H14" s="25"/>
      <c r="I14" s="26"/>
    </row>
    <row r="15" spans="2:9">
      <c r="B15" s="306">
        <v>5</v>
      </c>
      <c r="C15" s="298"/>
      <c r="D15" s="79" t="s">
        <v>816</v>
      </c>
      <c r="E15" s="51"/>
      <c r="F15" s="51" t="s">
        <v>26</v>
      </c>
      <c r="G15" s="80">
        <v>1</v>
      </c>
      <c r="H15" s="25"/>
      <c r="I15" s="26"/>
    </row>
    <row r="16" spans="2:9">
      <c r="B16" s="307">
        <v>6</v>
      </c>
      <c r="C16" s="298"/>
      <c r="D16" s="49" t="s">
        <v>817</v>
      </c>
      <c r="E16" s="51"/>
      <c r="F16" s="51" t="s">
        <v>26</v>
      </c>
      <c r="G16" s="80">
        <v>3</v>
      </c>
      <c r="H16" s="25"/>
      <c r="I16" s="26"/>
    </row>
    <row r="17" spans="2:9" ht="26.4">
      <c r="B17" s="307">
        <v>7</v>
      </c>
      <c r="C17" s="298"/>
      <c r="D17" s="49" t="s">
        <v>818</v>
      </c>
      <c r="E17" s="51"/>
      <c r="F17" s="51" t="s">
        <v>26</v>
      </c>
      <c r="G17" s="80">
        <v>12</v>
      </c>
      <c r="H17" s="25"/>
      <c r="I17" s="26"/>
    </row>
    <row r="18" spans="2:9" ht="26.4">
      <c r="B18" s="307">
        <v>8</v>
      </c>
      <c r="C18" s="298"/>
      <c r="D18" s="79" t="s">
        <v>819</v>
      </c>
      <c r="E18" s="51"/>
      <c r="F18" s="51" t="s">
        <v>26</v>
      </c>
      <c r="G18" s="80">
        <v>1</v>
      </c>
      <c r="H18" s="25"/>
      <c r="I18" s="26"/>
    </row>
    <row r="19" spans="2:9">
      <c r="B19" s="307">
        <v>9</v>
      </c>
      <c r="C19" s="298"/>
      <c r="D19" s="79" t="s">
        <v>820</v>
      </c>
      <c r="E19" s="51" t="s">
        <v>814</v>
      </c>
      <c r="F19" s="51" t="s">
        <v>26</v>
      </c>
      <c r="G19" s="80">
        <v>2</v>
      </c>
      <c r="H19" s="25"/>
      <c r="I19" s="26"/>
    </row>
    <row r="20" spans="2:9">
      <c r="B20" s="307">
        <v>10</v>
      </c>
      <c r="C20" s="298"/>
      <c r="D20" s="49" t="s">
        <v>821</v>
      </c>
      <c r="E20" s="51"/>
      <c r="F20" s="51" t="s">
        <v>26</v>
      </c>
      <c r="G20" s="81">
        <v>4</v>
      </c>
      <c r="H20" s="25"/>
      <c r="I20" s="26"/>
    </row>
    <row r="21" spans="2:9" ht="66">
      <c r="B21" s="307">
        <v>11</v>
      </c>
      <c r="C21" s="298"/>
      <c r="D21" s="79" t="s">
        <v>822</v>
      </c>
      <c r="E21" s="51" t="s">
        <v>823</v>
      </c>
      <c r="F21" s="51" t="s">
        <v>26</v>
      </c>
      <c r="G21" s="81">
        <v>2</v>
      </c>
      <c r="H21" s="25"/>
      <c r="I21" s="26"/>
    </row>
    <row r="22" spans="2:9" ht="92.4">
      <c r="B22" s="307">
        <v>12</v>
      </c>
      <c r="C22" s="298"/>
      <c r="D22" s="49" t="s">
        <v>824</v>
      </c>
      <c r="E22" s="51" t="s">
        <v>814</v>
      </c>
      <c r="F22" s="51" t="s">
        <v>26</v>
      </c>
      <c r="G22" s="81">
        <v>2</v>
      </c>
      <c r="H22" s="25"/>
      <c r="I22" s="26"/>
    </row>
    <row r="23" spans="2:9" ht="26.4">
      <c r="B23" s="307">
        <v>13</v>
      </c>
      <c r="C23" s="298"/>
      <c r="D23" s="79" t="s">
        <v>825</v>
      </c>
      <c r="E23" s="51"/>
      <c r="F23" s="54" t="s">
        <v>352</v>
      </c>
      <c r="G23" s="81">
        <v>12</v>
      </c>
      <c r="H23" s="25"/>
      <c r="I23" s="26"/>
    </row>
    <row r="24" spans="2:9">
      <c r="B24" s="307">
        <v>14</v>
      </c>
      <c r="C24" s="298"/>
      <c r="D24" s="79" t="s">
        <v>826</v>
      </c>
      <c r="E24" s="51"/>
      <c r="F24" s="54" t="s">
        <v>44</v>
      </c>
      <c r="G24" s="81">
        <v>1</v>
      </c>
      <c r="H24" s="25"/>
      <c r="I24" s="26"/>
    </row>
    <row r="25" spans="2:9">
      <c r="B25" s="307">
        <v>15</v>
      </c>
      <c r="C25" s="298"/>
      <c r="D25" s="79" t="s">
        <v>827</v>
      </c>
      <c r="E25" s="54" t="s">
        <v>828</v>
      </c>
      <c r="F25" s="54" t="s">
        <v>829</v>
      </c>
      <c r="G25" s="81">
        <v>25</v>
      </c>
      <c r="H25" s="25"/>
      <c r="I25" s="26"/>
    </row>
    <row r="26" spans="2:9">
      <c r="B26" s="307">
        <v>16</v>
      </c>
      <c r="C26" s="298"/>
      <c r="D26" s="79" t="s">
        <v>830</v>
      </c>
      <c r="E26" s="54" t="s">
        <v>831</v>
      </c>
      <c r="F26" s="54" t="s">
        <v>829</v>
      </c>
      <c r="G26" s="81">
        <v>67</v>
      </c>
      <c r="H26" s="25"/>
      <c r="I26" s="26"/>
    </row>
    <row r="27" spans="2:9" ht="26.4">
      <c r="B27" s="307">
        <v>17</v>
      </c>
      <c r="C27" s="298"/>
      <c r="D27" s="49" t="s">
        <v>832</v>
      </c>
      <c r="E27" s="51"/>
      <c r="F27" s="54" t="s">
        <v>829</v>
      </c>
      <c r="G27" s="71">
        <v>288</v>
      </c>
      <c r="H27" s="25"/>
      <c r="I27" s="26"/>
    </row>
    <row r="28" spans="2:9">
      <c r="B28" s="305"/>
      <c r="C28" s="298"/>
      <c r="D28" s="82" t="s">
        <v>833</v>
      </c>
      <c r="E28" s="62"/>
      <c r="F28" s="61"/>
      <c r="G28" s="61"/>
      <c r="H28" s="25"/>
      <c r="I28" s="26"/>
    </row>
    <row r="29" spans="2:9">
      <c r="B29" s="308">
        <v>18</v>
      </c>
      <c r="C29" s="298"/>
      <c r="D29" s="49" t="s">
        <v>834</v>
      </c>
      <c r="E29" s="51"/>
      <c r="F29" s="51" t="s">
        <v>19</v>
      </c>
      <c r="G29" s="51">
        <v>146</v>
      </c>
      <c r="H29" s="25"/>
      <c r="I29" s="26"/>
    </row>
    <row r="30" spans="2:9">
      <c r="B30" s="308">
        <v>19</v>
      </c>
      <c r="C30" s="298"/>
      <c r="D30" s="49" t="s">
        <v>835</v>
      </c>
      <c r="E30" s="54"/>
      <c r="F30" s="54" t="s">
        <v>19</v>
      </c>
      <c r="G30" s="54">
        <v>146</v>
      </c>
      <c r="H30" s="25"/>
      <c r="I30" s="26"/>
    </row>
    <row r="31" spans="2:9">
      <c r="B31" s="308">
        <v>20</v>
      </c>
      <c r="C31" s="298"/>
      <c r="D31" s="49" t="s">
        <v>836</v>
      </c>
      <c r="E31" s="51"/>
      <c r="F31" s="54" t="s">
        <v>837</v>
      </c>
      <c r="G31" s="54">
        <v>1</v>
      </c>
      <c r="H31" s="25"/>
      <c r="I31" s="26"/>
    </row>
    <row r="32" spans="2:9">
      <c r="B32" s="308">
        <v>21</v>
      </c>
      <c r="C32" s="298"/>
      <c r="D32" s="49" t="s">
        <v>838</v>
      </c>
      <c r="E32" s="51"/>
      <c r="F32" s="51" t="s">
        <v>829</v>
      </c>
      <c r="G32" s="51">
        <v>25</v>
      </c>
      <c r="H32" s="25"/>
      <c r="I32" s="26"/>
    </row>
    <row r="33" spans="2:9" ht="26.4">
      <c r="B33" s="308">
        <v>22</v>
      </c>
      <c r="C33" s="298"/>
      <c r="D33" s="79" t="s">
        <v>839</v>
      </c>
      <c r="E33" s="54"/>
      <c r="F33" s="54" t="s">
        <v>829</v>
      </c>
      <c r="G33" s="54">
        <v>67</v>
      </c>
      <c r="H33" s="25"/>
      <c r="I33" s="26"/>
    </row>
    <row r="34" spans="2:9" ht="26.4">
      <c r="B34" s="308">
        <v>23</v>
      </c>
      <c r="C34" s="298"/>
      <c r="D34" s="79" t="s">
        <v>840</v>
      </c>
      <c r="E34" s="54"/>
      <c r="F34" s="54" t="s">
        <v>837</v>
      </c>
      <c r="G34" s="54">
        <v>5</v>
      </c>
      <c r="H34" s="25"/>
      <c r="I34" s="26"/>
    </row>
    <row r="35" spans="2:9" ht="26.4">
      <c r="B35" s="308">
        <v>24</v>
      </c>
      <c r="C35" s="298"/>
      <c r="D35" s="49" t="s">
        <v>841</v>
      </c>
      <c r="E35" s="51"/>
      <c r="F35" s="54" t="s">
        <v>44</v>
      </c>
      <c r="G35" s="51">
        <v>1</v>
      </c>
      <c r="H35" s="25"/>
      <c r="I35" s="26"/>
    </row>
    <row r="36" spans="2:9">
      <c r="B36" s="308">
        <v>25</v>
      </c>
      <c r="C36" s="298"/>
      <c r="D36" s="49" t="s">
        <v>842</v>
      </c>
      <c r="E36" s="51"/>
      <c r="F36" s="51" t="s">
        <v>829</v>
      </c>
      <c r="G36" s="51">
        <v>380</v>
      </c>
      <c r="H36" s="25"/>
      <c r="I36" s="26"/>
    </row>
    <row r="37" spans="2:9" ht="39.6">
      <c r="B37" s="308">
        <v>26</v>
      </c>
      <c r="C37" s="298"/>
      <c r="D37" s="79" t="s">
        <v>843</v>
      </c>
      <c r="E37" s="51"/>
      <c r="F37" s="51" t="s">
        <v>829</v>
      </c>
      <c r="G37" s="51">
        <v>288</v>
      </c>
      <c r="H37" s="25"/>
      <c r="I37" s="26"/>
    </row>
    <row r="38" spans="2:9" ht="26.4">
      <c r="B38" s="308">
        <v>27</v>
      </c>
      <c r="C38" s="298"/>
      <c r="D38" s="79" t="s">
        <v>844</v>
      </c>
      <c r="E38" s="51"/>
      <c r="F38" s="51" t="s">
        <v>829</v>
      </c>
      <c r="G38" s="51">
        <v>380</v>
      </c>
      <c r="H38" s="25"/>
      <c r="I38" s="26"/>
    </row>
    <row r="39" spans="2:9">
      <c r="B39" s="308">
        <v>28</v>
      </c>
      <c r="C39" s="298"/>
      <c r="D39" s="79" t="s">
        <v>40</v>
      </c>
      <c r="E39" s="51"/>
      <c r="F39" s="51" t="s">
        <v>19</v>
      </c>
      <c r="G39" s="51">
        <v>146</v>
      </c>
      <c r="H39" s="25"/>
      <c r="I39" s="26"/>
    </row>
    <row r="40" spans="2:9">
      <c r="B40" s="308">
        <v>29</v>
      </c>
      <c r="C40" s="298"/>
      <c r="D40" s="79" t="s">
        <v>845</v>
      </c>
      <c r="E40" s="51"/>
      <c r="F40" s="51" t="s">
        <v>19</v>
      </c>
      <c r="G40" s="51">
        <v>146</v>
      </c>
      <c r="H40" s="25"/>
      <c r="I40" s="26"/>
    </row>
    <row r="41" spans="2:9" ht="26.4">
      <c r="B41" s="308">
        <v>30</v>
      </c>
      <c r="C41" s="298"/>
      <c r="D41" s="79" t="s">
        <v>846</v>
      </c>
      <c r="E41" s="54"/>
      <c r="F41" s="51" t="s">
        <v>19</v>
      </c>
      <c r="G41" s="51">
        <v>146</v>
      </c>
      <c r="H41" s="25"/>
      <c r="I41" s="26"/>
    </row>
    <row r="42" spans="2:9">
      <c r="B42" s="308">
        <v>31</v>
      </c>
      <c r="C42" s="298"/>
      <c r="D42" s="79" t="s">
        <v>847</v>
      </c>
      <c r="E42" s="54"/>
      <c r="F42" s="54" t="s">
        <v>44</v>
      </c>
      <c r="G42" s="51">
        <v>1</v>
      </c>
      <c r="H42" s="25"/>
      <c r="I42" s="26"/>
    </row>
    <row r="43" spans="2:9">
      <c r="B43" s="308">
        <v>32</v>
      </c>
      <c r="C43" s="298"/>
      <c r="D43" s="79" t="s">
        <v>848</v>
      </c>
      <c r="E43" s="54"/>
      <c r="F43" s="54" t="s">
        <v>44</v>
      </c>
      <c r="G43" s="51">
        <v>1</v>
      </c>
      <c r="H43" s="25"/>
      <c r="I43" s="26"/>
    </row>
    <row r="44" spans="2:9" ht="26.4">
      <c r="B44" s="308">
        <v>33</v>
      </c>
      <c r="C44" s="298"/>
      <c r="D44" s="49" t="s">
        <v>849</v>
      </c>
      <c r="E44" s="51"/>
      <c r="F44" s="54" t="s">
        <v>19</v>
      </c>
      <c r="G44" s="81">
        <v>146</v>
      </c>
      <c r="H44" s="25"/>
      <c r="I44" s="26"/>
    </row>
    <row r="45" spans="2:9" s="6" customFormat="1">
      <c r="B45" s="10"/>
      <c r="C45" s="11"/>
      <c r="D45" s="12"/>
      <c r="E45" s="12"/>
      <c r="F45" s="13"/>
      <c r="G45" s="23"/>
      <c r="H45" s="27"/>
      <c r="I45" s="28"/>
    </row>
    <row r="46" spans="2:9">
      <c r="B46" s="4"/>
      <c r="C46" s="4"/>
      <c r="D46" s="7"/>
      <c r="E46" s="7"/>
      <c r="F46" s="7" t="s">
        <v>5</v>
      </c>
      <c r="G46" s="24"/>
      <c r="H46" s="25"/>
      <c r="I46" s="26"/>
    </row>
    <row r="48" spans="2:9" s="8" customFormat="1" ht="12.75" customHeight="1">
      <c r="C48" s="9" t="str">
        <f>'1,1'!C22</f>
        <v>Piezīmes:</v>
      </c>
    </row>
    <row r="49" spans="2:9" s="8" customFormat="1" ht="45" customHeight="1">
      <c r="B49"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787"/>
      <c r="D49" s="787"/>
      <c r="E49" s="787"/>
      <c r="F49" s="787"/>
      <c r="G49" s="787"/>
      <c r="H49" s="787"/>
      <c r="I49" s="787"/>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J23"/>
  <sheetViews>
    <sheetView showZeros="0" view="pageBreakPreview" topLeftCell="A12" zoomScaleNormal="100" zoomScaleSheetLayoutView="100" workbookViewId="0">
      <selection activeCell="F11" sqref="F11:F18"/>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1,1</v>
      </c>
      <c r="F1" s="16"/>
      <c r="G1" s="16"/>
      <c r="H1" s="16"/>
    </row>
    <row r="2" spans="2:8" s="3" customFormat="1">
      <c r="B2" s="789" t="str">
        <f>D9</f>
        <v>Zemes darbi</v>
      </c>
      <c r="C2" s="789"/>
      <c r="D2" s="789"/>
      <c r="E2" s="789"/>
      <c r="F2" s="789"/>
      <c r="G2" s="789"/>
      <c r="H2" s="789"/>
    </row>
    <row r="3" spans="2:8">
      <c r="B3" s="2" t="s">
        <v>1</v>
      </c>
      <c r="D3" s="796" t="s">
        <v>13</v>
      </c>
      <c r="E3" s="796"/>
      <c r="F3" s="796"/>
      <c r="G3" s="796"/>
      <c r="H3" s="796"/>
    </row>
    <row r="4" spans="2:8">
      <c r="B4" s="2" t="s">
        <v>2</v>
      </c>
      <c r="D4" s="796" t="s">
        <v>14</v>
      </c>
      <c r="E4" s="796"/>
      <c r="F4" s="796"/>
      <c r="G4" s="796"/>
      <c r="H4" s="796"/>
    </row>
    <row r="5" spans="2:8">
      <c r="B5" s="2" t="s">
        <v>3</v>
      </c>
      <c r="D5" s="796" t="s">
        <v>15</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162"/>
      <c r="C9" s="163"/>
      <c r="D9" s="120" t="s">
        <v>1049</v>
      </c>
      <c r="E9" s="121"/>
      <c r="F9" s="122"/>
      <c r="G9" s="25"/>
      <c r="H9" s="26"/>
    </row>
    <row r="10" spans="2:8" ht="15.6">
      <c r="B10" s="164">
        <v>0</v>
      </c>
      <c r="C10" s="124"/>
      <c r="D10" s="165" t="s">
        <v>1040</v>
      </c>
      <c r="E10" s="166"/>
      <c r="F10" s="167"/>
      <c r="G10" s="25"/>
      <c r="H10" s="26"/>
    </row>
    <row r="11" spans="2:8" ht="26.4">
      <c r="B11" s="168">
        <v>1</v>
      </c>
      <c r="C11" s="169"/>
      <c r="D11" s="170" t="s">
        <v>1041</v>
      </c>
      <c r="E11" s="171" t="s">
        <v>44</v>
      </c>
      <c r="F11" s="172">
        <v>1</v>
      </c>
      <c r="G11" s="25"/>
      <c r="H11" s="26"/>
    </row>
    <row r="12" spans="2:8">
      <c r="B12" s="168">
        <v>2</v>
      </c>
      <c r="C12" s="169"/>
      <c r="D12" s="170" t="s">
        <v>1042</v>
      </c>
      <c r="E12" s="171" t="s">
        <v>44</v>
      </c>
      <c r="F12" s="172">
        <v>1</v>
      </c>
      <c r="G12" s="25"/>
      <c r="H12" s="26"/>
    </row>
    <row r="13" spans="2:8" ht="26.4">
      <c r="B13" s="168">
        <v>3</v>
      </c>
      <c r="C13" s="169"/>
      <c r="D13" s="170" t="s">
        <v>1043</v>
      </c>
      <c r="E13" s="171" t="s">
        <v>829</v>
      </c>
      <c r="F13" s="436">
        <v>1210</v>
      </c>
      <c r="G13" s="25"/>
      <c r="H13" s="26"/>
    </row>
    <row r="14" spans="2:8" ht="26.4">
      <c r="B14" s="168">
        <v>4</v>
      </c>
      <c r="C14" s="169"/>
      <c r="D14" s="173" t="s">
        <v>1044</v>
      </c>
      <c r="E14" s="174" t="s">
        <v>829</v>
      </c>
      <c r="F14" s="437">
        <v>4746</v>
      </c>
      <c r="G14" s="25"/>
      <c r="H14" s="26"/>
    </row>
    <row r="15" spans="2:8">
      <c r="B15" s="168">
        <v>5</v>
      </c>
      <c r="C15" s="169"/>
      <c r="D15" s="176" t="s">
        <v>1045</v>
      </c>
      <c r="E15" s="174" t="s">
        <v>829</v>
      </c>
      <c r="F15" s="437">
        <v>470</v>
      </c>
      <c r="G15" s="25"/>
      <c r="H15" s="26"/>
    </row>
    <row r="16" spans="2:8" ht="39.6">
      <c r="B16" s="168">
        <v>6</v>
      </c>
      <c r="C16" s="169"/>
      <c r="D16" s="173" t="s">
        <v>1046</v>
      </c>
      <c r="E16" s="174" t="s">
        <v>829</v>
      </c>
      <c r="F16" s="437">
        <f>2306-F17</f>
        <v>2076</v>
      </c>
      <c r="G16" s="25"/>
      <c r="H16" s="26"/>
    </row>
    <row r="17" spans="2:8" ht="26.4">
      <c r="B17" s="168">
        <v>7</v>
      </c>
      <c r="C17" s="169"/>
      <c r="D17" s="177" t="s">
        <v>1047</v>
      </c>
      <c r="E17" s="174" t="s">
        <v>829</v>
      </c>
      <c r="F17" s="437">
        <v>230</v>
      </c>
      <c r="G17" s="25"/>
      <c r="H17" s="26"/>
    </row>
    <row r="18" spans="2:8">
      <c r="B18" s="168">
        <v>8</v>
      </c>
      <c r="C18" s="169"/>
      <c r="D18" s="177" t="s">
        <v>1048</v>
      </c>
      <c r="E18" s="174" t="s">
        <v>829</v>
      </c>
      <c r="F18" s="437">
        <f>F14+F15+F13</f>
        <v>6426</v>
      </c>
      <c r="G18" s="25"/>
      <c r="H18" s="26"/>
    </row>
    <row r="19" spans="2:8" s="6" customFormat="1">
      <c r="B19" s="10"/>
      <c r="C19" s="11"/>
      <c r="D19" s="12"/>
      <c r="E19" s="13"/>
      <c r="F19" s="23"/>
      <c r="G19" s="27"/>
      <c r="H19" s="28"/>
    </row>
    <row r="20" spans="2:8">
      <c r="B20" s="4"/>
      <c r="C20" s="4"/>
      <c r="D20" s="7"/>
      <c r="E20" s="7" t="s">
        <v>5</v>
      </c>
      <c r="F20" s="24"/>
      <c r="G20" s="25"/>
      <c r="H20" s="26"/>
    </row>
    <row r="22" spans="2:8" s="8" customFormat="1" ht="12.75" customHeight="1">
      <c r="C22" s="9" t="s">
        <v>9</v>
      </c>
    </row>
    <row r="23" spans="2:8" s="8" customFormat="1" ht="45" customHeight="1">
      <c r="B23" s="787" t="s">
        <v>10</v>
      </c>
      <c r="C23" s="787"/>
      <c r="D23" s="787"/>
      <c r="E23" s="787"/>
      <c r="F23" s="787"/>
      <c r="G23" s="787"/>
      <c r="H23" s="787"/>
    </row>
  </sheetData>
  <mergeCells count="11">
    <mergeCell ref="B23:H23"/>
    <mergeCell ref="B1:D1"/>
    <mergeCell ref="B2:H2"/>
    <mergeCell ref="B7:B8"/>
    <mergeCell ref="C7:C8"/>
    <mergeCell ref="D7:D8"/>
    <mergeCell ref="E7:E8"/>
    <mergeCell ref="F7:F8"/>
    <mergeCell ref="D5:H5"/>
    <mergeCell ref="D3:H3"/>
    <mergeCell ref="D4:H4"/>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B1:K41"/>
  <sheetViews>
    <sheetView showZeros="0" view="pageBreakPreview" topLeftCell="B1" zoomScale="80" zoomScaleNormal="100" zoomScaleSheetLayoutView="80" workbookViewId="0">
      <selection activeCell="D4" sqref="D4:I4"/>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4.8867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3,2</v>
      </c>
      <c r="G1" s="16"/>
      <c r="H1" s="16"/>
      <c r="I1" s="16"/>
    </row>
    <row r="2" spans="2:9" s="3" customFormat="1">
      <c r="B2" s="789" t="str">
        <f>D9</f>
        <v>Ārējā sadzīves kanalizācija</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33"/>
      <c r="C9" s="34">
        <v>0</v>
      </c>
      <c r="D9" s="810" t="s">
        <v>869</v>
      </c>
      <c r="E9" s="811"/>
      <c r="F9" s="35"/>
      <c r="G9" s="36"/>
      <c r="H9" s="25"/>
      <c r="I9" s="26"/>
    </row>
    <row r="10" spans="2:9" ht="26.4">
      <c r="B10" s="309"/>
      <c r="C10" s="298"/>
      <c r="D10" s="83" t="s">
        <v>851</v>
      </c>
      <c r="E10" s="83"/>
      <c r="F10" s="83"/>
      <c r="G10" s="82"/>
      <c r="H10" s="25"/>
      <c r="I10" s="26"/>
    </row>
    <row r="11" spans="2:9" ht="26.4">
      <c r="B11" s="47">
        <v>1</v>
      </c>
      <c r="C11" s="298"/>
      <c r="D11" s="49" t="s">
        <v>852</v>
      </c>
      <c r="E11" s="74" t="s">
        <v>812</v>
      </c>
      <c r="F11" s="74" t="s">
        <v>19</v>
      </c>
      <c r="G11" s="50">
        <v>59.2</v>
      </c>
      <c r="H11" s="25"/>
      <c r="I11" s="26"/>
    </row>
    <row r="12" spans="2:9" ht="26.4">
      <c r="B12" s="310">
        <v>2</v>
      </c>
      <c r="C12" s="298"/>
      <c r="D12" s="49" t="s">
        <v>852</v>
      </c>
      <c r="E12" s="74" t="s">
        <v>108</v>
      </c>
      <c r="F12" s="84" t="s">
        <v>19</v>
      </c>
      <c r="G12" s="55">
        <v>5</v>
      </c>
      <c r="H12" s="25"/>
      <c r="I12" s="26"/>
    </row>
    <row r="13" spans="2:9" ht="39.6">
      <c r="B13" s="310">
        <v>3</v>
      </c>
      <c r="C13" s="298"/>
      <c r="D13" s="49" t="s">
        <v>853</v>
      </c>
      <c r="E13" s="74" t="s">
        <v>854</v>
      </c>
      <c r="F13" s="84" t="s">
        <v>19</v>
      </c>
      <c r="G13" s="55">
        <v>6</v>
      </c>
      <c r="H13" s="25"/>
      <c r="I13" s="26"/>
    </row>
    <row r="14" spans="2:9" ht="66">
      <c r="B14" s="310">
        <v>4</v>
      </c>
      <c r="C14" s="298"/>
      <c r="D14" s="49" t="s">
        <v>855</v>
      </c>
      <c r="E14" s="55" t="s">
        <v>856</v>
      </c>
      <c r="F14" s="55" t="s">
        <v>44</v>
      </c>
      <c r="G14" s="55">
        <v>3</v>
      </c>
      <c r="H14" s="25"/>
      <c r="I14" s="26"/>
    </row>
    <row r="15" spans="2:9" ht="52.8">
      <c r="B15" s="47">
        <v>5</v>
      </c>
      <c r="C15" s="298"/>
      <c r="D15" s="49" t="s">
        <v>857</v>
      </c>
      <c r="E15" s="55" t="s">
        <v>856</v>
      </c>
      <c r="F15" s="55" t="s">
        <v>44</v>
      </c>
      <c r="G15" s="50">
        <v>1</v>
      </c>
      <c r="H15" s="25"/>
      <c r="I15" s="26"/>
    </row>
    <row r="16" spans="2:9">
      <c r="B16" s="47">
        <v>6</v>
      </c>
      <c r="C16" s="298"/>
      <c r="D16" s="49" t="s">
        <v>858</v>
      </c>
      <c r="E16" s="74"/>
      <c r="F16" s="55" t="s">
        <v>44</v>
      </c>
      <c r="G16" s="50">
        <v>1</v>
      </c>
      <c r="H16" s="25"/>
      <c r="I16" s="26"/>
    </row>
    <row r="17" spans="2:9">
      <c r="B17" s="47">
        <v>7</v>
      </c>
      <c r="C17" s="298"/>
      <c r="D17" s="79" t="s">
        <v>859</v>
      </c>
      <c r="E17" s="84" t="s">
        <v>828</v>
      </c>
      <c r="F17" s="84" t="s">
        <v>829</v>
      </c>
      <c r="G17" s="50">
        <v>12</v>
      </c>
      <c r="H17" s="25"/>
      <c r="I17" s="26"/>
    </row>
    <row r="18" spans="2:9">
      <c r="B18" s="47">
        <v>8</v>
      </c>
      <c r="C18" s="298"/>
      <c r="D18" s="79" t="s">
        <v>830</v>
      </c>
      <c r="E18" s="84" t="s">
        <v>831</v>
      </c>
      <c r="F18" s="84" t="s">
        <v>829</v>
      </c>
      <c r="G18" s="50">
        <v>31</v>
      </c>
      <c r="H18" s="25"/>
      <c r="I18" s="26"/>
    </row>
    <row r="19" spans="2:9" ht="26.4">
      <c r="B19" s="47">
        <v>9</v>
      </c>
      <c r="C19" s="298"/>
      <c r="D19" s="49" t="s">
        <v>832</v>
      </c>
      <c r="E19" s="84"/>
      <c r="F19" s="84" t="s">
        <v>829</v>
      </c>
      <c r="G19" s="50">
        <v>142</v>
      </c>
      <c r="H19" s="25"/>
      <c r="I19" s="26"/>
    </row>
    <row r="20" spans="2:9">
      <c r="B20" s="310"/>
      <c r="C20" s="298"/>
      <c r="D20" s="85"/>
      <c r="E20" s="74"/>
      <c r="F20" s="84"/>
      <c r="G20" s="311"/>
      <c r="H20" s="25"/>
      <c r="I20" s="26"/>
    </row>
    <row r="21" spans="2:9" ht="26.4">
      <c r="B21" s="56"/>
      <c r="C21" s="298"/>
      <c r="D21" s="83" t="s">
        <v>860</v>
      </c>
      <c r="E21" s="87"/>
      <c r="F21" s="83"/>
      <c r="G21" s="82"/>
      <c r="H21" s="25"/>
      <c r="I21" s="26"/>
    </row>
    <row r="22" spans="2:9">
      <c r="B22" s="310">
        <v>10</v>
      </c>
      <c r="C22" s="298"/>
      <c r="D22" s="88" t="s">
        <v>834</v>
      </c>
      <c r="E22" s="74"/>
      <c r="F22" s="74" t="s">
        <v>19</v>
      </c>
      <c r="G22" s="312">
        <v>70.2</v>
      </c>
      <c r="H22" s="25"/>
      <c r="I22" s="26"/>
    </row>
    <row r="23" spans="2:9">
      <c r="B23" s="310">
        <v>11</v>
      </c>
      <c r="C23" s="298"/>
      <c r="D23" s="89" t="s">
        <v>861</v>
      </c>
      <c r="E23" s="74"/>
      <c r="F23" s="74" t="s">
        <v>19</v>
      </c>
      <c r="G23" s="312">
        <v>70.2</v>
      </c>
      <c r="H23" s="25"/>
      <c r="I23" s="26"/>
    </row>
    <row r="24" spans="2:9">
      <c r="B24" s="310">
        <v>12</v>
      </c>
      <c r="C24" s="298"/>
      <c r="D24" s="88" t="s">
        <v>862</v>
      </c>
      <c r="E24" s="84"/>
      <c r="F24" s="55" t="s">
        <v>44</v>
      </c>
      <c r="G24" s="311">
        <v>4</v>
      </c>
      <c r="H24" s="25"/>
      <c r="I24" s="26"/>
    </row>
    <row r="25" spans="2:9">
      <c r="B25" s="310">
        <v>13</v>
      </c>
      <c r="C25" s="298"/>
      <c r="D25" s="89" t="s">
        <v>838</v>
      </c>
      <c r="E25" s="84"/>
      <c r="F25" s="74" t="s">
        <v>829</v>
      </c>
      <c r="G25" s="311">
        <v>12</v>
      </c>
      <c r="H25" s="25"/>
      <c r="I25" s="26"/>
    </row>
    <row r="26" spans="2:9">
      <c r="B26" s="310">
        <v>14</v>
      </c>
      <c r="C26" s="298"/>
      <c r="D26" s="88" t="s">
        <v>863</v>
      </c>
      <c r="E26" s="84"/>
      <c r="F26" s="84" t="s">
        <v>829</v>
      </c>
      <c r="G26" s="311">
        <v>31</v>
      </c>
      <c r="H26" s="25"/>
      <c r="I26" s="26"/>
    </row>
    <row r="27" spans="2:9">
      <c r="B27" s="310">
        <v>15</v>
      </c>
      <c r="C27" s="298"/>
      <c r="D27" s="89" t="s">
        <v>842</v>
      </c>
      <c r="E27" s="84"/>
      <c r="F27" s="84" t="s">
        <v>829</v>
      </c>
      <c r="G27" s="311">
        <v>185</v>
      </c>
      <c r="H27" s="25"/>
      <c r="I27" s="26"/>
    </row>
    <row r="28" spans="2:9" ht="39.6">
      <c r="B28" s="310">
        <v>16</v>
      </c>
      <c r="C28" s="298"/>
      <c r="D28" s="89" t="s">
        <v>843</v>
      </c>
      <c r="E28" s="84"/>
      <c r="F28" s="84" t="s">
        <v>829</v>
      </c>
      <c r="G28" s="311">
        <v>142</v>
      </c>
      <c r="H28" s="25"/>
      <c r="I28" s="26"/>
    </row>
    <row r="29" spans="2:9" ht="26.4">
      <c r="B29" s="310">
        <v>17</v>
      </c>
      <c r="C29" s="298"/>
      <c r="D29" s="88" t="s">
        <v>864</v>
      </c>
      <c r="E29" s="84"/>
      <c r="F29" s="84" t="s">
        <v>829</v>
      </c>
      <c r="G29" s="311">
        <v>185</v>
      </c>
      <c r="H29" s="25"/>
      <c r="I29" s="26"/>
    </row>
    <row r="30" spans="2:9" ht="26.4">
      <c r="B30" s="310">
        <v>18</v>
      </c>
      <c r="C30" s="298"/>
      <c r="D30" s="89" t="s">
        <v>865</v>
      </c>
      <c r="E30" s="84"/>
      <c r="F30" s="84" t="s">
        <v>837</v>
      </c>
      <c r="G30" s="311">
        <v>1</v>
      </c>
      <c r="H30" s="25"/>
      <c r="I30" s="26"/>
    </row>
    <row r="31" spans="2:9" ht="26.4">
      <c r="B31" s="310">
        <v>19</v>
      </c>
      <c r="C31" s="298"/>
      <c r="D31" s="88" t="s">
        <v>866</v>
      </c>
      <c r="E31" s="84"/>
      <c r="F31" s="84" t="s">
        <v>837</v>
      </c>
      <c r="G31" s="311">
        <v>1</v>
      </c>
      <c r="H31" s="25"/>
      <c r="I31" s="26"/>
    </row>
    <row r="32" spans="2:9">
      <c r="B32" s="310">
        <v>20</v>
      </c>
      <c r="C32" s="298"/>
      <c r="D32" s="89" t="s">
        <v>867</v>
      </c>
      <c r="E32" s="84"/>
      <c r="F32" s="84" t="s">
        <v>19</v>
      </c>
      <c r="G32" s="312">
        <v>70.2</v>
      </c>
      <c r="H32" s="25"/>
      <c r="I32" s="26"/>
    </row>
    <row r="33" spans="2:9" ht="26.4">
      <c r="B33" s="310">
        <v>21</v>
      </c>
      <c r="C33" s="298"/>
      <c r="D33" s="88" t="s">
        <v>846</v>
      </c>
      <c r="E33" s="84"/>
      <c r="F33" s="55" t="s">
        <v>44</v>
      </c>
      <c r="G33" s="311">
        <v>1</v>
      </c>
      <c r="H33" s="25"/>
      <c r="I33" s="26"/>
    </row>
    <row r="34" spans="2:9" ht="26.4">
      <c r="B34" s="310">
        <v>22</v>
      </c>
      <c r="C34" s="298"/>
      <c r="D34" s="88" t="s">
        <v>849</v>
      </c>
      <c r="E34" s="84"/>
      <c r="F34" s="84" t="s">
        <v>19</v>
      </c>
      <c r="G34" s="312">
        <v>70.2</v>
      </c>
      <c r="H34" s="25"/>
      <c r="I34" s="26"/>
    </row>
    <row r="35" spans="2:9" ht="26.4">
      <c r="B35" s="310">
        <v>23</v>
      </c>
      <c r="C35" s="298"/>
      <c r="D35" s="89" t="s">
        <v>868</v>
      </c>
      <c r="E35" s="74"/>
      <c r="F35" s="55" t="s">
        <v>44</v>
      </c>
      <c r="G35" s="311">
        <v>1</v>
      </c>
      <c r="H35" s="25"/>
      <c r="I35" s="26"/>
    </row>
    <row r="36" spans="2:9">
      <c r="B36" s="310">
        <v>24</v>
      </c>
      <c r="C36" s="298"/>
      <c r="D36" s="88" t="s">
        <v>848</v>
      </c>
      <c r="E36" s="74"/>
      <c r="F36" s="55" t="s">
        <v>44</v>
      </c>
      <c r="G36" s="311">
        <v>1</v>
      </c>
      <c r="H36" s="25"/>
      <c r="I36" s="26"/>
    </row>
    <row r="37" spans="2:9" s="6" customFormat="1">
      <c r="B37" s="10"/>
      <c r="C37" s="11"/>
      <c r="D37" s="12"/>
      <c r="E37" s="12"/>
      <c r="F37" s="13"/>
      <c r="G37" s="23"/>
      <c r="H37" s="27"/>
      <c r="I37" s="28"/>
    </row>
    <row r="38" spans="2:9">
      <c r="B38" s="4"/>
      <c r="C38" s="4"/>
      <c r="D38" s="7"/>
      <c r="E38" s="7"/>
      <c r="F38" s="7" t="s">
        <v>5</v>
      </c>
      <c r="G38" s="24"/>
      <c r="H38" s="25"/>
      <c r="I38" s="26"/>
    </row>
    <row r="40" spans="2:9" s="8" customFormat="1" ht="12.75" customHeight="1">
      <c r="C40" s="9" t="str">
        <f>'1,1'!C22</f>
        <v>Piezīmes:</v>
      </c>
    </row>
    <row r="41" spans="2:9" s="8" customFormat="1" ht="45" customHeight="1">
      <c r="B41"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1" s="787"/>
      <c r="D41" s="787"/>
      <c r="E41" s="787"/>
      <c r="F41" s="787"/>
      <c r="G41" s="787"/>
      <c r="H41" s="787"/>
      <c r="I41" s="787"/>
    </row>
  </sheetData>
  <mergeCells count="12">
    <mergeCell ref="B1:D1"/>
    <mergeCell ref="B2:I2"/>
    <mergeCell ref="D3:I3"/>
    <mergeCell ref="D4:I4"/>
    <mergeCell ref="D5:I5"/>
    <mergeCell ref="B7:B8"/>
    <mergeCell ref="C7:C8"/>
    <mergeCell ref="F7:F8"/>
    <mergeCell ref="G7:G8"/>
    <mergeCell ref="B41:I4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K44"/>
  <sheetViews>
    <sheetView showZeros="0" view="pageBreakPreview" topLeftCell="B1" zoomScale="80" zoomScaleNormal="100" zoomScaleSheetLayoutView="80" workbookViewId="0">
      <selection activeCell="I13" sqref="I13"/>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6.777343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88" t="s">
        <v>12</v>
      </c>
      <c r="C1" s="788"/>
      <c r="D1" s="788"/>
      <c r="E1" s="31"/>
      <c r="F1" s="16" t="str">
        <f ca="1">MID(CELL("filename",B1), FIND("]", CELL("filename",B1))+ 1, 255)</f>
        <v>3,3</v>
      </c>
      <c r="G1" s="16"/>
      <c r="H1" s="16"/>
      <c r="I1" s="16"/>
    </row>
    <row r="2" spans="2:9" s="3" customFormat="1">
      <c r="B2" s="789" t="str">
        <f>D9</f>
        <v>Ārējā lietus ūdens kanalizācija</v>
      </c>
      <c r="C2" s="789"/>
      <c r="D2" s="789"/>
      <c r="E2" s="789"/>
      <c r="F2" s="789"/>
      <c r="G2" s="789"/>
      <c r="H2" s="789"/>
      <c r="I2" s="789"/>
    </row>
    <row r="3" spans="2:9">
      <c r="B3" s="2" t="s">
        <v>1</v>
      </c>
      <c r="D3" s="796" t="str">
        <f>'1,1'!D3</f>
        <v>Ražošanas ēka</v>
      </c>
      <c r="E3" s="796"/>
      <c r="F3" s="796"/>
      <c r="G3" s="796"/>
      <c r="H3" s="796"/>
      <c r="I3" s="796"/>
    </row>
    <row r="4" spans="2:9">
      <c r="B4" s="2" t="s">
        <v>2</v>
      </c>
      <c r="D4" s="796" t="str">
        <f>'1,1'!D4</f>
        <v>Ražošanas ēkas Nr.7 jaunbūve</v>
      </c>
      <c r="E4" s="796"/>
      <c r="F4" s="796"/>
      <c r="G4" s="796"/>
      <c r="H4" s="796"/>
      <c r="I4" s="796"/>
    </row>
    <row r="5" spans="2:9">
      <c r="B5" s="2" t="s">
        <v>3</v>
      </c>
      <c r="D5" s="796" t="str">
        <f>'1,1'!D5:H5</f>
        <v>Ventspils, Ventspils Augsto tehnoloģiju parks</v>
      </c>
      <c r="E5" s="796"/>
      <c r="F5" s="796"/>
      <c r="G5" s="796"/>
      <c r="H5" s="796"/>
      <c r="I5" s="796"/>
    </row>
    <row r="6" spans="2:9" ht="15">
      <c r="B6" s="5"/>
      <c r="C6" s="5"/>
    </row>
    <row r="7" spans="2:9" ht="14.25" customHeight="1">
      <c r="B7" s="790" t="s">
        <v>4</v>
      </c>
      <c r="C7" s="791"/>
      <c r="D7" s="805" t="s">
        <v>6</v>
      </c>
      <c r="E7" s="806"/>
      <c r="F7" s="794" t="s">
        <v>7</v>
      </c>
      <c r="G7" s="795" t="s">
        <v>8</v>
      </c>
      <c r="H7" s="25"/>
      <c r="I7" s="26"/>
    </row>
    <row r="8" spans="2:9" ht="59.25" customHeight="1">
      <c r="B8" s="790"/>
      <c r="C8" s="792"/>
      <c r="D8" s="807"/>
      <c r="E8" s="808"/>
      <c r="F8" s="794"/>
      <c r="G8" s="795"/>
      <c r="H8" s="25"/>
      <c r="I8" s="26"/>
    </row>
    <row r="9" spans="2:9" ht="15.6">
      <c r="B9" s="33"/>
      <c r="C9" s="34">
        <v>0</v>
      </c>
      <c r="D9" s="810" t="s">
        <v>885</v>
      </c>
      <c r="E9" s="811"/>
      <c r="F9" s="35"/>
      <c r="G9" s="36"/>
      <c r="H9" s="25"/>
      <c r="I9" s="26"/>
    </row>
    <row r="10" spans="2:9">
      <c r="B10" s="56"/>
      <c r="C10" s="298"/>
      <c r="D10" s="90" t="s">
        <v>870</v>
      </c>
      <c r="E10" s="90"/>
      <c r="F10" s="313"/>
      <c r="G10" s="313"/>
      <c r="H10" s="25"/>
      <c r="I10" s="26"/>
    </row>
    <row r="11" spans="2:9" ht="26.4">
      <c r="B11" s="47">
        <v>1</v>
      </c>
      <c r="C11" s="298"/>
      <c r="D11" s="91" t="s">
        <v>871</v>
      </c>
      <c r="E11" s="74" t="s">
        <v>872</v>
      </c>
      <c r="F11" s="50" t="s">
        <v>19</v>
      </c>
      <c r="G11" s="50">
        <v>9.6999999999999993</v>
      </c>
      <c r="H11" s="25"/>
      <c r="I11" s="26"/>
    </row>
    <row r="12" spans="2:9" ht="26.4">
      <c r="B12" s="47">
        <v>2</v>
      </c>
      <c r="C12" s="298"/>
      <c r="D12" s="88" t="s">
        <v>871</v>
      </c>
      <c r="E12" s="74" t="s">
        <v>873</v>
      </c>
      <c r="F12" s="50" t="s">
        <v>19</v>
      </c>
      <c r="G12" s="50">
        <v>493.2</v>
      </c>
      <c r="H12" s="25"/>
      <c r="I12" s="26"/>
    </row>
    <row r="13" spans="2:9" ht="26.4">
      <c r="B13" s="47">
        <v>3</v>
      </c>
      <c r="C13" s="298"/>
      <c r="D13" s="89" t="s">
        <v>871</v>
      </c>
      <c r="E13" s="74" t="s">
        <v>812</v>
      </c>
      <c r="F13" s="50" t="s">
        <v>19</v>
      </c>
      <c r="G13" s="50">
        <v>190.5</v>
      </c>
      <c r="H13" s="25"/>
      <c r="I13" s="26"/>
    </row>
    <row r="14" spans="2:9" ht="66">
      <c r="B14" s="47">
        <v>4</v>
      </c>
      <c r="C14" s="298"/>
      <c r="D14" s="73" t="s">
        <v>874</v>
      </c>
      <c r="E14" s="50" t="s">
        <v>856</v>
      </c>
      <c r="F14" s="50" t="s">
        <v>44</v>
      </c>
      <c r="G14" s="50">
        <v>2</v>
      </c>
      <c r="H14" s="25"/>
      <c r="I14" s="26"/>
    </row>
    <row r="15" spans="2:9" ht="66">
      <c r="B15" s="47">
        <v>5</v>
      </c>
      <c r="C15" s="298"/>
      <c r="D15" s="73" t="s">
        <v>875</v>
      </c>
      <c r="E15" s="50" t="s">
        <v>876</v>
      </c>
      <c r="F15" s="50" t="s">
        <v>44</v>
      </c>
      <c r="G15" s="50">
        <v>21</v>
      </c>
      <c r="H15" s="25"/>
      <c r="I15" s="26"/>
    </row>
    <row r="16" spans="2:9" ht="66">
      <c r="B16" s="47">
        <v>6</v>
      </c>
      <c r="C16" s="298"/>
      <c r="D16" s="73" t="s">
        <v>877</v>
      </c>
      <c r="E16" s="50" t="s">
        <v>876</v>
      </c>
      <c r="F16" s="50" t="s">
        <v>44</v>
      </c>
      <c r="G16" s="50">
        <v>6</v>
      </c>
      <c r="H16" s="25"/>
      <c r="I16" s="26"/>
    </row>
    <row r="17" spans="2:9" ht="52.8">
      <c r="B17" s="47">
        <v>7</v>
      </c>
      <c r="C17" s="298"/>
      <c r="D17" s="73" t="s">
        <v>878</v>
      </c>
      <c r="E17" s="50" t="s">
        <v>876</v>
      </c>
      <c r="F17" s="50" t="s">
        <v>44</v>
      </c>
      <c r="G17" s="50">
        <v>1</v>
      </c>
      <c r="H17" s="25"/>
      <c r="I17" s="26"/>
    </row>
    <row r="18" spans="2:9" ht="66">
      <c r="B18" s="47">
        <v>8</v>
      </c>
      <c r="C18" s="298"/>
      <c r="D18" s="73" t="s">
        <v>879</v>
      </c>
      <c r="E18" s="50" t="s">
        <v>236</v>
      </c>
      <c r="F18" s="50" t="s">
        <v>44</v>
      </c>
      <c r="G18" s="50">
        <v>3</v>
      </c>
      <c r="H18" s="25"/>
      <c r="I18" s="26"/>
    </row>
    <row r="19" spans="2:9" ht="79.2">
      <c r="B19" s="47">
        <v>9</v>
      </c>
      <c r="C19" s="298"/>
      <c r="D19" s="73" t="s">
        <v>880</v>
      </c>
      <c r="E19" s="50" t="s">
        <v>876</v>
      </c>
      <c r="F19" s="50" t="s">
        <v>44</v>
      </c>
      <c r="G19" s="50">
        <v>14</v>
      </c>
      <c r="H19" s="25"/>
      <c r="I19" s="26"/>
    </row>
    <row r="20" spans="2:9">
      <c r="B20" s="47">
        <v>10</v>
      </c>
      <c r="C20" s="298"/>
      <c r="D20" s="91" t="s">
        <v>881</v>
      </c>
      <c r="E20" s="84" t="s">
        <v>812</v>
      </c>
      <c r="F20" s="55" t="s">
        <v>26</v>
      </c>
      <c r="G20" s="50">
        <v>15</v>
      </c>
      <c r="H20" s="25"/>
      <c r="I20" s="26"/>
    </row>
    <row r="21" spans="2:9">
      <c r="B21" s="47">
        <v>11</v>
      </c>
      <c r="C21" s="298"/>
      <c r="D21" s="89" t="s">
        <v>858</v>
      </c>
      <c r="E21" s="74"/>
      <c r="F21" s="50" t="s">
        <v>44</v>
      </c>
      <c r="G21" s="50">
        <v>1</v>
      </c>
      <c r="H21" s="25"/>
      <c r="I21" s="26"/>
    </row>
    <row r="22" spans="2:9">
      <c r="B22" s="47">
        <v>12</v>
      </c>
      <c r="C22" s="298"/>
      <c r="D22" s="89" t="s">
        <v>859</v>
      </c>
      <c r="E22" s="84" t="s">
        <v>828</v>
      </c>
      <c r="F22" s="55" t="s">
        <v>829</v>
      </c>
      <c r="G22" s="50">
        <v>105</v>
      </c>
      <c r="H22" s="25"/>
      <c r="I22" s="26"/>
    </row>
    <row r="23" spans="2:9">
      <c r="B23" s="47">
        <v>13</v>
      </c>
      <c r="C23" s="298"/>
      <c r="D23" s="89" t="s">
        <v>830</v>
      </c>
      <c r="E23" s="84" t="s">
        <v>831</v>
      </c>
      <c r="F23" s="55" t="s">
        <v>829</v>
      </c>
      <c r="G23" s="50">
        <v>326</v>
      </c>
      <c r="H23" s="25"/>
      <c r="I23" s="26"/>
    </row>
    <row r="24" spans="2:9" ht="26.4">
      <c r="B24" s="47">
        <v>14</v>
      </c>
      <c r="C24" s="298"/>
      <c r="D24" s="91" t="s">
        <v>832</v>
      </c>
      <c r="E24" s="84"/>
      <c r="F24" s="50" t="s">
        <v>829</v>
      </c>
      <c r="G24" s="50">
        <v>1119</v>
      </c>
      <c r="H24" s="25"/>
      <c r="I24" s="26"/>
    </row>
    <row r="25" spans="2:9">
      <c r="B25" s="56"/>
      <c r="C25" s="298"/>
      <c r="D25" s="90" t="s">
        <v>882</v>
      </c>
      <c r="E25" s="90"/>
      <c r="F25" s="313"/>
      <c r="G25" s="313"/>
      <c r="H25" s="25"/>
      <c r="I25" s="26"/>
    </row>
    <row r="26" spans="2:9">
      <c r="B26" s="47">
        <v>15</v>
      </c>
      <c r="C26" s="298"/>
      <c r="D26" s="88" t="s">
        <v>834</v>
      </c>
      <c r="E26" s="92"/>
      <c r="F26" s="50" t="s">
        <v>19</v>
      </c>
      <c r="G26" s="314" t="s">
        <v>1644</v>
      </c>
      <c r="H26" s="25"/>
      <c r="I26" s="26"/>
    </row>
    <row r="27" spans="2:9">
      <c r="B27" s="47">
        <v>16</v>
      </c>
      <c r="C27" s="298"/>
      <c r="D27" s="89" t="s">
        <v>861</v>
      </c>
      <c r="E27" s="92"/>
      <c r="F27" s="50" t="s">
        <v>19</v>
      </c>
      <c r="G27" s="314" t="s">
        <v>1644</v>
      </c>
      <c r="H27" s="25"/>
      <c r="I27" s="26"/>
    </row>
    <row r="28" spans="2:9">
      <c r="B28" s="47">
        <v>17</v>
      </c>
      <c r="C28" s="298"/>
      <c r="D28" s="88" t="s">
        <v>883</v>
      </c>
      <c r="E28" s="93"/>
      <c r="F28" s="50" t="s">
        <v>44</v>
      </c>
      <c r="G28" s="50">
        <v>44</v>
      </c>
      <c r="H28" s="25"/>
      <c r="I28" s="26"/>
    </row>
    <row r="29" spans="2:9">
      <c r="B29" s="47">
        <v>18</v>
      </c>
      <c r="C29" s="298"/>
      <c r="D29" s="89" t="s">
        <v>838</v>
      </c>
      <c r="E29" s="93"/>
      <c r="F29" s="50" t="s">
        <v>829</v>
      </c>
      <c r="G29" s="50">
        <v>105</v>
      </c>
      <c r="H29" s="25"/>
      <c r="I29" s="26"/>
    </row>
    <row r="30" spans="2:9">
      <c r="B30" s="47">
        <v>19</v>
      </c>
      <c r="C30" s="298"/>
      <c r="D30" s="88" t="s">
        <v>863</v>
      </c>
      <c r="E30" s="93"/>
      <c r="F30" s="55" t="s">
        <v>829</v>
      </c>
      <c r="G30" s="50">
        <v>326</v>
      </c>
      <c r="H30" s="25"/>
      <c r="I30" s="26"/>
    </row>
    <row r="31" spans="2:9">
      <c r="B31" s="47">
        <v>20</v>
      </c>
      <c r="C31" s="298"/>
      <c r="D31" s="89" t="s">
        <v>842</v>
      </c>
      <c r="E31" s="93"/>
      <c r="F31" s="55" t="s">
        <v>829</v>
      </c>
      <c r="G31" s="50">
        <v>1550</v>
      </c>
      <c r="H31" s="25"/>
      <c r="I31" s="26"/>
    </row>
    <row r="32" spans="2:9" ht="39.6">
      <c r="B32" s="47">
        <v>21</v>
      </c>
      <c r="C32" s="298"/>
      <c r="D32" s="89" t="s">
        <v>843</v>
      </c>
      <c r="E32" s="93"/>
      <c r="F32" s="55" t="s">
        <v>829</v>
      </c>
      <c r="G32" s="50">
        <v>1119</v>
      </c>
      <c r="H32" s="25"/>
      <c r="I32" s="26"/>
    </row>
    <row r="33" spans="2:9" ht="26.4">
      <c r="B33" s="47">
        <v>22</v>
      </c>
      <c r="C33" s="298"/>
      <c r="D33" s="88" t="s">
        <v>864</v>
      </c>
      <c r="E33" s="93"/>
      <c r="F33" s="55" t="s">
        <v>829</v>
      </c>
      <c r="G33" s="50">
        <v>1550</v>
      </c>
      <c r="H33" s="25"/>
      <c r="I33" s="26"/>
    </row>
    <row r="34" spans="2:9" ht="26.4">
      <c r="B34" s="47">
        <v>23</v>
      </c>
      <c r="C34" s="298"/>
      <c r="D34" s="89" t="s">
        <v>884</v>
      </c>
      <c r="E34" s="93"/>
      <c r="F34" s="55" t="s">
        <v>837</v>
      </c>
      <c r="G34" s="50">
        <v>1</v>
      </c>
      <c r="H34" s="25"/>
      <c r="I34" s="26"/>
    </row>
    <row r="35" spans="2:9">
      <c r="B35" s="47">
        <v>24</v>
      </c>
      <c r="C35" s="298"/>
      <c r="D35" s="89" t="s">
        <v>867</v>
      </c>
      <c r="E35" s="93"/>
      <c r="F35" s="55" t="s">
        <v>19</v>
      </c>
      <c r="G35" s="315" t="s">
        <v>1644</v>
      </c>
      <c r="H35" s="25"/>
      <c r="I35" s="26"/>
    </row>
    <row r="36" spans="2:9" ht="26.4">
      <c r="B36" s="47">
        <v>25</v>
      </c>
      <c r="C36" s="298"/>
      <c r="D36" s="88" t="s">
        <v>846</v>
      </c>
      <c r="E36" s="93"/>
      <c r="F36" s="55" t="s">
        <v>44</v>
      </c>
      <c r="G36" s="315">
        <v>1</v>
      </c>
      <c r="H36" s="25"/>
      <c r="I36" s="26"/>
    </row>
    <row r="37" spans="2:9" ht="26.4">
      <c r="B37" s="47">
        <v>26</v>
      </c>
      <c r="C37" s="298"/>
      <c r="D37" s="88" t="s">
        <v>849</v>
      </c>
      <c r="E37" s="93"/>
      <c r="F37" s="55" t="s">
        <v>19</v>
      </c>
      <c r="G37" s="315" t="s">
        <v>1644</v>
      </c>
      <c r="H37" s="25"/>
      <c r="I37" s="26"/>
    </row>
    <row r="38" spans="2:9" ht="26.4">
      <c r="B38" s="47">
        <v>27</v>
      </c>
      <c r="C38" s="298"/>
      <c r="D38" s="89" t="s">
        <v>868</v>
      </c>
      <c r="E38" s="94"/>
      <c r="F38" s="50" t="s">
        <v>44</v>
      </c>
      <c r="G38" s="50">
        <v>1</v>
      </c>
      <c r="H38" s="25"/>
      <c r="I38" s="26"/>
    </row>
    <row r="39" spans="2:9">
      <c r="B39" s="47">
        <v>28</v>
      </c>
      <c r="C39" s="298"/>
      <c r="D39" s="88" t="s">
        <v>848</v>
      </c>
      <c r="E39" s="94"/>
      <c r="F39" s="50" t="s">
        <v>44</v>
      </c>
      <c r="G39" s="50">
        <v>1</v>
      </c>
      <c r="H39" s="25"/>
      <c r="I39" s="26"/>
    </row>
    <row r="40" spans="2:9" s="6" customFormat="1">
      <c r="B40" s="10"/>
      <c r="C40" s="11"/>
      <c r="D40" s="12"/>
      <c r="E40" s="12"/>
      <c r="F40" s="13"/>
      <c r="G40" s="23"/>
      <c r="H40" s="27"/>
      <c r="I40" s="28"/>
    </row>
    <row r="41" spans="2:9">
      <c r="B41" s="4"/>
      <c r="C41" s="4"/>
      <c r="D41" s="7"/>
      <c r="E41" s="7"/>
      <c r="F41" s="7" t="s">
        <v>5</v>
      </c>
      <c r="G41" s="24"/>
      <c r="H41" s="25"/>
      <c r="I41" s="26"/>
    </row>
    <row r="43" spans="2:9" s="8" customFormat="1" ht="12.75" customHeight="1">
      <c r="C43" s="9" t="str">
        <f>'1,1'!C22</f>
        <v>Piezīmes:</v>
      </c>
    </row>
    <row r="44" spans="2:9" s="8" customFormat="1" ht="45" customHeight="1">
      <c r="B44"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4" s="787"/>
      <c r="D44" s="787"/>
      <c r="E44" s="787"/>
      <c r="F44" s="787"/>
      <c r="G44" s="787"/>
      <c r="H44" s="787"/>
      <c r="I44" s="787"/>
    </row>
  </sheetData>
  <mergeCells count="12">
    <mergeCell ref="B1:D1"/>
    <mergeCell ref="B2:I2"/>
    <mergeCell ref="D3:I3"/>
    <mergeCell ref="D4:I4"/>
    <mergeCell ref="D5:I5"/>
    <mergeCell ref="B7:B8"/>
    <mergeCell ref="C7:C8"/>
    <mergeCell ref="F7:F8"/>
    <mergeCell ref="G7:G8"/>
    <mergeCell ref="B44:I44"/>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B1:J82"/>
  <sheetViews>
    <sheetView showZeros="0" view="pageBreakPreview" topLeftCell="A46" zoomScale="85" zoomScaleNormal="100" zoomScaleSheetLayoutView="85" workbookViewId="0">
      <selection activeCell="E41" sqref="E41"/>
    </sheetView>
  </sheetViews>
  <sheetFormatPr defaultColWidth="9.109375" defaultRowHeight="13.8"/>
  <cols>
    <col min="1" max="1" width="9.109375" style="1"/>
    <col min="2" max="2" width="12.109375" style="1" customWidth="1"/>
    <col min="3" max="3" width="13.33203125" style="1" customWidth="1"/>
    <col min="4" max="4" width="42" style="1" customWidth="1"/>
    <col min="5" max="5" width="17" style="1" customWidth="1"/>
    <col min="6" max="6" width="8.109375" style="1" customWidth="1"/>
    <col min="7" max="9" width="9.109375" style="1"/>
    <col min="10" max="10" width="9.109375" style="1" hidden="1" customWidth="1"/>
    <col min="11" max="16384" width="9.109375" style="1"/>
  </cols>
  <sheetData>
    <row r="1" spans="2:8" s="3" customFormat="1">
      <c r="B1" s="788" t="s">
        <v>12</v>
      </c>
      <c r="C1" s="788"/>
      <c r="D1" s="788"/>
      <c r="E1" s="31"/>
      <c r="F1" s="16" t="str">
        <f ca="1">MID(CELL("filename",B1), FIND("]", CELL("filename",B1))+ 1, 255)</f>
        <v>3,4</v>
      </c>
      <c r="G1" s="16"/>
      <c r="H1" s="16"/>
    </row>
    <row r="2" spans="2:8" s="3" customFormat="1">
      <c r="B2" s="789" t="str">
        <f>D9</f>
        <v>Ārējie vājstrāvu tīkli</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805" t="s">
        <v>6</v>
      </c>
      <c r="E7" s="806"/>
      <c r="F7" s="794" t="s">
        <v>7</v>
      </c>
      <c r="G7" s="795" t="s">
        <v>8</v>
      </c>
      <c r="H7" s="25"/>
    </row>
    <row r="8" spans="2:8" ht="59.25" customHeight="1">
      <c r="B8" s="790"/>
      <c r="C8" s="792"/>
      <c r="D8" s="807"/>
      <c r="E8" s="808"/>
      <c r="F8" s="794"/>
      <c r="G8" s="795"/>
      <c r="H8" s="25"/>
    </row>
    <row r="9" spans="2:8" ht="15.6">
      <c r="B9" s="33"/>
      <c r="C9" s="34">
        <v>0</v>
      </c>
      <c r="D9" s="810" t="s">
        <v>991</v>
      </c>
      <c r="E9" s="811"/>
      <c r="F9" s="35"/>
      <c r="G9" s="36"/>
      <c r="H9" s="25"/>
    </row>
    <row r="10" spans="2:8">
      <c r="B10" s="316"/>
      <c r="C10" s="95"/>
      <c r="D10" s="96" t="s">
        <v>886</v>
      </c>
      <c r="E10" s="96"/>
      <c r="F10" s="45"/>
      <c r="G10" s="45"/>
      <c r="H10" s="25"/>
    </row>
    <row r="11" spans="2:8">
      <c r="B11" s="97">
        <v>1</v>
      </c>
      <c r="C11" s="317"/>
      <c r="D11" s="706" t="s">
        <v>887</v>
      </c>
      <c r="E11" s="701" t="s">
        <v>888</v>
      </c>
      <c r="F11" s="701" t="s">
        <v>26</v>
      </c>
      <c r="G11" s="701">
        <v>14</v>
      </c>
      <c r="H11" s="25"/>
    </row>
    <row r="12" spans="2:8">
      <c r="B12" s="97">
        <v>2</v>
      </c>
      <c r="C12" s="700"/>
      <c r="D12" s="867" t="s">
        <v>887</v>
      </c>
      <c r="E12" s="868" t="s">
        <v>901</v>
      </c>
      <c r="F12" s="868" t="s">
        <v>19</v>
      </c>
      <c r="G12" s="869">
        <v>15</v>
      </c>
      <c r="H12" s="25"/>
    </row>
    <row r="13" spans="2:8">
      <c r="B13" s="97">
        <v>3</v>
      </c>
      <c r="C13" s="317"/>
      <c r="D13" s="870" t="s">
        <v>889</v>
      </c>
      <c r="E13" s="871" t="s">
        <v>890</v>
      </c>
      <c r="F13" s="871" t="s">
        <v>26</v>
      </c>
      <c r="G13" s="871">
        <v>2</v>
      </c>
      <c r="H13" s="25"/>
    </row>
    <row r="14" spans="2:8">
      <c r="B14" s="97">
        <v>4</v>
      </c>
      <c r="C14" s="317"/>
      <c r="D14" s="696" t="s">
        <v>891</v>
      </c>
      <c r="E14" s="98" t="s">
        <v>892</v>
      </c>
      <c r="F14" s="99" t="s">
        <v>44</v>
      </c>
      <c r="G14" s="44">
        <v>1</v>
      </c>
      <c r="H14" s="25"/>
    </row>
    <row r="15" spans="2:8">
      <c r="B15" s="97">
        <v>5</v>
      </c>
      <c r="C15" s="317"/>
      <c r="D15" s="696" t="s">
        <v>893</v>
      </c>
      <c r="E15" s="98"/>
      <c r="F15" s="99" t="s">
        <v>26</v>
      </c>
      <c r="G15" s="44">
        <v>1</v>
      </c>
      <c r="H15" s="25"/>
    </row>
    <row r="16" spans="2:8">
      <c r="B16" s="97">
        <v>6</v>
      </c>
      <c r="C16" s="317"/>
      <c r="D16" s="696" t="s">
        <v>894</v>
      </c>
      <c r="E16" s="98"/>
      <c r="F16" s="99" t="s">
        <v>26</v>
      </c>
      <c r="G16" s="44">
        <v>2</v>
      </c>
      <c r="H16" s="25"/>
    </row>
    <row r="17" spans="2:8">
      <c r="B17" s="97">
        <v>7</v>
      </c>
      <c r="C17" s="317"/>
      <c r="D17" s="696" t="s">
        <v>895</v>
      </c>
      <c r="E17" s="98"/>
      <c r="F17" s="99" t="s">
        <v>26</v>
      </c>
      <c r="G17" s="44">
        <v>3</v>
      </c>
      <c r="H17" s="25"/>
    </row>
    <row r="18" spans="2:8">
      <c r="B18" s="97">
        <v>8</v>
      </c>
      <c r="C18" s="317"/>
      <c r="D18" s="696" t="s">
        <v>896</v>
      </c>
      <c r="E18" s="98"/>
      <c r="F18" s="99" t="s">
        <v>26</v>
      </c>
      <c r="G18" s="98">
        <v>3</v>
      </c>
      <c r="H18" s="25"/>
    </row>
    <row r="19" spans="2:8">
      <c r="B19" s="97">
        <v>9</v>
      </c>
      <c r="C19" s="317"/>
      <c r="D19" s="696" t="s">
        <v>897</v>
      </c>
      <c r="E19" s="44"/>
      <c r="F19" s="99" t="s">
        <v>26</v>
      </c>
      <c r="G19" s="98">
        <v>1</v>
      </c>
      <c r="H19" s="25"/>
    </row>
    <row r="20" spans="2:8">
      <c r="B20" s="97">
        <v>10</v>
      </c>
      <c r="C20" s="317"/>
      <c r="D20" s="706" t="s">
        <v>898</v>
      </c>
      <c r="E20" s="701"/>
      <c r="F20" s="702" t="s">
        <v>26</v>
      </c>
      <c r="G20" s="703">
        <v>1</v>
      </c>
      <c r="H20" s="25"/>
    </row>
    <row r="21" spans="2:8">
      <c r="B21" s="97">
        <v>11</v>
      </c>
      <c r="C21" s="700"/>
      <c r="D21" s="867" t="s">
        <v>1876</v>
      </c>
      <c r="E21" s="872"/>
      <c r="F21" s="873" t="s">
        <v>829</v>
      </c>
      <c r="G21" s="874">
        <v>5.5</v>
      </c>
      <c r="H21" s="25"/>
    </row>
    <row r="22" spans="2:8">
      <c r="B22" s="97">
        <v>12</v>
      </c>
      <c r="C22" s="317"/>
      <c r="D22" s="707" t="s">
        <v>899</v>
      </c>
      <c r="E22" s="704"/>
      <c r="F22" s="705" t="s">
        <v>1645</v>
      </c>
      <c r="G22" s="704">
        <v>0.1</v>
      </c>
      <c r="H22" s="25"/>
    </row>
    <row r="23" spans="2:8">
      <c r="B23" s="97">
        <v>14</v>
      </c>
      <c r="C23" s="317"/>
      <c r="D23" s="694" t="s">
        <v>902</v>
      </c>
      <c r="E23" s="95" t="s">
        <v>903</v>
      </c>
      <c r="F23" s="318" t="s">
        <v>26</v>
      </c>
      <c r="G23" s="95">
        <v>0.15</v>
      </c>
      <c r="H23" s="25"/>
    </row>
    <row r="24" spans="2:8">
      <c r="B24" s="97">
        <v>15</v>
      </c>
      <c r="C24" s="317"/>
      <c r="D24" s="695" t="s">
        <v>904</v>
      </c>
      <c r="E24" s="327" t="s">
        <v>905</v>
      </c>
      <c r="F24" s="327" t="s">
        <v>158</v>
      </c>
      <c r="G24" s="327">
        <v>1700</v>
      </c>
      <c r="H24" s="25"/>
    </row>
    <row r="25" spans="2:8">
      <c r="B25" s="97">
        <v>16</v>
      </c>
      <c r="C25" s="317"/>
      <c r="D25" s="696" t="s">
        <v>906</v>
      </c>
      <c r="E25" s="98" t="s">
        <v>907</v>
      </c>
      <c r="F25" s="98" t="s">
        <v>44</v>
      </c>
      <c r="G25" s="98">
        <v>1</v>
      </c>
      <c r="H25" s="25"/>
    </row>
    <row r="26" spans="2:8">
      <c r="B26" s="97">
        <v>17</v>
      </c>
      <c r="C26" s="317"/>
      <c r="D26" s="695" t="s">
        <v>900</v>
      </c>
      <c r="E26" s="327" t="s">
        <v>901</v>
      </c>
      <c r="F26" s="327" t="s">
        <v>19</v>
      </c>
      <c r="G26" s="327">
        <v>20</v>
      </c>
      <c r="H26" s="25"/>
    </row>
    <row r="27" spans="2:8">
      <c r="B27" s="97">
        <v>18</v>
      </c>
      <c r="C27" s="317"/>
      <c r="D27" s="695" t="s">
        <v>908</v>
      </c>
      <c r="E27" s="327" t="s">
        <v>909</v>
      </c>
      <c r="F27" s="327" t="s">
        <v>19</v>
      </c>
      <c r="G27" s="327">
        <v>30</v>
      </c>
      <c r="H27" s="25"/>
    </row>
    <row r="28" spans="2:8">
      <c r="B28" s="97">
        <v>19</v>
      </c>
      <c r="C28" s="317"/>
      <c r="D28" s="696" t="s">
        <v>910</v>
      </c>
      <c r="E28" s="98"/>
      <c r="F28" s="98" t="s">
        <v>44</v>
      </c>
      <c r="G28" s="98">
        <v>2</v>
      </c>
      <c r="H28" s="25"/>
    </row>
    <row r="29" spans="2:8">
      <c r="B29" s="97"/>
      <c r="C29" s="317"/>
      <c r="D29" s="693" t="s">
        <v>911</v>
      </c>
      <c r="E29" s="98"/>
      <c r="F29" s="98"/>
      <c r="G29" s="98"/>
      <c r="H29" s="25"/>
    </row>
    <row r="30" spans="2:8" ht="26.4">
      <c r="B30" s="97">
        <v>20</v>
      </c>
      <c r="C30" s="317"/>
      <c r="D30" s="708" t="s">
        <v>912</v>
      </c>
      <c r="E30" s="98" t="s">
        <v>913</v>
      </c>
      <c r="F30" s="98" t="s">
        <v>44</v>
      </c>
      <c r="G30" s="98">
        <v>1</v>
      </c>
      <c r="H30" s="25"/>
    </row>
    <row r="31" spans="2:8" ht="26.4">
      <c r="B31" s="97">
        <v>21</v>
      </c>
      <c r="C31" s="317"/>
      <c r="D31" s="708" t="s">
        <v>914</v>
      </c>
      <c r="E31" s="98" t="s">
        <v>915</v>
      </c>
      <c r="F31" s="98" t="s">
        <v>44</v>
      </c>
      <c r="G31" s="98">
        <v>1</v>
      </c>
      <c r="H31" s="25"/>
    </row>
    <row r="32" spans="2:8" ht="52.8">
      <c r="B32" s="97">
        <v>22</v>
      </c>
      <c r="C32" s="317"/>
      <c r="D32" s="708" t="s">
        <v>916</v>
      </c>
      <c r="E32" s="98" t="s">
        <v>917</v>
      </c>
      <c r="F32" s="98" t="s">
        <v>44</v>
      </c>
      <c r="G32" s="98">
        <v>2</v>
      </c>
      <c r="H32" s="25"/>
    </row>
    <row r="33" spans="2:8">
      <c r="B33" s="100"/>
      <c r="C33" s="317"/>
      <c r="D33" s="692" t="s">
        <v>918</v>
      </c>
      <c r="E33" s="101"/>
      <c r="F33" s="102"/>
      <c r="G33" s="103"/>
      <c r="H33" s="25"/>
    </row>
    <row r="34" spans="2:8" ht="26.4">
      <c r="B34" s="104">
        <v>21</v>
      </c>
      <c r="C34" s="317"/>
      <c r="D34" s="695" t="s">
        <v>1877</v>
      </c>
      <c r="E34" s="875"/>
      <c r="F34" s="876" t="s">
        <v>919</v>
      </c>
      <c r="G34" s="876">
        <v>47.8</v>
      </c>
      <c r="H34" s="25"/>
    </row>
    <row r="35" spans="2:8">
      <c r="B35" s="104">
        <v>22</v>
      </c>
      <c r="C35" s="317"/>
      <c r="D35" s="695" t="s">
        <v>920</v>
      </c>
      <c r="E35" s="875"/>
      <c r="F35" s="876" t="s">
        <v>19</v>
      </c>
      <c r="G35" s="876">
        <v>85.6</v>
      </c>
      <c r="H35" s="25"/>
    </row>
    <row r="36" spans="2:8">
      <c r="B36" s="104">
        <v>23</v>
      </c>
      <c r="C36" s="317"/>
      <c r="D36" s="696" t="s">
        <v>921</v>
      </c>
      <c r="E36" s="317"/>
      <c r="F36" s="105" t="s">
        <v>44</v>
      </c>
      <c r="G36" s="106">
        <v>1</v>
      </c>
      <c r="H36" s="25"/>
    </row>
    <row r="37" spans="2:8">
      <c r="B37" s="104">
        <v>24</v>
      </c>
      <c r="C37" s="317"/>
      <c r="D37" s="696" t="s">
        <v>922</v>
      </c>
      <c r="E37" s="317"/>
      <c r="F37" s="105" t="s">
        <v>44</v>
      </c>
      <c r="G37" s="105">
        <v>1</v>
      </c>
      <c r="H37" s="25"/>
    </row>
    <row r="38" spans="2:8">
      <c r="B38" s="104">
        <v>25</v>
      </c>
      <c r="C38" s="317"/>
      <c r="D38" s="695" t="s">
        <v>923</v>
      </c>
      <c r="E38" s="875"/>
      <c r="F38" s="877" t="s">
        <v>19</v>
      </c>
      <c r="G38" s="877">
        <v>20</v>
      </c>
      <c r="H38" s="25"/>
    </row>
    <row r="39" spans="2:8">
      <c r="B39" s="104">
        <v>26</v>
      </c>
      <c r="C39" s="317"/>
      <c r="D39" s="695" t="s">
        <v>924</v>
      </c>
      <c r="E39" s="875"/>
      <c r="F39" s="877" t="s">
        <v>352</v>
      </c>
      <c r="G39" s="877">
        <v>4</v>
      </c>
      <c r="H39" s="25"/>
    </row>
    <row r="40" spans="2:8">
      <c r="B40" s="104">
        <v>27</v>
      </c>
      <c r="C40" s="317"/>
      <c r="D40" s="695" t="s">
        <v>925</v>
      </c>
      <c r="E40" s="875"/>
      <c r="F40" s="877" t="s">
        <v>352</v>
      </c>
      <c r="G40" s="877">
        <v>2.9</v>
      </c>
      <c r="H40" s="25"/>
    </row>
    <row r="41" spans="2:8" ht="26.4">
      <c r="B41" s="104">
        <v>28</v>
      </c>
      <c r="C41" s="317"/>
      <c r="D41" s="696" t="s">
        <v>926</v>
      </c>
      <c r="E41" s="317"/>
      <c r="F41" s="319" t="s">
        <v>44</v>
      </c>
      <c r="G41" s="319">
        <v>1</v>
      </c>
      <c r="H41" s="25"/>
    </row>
    <row r="42" spans="2:8">
      <c r="B42" s="104">
        <v>29</v>
      </c>
      <c r="C42" s="317"/>
      <c r="D42" s="695" t="s">
        <v>927</v>
      </c>
      <c r="E42" s="875"/>
      <c r="F42" s="877" t="s">
        <v>26</v>
      </c>
      <c r="G42" s="877">
        <v>96</v>
      </c>
      <c r="H42" s="25"/>
    </row>
    <row r="43" spans="2:8">
      <c r="B43" s="104">
        <v>30</v>
      </c>
      <c r="C43" s="317"/>
      <c r="D43" s="695" t="s">
        <v>928</v>
      </c>
      <c r="E43" s="875"/>
      <c r="F43" s="877" t="s">
        <v>19</v>
      </c>
      <c r="G43" s="877">
        <v>1270</v>
      </c>
      <c r="H43" s="25"/>
    </row>
    <row r="44" spans="2:8">
      <c r="B44" s="104">
        <v>31</v>
      </c>
      <c r="C44" s="317"/>
      <c r="D44" s="695" t="s">
        <v>929</v>
      </c>
      <c r="E44" s="875"/>
      <c r="F44" s="877" t="s">
        <v>19</v>
      </c>
      <c r="G44" s="877">
        <v>140</v>
      </c>
      <c r="H44" s="25"/>
    </row>
    <row r="45" spans="2:8">
      <c r="B45" s="104">
        <v>32</v>
      </c>
      <c r="C45" s="317"/>
      <c r="D45" s="695" t="s">
        <v>930</v>
      </c>
      <c r="E45" s="875"/>
      <c r="F45" s="877" t="s">
        <v>19</v>
      </c>
      <c r="G45" s="877">
        <v>300</v>
      </c>
      <c r="H45" s="25"/>
    </row>
    <row r="46" spans="2:8">
      <c r="B46" s="104">
        <v>33</v>
      </c>
      <c r="C46" s="317"/>
      <c r="D46" s="695" t="s">
        <v>931</v>
      </c>
      <c r="E46" s="875"/>
      <c r="F46" s="877" t="s">
        <v>829</v>
      </c>
      <c r="G46" s="877">
        <v>0.9</v>
      </c>
      <c r="H46" s="25"/>
    </row>
    <row r="47" spans="2:8">
      <c r="B47" s="104">
        <v>34</v>
      </c>
      <c r="C47" s="317"/>
      <c r="D47" s="695" t="s">
        <v>932</v>
      </c>
      <c r="E47" s="317"/>
      <c r="F47" s="44" t="s">
        <v>44</v>
      </c>
      <c r="G47" s="107">
        <v>1</v>
      </c>
      <c r="H47" s="25"/>
    </row>
    <row r="48" spans="2:8">
      <c r="B48" s="104">
        <v>35</v>
      </c>
      <c r="C48" s="317"/>
      <c r="D48" s="695" t="s">
        <v>933</v>
      </c>
      <c r="E48" s="317"/>
      <c r="F48" s="44" t="s">
        <v>44</v>
      </c>
      <c r="G48" s="107">
        <v>1</v>
      </c>
      <c r="H48" s="25"/>
    </row>
    <row r="49" spans="2:8">
      <c r="B49" s="104">
        <v>36</v>
      </c>
      <c r="C49" s="317"/>
      <c r="D49" s="695" t="s">
        <v>934</v>
      </c>
      <c r="E49" s="317"/>
      <c r="F49" s="44" t="s">
        <v>44</v>
      </c>
      <c r="G49" s="107">
        <v>1</v>
      </c>
      <c r="H49" s="25"/>
    </row>
    <row r="50" spans="2:8">
      <c r="B50" s="104">
        <v>37</v>
      </c>
      <c r="C50" s="317"/>
      <c r="D50" s="696" t="s">
        <v>935</v>
      </c>
      <c r="E50" s="317"/>
      <c r="F50" s="44" t="s">
        <v>44</v>
      </c>
      <c r="G50" s="105">
        <v>1</v>
      </c>
      <c r="H50" s="25"/>
    </row>
    <row r="51" spans="2:8">
      <c r="B51" s="717"/>
      <c r="C51" s="718"/>
      <c r="D51" s="719" t="s">
        <v>1906</v>
      </c>
      <c r="E51" s="718"/>
      <c r="F51" s="646"/>
      <c r="G51" s="720"/>
      <c r="H51" s="25"/>
    </row>
    <row r="52" spans="2:8" ht="18.3" customHeight="1">
      <c r="B52" s="717">
        <v>38</v>
      </c>
      <c r="C52" s="718"/>
      <c r="D52" s="645" t="s">
        <v>887</v>
      </c>
      <c r="E52" s="718" t="s">
        <v>888</v>
      </c>
      <c r="F52" s="646" t="s">
        <v>26</v>
      </c>
      <c r="G52" s="647">
        <v>8</v>
      </c>
      <c r="H52" s="25"/>
    </row>
    <row r="53" spans="2:8">
      <c r="B53" s="717">
        <v>39</v>
      </c>
      <c r="C53" s="718"/>
      <c r="D53" s="645" t="s">
        <v>889</v>
      </c>
      <c r="E53" s="718" t="s">
        <v>890</v>
      </c>
      <c r="F53" s="646" t="s">
        <v>26</v>
      </c>
      <c r="G53" s="647">
        <v>1</v>
      </c>
      <c r="H53" s="25"/>
    </row>
    <row r="54" spans="2:8">
      <c r="B54" s="717">
        <v>40</v>
      </c>
      <c r="C54" s="718"/>
      <c r="D54" s="645" t="s">
        <v>898</v>
      </c>
      <c r="E54" s="718"/>
      <c r="F54" s="646" t="s">
        <v>26</v>
      </c>
      <c r="G54" s="647">
        <v>1</v>
      </c>
      <c r="H54" s="25"/>
    </row>
    <row r="55" spans="2:8">
      <c r="B55" s="717">
        <v>41</v>
      </c>
      <c r="C55" s="718"/>
      <c r="D55" s="645" t="s">
        <v>1876</v>
      </c>
      <c r="E55" s="718"/>
      <c r="F55" s="646" t="s">
        <v>829</v>
      </c>
      <c r="G55" s="647">
        <v>3.2</v>
      </c>
      <c r="H55" s="25"/>
    </row>
    <row r="56" spans="2:8">
      <c r="B56" s="717">
        <v>42</v>
      </c>
      <c r="C56" s="718"/>
      <c r="D56" s="645" t="s">
        <v>899</v>
      </c>
      <c r="E56" s="718"/>
      <c r="F56" s="646" t="s">
        <v>1645</v>
      </c>
      <c r="G56" s="647">
        <v>0.1</v>
      </c>
      <c r="H56" s="25"/>
    </row>
    <row r="57" spans="2:8">
      <c r="B57" s="717">
        <v>43</v>
      </c>
      <c r="C57" s="718"/>
      <c r="D57" s="645" t="s">
        <v>902</v>
      </c>
      <c r="E57" s="718" t="s">
        <v>903</v>
      </c>
      <c r="F57" s="646" t="s">
        <v>26</v>
      </c>
      <c r="G57" s="647">
        <v>0.1</v>
      </c>
      <c r="H57" s="25"/>
    </row>
    <row r="58" spans="2:8">
      <c r="B58" s="717">
        <v>44</v>
      </c>
      <c r="C58" s="718"/>
      <c r="D58" s="645" t="s">
        <v>904</v>
      </c>
      <c r="E58" s="718" t="s">
        <v>1901</v>
      </c>
      <c r="F58" s="646" t="s">
        <v>158</v>
      </c>
      <c r="G58" s="647">
        <v>80</v>
      </c>
      <c r="H58" s="25"/>
    </row>
    <row r="59" spans="2:8" ht="26.4">
      <c r="B59" s="717">
        <v>45</v>
      </c>
      <c r="C59" s="718"/>
      <c r="D59" s="645" t="s">
        <v>1902</v>
      </c>
      <c r="E59" s="718" t="s">
        <v>1903</v>
      </c>
      <c r="F59" s="646" t="s">
        <v>44</v>
      </c>
      <c r="G59" s="647">
        <v>1</v>
      </c>
      <c r="H59" s="25"/>
    </row>
    <row r="60" spans="2:8">
      <c r="B60" s="717">
        <v>46</v>
      </c>
      <c r="C60" s="718"/>
      <c r="D60" s="645" t="s">
        <v>900</v>
      </c>
      <c r="E60" s="718" t="s">
        <v>901</v>
      </c>
      <c r="F60" s="646" t="s">
        <v>19</v>
      </c>
      <c r="G60" s="647">
        <v>3</v>
      </c>
      <c r="H60" s="25"/>
    </row>
    <row r="61" spans="2:8">
      <c r="B61" s="717">
        <v>47</v>
      </c>
      <c r="C61" s="718"/>
      <c r="D61" s="645" t="s">
        <v>908</v>
      </c>
      <c r="E61" s="718" t="s">
        <v>909</v>
      </c>
      <c r="F61" s="646" t="s">
        <v>19</v>
      </c>
      <c r="G61" s="647">
        <v>5</v>
      </c>
      <c r="H61" s="25"/>
    </row>
    <row r="62" spans="2:8">
      <c r="B62" s="717">
        <v>48</v>
      </c>
      <c r="C62" s="718"/>
      <c r="D62" s="645" t="s">
        <v>910</v>
      </c>
      <c r="E62" s="718"/>
      <c r="F62" s="646" t="s">
        <v>44</v>
      </c>
      <c r="G62" s="647">
        <v>2</v>
      </c>
      <c r="H62" s="25"/>
    </row>
    <row r="63" spans="2:8">
      <c r="B63" s="717"/>
      <c r="C63" s="718"/>
      <c r="D63" s="721" t="s">
        <v>1907</v>
      </c>
      <c r="E63" s="718"/>
      <c r="F63" s="646"/>
      <c r="G63" s="720"/>
      <c r="H63" s="25"/>
    </row>
    <row r="64" spans="2:8" ht="26.4">
      <c r="B64" s="717">
        <v>49</v>
      </c>
      <c r="C64" s="718"/>
      <c r="D64" s="645" t="s">
        <v>1904</v>
      </c>
      <c r="E64" s="718"/>
      <c r="F64" s="646" t="s">
        <v>919</v>
      </c>
      <c r="G64" s="647">
        <v>41.7</v>
      </c>
      <c r="H64" s="25"/>
    </row>
    <row r="65" spans="2:8">
      <c r="B65" s="717">
        <v>50</v>
      </c>
      <c r="C65" s="718"/>
      <c r="D65" s="645" t="s">
        <v>920</v>
      </c>
      <c r="E65" s="718"/>
      <c r="F65" s="646" t="s">
        <v>19</v>
      </c>
      <c r="G65" s="647">
        <v>41.7</v>
      </c>
      <c r="H65" s="25"/>
    </row>
    <row r="66" spans="2:8">
      <c r="B66" s="717">
        <v>51</v>
      </c>
      <c r="C66" s="718"/>
      <c r="D66" s="645" t="s">
        <v>922</v>
      </c>
      <c r="E66" s="718"/>
      <c r="F66" s="646" t="s">
        <v>44</v>
      </c>
      <c r="G66" s="647">
        <v>1</v>
      </c>
      <c r="H66" s="25"/>
    </row>
    <row r="67" spans="2:8">
      <c r="B67" s="717">
        <v>52</v>
      </c>
      <c r="C67" s="718"/>
      <c r="D67" s="645" t="s">
        <v>923</v>
      </c>
      <c r="E67" s="718"/>
      <c r="F67" s="646" t="s">
        <v>19</v>
      </c>
      <c r="G67" s="647">
        <v>3</v>
      </c>
      <c r="H67" s="25"/>
    </row>
    <row r="68" spans="2:8">
      <c r="B68" s="717">
        <v>53</v>
      </c>
      <c r="C68" s="718"/>
      <c r="D68" s="645" t="s">
        <v>925</v>
      </c>
      <c r="E68" s="718"/>
      <c r="F68" s="646" t="s">
        <v>352</v>
      </c>
      <c r="G68" s="647">
        <v>15.1</v>
      </c>
      <c r="H68" s="25"/>
    </row>
    <row r="69" spans="2:8">
      <c r="B69" s="717">
        <v>54</v>
      </c>
      <c r="C69" s="718"/>
      <c r="D69" s="645" t="s">
        <v>1905</v>
      </c>
      <c r="E69" s="718"/>
      <c r="F69" s="646" t="s">
        <v>44</v>
      </c>
      <c r="G69" s="647">
        <v>1</v>
      </c>
      <c r="H69" s="25"/>
    </row>
    <row r="70" spans="2:8">
      <c r="B70" s="717">
        <v>55</v>
      </c>
      <c r="C70" s="718"/>
      <c r="D70" s="645" t="s">
        <v>927</v>
      </c>
      <c r="E70" s="718"/>
      <c r="F70" s="646" t="s">
        <v>948</v>
      </c>
      <c r="G70" s="647">
        <v>12</v>
      </c>
      <c r="H70" s="25"/>
    </row>
    <row r="71" spans="2:8">
      <c r="B71" s="717">
        <v>56</v>
      </c>
      <c r="C71" s="718"/>
      <c r="D71" s="645" t="s">
        <v>929</v>
      </c>
      <c r="E71" s="718"/>
      <c r="F71" s="646" t="s">
        <v>19</v>
      </c>
      <c r="G71" s="647">
        <v>70</v>
      </c>
      <c r="H71" s="25"/>
    </row>
    <row r="72" spans="2:8">
      <c r="B72" s="717">
        <v>57</v>
      </c>
      <c r="C72" s="718"/>
      <c r="D72" s="645" t="s">
        <v>930</v>
      </c>
      <c r="E72" s="718"/>
      <c r="F72" s="646" t="s">
        <v>19</v>
      </c>
      <c r="G72" s="647">
        <v>10</v>
      </c>
      <c r="H72" s="25"/>
    </row>
    <row r="73" spans="2:8">
      <c r="B73" s="717">
        <v>58</v>
      </c>
      <c r="C73" s="718"/>
      <c r="D73" s="645" t="s">
        <v>931</v>
      </c>
      <c r="E73" s="718"/>
      <c r="F73" s="646" t="s">
        <v>829</v>
      </c>
      <c r="G73" s="647">
        <v>0.1</v>
      </c>
      <c r="H73" s="25"/>
    </row>
    <row r="74" spans="2:8">
      <c r="B74" s="717">
        <v>59</v>
      </c>
      <c r="C74" s="718"/>
      <c r="D74" s="645" t="s">
        <v>932</v>
      </c>
      <c r="E74" s="718"/>
      <c r="F74" s="646" t="s">
        <v>44</v>
      </c>
      <c r="G74" s="647">
        <v>1</v>
      </c>
      <c r="H74" s="25"/>
    </row>
    <row r="75" spans="2:8">
      <c r="B75" s="717">
        <v>60</v>
      </c>
      <c r="C75" s="718"/>
      <c r="D75" s="645" t="s">
        <v>933</v>
      </c>
      <c r="E75" s="718"/>
      <c r="F75" s="646" t="s">
        <v>44</v>
      </c>
      <c r="G75" s="647">
        <v>1</v>
      </c>
      <c r="H75" s="25"/>
    </row>
    <row r="76" spans="2:8">
      <c r="B76" s="717">
        <v>61</v>
      </c>
      <c r="C76" s="718"/>
      <c r="D76" s="645" t="s">
        <v>934</v>
      </c>
      <c r="E76" s="718"/>
      <c r="F76" s="646" t="s">
        <v>44</v>
      </c>
      <c r="G76" s="647">
        <v>1</v>
      </c>
      <c r="H76" s="25"/>
    </row>
    <row r="77" spans="2:8">
      <c r="B77" s="717">
        <v>62</v>
      </c>
      <c r="C77" s="718"/>
      <c r="D77" s="645" t="s">
        <v>935</v>
      </c>
      <c r="E77" s="718"/>
      <c r="F77" s="646" t="s">
        <v>44</v>
      </c>
      <c r="G77" s="647">
        <v>1</v>
      </c>
      <c r="H77" s="25"/>
    </row>
    <row r="78" spans="2:8" s="6" customFormat="1">
      <c r="B78" s="10"/>
      <c r="C78" s="11"/>
      <c r="D78" s="12"/>
      <c r="E78" s="12"/>
      <c r="F78" s="13"/>
      <c r="G78" s="23"/>
      <c r="H78" s="27"/>
    </row>
    <row r="79" spans="2:8">
      <c r="B79" s="4"/>
      <c r="C79" s="4"/>
      <c r="D79" s="7"/>
      <c r="E79" s="7"/>
      <c r="F79" s="7" t="s">
        <v>5</v>
      </c>
      <c r="G79" s="24"/>
      <c r="H79" s="25"/>
    </row>
    <row r="81" spans="2:8" s="8" customFormat="1" ht="12.75" customHeight="1">
      <c r="C81" s="9" t="str">
        <f>'1,1'!C22</f>
        <v>Piezīmes:</v>
      </c>
    </row>
    <row r="82" spans="2:8" s="8" customFormat="1" ht="45" customHeight="1">
      <c r="B82"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2" s="787"/>
      <c r="D82" s="787"/>
      <c r="E82" s="787"/>
      <c r="F82" s="787"/>
      <c r="G82" s="787"/>
      <c r="H82" s="787"/>
    </row>
  </sheetData>
  <mergeCells count="12">
    <mergeCell ref="B1:D1"/>
    <mergeCell ref="B2:H2"/>
    <mergeCell ref="D3:H3"/>
    <mergeCell ref="D4:H4"/>
    <mergeCell ref="D5:H5"/>
    <mergeCell ref="B7:B8"/>
    <mergeCell ref="C7:C8"/>
    <mergeCell ref="F7:F8"/>
    <mergeCell ref="G7:G8"/>
    <mergeCell ref="B82:H82"/>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63"/>
  <sheetViews>
    <sheetView showZeros="0" view="pageBreakPreview" zoomScale="80" zoomScaleNormal="100" zoomScaleSheetLayoutView="80" workbookViewId="0">
      <selection activeCell="E9" sqref="E9"/>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3,5</v>
      </c>
      <c r="F1" s="16"/>
      <c r="G1" s="16"/>
      <c r="H1" s="16"/>
    </row>
    <row r="2" spans="2:8" s="3" customFormat="1">
      <c r="B2" s="789" t="str">
        <f>D9</f>
        <v>Ārējie siltumtīkli</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33"/>
      <c r="C9" s="34">
        <v>0</v>
      </c>
      <c r="D9" s="108" t="s">
        <v>990</v>
      </c>
      <c r="E9" s="35"/>
      <c r="F9" s="36"/>
      <c r="G9" s="25"/>
      <c r="H9" s="26"/>
    </row>
    <row r="10" spans="2:8">
      <c r="B10" s="320"/>
      <c r="C10" s="58"/>
      <c r="D10" s="110" t="s">
        <v>937</v>
      </c>
      <c r="E10" s="111"/>
      <c r="F10" s="111"/>
      <c r="G10" s="25"/>
      <c r="H10" s="26"/>
    </row>
    <row r="11" spans="2:8">
      <c r="B11" s="47">
        <v>1</v>
      </c>
      <c r="C11" s="298"/>
      <c r="D11" s="49" t="s">
        <v>938</v>
      </c>
      <c r="E11" s="50" t="s">
        <v>19</v>
      </c>
      <c r="F11" s="112">
        <v>57</v>
      </c>
      <c r="G11" s="25"/>
      <c r="H11" s="26"/>
    </row>
    <row r="12" spans="2:8">
      <c r="B12" s="47">
        <f>B11+1</f>
        <v>2</v>
      </c>
      <c r="C12" s="298"/>
      <c r="D12" s="49" t="s">
        <v>939</v>
      </c>
      <c r="E12" s="50" t="s">
        <v>19</v>
      </c>
      <c r="F12" s="112">
        <v>4</v>
      </c>
      <c r="G12" s="25"/>
      <c r="H12" s="26"/>
    </row>
    <row r="13" spans="2:8">
      <c r="B13" s="47">
        <f t="shared" ref="B13:B34" si="0">B12+1</f>
        <v>3</v>
      </c>
      <c r="C13" s="298"/>
      <c r="D13" s="49" t="s">
        <v>940</v>
      </c>
      <c r="E13" s="50" t="s">
        <v>19</v>
      </c>
      <c r="F13" s="112">
        <v>2</v>
      </c>
      <c r="G13" s="25"/>
      <c r="H13" s="26"/>
    </row>
    <row r="14" spans="2:8" ht="26.4">
      <c r="B14" s="47">
        <f t="shared" si="0"/>
        <v>4</v>
      </c>
      <c r="C14" s="298"/>
      <c r="D14" s="49" t="s">
        <v>941</v>
      </c>
      <c r="E14" s="50" t="s">
        <v>26</v>
      </c>
      <c r="F14" s="112">
        <v>2</v>
      </c>
      <c r="G14" s="25"/>
      <c r="H14" s="26"/>
    </row>
    <row r="15" spans="2:8">
      <c r="B15" s="47">
        <f t="shared" si="0"/>
        <v>5</v>
      </c>
      <c r="C15" s="298"/>
      <c r="D15" s="49" t="s">
        <v>942</v>
      </c>
      <c r="E15" s="50" t="s">
        <v>26</v>
      </c>
      <c r="F15" s="112">
        <v>2</v>
      </c>
      <c r="G15" s="25"/>
      <c r="H15" s="26"/>
    </row>
    <row r="16" spans="2:8" ht="79.2">
      <c r="B16" s="47">
        <f t="shared" si="0"/>
        <v>6</v>
      </c>
      <c r="C16" s="298"/>
      <c r="D16" s="49" t="s">
        <v>943</v>
      </c>
      <c r="E16" s="50" t="s">
        <v>44</v>
      </c>
      <c r="F16" s="112">
        <v>2</v>
      </c>
      <c r="G16" s="25"/>
      <c r="H16" s="26"/>
    </row>
    <row r="17" spans="2:8" ht="52.8">
      <c r="B17" s="47">
        <f t="shared" si="0"/>
        <v>7</v>
      </c>
      <c r="C17" s="298"/>
      <c r="D17" s="57" t="s">
        <v>944</v>
      </c>
      <c r="E17" s="50" t="s">
        <v>26</v>
      </c>
      <c r="F17" s="112">
        <v>22</v>
      </c>
      <c r="G17" s="25"/>
      <c r="H17" s="26"/>
    </row>
    <row r="18" spans="2:8" ht="52.8">
      <c r="B18" s="47">
        <f t="shared" si="0"/>
        <v>8</v>
      </c>
      <c r="C18" s="298"/>
      <c r="D18" s="57" t="s">
        <v>945</v>
      </c>
      <c r="E18" s="50" t="s">
        <v>26</v>
      </c>
      <c r="F18" s="112">
        <v>6</v>
      </c>
      <c r="G18" s="25"/>
      <c r="H18" s="26"/>
    </row>
    <row r="19" spans="2:8" ht="26.4">
      <c r="B19" s="47">
        <f t="shared" si="0"/>
        <v>9</v>
      </c>
      <c r="C19" s="298"/>
      <c r="D19" s="49" t="s">
        <v>946</v>
      </c>
      <c r="E19" s="50" t="s">
        <v>26</v>
      </c>
      <c r="F19" s="112">
        <v>4</v>
      </c>
      <c r="G19" s="25"/>
      <c r="H19" s="26"/>
    </row>
    <row r="20" spans="2:8" ht="26.4">
      <c r="B20" s="47">
        <v>10</v>
      </c>
      <c r="C20" s="298"/>
      <c r="D20" s="49" t="s">
        <v>947</v>
      </c>
      <c r="E20" s="50" t="s">
        <v>948</v>
      </c>
      <c r="F20" s="112">
        <v>2</v>
      </c>
      <c r="G20" s="25"/>
      <c r="H20" s="26"/>
    </row>
    <row r="21" spans="2:8" ht="26.4">
      <c r="B21" s="47">
        <v>11</v>
      </c>
      <c r="C21" s="298"/>
      <c r="D21" s="49" t="s">
        <v>949</v>
      </c>
      <c r="E21" s="50" t="s">
        <v>26</v>
      </c>
      <c r="F21" s="112">
        <v>2</v>
      </c>
      <c r="G21" s="25"/>
      <c r="H21" s="26"/>
    </row>
    <row r="22" spans="2:8">
      <c r="B22" s="47">
        <f t="shared" si="0"/>
        <v>12</v>
      </c>
      <c r="C22" s="298"/>
      <c r="D22" s="49" t="s">
        <v>950</v>
      </c>
      <c r="E22" s="50" t="s">
        <v>26</v>
      </c>
      <c r="F22" s="50">
        <v>2</v>
      </c>
      <c r="G22" s="25"/>
      <c r="H22" s="26"/>
    </row>
    <row r="23" spans="2:8">
      <c r="B23" s="47">
        <f t="shared" si="0"/>
        <v>13</v>
      </c>
      <c r="C23" s="298"/>
      <c r="D23" s="49" t="s">
        <v>951</v>
      </c>
      <c r="E23" s="50" t="s">
        <v>26</v>
      </c>
      <c r="F23" s="50">
        <v>2</v>
      </c>
      <c r="G23" s="25"/>
      <c r="H23" s="26"/>
    </row>
    <row r="24" spans="2:8">
      <c r="B24" s="47">
        <f t="shared" si="0"/>
        <v>14</v>
      </c>
      <c r="C24" s="298"/>
      <c r="D24" s="49" t="s">
        <v>952</v>
      </c>
      <c r="E24" s="50" t="s">
        <v>26</v>
      </c>
      <c r="F24" s="50">
        <v>4</v>
      </c>
      <c r="G24" s="25"/>
      <c r="H24" s="26"/>
    </row>
    <row r="25" spans="2:8" ht="15.6">
      <c r="B25" s="47">
        <f t="shared" si="0"/>
        <v>15</v>
      </c>
      <c r="C25" s="298"/>
      <c r="D25" s="49" t="s">
        <v>953</v>
      </c>
      <c r="E25" s="50" t="s">
        <v>954</v>
      </c>
      <c r="F25" s="50">
        <v>0.2</v>
      </c>
      <c r="G25" s="25"/>
      <c r="H25" s="26"/>
    </row>
    <row r="26" spans="2:8">
      <c r="B26" s="47">
        <f t="shared" si="0"/>
        <v>16</v>
      </c>
      <c r="C26" s="298"/>
      <c r="D26" s="49" t="s">
        <v>955</v>
      </c>
      <c r="E26" s="50" t="s">
        <v>19</v>
      </c>
      <c r="F26" s="50">
        <v>1</v>
      </c>
      <c r="G26" s="25"/>
      <c r="H26" s="26"/>
    </row>
    <row r="27" spans="2:8">
      <c r="B27" s="47">
        <f t="shared" si="0"/>
        <v>17</v>
      </c>
      <c r="C27" s="298"/>
      <c r="D27" s="49" t="s">
        <v>956</v>
      </c>
      <c r="E27" s="50" t="s">
        <v>19</v>
      </c>
      <c r="F27" s="50">
        <v>1</v>
      </c>
      <c r="G27" s="25"/>
      <c r="H27" s="26"/>
    </row>
    <row r="28" spans="2:8">
      <c r="B28" s="47">
        <f t="shared" si="0"/>
        <v>18</v>
      </c>
      <c r="C28" s="298"/>
      <c r="D28" s="49" t="s">
        <v>957</v>
      </c>
      <c r="E28" s="50" t="s">
        <v>44</v>
      </c>
      <c r="F28" s="50">
        <v>1</v>
      </c>
      <c r="G28" s="25"/>
      <c r="H28" s="26"/>
    </row>
    <row r="29" spans="2:8">
      <c r="B29" s="47">
        <f t="shared" si="0"/>
        <v>19</v>
      </c>
      <c r="C29" s="298"/>
      <c r="D29" s="49" t="s">
        <v>958</v>
      </c>
      <c r="E29" s="50" t="s">
        <v>44</v>
      </c>
      <c r="F29" s="50">
        <v>1</v>
      </c>
      <c r="G29" s="25"/>
      <c r="H29" s="26"/>
    </row>
    <row r="30" spans="2:8">
      <c r="B30" s="47">
        <f t="shared" si="0"/>
        <v>20</v>
      </c>
      <c r="C30" s="298"/>
      <c r="D30" s="49" t="s">
        <v>959</v>
      </c>
      <c r="E30" s="50" t="s">
        <v>44</v>
      </c>
      <c r="F30" s="50">
        <v>1</v>
      </c>
      <c r="G30" s="25"/>
      <c r="H30" s="26"/>
    </row>
    <row r="31" spans="2:8">
      <c r="B31" s="47">
        <f t="shared" si="0"/>
        <v>21</v>
      </c>
      <c r="C31" s="298"/>
      <c r="D31" s="49" t="s">
        <v>960</v>
      </c>
      <c r="E31" s="50" t="s">
        <v>19</v>
      </c>
      <c r="F31" s="50">
        <v>12</v>
      </c>
      <c r="G31" s="25"/>
      <c r="H31" s="26"/>
    </row>
    <row r="32" spans="2:8">
      <c r="B32" s="47">
        <f t="shared" si="0"/>
        <v>22</v>
      </c>
      <c r="C32" s="298"/>
      <c r="D32" s="49" t="s">
        <v>961</v>
      </c>
      <c r="E32" s="50" t="s">
        <v>19</v>
      </c>
      <c r="F32" s="112">
        <v>75</v>
      </c>
      <c r="G32" s="25"/>
      <c r="H32" s="26"/>
    </row>
    <row r="33" spans="2:8">
      <c r="B33" s="47">
        <f t="shared" si="0"/>
        <v>23</v>
      </c>
      <c r="C33" s="298"/>
      <c r="D33" s="57" t="s">
        <v>962</v>
      </c>
      <c r="E33" s="50" t="s">
        <v>963</v>
      </c>
      <c r="F33" s="112">
        <v>0.5</v>
      </c>
      <c r="G33" s="25"/>
      <c r="H33" s="26"/>
    </row>
    <row r="34" spans="2:8" ht="15.6">
      <c r="B34" s="47">
        <f t="shared" si="0"/>
        <v>24</v>
      </c>
      <c r="C34" s="298"/>
      <c r="D34" s="49" t="s">
        <v>964</v>
      </c>
      <c r="E34" s="50" t="s">
        <v>954</v>
      </c>
      <c r="F34" s="112">
        <f>(0.15+0.18+0.3)*38*1.2+(0.15+0.25+0.3)*3*1.5</f>
        <v>31.877999999999997</v>
      </c>
      <c r="G34" s="25"/>
      <c r="H34" s="26"/>
    </row>
    <row r="35" spans="2:8">
      <c r="B35" s="67"/>
      <c r="C35" s="68"/>
      <c r="D35" s="113" t="s">
        <v>965</v>
      </c>
      <c r="E35" s="70"/>
      <c r="F35" s="114"/>
      <c r="G35" s="25"/>
      <c r="H35" s="26"/>
    </row>
    <row r="36" spans="2:8" ht="15.6">
      <c r="B36" s="47">
        <v>25</v>
      </c>
      <c r="C36" s="298"/>
      <c r="D36" s="49" t="s">
        <v>966</v>
      </c>
      <c r="E36" s="50" t="s">
        <v>954</v>
      </c>
      <c r="F36" s="112">
        <v>62</v>
      </c>
      <c r="G36" s="25"/>
      <c r="H36" s="26"/>
    </row>
    <row r="37" spans="2:8" ht="15.6">
      <c r="B37" s="47">
        <f>B36+1</f>
        <v>26</v>
      </c>
      <c r="C37" s="298"/>
      <c r="D37" s="49" t="s">
        <v>967</v>
      </c>
      <c r="E37" s="50" t="s">
        <v>954</v>
      </c>
      <c r="F37" s="112">
        <f>F36*0.15</f>
        <v>9.2999999999999989</v>
      </c>
      <c r="G37" s="25"/>
      <c r="H37" s="26"/>
    </row>
    <row r="38" spans="2:8">
      <c r="B38" s="47">
        <f>B37+1</f>
        <v>27</v>
      </c>
      <c r="C38" s="298"/>
      <c r="D38" s="49" t="s">
        <v>968</v>
      </c>
      <c r="E38" s="115" t="s">
        <v>969</v>
      </c>
      <c r="F38" s="115"/>
      <c r="G38" s="25"/>
      <c r="H38" s="26"/>
    </row>
    <row r="39" spans="2:8" ht="15.6">
      <c r="B39" s="47">
        <f>B38+1</f>
        <v>28</v>
      </c>
      <c r="C39" s="298"/>
      <c r="D39" s="49" t="s">
        <v>970</v>
      </c>
      <c r="E39" s="50" t="s">
        <v>971</v>
      </c>
      <c r="F39" s="112">
        <v>190</v>
      </c>
      <c r="G39" s="25"/>
      <c r="H39" s="26"/>
    </row>
    <row r="40" spans="2:8">
      <c r="B40" s="47">
        <f>B39+1</f>
        <v>29</v>
      </c>
      <c r="C40" s="298"/>
      <c r="D40" s="49" t="s">
        <v>972</v>
      </c>
      <c r="E40" s="50" t="s">
        <v>19</v>
      </c>
      <c r="F40" s="112">
        <v>6</v>
      </c>
      <c r="G40" s="25"/>
      <c r="H40" s="26"/>
    </row>
    <row r="41" spans="2:8">
      <c r="B41" s="47"/>
      <c r="C41" s="298"/>
      <c r="D41" s="82" t="s">
        <v>973</v>
      </c>
      <c r="E41" s="60"/>
      <c r="F41" s="60"/>
      <c r="G41" s="25"/>
      <c r="H41" s="26"/>
    </row>
    <row r="42" spans="2:8" ht="39.6">
      <c r="B42" s="116">
        <v>30</v>
      </c>
      <c r="C42" s="298"/>
      <c r="D42" s="57" t="s">
        <v>974</v>
      </c>
      <c r="E42" s="60" t="s">
        <v>954</v>
      </c>
      <c r="F42" s="117">
        <f>(0.15)*38*1.2+(0.15)*1*1.5</f>
        <v>7.0649999999999995</v>
      </c>
      <c r="G42" s="25"/>
      <c r="H42" s="26"/>
    </row>
    <row r="43" spans="2:8" ht="26.4">
      <c r="B43" s="116">
        <v>31</v>
      </c>
      <c r="C43" s="298"/>
      <c r="D43" s="57" t="s">
        <v>975</v>
      </c>
      <c r="E43" s="60" t="s">
        <v>954</v>
      </c>
      <c r="F43" s="117">
        <f>(0.3+0.18)*38*1.21+(0.3+0.25)*3*1.5</f>
        <v>24.545399999999997</v>
      </c>
      <c r="G43" s="25"/>
      <c r="H43" s="26"/>
    </row>
    <row r="44" spans="2:8" ht="26.4">
      <c r="B44" s="116">
        <v>32</v>
      </c>
      <c r="C44" s="298"/>
      <c r="D44" s="57" t="s">
        <v>976</v>
      </c>
      <c r="E44" s="60" t="s">
        <v>954</v>
      </c>
      <c r="F44" s="117">
        <f>F36+F37-F42-F43</f>
        <v>39.689599999999999</v>
      </c>
      <c r="G44" s="25"/>
      <c r="H44" s="26"/>
    </row>
    <row r="45" spans="2:8" ht="15.6">
      <c r="B45" s="116">
        <v>33</v>
      </c>
      <c r="C45" s="298"/>
      <c r="D45" s="57" t="s">
        <v>977</v>
      </c>
      <c r="E45" s="60" t="s">
        <v>954</v>
      </c>
      <c r="F45" s="117">
        <f>F36+F37-F44</f>
        <v>31.610399999999998</v>
      </c>
      <c r="G45" s="25"/>
      <c r="H45" s="26"/>
    </row>
    <row r="46" spans="2:8" ht="15.6">
      <c r="B46" s="116">
        <v>34</v>
      </c>
      <c r="C46" s="298"/>
      <c r="D46" s="49" t="s">
        <v>978</v>
      </c>
      <c r="E46" s="50" t="s">
        <v>971</v>
      </c>
      <c r="F46" s="112">
        <v>36</v>
      </c>
      <c r="G46" s="25"/>
      <c r="H46" s="26"/>
    </row>
    <row r="47" spans="2:8">
      <c r="B47" s="116">
        <v>35</v>
      </c>
      <c r="C47" s="298"/>
      <c r="D47" s="49" t="s">
        <v>979</v>
      </c>
      <c r="E47" s="50" t="s">
        <v>19</v>
      </c>
      <c r="F47" s="112">
        <v>6</v>
      </c>
      <c r="G47" s="25"/>
      <c r="H47" s="26"/>
    </row>
    <row r="48" spans="2:8">
      <c r="B48" s="299"/>
      <c r="C48" s="298"/>
      <c r="D48" s="61" t="s">
        <v>980</v>
      </c>
      <c r="E48" s="61"/>
      <c r="F48" s="61"/>
      <c r="G48" s="25"/>
      <c r="H48" s="26"/>
    </row>
    <row r="49" spans="2:8" ht="26.4">
      <c r="B49" s="47">
        <v>36</v>
      </c>
      <c r="C49" s="298"/>
      <c r="D49" s="49" t="s">
        <v>981</v>
      </c>
      <c r="E49" s="50" t="s">
        <v>19</v>
      </c>
      <c r="F49" s="112">
        <v>28</v>
      </c>
      <c r="G49" s="25"/>
      <c r="H49" s="26"/>
    </row>
    <row r="50" spans="2:8">
      <c r="B50" s="47">
        <f>B49+1</f>
        <v>37</v>
      </c>
      <c r="C50" s="298"/>
      <c r="D50" s="49" t="s">
        <v>982</v>
      </c>
      <c r="E50" s="50" t="s">
        <v>837</v>
      </c>
      <c r="F50" s="112">
        <v>12</v>
      </c>
      <c r="G50" s="25"/>
      <c r="H50" s="26"/>
    </row>
    <row r="51" spans="2:8">
      <c r="B51" s="47">
        <f t="shared" ref="B51:B58" si="1">B50+1</f>
        <v>38</v>
      </c>
      <c r="C51" s="298"/>
      <c r="D51" s="49" t="s">
        <v>961</v>
      </c>
      <c r="E51" s="50" t="s">
        <v>19</v>
      </c>
      <c r="F51" s="112">
        <v>75</v>
      </c>
      <c r="G51" s="25"/>
      <c r="H51" s="26"/>
    </row>
    <row r="52" spans="2:8">
      <c r="B52" s="47">
        <f t="shared" si="1"/>
        <v>39</v>
      </c>
      <c r="C52" s="298"/>
      <c r="D52" s="49" t="s">
        <v>983</v>
      </c>
      <c r="E52" s="50" t="s">
        <v>837</v>
      </c>
      <c r="F52" s="112">
        <v>1</v>
      </c>
      <c r="G52" s="25"/>
      <c r="H52" s="26"/>
    </row>
    <row r="53" spans="2:8">
      <c r="B53" s="47">
        <f t="shared" si="1"/>
        <v>40</v>
      </c>
      <c r="C53" s="298"/>
      <c r="D53" s="49" t="s">
        <v>984</v>
      </c>
      <c r="E53" s="50" t="s">
        <v>837</v>
      </c>
      <c r="F53" s="112">
        <v>1</v>
      </c>
      <c r="G53" s="25"/>
      <c r="H53" s="26"/>
    </row>
    <row r="54" spans="2:8">
      <c r="B54" s="47">
        <f t="shared" si="1"/>
        <v>41</v>
      </c>
      <c r="C54" s="298"/>
      <c r="D54" s="49" t="s">
        <v>985</v>
      </c>
      <c r="E54" s="50" t="s">
        <v>837</v>
      </c>
      <c r="F54" s="112">
        <v>1</v>
      </c>
      <c r="G54" s="25"/>
      <c r="H54" s="26"/>
    </row>
    <row r="55" spans="2:8">
      <c r="B55" s="47">
        <f t="shared" si="1"/>
        <v>42</v>
      </c>
      <c r="C55" s="298"/>
      <c r="D55" s="49" t="s">
        <v>986</v>
      </c>
      <c r="E55" s="50" t="s">
        <v>837</v>
      </c>
      <c r="F55" s="112">
        <v>1</v>
      </c>
      <c r="G55" s="25"/>
      <c r="H55" s="26"/>
    </row>
    <row r="56" spans="2:8">
      <c r="B56" s="47">
        <f t="shared" si="1"/>
        <v>43</v>
      </c>
      <c r="C56" s="298"/>
      <c r="D56" s="49" t="s">
        <v>987</v>
      </c>
      <c r="E56" s="50" t="s">
        <v>837</v>
      </c>
      <c r="F56" s="112">
        <v>4</v>
      </c>
      <c r="G56" s="25"/>
      <c r="H56" s="26"/>
    </row>
    <row r="57" spans="2:8">
      <c r="B57" s="47">
        <f t="shared" si="1"/>
        <v>44</v>
      </c>
      <c r="C57" s="298"/>
      <c r="D57" s="49" t="s">
        <v>988</v>
      </c>
      <c r="E57" s="50" t="s">
        <v>837</v>
      </c>
      <c r="F57" s="112">
        <v>2</v>
      </c>
      <c r="G57" s="25"/>
      <c r="H57" s="26"/>
    </row>
    <row r="58" spans="2:8" ht="26.4">
      <c r="B58" s="47">
        <f t="shared" si="1"/>
        <v>45</v>
      </c>
      <c r="C58" s="298"/>
      <c r="D58" s="49" t="s">
        <v>989</v>
      </c>
      <c r="E58" s="50" t="s">
        <v>19</v>
      </c>
      <c r="F58" s="112">
        <v>76</v>
      </c>
      <c r="G58" s="25"/>
      <c r="H58" s="26"/>
    </row>
    <row r="59" spans="2:8" s="6" customFormat="1">
      <c r="B59" s="10"/>
      <c r="C59" s="11"/>
      <c r="D59" s="12"/>
      <c r="E59" s="13"/>
      <c r="F59" s="23"/>
      <c r="G59" s="27"/>
      <c r="H59" s="28"/>
    </row>
    <row r="60" spans="2:8">
      <c r="B60" s="4"/>
      <c r="C60" s="4"/>
      <c r="D60" s="7"/>
      <c r="E60" s="7" t="s">
        <v>5</v>
      </c>
      <c r="F60" s="24"/>
      <c r="G60" s="25"/>
      <c r="H60" s="26"/>
    </row>
    <row r="62" spans="2:8" s="8" customFormat="1" ht="12.75" customHeight="1">
      <c r="C62" s="9" t="str">
        <f>'1,1'!C22</f>
        <v>Piezīmes:</v>
      </c>
    </row>
    <row r="63" spans="2:8" s="8" customFormat="1" ht="45" customHeight="1">
      <c r="B63"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63" s="787"/>
      <c r="D63" s="787"/>
      <c r="E63" s="787"/>
      <c r="F63" s="787"/>
      <c r="G63" s="787"/>
      <c r="H63" s="787"/>
    </row>
  </sheetData>
  <mergeCells count="11">
    <mergeCell ref="B63:H6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1:J59"/>
  <sheetViews>
    <sheetView showZeros="0" view="pageBreakPreview" zoomScale="80" zoomScaleNormal="100" zoomScaleSheetLayoutView="80" workbookViewId="0">
      <selection activeCell="B59" sqref="B59:H59"/>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3,6</v>
      </c>
      <c r="F1" s="16"/>
      <c r="G1" s="16"/>
      <c r="H1" s="16"/>
    </row>
    <row r="2" spans="2:8" s="3" customFormat="1">
      <c r="B2" s="789" t="str">
        <f>D9</f>
        <v>Ārējie elektrotīkli</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805" t="s">
        <v>6</v>
      </c>
      <c r="E7" s="794" t="s">
        <v>7</v>
      </c>
      <c r="F7" s="795" t="s">
        <v>8</v>
      </c>
      <c r="G7" s="25"/>
      <c r="H7" s="26"/>
    </row>
    <row r="8" spans="2:8" ht="59.25" customHeight="1">
      <c r="B8" s="790"/>
      <c r="C8" s="792"/>
      <c r="D8" s="807"/>
      <c r="E8" s="794"/>
      <c r="F8" s="795"/>
      <c r="G8" s="25"/>
      <c r="H8" s="26"/>
    </row>
    <row r="9" spans="2:8" ht="15.6">
      <c r="B9" s="33"/>
      <c r="C9" s="34">
        <v>0</v>
      </c>
      <c r="D9" s="276" t="s">
        <v>936</v>
      </c>
      <c r="E9" s="35"/>
      <c r="F9" s="36"/>
      <c r="G9" s="25"/>
      <c r="H9" s="26"/>
    </row>
    <row r="10" spans="2:8">
      <c r="B10" s="320"/>
      <c r="C10" s="321"/>
      <c r="D10" s="322" t="s">
        <v>1646</v>
      </c>
      <c r="E10" s="323"/>
      <c r="F10" s="324"/>
      <c r="G10" s="25"/>
      <c r="H10" s="26"/>
    </row>
    <row r="11" spans="2:8">
      <c r="B11" s="64">
        <v>1</v>
      </c>
      <c r="C11" s="298"/>
      <c r="D11" s="325" t="s">
        <v>918</v>
      </c>
      <c r="E11" s="326"/>
      <c r="F11" s="327"/>
      <c r="G11" s="25"/>
      <c r="H11" s="26"/>
    </row>
    <row r="12" spans="2:8">
      <c r="B12" s="86">
        <v>2</v>
      </c>
      <c r="C12" s="298"/>
      <c r="D12" s="328" t="s">
        <v>1647</v>
      </c>
      <c r="E12" s="327" t="s">
        <v>19</v>
      </c>
      <c r="F12" s="327">
        <v>280</v>
      </c>
      <c r="G12" s="25"/>
      <c r="H12" s="26"/>
    </row>
    <row r="13" spans="2:8">
      <c r="B13" s="64">
        <v>3</v>
      </c>
      <c r="C13" s="298"/>
      <c r="D13" s="329" t="s">
        <v>1648</v>
      </c>
      <c r="E13" s="330" t="s">
        <v>19</v>
      </c>
      <c r="F13" s="327">
        <v>280</v>
      </c>
      <c r="G13" s="25"/>
      <c r="H13" s="26"/>
    </row>
    <row r="14" spans="2:8">
      <c r="B14" s="86">
        <v>4</v>
      </c>
      <c r="C14" s="298"/>
      <c r="D14" s="331" t="s">
        <v>1649</v>
      </c>
      <c r="E14" s="332" t="s">
        <v>26</v>
      </c>
      <c r="F14" s="333" t="s">
        <v>437</v>
      </c>
      <c r="G14" s="25"/>
      <c r="H14" s="26"/>
    </row>
    <row r="15" spans="2:8">
      <c r="B15" s="64">
        <v>5</v>
      </c>
      <c r="C15" s="298"/>
      <c r="D15" s="334" t="s">
        <v>1650</v>
      </c>
      <c r="E15" s="335" t="s">
        <v>19</v>
      </c>
      <c r="F15" s="333" t="s">
        <v>1651</v>
      </c>
      <c r="G15" s="25"/>
      <c r="H15" s="26"/>
    </row>
    <row r="16" spans="2:8">
      <c r="B16" s="86">
        <v>6</v>
      </c>
      <c r="C16" s="298"/>
      <c r="D16" s="334" t="s">
        <v>1652</v>
      </c>
      <c r="E16" s="335" t="s">
        <v>26</v>
      </c>
      <c r="F16" s="333" t="s">
        <v>1653</v>
      </c>
      <c r="G16" s="25"/>
      <c r="H16" s="26"/>
    </row>
    <row r="17" spans="2:8">
      <c r="B17" s="86"/>
      <c r="C17" s="298"/>
      <c r="D17" s="326" t="s">
        <v>886</v>
      </c>
      <c r="E17" s="326"/>
      <c r="F17" s="336"/>
      <c r="G17" s="25"/>
      <c r="H17" s="26"/>
    </row>
    <row r="18" spans="2:8">
      <c r="B18" s="56">
        <v>7</v>
      </c>
      <c r="C18" s="298"/>
      <c r="D18" s="337" t="s">
        <v>640</v>
      </c>
      <c r="E18" s="338" t="s">
        <v>19</v>
      </c>
      <c r="F18" s="339">
        <v>280</v>
      </c>
      <c r="G18" s="25"/>
      <c r="H18" s="26"/>
    </row>
    <row r="19" spans="2:8">
      <c r="B19" s="56">
        <v>8</v>
      </c>
      <c r="C19" s="298"/>
      <c r="D19" s="337" t="s">
        <v>641</v>
      </c>
      <c r="E19" s="340" t="s">
        <v>19</v>
      </c>
      <c r="F19" s="341">
        <v>80</v>
      </c>
      <c r="G19" s="25"/>
      <c r="H19" s="26"/>
    </row>
    <row r="20" spans="2:8" ht="26.4">
      <c r="B20" s="56">
        <v>9</v>
      </c>
      <c r="C20" s="298"/>
      <c r="D20" s="337" t="s">
        <v>646</v>
      </c>
      <c r="E20" s="338" t="s">
        <v>26</v>
      </c>
      <c r="F20" s="339">
        <v>16</v>
      </c>
      <c r="G20" s="25"/>
      <c r="H20" s="26"/>
    </row>
    <row r="21" spans="2:8" ht="26.4">
      <c r="B21" s="56">
        <v>10</v>
      </c>
      <c r="C21" s="298"/>
      <c r="D21" s="337" t="s">
        <v>647</v>
      </c>
      <c r="E21" s="338" t="s">
        <v>26</v>
      </c>
      <c r="F21" s="339">
        <v>96</v>
      </c>
      <c r="G21" s="25"/>
      <c r="H21" s="26"/>
    </row>
    <row r="22" spans="2:8">
      <c r="B22" s="56">
        <v>11</v>
      </c>
      <c r="C22" s="298"/>
      <c r="D22" s="337" t="s">
        <v>650</v>
      </c>
      <c r="E22" s="338" t="s">
        <v>26</v>
      </c>
      <c r="F22" s="339">
        <v>16</v>
      </c>
      <c r="G22" s="25"/>
      <c r="H22" s="26"/>
    </row>
    <row r="23" spans="2:8">
      <c r="B23" s="56">
        <v>12</v>
      </c>
      <c r="C23" s="298"/>
      <c r="D23" s="337" t="s">
        <v>654</v>
      </c>
      <c r="E23" s="338" t="s">
        <v>26</v>
      </c>
      <c r="F23" s="339">
        <v>2</v>
      </c>
      <c r="G23" s="25"/>
      <c r="H23" s="26"/>
    </row>
    <row r="24" spans="2:8">
      <c r="B24" s="56">
        <v>13</v>
      </c>
      <c r="C24" s="298"/>
      <c r="D24" s="337" t="s">
        <v>1654</v>
      </c>
      <c r="E24" s="341" t="s">
        <v>19</v>
      </c>
      <c r="F24" s="341">
        <v>40</v>
      </c>
      <c r="G24" s="25"/>
      <c r="H24" s="26"/>
    </row>
    <row r="25" spans="2:8" ht="26.4">
      <c r="B25" s="56">
        <v>14</v>
      </c>
      <c r="C25" s="298"/>
      <c r="D25" s="342" t="s">
        <v>1655</v>
      </c>
      <c r="E25" s="327" t="s">
        <v>19</v>
      </c>
      <c r="F25" s="327">
        <v>11</v>
      </c>
      <c r="G25" s="25"/>
      <c r="H25" s="26"/>
    </row>
    <row r="26" spans="2:8">
      <c r="B26" s="86"/>
      <c r="C26" s="298"/>
      <c r="D26" s="343" t="s">
        <v>1656</v>
      </c>
      <c r="E26" s="343"/>
      <c r="F26" s="344"/>
      <c r="G26" s="25"/>
      <c r="H26" s="26"/>
    </row>
    <row r="27" spans="2:8">
      <c r="B27" s="86"/>
      <c r="C27" s="298"/>
      <c r="D27" s="345" t="s">
        <v>918</v>
      </c>
      <c r="E27" s="345"/>
      <c r="F27" s="346"/>
      <c r="G27" s="25"/>
      <c r="H27" s="26"/>
    </row>
    <row r="28" spans="2:8" ht="26.4">
      <c r="B28" s="56">
        <v>15</v>
      </c>
      <c r="C28" s="298"/>
      <c r="D28" s="328" t="s">
        <v>1657</v>
      </c>
      <c r="E28" s="327" t="s">
        <v>19</v>
      </c>
      <c r="F28" s="346">
        <v>10</v>
      </c>
      <c r="G28" s="25"/>
      <c r="H28" s="26"/>
    </row>
    <row r="29" spans="2:8" ht="39.6">
      <c r="B29" s="56">
        <v>16</v>
      </c>
      <c r="C29" s="298"/>
      <c r="D29" s="331" t="s">
        <v>1658</v>
      </c>
      <c r="E29" s="332" t="s">
        <v>19</v>
      </c>
      <c r="F29" s="346">
        <v>63</v>
      </c>
      <c r="G29" s="25"/>
      <c r="H29" s="26"/>
    </row>
    <row r="30" spans="2:8" ht="26.4">
      <c r="B30" s="56">
        <v>17</v>
      </c>
      <c r="C30" s="298"/>
      <c r="D30" s="328" t="s">
        <v>1659</v>
      </c>
      <c r="E30" s="327" t="s">
        <v>19</v>
      </c>
      <c r="F30" s="346">
        <v>30</v>
      </c>
      <c r="G30" s="25"/>
      <c r="H30" s="26"/>
    </row>
    <row r="31" spans="2:8" ht="26.4">
      <c r="B31" s="56">
        <v>18</v>
      </c>
      <c r="C31" s="298"/>
      <c r="D31" s="331" t="s">
        <v>1660</v>
      </c>
      <c r="E31" s="332" t="s">
        <v>19</v>
      </c>
      <c r="F31" s="346">
        <v>22</v>
      </c>
      <c r="G31" s="25"/>
      <c r="H31" s="26"/>
    </row>
    <row r="32" spans="2:8" ht="26.4">
      <c r="B32" s="56">
        <v>19</v>
      </c>
      <c r="C32" s="298"/>
      <c r="D32" s="331" t="s">
        <v>1661</v>
      </c>
      <c r="E32" s="332" t="s">
        <v>19</v>
      </c>
      <c r="F32" s="346">
        <v>224</v>
      </c>
      <c r="G32" s="25"/>
      <c r="H32" s="26"/>
    </row>
    <row r="33" spans="2:8" ht="26.4">
      <c r="B33" s="56">
        <v>20</v>
      </c>
      <c r="C33" s="298"/>
      <c r="D33" s="331" t="s">
        <v>1662</v>
      </c>
      <c r="E33" s="332" t="s">
        <v>19</v>
      </c>
      <c r="F33" s="347">
        <v>10</v>
      </c>
      <c r="G33" s="25"/>
      <c r="H33" s="26"/>
    </row>
    <row r="34" spans="2:8">
      <c r="B34" s="56">
        <v>21</v>
      </c>
      <c r="C34" s="298"/>
      <c r="D34" s="331" t="s">
        <v>1663</v>
      </c>
      <c r="E34" s="332" t="s">
        <v>19</v>
      </c>
      <c r="F34" s="327">
        <v>30</v>
      </c>
      <c r="G34" s="25"/>
      <c r="H34" s="26"/>
    </row>
    <row r="35" spans="2:8" ht="26.4">
      <c r="B35" s="56">
        <v>22</v>
      </c>
      <c r="C35" s="298"/>
      <c r="D35" s="331" t="s">
        <v>1664</v>
      </c>
      <c r="E35" s="332" t="s">
        <v>19</v>
      </c>
      <c r="F35" s="327">
        <v>401</v>
      </c>
      <c r="G35" s="25"/>
      <c r="H35" s="26"/>
    </row>
    <row r="36" spans="2:8" ht="26.4">
      <c r="B36" s="56">
        <v>23</v>
      </c>
      <c r="C36" s="298"/>
      <c r="D36" s="331" t="s">
        <v>1665</v>
      </c>
      <c r="E36" s="332" t="s">
        <v>19</v>
      </c>
      <c r="F36" s="347">
        <v>109</v>
      </c>
      <c r="G36" s="25"/>
      <c r="H36" s="26"/>
    </row>
    <row r="37" spans="2:8">
      <c r="B37" s="56">
        <v>24</v>
      </c>
      <c r="C37" s="298"/>
      <c r="D37" s="331" t="s">
        <v>1666</v>
      </c>
      <c r="E37" s="332" t="s">
        <v>26</v>
      </c>
      <c r="F37" s="347">
        <v>12</v>
      </c>
      <c r="G37" s="25"/>
      <c r="H37" s="26"/>
    </row>
    <row r="38" spans="2:8">
      <c r="B38" s="64"/>
      <c r="C38" s="298"/>
      <c r="D38" s="326" t="s">
        <v>886</v>
      </c>
      <c r="E38" s="326"/>
      <c r="F38" s="348"/>
      <c r="G38" s="25"/>
      <c r="H38" s="26"/>
    </row>
    <row r="39" spans="2:8">
      <c r="B39" s="47">
        <v>25</v>
      </c>
      <c r="C39" s="298"/>
      <c r="D39" s="349" t="s">
        <v>1667</v>
      </c>
      <c r="E39" s="333" t="s">
        <v>19</v>
      </c>
      <c r="F39" s="348">
        <v>510</v>
      </c>
      <c r="G39" s="25"/>
      <c r="H39" s="26"/>
    </row>
    <row r="40" spans="2:8">
      <c r="B40" s="47">
        <v>26</v>
      </c>
      <c r="C40" s="298"/>
      <c r="D40" s="349" t="s">
        <v>1668</v>
      </c>
      <c r="E40" s="333" t="s">
        <v>19</v>
      </c>
      <c r="F40" s="348">
        <v>200</v>
      </c>
      <c r="G40" s="25"/>
      <c r="H40" s="26"/>
    </row>
    <row r="41" spans="2:8" ht="26.4">
      <c r="B41" s="47">
        <v>27</v>
      </c>
      <c r="C41" s="298"/>
      <c r="D41" s="328" t="s">
        <v>1669</v>
      </c>
      <c r="E41" s="330" t="s">
        <v>19</v>
      </c>
      <c r="F41" s="350" t="s">
        <v>1670</v>
      </c>
      <c r="G41" s="25"/>
      <c r="H41" s="26"/>
    </row>
    <row r="42" spans="2:8" ht="26.4">
      <c r="B42" s="47">
        <v>28</v>
      </c>
      <c r="C42" s="298"/>
      <c r="D42" s="328" t="s">
        <v>1671</v>
      </c>
      <c r="E42" s="330" t="s">
        <v>19</v>
      </c>
      <c r="F42" s="350" t="s">
        <v>1672</v>
      </c>
      <c r="G42" s="25"/>
      <c r="H42" s="26"/>
    </row>
    <row r="43" spans="2:8" ht="26.4">
      <c r="B43" s="47">
        <v>29</v>
      </c>
      <c r="C43" s="298"/>
      <c r="D43" s="328" t="s">
        <v>1673</v>
      </c>
      <c r="E43" s="330" t="s">
        <v>19</v>
      </c>
      <c r="F43" s="350" t="s">
        <v>1674</v>
      </c>
      <c r="G43" s="25"/>
      <c r="H43" s="26"/>
    </row>
    <row r="44" spans="2:8" ht="26.4">
      <c r="B44" s="47">
        <v>30</v>
      </c>
      <c r="C44" s="298"/>
      <c r="D44" s="328" t="s">
        <v>1675</v>
      </c>
      <c r="E44" s="330" t="s">
        <v>670</v>
      </c>
      <c r="F44" s="350" t="s">
        <v>1676</v>
      </c>
      <c r="G44" s="25"/>
      <c r="H44" s="26"/>
    </row>
    <row r="45" spans="2:8">
      <c r="B45" s="47">
        <v>31</v>
      </c>
      <c r="C45" s="298"/>
      <c r="D45" s="328" t="s">
        <v>1677</v>
      </c>
      <c r="E45" s="330" t="s">
        <v>670</v>
      </c>
      <c r="F45" s="350" t="s">
        <v>437</v>
      </c>
      <c r="G45" s="25"/>
      <c r="H45" s="26"/>
    </row>
    <row r="46" spans="2:8">
      <c r="B46" s="47">
        <v>32</v>
      </c>
      <c r="C46" s="298"/>
      <c r="D46" s="342" t="s">
        <v>1678</v>
      </c>
      <c r="E46" s="351" t="s">
        <v>19</v>
      </c>
      <c r="F46" s="352">
        <v>300</v>
      </c>
      <c r="G46" s="25"/>
      <c r="H46" s="26"/>
    </row>
    <row r="47" spans="2:8">
      <c r="B47" s="64"/>
      <c r="C47" s="298"/>
      <c r="D47" s="353" t="s">
        <v>1679</v>
      </c>
      <c r="E47" s="324"/>
      <c r="F47" s="354"/>
      <c r="G47" s="25"/>
      <c r="H47" s="26"/>
    </row>
    <row r="48" spans="2:8">
      <c r="B48" s="47">
        <v>33</v>
      </c>
      <c r="C48" s="298"/>
      <c r="D48" s="355" t="s">
        <v>1680</v>
      </c>
      <c r="E48" s="351" t="s">
        <v>26</v>
      </c>
      <c r="F48" s="356">
        <v>6</v>
      </c>
      <c r="G48" s="25"/>
      <c r="H48" s="26"/>
    </row>
    <row r="49" spans="2:8">
      <c r="B49" s="47">
        <v>34</v>
      </c>
      <c r="C49" s="298"/>
      <c r="D49" s="355" t="s">
        <v>1681</v>
      </c>
      <c r="E49" s="351" t="s">
        <v>1682</v>
      </c>
      <c r="F49" s="356">
        <v>6</v>
      </c>
      <c r="G49" s="25"/>
      <c r="H49" s="26"/>
    </row>
    <row r="50" spans="2:8">
      <c r="B50" s="47">
        <v>35</v>
      </c>
      <c r="C50" s="298"/>
      <c r="D50" s="355" t="s">
        <v>1683</v>
      </c>
      <c r="E50" s="351" t="s">
        <v>1684</v>
      </c>
      <c r="F50" s="356">
        <v>0.3</v>
      </c>
      <c r="G50" s="25"/>
      <c r="H50" s="26"/>
    </row>
    <row r="51" spans="2:8">
      <c r="B51" s="47">
        <v>36</v>
      </c>
      <c r="C51" s="298"/>
      <c r="D51" s="355" t="s">
        <v>1685</v>
      </c>
      <c r="E51" s="351" t="s">
        <v>1684</v>
      </c>
      <c r="F51" s="356">
        <v>0.3</v>
      </c>
      <c r="G51" s="25"/>
      <c r="H51" s="26"/>
    </row>
    <row r="52" spans="2:8">
      <c r="B52" s="47">
        <v>37</v>
      </c>
      <c r="C52" s="298"/>
      <c r="D52" s="355" t="s">
        <v>1686</v>
      </c>
      <c r="E52" s="351" t="s">
        <v>1687</v>
      </c>
      <c r="F52" s="356">
        <v>1</v>
      </c>
      <c r="G52" s="25"/>
      <c r="H52" s="26"/>
    </row>
    <row r="53" spans="2:8" ht="26.4">
      <c r="B53" s="47">
        <v>38</v>
      </c>
      <c r="C53" s="298"/>
      <c r="D53" s="334" t="s">
        <v>1688</v>
      </c>
      <c r="E53" s="357" t="s">
        <v>1687</v>
      </c>
      <c r="F53" s="327">
        <v>1</v>
      </c>
      <c r="G53" s="25"/>
      <c r="H53" s="26"/>
    </row>
    <row r="54" spans="2:8">
      <c r="B54" s="47">
        <v>39</v>
      </c>
      <c r="C54" s="298"/>
      <c r="D54" s="355" t="s">
        <v>1689</v>
      </c>
      <c r="E54" s="351" t="s">
        <v>1687</v>
      </c>
      <c r="F54" s="356">
        <v>1</v>
      </c>
      <c r="G54" s="25"/>
      <c r="H54" s="26"/>
    </row>
    <row r="55" spans="2:8" s="6" customFormat="1">
      <c r="B55" s="10"/>
      <c r="C55" s="11"/>
      <c r="D55" s="12"/>
      <c r="E55" s="13"/>
      <c r="F55" s="23"/>
      <c r="G55" s="27"/>
      <c r="H55" s="28"/>
    </row>
    <row r="56" spans="2:8">
      <c r="B56" s="4"/>
      <c r="C56" s="4"/>
      <c r="D56" s="7"/>
      <c r="E56" s="7" t="s">
        <v>5</v>
      </c>
      <c r="F56" s="24"/>
      <c r="G56" s="25"/>
      <c r="H56" s="26"/>
    </row>
    <row r="58" spans="2:8" s="8" customFormat="1" ht="12.75" customHeight="1">
      <c r="C58" s="9" t="str">
        <f>'1,1'!C22</f>
        <v>Piezīmes:</v>
      </c>
    </row>
    <row r="59" spans="2:8" s="8" customFormat="1" ht="45" customHeight="1">
      <c r="B59"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787"/>
      <c r="D59" s="787"/>
      <c r="E59" s="787"/>
      <c r="F59" s="787"/>
      <c r="G59" s="787"/>
      <c r="H59" s="787"/>
    </row>
  </sheetData>
  <mergeCells count="11">
    <mergeCell ref="B1:D1"/>
    <mergeCell ref="B2:H2"/>
    <mergeCell ref="D3:H3"/>
    <mergeCell ref="D4:H4"/>
    <mergeCell ref="D5:H5"/>
    <mergeCell ref="B7:B8"/>
    <mergeCell ref="C7:C8"/>
    <mergeCell ref="E7:E8"/>
    <mergeCell ref="F7:F8"/>
    <mergeCell ref="B59:H59"/>
    <mergeCell ref="D7:D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B1:H71"/>
  <sheetViews>
    <sheetView view="pageBreakPreview" topLeftCell="A19" zoomScale="90" zoomScaleNormal="85" zoomScaleSheetLayoutView="90" workbookViewId="0">
      <selection activeCell="E31" sqref="E31"/>
    </sheetView>
  </sheetViews>
  <sheetFormatPr defaultRowHeight="13.2"/>
  <cols>
    <col min="1" max="1" width="14.21875" customWidth="1"/>
    <col min="2" max="2" width="5.33203125" customWidth="1"/>
    <col min="3" max="3" width="6.88671875" customWidth="1"/>
    <col min="4" max="4" width="43.21875" customWidth="1"/>
  </cols>
  <sheetData>
    <row r="1" spans="2:8" ht="13.8">
      <c r="B1" s="827" t="s">
        <v>12</v>
      </c>
      <c r="C1" s="827"/>
      <c r="D1" s="827"/>
      <c r="E1" s="604" t="s">
        <v>1773</v>
      </c>
      <c r="F1" s="604"/>
      <c r="G1" s="604"/>
      <c r="H1" s="604"/>
    </row>
    <row r="2" spans="2:8" ht="13.8">
      <c r="B2" s="828" t="s">
        <v>1774</v>
      </c>
      <c r="C2" s="828"/>
      <c r="D2" s="828"/>
      <c r="E2" s="828"/>
      <c r="F2" s="828"/>
      <c r="G2" s="828"/>
      <c r="H2" s="828"/>
    </row>
    <row r="3" spans="2:8" s="1" customFormat="1" ht="13.8">
      <c r="B3" s="2" t="s">
        <v>1</v>
      </c>
      <c r="D3" s="796" t="str">
        <f>'1,1'!D3</f>
        <v>Ražošanas ēka</v>
      </c>
      <c r="E3" s="796"/>
      <c r="F3" s="796"/>
      <c r="G3" s="796"/>
      <c r="H3" s="796"/>
    </row>
    <row r="4" spans="2:8" s="1" customFormat="1" ht="13.8">
      <c r="B4" s="2" t="s">
        <v>2</v>
      </c>
      <c r="D4" s="796" t="str">
        <f>'1,1'!D4</f>
        <v>Ražošanas ēkas Nr.7 jaunbūve</v>
      </c>
      <c r="E4" s="796"/>
      <c r="F4" s="796"/>
      <c r="G4" s="796"/>
      <c r="H4" s="796"/>
    </row>
    <row r="5" spans="2:8" s="1" customFormat="1" ht="13.8">
      <c r="B5" s="2" t="s">
        <v>3</v>
      </c>
      <c r="D5" s="796" t="str">
        <f>'1,1'!D5:H5</f>
        <v>Ventspils, Ventspils Augsto tehnoloģiju parks</v>
      </c>
      <c r="E5" s="796"/>
      <c r="F5" s="796"/>
      <c r="G5" s="796"/>
      <c r="H5" s="796"/>
    </row>
    <row r="6" spans="2:8" ht="15">
      <c r="B6" s="597"/>
      <c r="C6" s="597"/>
      <c r="D6" s="595"/>
      <c r="E6" s="595"/>
      <c r="F6" s="595"/>
      <c r="G6" s="595"/>
      <c r="H6" s="595"/>
    </row>
    <row r="7" spans="2:8" ht="13.8">
      <c r="B7" s="797" t="s">
        <v>4</v>
      </c>
      <c r="C7" s="798"/>
      <c r="D7" s="829" t="s">
        <v>6</v>
      </c>
      <c r="E7" s="801" t="s">
        <v>7</v>
      </c>
      <c r="F7" s="802" t="s">
        <v>8</v>
      </c>
      <c r="G7" s="607"/>
      <c r="H7" s="608"/>
    </row>
    <row r="8" spans="2:8" ht="46.2" customHeight="1">
      <c r="B8" s="797"/>
      <c r="C8" s="799"/>
      <c r="D8" s="830"/>
      <c r="E8" s="801"/>
      <c r="F8" s="802"/>
      <c r="G8" s="607"/>
      <c r="H8" s="608"/>
    </row>
    <row r="9" spans="2:8" ht="15.6">
      <c r="B9" s="611"/>
      <c r="C9" s="612">
        <v>0</v>
      </c>
      <c r="D9" s="639" t="s">
        <v>1774</v>
      </c>
      <c r="E9" s="613"/>
      <c r="F9" s="614"/>
      <c r="G9" s="607"/>
      <c r="H9" s="608"/>
    </row>
    <row r="10" spans="2:8" ht="15.6">
      <c r="B10" s="615"/>
      <c r="C10" s="616"/>
      <c r="D10" s="617" t="s">
        <v>1775</v>
      </c>
      <c r="E10" s="617"/>
      <c r="F10" s="617"/>
      <c r="G10" s="607"/>
      <c r="H10" s="608"/>
    </row>
    <row r="11" spans="2:8" ht="15.6">
      <c r="B11" s="615"/>
      <c r="C11" s="616"/>
      <c r="D11" s="618" t="s">
        <v>918</v>
      </c>
      <c r="E11" s="618"/>
      <c r="F11" s="618"/>
      <c r="G11" s="607"/>
      <c r="H11" s="608"/>
    </row>
    <row r="12" spans="2:8" ht="38.4" customHeight="1">
      <c r="B12" s="619" t="s">
        <v>1776</v>
      </c>
      <c r="C12" s="620"/>
      <c r="D12" s="621" t="s">
        <v>1777</v>
      </c>
      <c r="E12" s="622" t="s">
        <v>26</v>
      </c>
      <c r="F12" s="622">
        <v>6</v>
      </c>
      <c r="G12" s="607"/>
      <c r="H12" s="608"/>
    </row>
    <row r="13" spans="2:8" ht="20.85" customHeight="1">
      <c r="B13" s="619" t="s">
        <v>1778</v>
      </c>
      <c r="C13" s="620"/>
      <c r="D13" s="621" t="s">
        <v>1779</v>
      </c>
      <c r="E13" s="622" t="s">
        <v>26</v>
      </c>
      <c r="F13" s="622">
        <v>4</v>
      </c>
      <c r="G13" s="607"/>
      <c r="H13" s="608"/>
    </row>
    <row r="14" spans="2:8" ht="44.4" customHeight="1">
      <c r="B14" s="619" t="s">
        <v>1780</v>
      </c>
      <c r="C14" s="620"/>
      <c r="D14" s="623" t="s">
        <v>1781</v>
      </c>
      <c r="E14" s="624" t="s">
        <v>19</v>
      </c>
      <c r="F14" s="622">
        <v>8</v>
      </c>
      <c r="G14" s="607"/>
      <c r="H14" s="608"/>
    </row>
    <row r="15" spans="2:8" ht="42.15" customHeight="1">
      <c r="B15" s="619" t="s">
        <v>1782</v>
      </c>
      <c r="C15" s="620"/>
      <c r="D15" s="623" t="s">
        <v>1783</v>
      </c>
      <c r="E15" s="624" t="s">
        <v>19</v>
      </c>
      <c r="F15" s="622">
        <v>13</v>
      </c>
      <c r="G15" s="607"/>
      <c r="H15" s="608"/>
    </row>
    <row r="16" spans="2:8" ht="42.15" customHeight="1">
      <c r="B16" s="619" t="s">
        <v>1784</v>
      </c>
      <c r="C16" s="620"/>
      <c r="D16" s="621" t="s">
        <v>1785</v>
      </c>
      <c r="E16" s="622" t="s">
        <v>19</v>
      </c>
      <c r="F16" s="622">
        <v>68</v>
      </c>
      <c r="G16" s="607"/>
      <c r="H16" s="608"/>
    </row>
    <row r="17" spans="2:8" ht="38.4" customHeight="1">
      <c r="B17" s="619" t="s">
        <v>1786</v>
      </c>
      <c r="C17" s="620"/>
      <c r="D17" s="623" t="s">
        <v>1787</v>
      </c>
      <c r="E17" s="624" t="s">
        <v>19</v>
      </c>
      <c r="F17" s="622">
        <v>116</v>
      </c>
      <c r="G17" s="607"/>
      <c r="H17" s="608"/>
    </row>
    <row r="18" spans="2:8" ht="32.4" customHeight="1">
      <c r="B18" s="619" t="s">
        <v>1788</v>
      </c>
      <c r="C18" s="620"/>
      <c r="D18" s="623" t="s">
        <v>1789</v>
      </c>
      <c r="E18" s="624" t="s">
        <v>19</v>
      </c>
      <c r="F18" s="622">
        <v>36</v>
      </c>
      <c r="G18" s="607"/>
      <c r="H18" s="608"/>
    </row>
    <row r="19" spans="2:8" ht="43.2" customHeight="1">
      <c r="B19" s="619" t="s">
        <v>1790</v>
      </c>
      <c r="C19" s="620"/>
      <c r="D19" s="623" t="s">
        <v>1791</v>
      </c>
      <c r="E19" s="624" t="s">
        <v>19</v>
      </c>
      <c r="F19" s="622">
        <v>6</v>
      </c>
      <c r="G19" s="607"/>
      <c r="H19" s="608"/>
    </row>
    <row r="20" spans="2:8" ht="37.200000000000003" customHeight="1">
      <c r="B20" s="619" t="s">
        <v>1792</v>
      </c>
      <c r="C20" s="620"/>
      <c r="D20" s="621" t="s">
        <v>1793</v>
      </c>
      <c r="E20" s="622" t="s">
        <v>19</v>
      </c>
      <c r="F20" s="622">
        <v>68</v>
      </c>
      <c r="G20" s="607"/>
      <c r="H20" s="608"/>
    </row>
    <row r="21" spans="2:8" ht="35.4" customHeight="1">
      <c r="B21" s="619" t="s">
        <v>1794</v>
      </c>
      <c r="C21" s="620"/>
      <c r="D21" s="621" t="s">
        <v>1795</v>
      </c>
      <c r="E21" s="622" t="s">
        <v>19</v>
      </c>
      <c r="F21" s="622">
        <v>64</v>
      </c>
      <c r="G21" s="607"/>
      <c r="H21" s="608"/>
    </row>
    <row r="22" spans="2:8" ht="37.950000000000003" customHeight="1">
      <c r="B22" s="619" t="s">
        <v>1796</v>
      </c>
      <c r="C22" s="620"/>
      <c r="D22" s="621" t="s">
        <v>1797</v>
      </c>
      <c r="E22" s="622" t="s">
        <v>26</v>
      </c>
      <c r="F22" s="622">
        <v>4</v>
      </c>
      <c r="G22" s="607"/>
      <c r="H22" s="608"/>
    </row>
    <row r="23" spans="2:8" ht="32.4" customHeight="1">
      <c r="B23" s="619" t="s">
        <v>1798</v>
      </c>
      <c r="C23" s="620"/>
      <c r="D23" s="623" t="s">
        <v>1799</v>
      </c>
      <c r="E23" s="622" t="s">
        <v>26</v>
      </c>
      <c r="F23" s="622">
        <v>4</v>
      </c>
      <c r="G23" s="607"/>
      <c r="H23" s="608"/>
    </row>
    <row r="24" spans="2:8" ht="15.6">
      <c r="B24" s="615"/>
      <c r="C24" s="616"/>
      <c r="D24" s="618" t="s">
        <v>886</v>
      </c>
      <c r="E24" s="618"/>
      <c r="F24" s="618"/>
      <c r="G24" s="607"/>
      <c r="H24" s="608"/>
    </row>
    <row r="25" spans="2:8" ht="20.85" customHeight="1">
      <c r="B25" s="625" t="s">
        <v>1800</v>
      </c>
      <c r="C25" s="626"/>
      <c r="D25" s="627" t="s">
        <v>1801</v>
      </c>
      <c r="E25" s="628" t="s">
        <v>19</v>
      </c>
      <c r="F25" s="628">
        <v>158</v>
      </c>
      <c r="G25" s="607"/>
      <c r="H25" s="608"/>
    </row>
    <row r="26" spans="2:8" ht="35.4" customHeight="1">
      <c r="B26" s="625"/>
      <c r="C26" s="626"/>
      <c r="D26" s="627"/>
      <c r="E26" s="628"/>
      <c r="F26" s="628"/>
      <c r="G26" s="607"/>
      <c r="H26" s="608"/>
    </row>
    <row r="27" spans="2:8" ht="34.200000000000003" customHeight="1">
      <c r="B27" s="751" t="s">
        <v>1802</v>
      </c>
      <c r="C27" s="752"/>
      <c r="D27" s="753" t="s">
        <v>1803</v>
      </c>
      <c r="E27" s="716" t="s">
        <v>44</v>
      </c>
      <c r="F27" s="716">
        <v>4</v>
      </c>
      <c r="G27" s="607"/>
      <c r="H27" s="608"/>
    </row>
    <row r="28" spans="2:8" ht="22.2" customHeight="1">
      <c r="B28" s="625" t="s">
        <v>1804</v>
      </c>
      <c r="C28" s="626"/>
      <c r="D28" s="629" t="s">
        <v>1805</v>
      </c>
      <c r="E28" s="628" t="s">
        <v>19</v>
      </c>
      <c r="F28" s="628">
        <v>134</v>
      </c>
      <c r="G28" s="607"/>
      <c r="H28" s="608"/>
    </row>
    <row r="29" spans="2:8" ht="37.200000000000003" customHeight="1">
      <c r="B29" s="625" t="s">
        <v>1806</v>
      </c>
      <c r="C29" s="626"/>
      <c r="D29" s="629" t="s">
        <v>1807</v>
      </c>
      <c r="E29" s="628" t="s">
        <v>19</v>
      </c>
      <c r="F29" s="628">
        <v>68</v>
      </c>
      <c r="G29" s="607"/>
      <c r="H29" s="608"/>
    </row>
    <row r="30" spans="2:8" ht="22.2" customHeight="1">
      <c r="B30" s="625" t="s">
        <v>1808</v>
      </c>
      <c r="C30" s="626"/>
      <c r="D30" s="627" t="s">
        <v>1809</v>
      </c>
      <c r="E30" s="628" t="s">
        <v>44</v>
      </c>
      <c r="F30" s="628">
        <v>4</v>
      </c>
      <c r="G30" s="607"/>
      <c r="H30" s="608"/>
    </row>
    <row r="31" spans="2:8" ht="35.4" customHeight="1">
      <c r="B31" s="625"/>
      <c r="C31" s="626"/>
      <c r="D31" s="627"/>
      <c r="E31" s="628"/>
      <c r="F31" s="628"/>
      <c r="G31" s="607"/>
      <c r="H31" s="608"/>
    </row>
    <row r="32" spans="2:8" ht="20.85" customHeight="1">
      <c r="B32" s="625" t="s">
        <v>1810</v>
      </c>
      <c r="C32" s="626"/>
      <c r="D32" s="627" t="s">
        <v>1811</v>
      </c>
      <c r="E32" s="628" t="s">
        <v>19</v>
      </c>
      <c r="F32" s="628">
        <v>104</v>
      </c>
      <c r="G32" s="607"/>
      <c r="H32" s="608"/>
    </row>
    <row r="33" spans="2:8" ht="34.200000000000003" customHeight="1">
      <c r="B33" s="625" t="s">
        <v>1812</v>
      </c>
      <c r="C33" s="626"/>
      <c r="D33" s="627" t="s">
        <v>1813</v>
      </c>
      <c r="E33" s="628" t="s">
        <v>19</v>
      </c>
      <c r="F33" s="628">
        <v>36</v>
      </c>
      <c r="G33" s="607"/>
      <c r="H33" s="608"/>
    </row>
    <row r="34" spans="2:8" ht="36" customHeight="1">
      <c r="B34" s="625" t="s">
        <v>1814</v>
      </c>
      <c r="C34" s="626"/>
      <c r="D34" s="627" t="s">
        <v>1815</v>
      </c>
      <c r="E34" s="628" t="s">
        <v>19</v>
      </c>
      <c r="F34" s="628">
        <v>12</v>
      </c>
      <c r="G34" s="607"/>
      <c r="H34" s="608"/>
    </row>
    <row r="35" spans="2:8" ht="20.399999999999999" customHeight="1">
      <c r="B35" s="615"/>
      <c r="C35" s="616"/>
      <c r="D35" s="617" t="s">
        <v>1816</v>
      </c>
      <c r="E35" s="617"/>
      <c r="F35" s="617"/>
      <c r="G35" s="607"/>
      <c r="H35" s="608"/>
    </row>
    <row r="36" spans="2:8" ht="15.6">
      <c r="B36" s="615"/>
      <c r="C36" s="616"/>
      <c r="D36" s="618" t="s">
        <v>918</v>
      </c>
      <c r="E36" s="618"/>
      <c r="F36" s="618"/>
      <c r="G36" s="607"/>
      <c r="H36" s="608"/>
    </row>
    <row r="37" spans="2:8" ht="35.4" customHeight="1">
      <c r="B37" s="619" t="s">
        <v>1817</v>
      </c>
      <c r="C37" s="620"/>
      <c r="D37" s="621" t="s">
        <v>1818</v>
      </c>
      <c r="E37" s="622" t="s">
        <v>1819</v>
      </c>
      <c r="F37" s="622">
        <v>33</v>
      </c>
      <c r="G37" s="607"/>
      <c r="H37" s="608"/>
    </row>
    <row r="38" spans="2:8" ht="17.399999999999999" customHeight="1">
      <c r="B38" s="619" t="s">
        <v>1820</v>
      </c>
      <c r="C38" s="620"/>
      <c r="D38" s="621" t="s">
        <v>1647</v>
      </c>
      <c r="E38" s="622" t="s">
        <v>19</v>
      </c>
      <c r="F38" s="622">
        <v>40</v>
      </c>
      <c r="G38" s="607"/>
      <c r="H38" s="608"/>
    </row>
    <row r="39" spans="2:8" ht="20.399999999999999" customHeight="1">
      <c r="B39" s="619" t="s">
        <v>1821</v>
      </c>
      <c r="C39" s="620"/>
      <c r="D39" s="621" t="s">
        <v>1822</v>
      </c>
      <c r="E39" s="622" t="s">
        <v>352</v>
      </c>
      <c r="F39" s="622">
        <v>30</v>
      </c>
      <c r="G39" s="607"/>
      <c r="H39" s="608"/>
    </row>
    <row r="40" spans="2:8" ht="15.6" customHeight="1">
      <c r="B40" s="619" t="s">
        <v>1823</v>
      </c>
      <c r="C40" s="620"/>
      <c r="D40" s="630" t="s">
        <v>1648</v>
      </c>
      <c r="E40" s="631" t="s">
        <v>19</v>
      </c>
      <c r="F40" s="622">
        <v>40</v>
      </c>
      <c r="G40" s="607"/>
      <c r="H40" s="608"/>
    </row>
    <row r="41" spans="2:8" ht="35.4" customHeight="1">
      <c r="B41" s="619" t="s">
        <v>1824</v>
      </c>
      <c r="C41" s="620"/>
      <c r="D41" s="630" t="s">
        <v>1825</v>
      </c>
      <c r="E41" s="622" t="s">
        <v>26</v>
      </c>
      <c r="F41" s="622">
        <v>5</v>
      </c>
      <c r="G41" s="607"/>
      <c r="H41" s="608"/>
    </row>
    <row r="42" spans="2:8" ht="31.2" customHeight="1">
      <c r="B42" s="619" t="s">
        <v>1826</v>
      </c>
      <c r="C42" s="620"/>
      <c r="D42" s="632" t="s">
        <v>1827</v>
      </c>
      <c r="E42" s="622" t="s">
        <v>26</v>
      </c>
      <c r="F42" s="622">
        <v>1</v>
      </c>
      <c r="G42" s="607"/>
      <c r="H42" s="608"/>
    </row>
    <row r="43" spans="2:8" ht="29.85" customHeight="1">
      <c r="B43" s="619" t="s">
        <v>1828</v>
      </c>
      <c r="C43" s="620"/>
      <c r="D43" s="623" t="s">
        <v>1829</v>
      </c>
      <c r="E43" s="622" t="s">
        <v>26</v>
      </c>
      <c r="F43" s="622">
        <v>2</v>
      </c>
      <c r="G43" s="607"/>
      <c r="H43" s="608"/>
    </row>
    <row r="44" spans="2:8" ht="15.6">
      <c r="B44" s="619" t="s">
        <v>1830</v>
      </c>
      <c r="C44" s="620"/>
      <c r="D44" s="633" t="s">
        <v>1650</v>
      </c>
      <c r="E44" s="634" t="s">
        <v>19</v>
      </c>
      <c r="F44" s="635">
        <v>40</v>
      </c>
      <c r="G44" s="607"/>
      <c r="H44" s="608"/>
    </row>
    <row r="45" spans="2:8" ht="15.6">
      <c r="B45" s="615"/>
      <c r="C45" s="616"/>
      <c r="D45" s="618" t="s">
        <v>886</v>
      </c>
      <c r="E45" s="618"/>
      <c r="F45" s="618"/>
      <c r="G45" s="607"/>
      <c r="H45" s="608"/>
    </row>
    <row r="46" spans="2:8" ht="346.8" customHeight="1">
      <c r="B46" s="636" t="s">
        <v>1831</v>
      </c>
      <c r="C46" s="626"/>
      <c r="D46" s="627" t="s">
        <v>1832</v>
      </c>
      <c r="E46" s="628" t="s">
        <v>44</v>
      </c>
      <c r="F46" s="628">
        <v>1</v>
      </c>
      <c r="G46" s="607"/>
      <c r="H46" s="608"/>
    </row>
    <row r="47" spans="2:8" ht="172.2" customHeight="1">
      <c r="B47" s="636" t="s">
        <v>1833</v>
      </c>
      <c r="C47" s="626"/>
      <c r="D47" s="637" t="s">
        <v>1834</v>
      </c>
      <c r="E47" s="628" t="s">
        <v>44</v>
      </c>
      <c r="F47" s="628">
        <v>2</v>
      </c>
      <c r="G47" s="607"/>
      <c r="H47" s="608"/>
    </row>
    <row r="48" spans="2:8" ht="24.15" customHeight="1">
      <c r="B48" s="636" t="s">
        <v>1835</v>
      </c>
      <c r="C48" s="626"/>
      <c r="D48" s="629" t="s">
        <v>1836</v>
      </c>
      <c r="E48" s="628" t="s">
        <v>19</v>
      </c>
      <c r="F48" s="628">
        <v>40</v>
      </c>
      <c r="G48" s="607"/>
      <c r="H48" s="608"/>
    </row>
    <row r="49" spans="2:8" ht="34.799999999999997" customHeight="1">
      <c r="B49" s="636" t="s">
        <v>1837</v>
      </c>
      <c r="C49" s="626"/>
      <c r="D49" s="629" t="s">
        <v>1838</v>
      </c>
      <c r="E49" s="622" t="s">
        <v>26</v>
      </c>
      <c r="F49" s="628">
        <v>3</v>
      </c>
      <c r="G49" s="607"/>
      <c r="H49" s="608"/>
    </row>
    <row r="50" spans="2:8" ht="34.799999999999997" customHeight="1">
      <c r="B50" s="636" t="s">
        <v>1839</v>
      </c>
      <c r="C50" s="626"/>
      <c r="D50" s="629" t="s">
        <v>647</v>
      </c>
      <c r="E50" s="622" t="s">
        <v>26</v>
      </c>
      <c r="F50" s="628">
        <v>42</v>
      </c>
      <c r="G50" s="607"/>
      <c r="H50" s="608"/>
    </row>
    <row r="51" spans="2:8" ht="15.6">
      <c r="B51" s="636" t="s">
        <v>1840</v>
      </c>
      <c r="C51" s="626"/>
      <c r="D51" s="627" t="s">
        <v>1841</v>
      </c>
      <c r="E51" s="631" t="s">
        <v>829</v>
      </c>
      <c r="F51" s="631" t="s">
        <v>1842</v>
      </c>
      <c r="G51" s="607"/>
      <c r="H51" s="608"/>
    </row>
    <row r="52" spans="2:8" ht="15.6">
      <c r="B52" s="636" t="s">
        <v>1843</v>
      </c>
      <c r="C52" s="626"/>
      <c r="D52" s="627" t="s">
        <v>1844</v>
      </c>
      <c r="E52" s="631" t="s">
        <v>829</v>
      </c>
      <c r="F52" s="631" t="s">
        <v>1845</v>
      </c>
      <c r="G52" s="607"/>
      <c r="H52" s="608"/>
    </row>
    <row r="53" spans="2:8" ht="15.6">
      <c r="B53" s="636" t="s">
        <v>1846</v>
      </c>
      <c r="C53" s="626"/>
      <c r="D53" s="627" t="s">
        <v>1847</v>
      </c>
      <c r="E53" s="631" t="s">
        <v>352</v>
      </c>
      <c r="F53" s="631" t="s">
        <v>1848</v>
      </c>
      <c r="G53" s="607"/>
      <c r="H53" s="608"/>
    </row>
    <row r="54" spans="2:8" ht="15.6">
      <c r="B54" s="636" t="s">
        <v>1849</v>
      </c>
      <c r="C54" s="626"/>
      <c r="D54" s="627" t="s">
        <v>1850</v>
      </c>
      <c r="E54" s="631" t="s">
        <v>352</v>
      </c>
      <c r="F54" s="631" t="s">
        <v>1851</v>
      </c>
      <c r="G54" s="607"/>
      <c r="H54" s="608"/>
    </row>
    <row r="55" spans="2:8" ht="15.6">
      <c r="B55" s="636" t="s">
        <v>1852</v>
      </c>
      <c r="C55" s="626"/>
      <c r="D55" s="638" t="s">
        <v>1853</v>
      </c>
      <c r="E55" s="631" t="s">
        <v>19</v>
      </c>
      <c r="F55" s="631" t="s">
        <v>1854</v>
      </c>
      <c r="G55" s="607"/>
      <c r="H55" s="608"/>
    </row>
    <row r="56" spans="2:8" ht="69.150000000000006" customHeight="1">
      <c r="B56" s="636" t="s">
        <v>1855</v>
      </c>
      <c r="C56" s="626"/>
      <c r="D56" s="638" t="s">
        <v>1856</v>
      </c>
      <c r="E56" s="622" t="s">
        <v>26</v>
      </c>
      <c r="F56" s="631" t="s">
        <v>1848</v>
      </c>
      <c r="G56" s="607"/>
      <c r="H56" s="608"/>
    </row>
    <row r="57" spans="2:8" ht="38.85" customHeight="1">
      <c r="B57" s="636" t="s">
        <v>1857</v>
      </c>
      <c r="C57" s="626"/>
      <c r="D57" s="638" t="s">
        <v>1858</v>
      </c>
      <c r="E57" s="631" t="s">
        <v>19</v>
      </c>
      <c r="F57" s="631" t="s">
        <v>1651</v>
      </c>
      <c r="G57" s="607"/>
      <c r="H57" s="608"/>
    </row>
    <row r="58" spans="2:8" ht="37.200000000000003" customHeight="1">
      <c r="B58" s="636" t="s">
        <v>1859</v>
      </c>
      <c r="C58" s="626"/>
      <c r="D58" s="638" t="s">
        <v>1860</v>
      </c>
      <c r="E58" s="631" t="s">
        <v>19</v>
      </c>
      <c r="F58" s="631" t="s">
        <v>1861</v>
      </c>
      <c r="G58" s="607"/>
      <c r="H58" s="608"/>
    </row>
    <row r="59" spans="2:8" ht="50.4" customHeight="1">
      <c r="B59" s="636" t="s">
        <v>1862</v>
      </c>
      <c r="C59" s="626"/>
      <c r="D59" s="638" t="s">
        <v>1863</v>
      </c>
      <c r="E59" s="628" t="s">
        <v>44</v>
      </c>
      <c r="F59" s="631" t="s">
        <v>1842</v>
      </c>
      <c r="G59" s="607"/>
      <c r="H59" s="608"/>
    </row>
    <row r="60" spans="2:8" ht="38.85" customHeight="1">
      <c r="B60" s="636" t="s">
        <v>1864</v>
      </c>
      <c r="C60" s="626"/>
      <c r="D60" s="638" t="s">
        <v>1865</v>
      </c>
      <c r="E60" s="628" t="s">
        <v>44</v>
      </c>
      <c r="F60" s="631" t="s">
        <v>1866</v>
      </c>
      <c r="G60" s="607"/>
      <c r="H60" s="608"/>
    </row>
    <row r="61" spans="2:8" ht="15.6">
      <c r="B61" s="615"/>
      <c r="C61" s="616"/>
      <c r="D61" s="617" t="s">
        <v>1679</v>
      </c>
      <c r="E61" s="617"/>
      <c r="F61" s="617"/>
      <c r="G61" s="607"/>
      <c r="H61" s="608"/>
    </row>
    <row r="62" spans="2:8" ht="15.6">
      <c r="B62" s="615"/>
      <c r="C62" s="616"/>
      <c r="D62" s="618" t="s">
        <v>918</v>
      </c>
      <c r="E62" s="618"/>
      <c r="F62" s="618"/>
      <c r="G62" s="607"/>
      <c r="H62" s="608"/>
    </row>
    <row r="63" spans="2:8" ht="26.4" customHeight="1">
      <c r="B63" s="619" t="s">
        <v>1867</v>
      </c>
      <c r="C63" s="620"/>
      <c r="D63" s="630" t="s">
        <v>1683</v>
      </c>
      <c r="E63" s="631" t="s">
        <v>19</v>
      </c>
      <c r="F63" s="622">
        <v>150</v>
      </c>
      <c r="G63" s="607"/>
      <c r="H63" s="608"/>
    </row>
    <row r="64" spans="2:8" ht="22.8" customHeight="1">
      <c r="B64" s="619" t="s">
        <v>1868</v>
      </c>
      <c r="C64" s="620"/>
      <c r="D64" s="630" t="s">
        <v>1685</v>
      </c>
      <c r="E64" s="631" t="s">
        <v>19</v>
      </c>
      <c r="F64" s="622">
        <v>150</v>
      </c>
      <c r="G64" s="607"/>
      <c r="H64" s="608"/>
    </row>
    <row r="65" spans="2:8" ht="20.85" customHeight="1">
      <c r="B65" s="619" t="s">
        <v>1869</v>
      </c>
      <c r="C65" s="620"/>
      <c r="D65" s="630" t="s">
        <v>1686</v>
      </c>
      <c r="E65" s="631" t="s">
        <v>1687</v>
      </c>
      <c r="F65" s="622">
        <v>1</v>
      </c>
      <c r="G65" s="607"/>
      <c r="H65" s="608"/>
    </row>
    <row r="66" spans="2:8" ht="36.75" customHeight="1">
      <c r="B66" s="619" t="s">
        <v>1870</v>
      </c>
      <c r="C66" s="620"/>
      <c r="D66" s="630" t="s">
        <v>1871</v>
      </c>
      <c r="E66" s="631" t="s">
        <v>1872</v>
      </c>
      <c r="F66" s="622">
        <v>8</v>
      </c>
      <c r="G66" s="607"/>
      <c r="H66" s="608"/>
    </row>
    <row r="67" spans="2:8" ht="13.8">
      <c r="B67" s="600"/>
      <c r="C67" s="601"/>
      <c r="D67" s="602"/>
      <c r="E67" s="603"/>
      <c r="F67" s="605"/>
      <c r="G67" s="609"/>
      <c r="H67" s="610"/>
    </row>
    <row r="68" spans="2:8" ht="13.8">
      <c r="B68" s="596"/>
      <c r="C68" s="596"/>
      <c r="D68" s="598"/>
      <c r="E68" s="598" t="s">
        <v>5</v>
      </c>
      <c r="F68" s="606"/>
      <c r="G68" s="607"/>
      <c r="H68" s="608"/>
    </row>
    <row r="70" spans="2:8">
      <c r="B70" s="599"/>
      <c r="C70" s="594" t="s">
        <v>9</v>
      </c>
      <c r="D70" s="599"/>
      <c r="E70" s="599"/>
      <c r="F70" s="599"/>
      <c r="G70" s="599"/>
      <c r="H70" s="599"/>
    </row>
    <row r="71" spans="2:8" ht="39.6" customHeight="1">
      <c r="B71" s="787" t="s">
        <v>1873</v>
      </c>
      <c r="C71" s="787"/>
      <c r="D71" s="787"/>
      <c r="E71" s="787"/>
      <c r="F71" s="787"/>
      <c r="G71" s="787"/>
      <c r="H71" s="787"/>
    </row>
  </sheetData>
  <mergeCells count="11">
    <mergeCell ref="B71:H71"/>
    <mergeCell ref="B1:D1"/>
    <mergeCell ref="B2:H2"/>
    <mergeCell ref="D3:H3"/>
    <mergeCell ref="D4:H4"/>
    <mergeCell ref="D5:H5"/>
    <mergeCell ref="B7:B8"/>
    <mergeCell ref="C7:C8"/>
    <mergeCell ref="D7:D8"/>
    <mergeCell ref="E7:E8"/>
    <mergeCell ref="F7:F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I38"/>
  <sheetViews>
    <sheetView showZeros="0" view="pageBreakPreview" topLeftCell="A16" zoomScale="90" zoomScaleNormal="100" zoomScaleSheetLayoutView="90" workbookViewId="0">
      <selection activeCell="E56" sqref="E56"/>
    </sheetView>
  </sheetViews>
  <sheetFormatPr defaultColWidth="9.109375" defaultRowHeight="13.2"/>
  <cols>
    <col min="1" max="1" width="10.33203125" style="396" customWidth="1"/>
    <col min="2" max="2" width="12.6640625" style="396" customWidth="1"/>
    <col min="3" max="3" width="32.6640625" style="396" customWidth="1"/>
    <col min="4" max="4" width="10" style="396" customWidth="1"/>
    <col min="5" max="5" width="13.33203125" style="396" customWidth="1"/>
    <col min="6" max="6" width="13.6640625" style="396" customWidth="1"/>
    <col min="7" max="7" width="17.6640625" style="396" customWidth="1"/>
    <col min="8" max="8" width="12.88671875" style="396" customWidth="1"/>
    <col min="9" max="9" width="16" style="396" customWidth="1"/>
    <col min="10" max="16384" width="9.109375" style="396"/>
  </cols>
  <sheetData>
    <row r="1" spans="1:9" ht="17.399999999999999">
      <c r="A1" s="395"/>
    </row>
    <row r="2" spans="1:9" ht="18" customHeight="1">
      <c r="A2" s="782" t="s">
        <v>1754</v>
      </c>
      <c r="B2" s="782"/>
      <c r="C2" s="782"/>
      <c r="D2" s="782"/>
      <c r="E2" s="782"/>
      <c r="F2" s="782"/>
      <c r="G2" s="782"/>
      <c r="H2" s="782"/>
      <c r="I2" s="782"/>
    </row>
    <row r="3" spans="1:9" ht="17.399999999999999">
      <c r="C3" s="397"/>
      <c r="D3" s="398"/>
      <c r="F3" s="399"/>
      <c r="G3" s="399"/>
      <c r="H3" s="399"/>
      <c r="I3" s="399"/>
    </row>
    <row r="4" spans="1:9" ht="17.399999999999999">
      <c r="C4" s="397"/>
      <c r="D4" s="398"/>
      <c r="F4" s="399"/>
      <c r="G4" s="399"/>
      <c r="H4" s="399"/>
      <c r="I4" s="399"/>
    </row>
    <row r="5" spans="1:9">
      <c r="A5" s="400"/>
    </row>
    <row r="6" spans="1:9" ht="17.399999999999999">
      <c r="A6" s="783" t="str">
        <f>[3]Koptame!C24</f>
        <v>Teritorijas labiekārtošana</v>
      </c>
      <c r="B6" s="784"/>
      <c r="C6" s="784"/>
      <c r="D6" s="784"/>
      <c r="E6" s="784"/>
      <c r="F6" s="784"/>
      <c r="G6" s="784"/>
      <c r="H6" s="784"/>
      <c r="I6" s="785"/>
    </row>
    <row r="7" spans="1:9">
      <c r="A7" s="400"/>
    </row>
    <row r="8" spans="1:9" ht="15">
      <c r="A8" s="786" t="s">
        <v>1693</v>
      </c>
      <c r="B8" s="786"/>
      <c r="C8" s="775" t="str">
        <f>[3]Koptame!C11</f>
        <v>Ražošanas ēka</v>
      </c>
      <c r="D8" s="775"/>
      <c r="E8" s="775"/>
      <c r="F8" s="775"/>
      <c r="G8" s="775"/>
      <c r="H8" s="775"/>
      <c r="I8" s="775"/>
    </row>
    <row r="9" spans="1:9" ht="15.75" customHeight="1">
      <c r="A9" s="774" t="s">
        <v>1694</v>
      </c>
      <c r="B9" s="774"/>
      <c r="C9" s="775" t="str">
        <f>[3]Koptame!C12</f>
        <v>Ražošanas ēkas Nr.7 jaunbūve</v>
      </c>
      <c r="D9" s="775"/>
      <c r="E9" s="775"/>
      <c r="F9" s="775"/>
      <c r="G9" s="775"/>
      <c r="H9" s="775"/>
      <c r="I9" s="775"/>
    </row>
    <row r="10" spans="1:9" ht="15">
      <c r="A10" s="774" t="s">
        <v>1695</v>
      </c>
      <c r="B10" s="774"/>
      <c r="C10" s="775" t="str">
        <f>[3]Koptame!C13</f>
        <v>Ventspils, Ventspils Augsto tehnoloģiju parks</v>
      </c>
      <c r="D10" s="775"/>
      <c r="E10" s="775"/>
      <c r="F10" s="775"/>
      <c r="G10" s="775"/>
      <c r="H10" s="775"/>
      <c r="I10" s="775"/>
    </row>
    <row r="11" spans="1:9" ht="15">
      <c r="A11" s="774"/>
      <c r="B11" s="774"/>
      <c r="C11" s="401">
        <f>[3]Koptame!C14</f>
        <v>0</v>
      </c>
      <c r="D11" s="399"/>
      <c r="F11" s="402"/>
      <c r="G11" s="402"/>
      <c r="H11" s="402"/>
      <c r="I11" s="402"/>
    </row>
    <row r="12" spans="1:9" ht="15.15" customHeight="1">
      <c r="A12" s="403"/>
      <c r="B12" s="403"/>
      <c r="C12" s="399"/>
      <c r="D12" s="399"/>
      <c r="F12" s="402"/>
      <c r="G12" s="402"/>
      <c r="H12" s="402"/>
      <c r="I12" s="402"/>
    </row>
    <row r="13" spans="1:9" ht="18" customHeight="1">
      <c r="A13" s="404"/>
      <c r="F13" s="776" t="s">
        <v>1705</v>
      </c>
      <c r="G13" s="777"/>
      <c r="H13" s="405">
        <f>E27</f>
        <v>0</v>
      </c>
      <c r="I13" s="406"/>
    </row>
    <row r="14" spans="1:9" ht="17.399999999999999">
      <c r="A14" s="404"/>
      <c r="F14" s="776" t="s">
        <v>1706</v>
      </c>
      <c r="G14" s="777"/>
      <c r="H14" s="405">
        <f>I23</f>
        <v>0</v>
      </c>
      <c r="I14" s="406"/>
    </row>
    <row r="15" spans="1:9" ht="13.8">
      <c r="G15" s="407" t="str">
        <f>[3]Koptame!D16</f>
        <v xml:space="preserve">Tāme sastādīta:  </v>
      </c>
    </row>
    <row r="16" spans="1:9" ht="13.8">
      <c r="G16" s="407"/>
    </row>
    <row r="17" spans="1:9" ht="15">
      <c r="A17" s="409"/>
    </row>
    <row r="18" spans="1:9" ht="51.15" customHeight="1">
      <c r="A18" s="771" t="s">
        <v>4</v>
      </c>
      <c r="B18" s="771" t="s">
        <v>1707</v>
      </c>
      <c r="C18" s="778" t="s">
        <v>1708</v>
      </c>
      <c r="D18" s="779"/>
      <c r="E18" s="771" t="s">
        <v>1709</v>
      </c>
      <c r="F18" s="771" t="s">
        <v>1710</v>
      </c>
      <c r="G18" s="771"/>
      <c r="H18" s="771"/>
      <c r="I18" s="771" t="s">
        <v>1711</v>
      </c>
    </row>
    <row r="19" spans="1:9" ht="40.950000000000003" customHeight="1">
      <c r="A19" s="771"/>
      <c r="B19" s="771"/>
      <c r="C19" s="780"/>
      <c r="D19" s="781"/>
      <c r="E19" s="771"/>
      <c r="F19" s="410" t="s">
        <v>1712</v>
      </c>
      <c r="G19" s="410" t="s">
        <v>1745</v>
      </c>
      <c r="H19" s="410" t="s">
        <v>1714</v>
      </c>
      <c r="I19" s="771"/>
    </row>
    <row r="20" spans="1:9" ht="17.399999999999999">
      <c r="A20" s="411"/>
      <c r="B20" s="412"/>
      <c r="C20" s="772"/>
      <c r="D20" s="773"/>
      <c r="E20" s="412"/>
      <c r="F20" s="412"/>
      <c r="G20" s="412"/>
      <c r="H20" s="412"/>
      <c r="I20" s="413"/>
    </row>
    <row r="21" spans="1:9">
      <c r="A21" s="414">
        <v>1</v>
      </c>
      <c r="B21" s="415" t="s">
        <v>1755</v>
      </c>
      <c r="C21" s="765" t="s">
        <v>1039</v>
      </c>
      <c r="D21" s="766"/>
      <c r="E21" s="416"/>
      <c r="F21" s="416"/>
      <c r="G21" s="416"/>
      <c r="H21" s="416"/>
      <c r="I21" s="417"/>
    </row>
    <row r="22" spans="1:9">
      <c r="A22" s="418"/>
      <c r="B22" s="419"/>
      <c r="C22" s="767"/>
      <c r="D22" s="768"/>
      <c r="E22" s="420"/>
      <c r="F22" s="420"/>
      <c r="G22" s="420"/>
      <c r="H22" s="420"/>
      <c r="I22" s="421"/>
    </row>
    <row r="23" spans="1:9" ht="16.5" customHeight="1">
      <c r="A23" s="422"/>
      <c r="B23" s="422"/>
      <c r="C23" s="423" t="s">
        <v>5</v>
      </c>
      <c r="D23" s="423"/>
      <c r="E23" s="424">
        <f>SUM(E21:E22)</f>
        <v>0</v>
      </c>
      <c r="F23" s="424">
        <f>SUM(F21:F22)</f>
        <v>0</v>
      </c>
      <c r="G23" s="424">
        <f>SUM(G21:G22)</f>
        <v>0</v>
      </c>
      <c r="H23" s="424">
        <f>SUM(H21:H22)</f>
        <v>0</v>
      </c>
      <c r="I23" s="424">
        <f>SUM(I21:I22)</f>
        <v>0</v>
      </c>
    </row>
    <row r="24" spans="1:9" ht="15.6">
      <c r="A24" s="769" t="s">
        <v>1725</v>
      </c>
      <c r="B24" s="769"/>
      <c r="C24" s="769"/>
      <c r="D24" s="425">
        <f>[3]kops1!$D$34</f>
        <v>0</v>
      </c>
      <c r="E24" s="426">
        <f>ROUND(E23*D24,2)</f>
        <v>0</v>
      </c>
      <c r="F24" s="426">
        <f>ROUND(F23*D24,2)</f>
        <v>0</v>
      </c>
      <c r="G24" s="426">
        <f>ROUND(G23*D24,2)</f>
        <v>0</v>
      </c>
      <c r="H24" s="426">
        <f>ROUND(H23*D24,2)</f>
        <v>0</v>
      </c>
      <c r="I24" s="426"/>
    </row>
    <row r="25" spans="1:9" ht="15.6">
      <c r="A25" s="427"/>
      <c r="B25" s="427"/>
      <c r="C25" s="428" t="s">
        <v>1726</v>
      </c>
      <c r="D25" s="425"/>
      <c r="E25" s="426">
        <f>E24*0.1</f>
        <v>0</v>
      </c>
      <c r="F25" s="426"/>
      <c r="G25" s="426"/>
      <c r="H25" s="426"/>
      <c r="I25" s="426"/>
    </row>
    <row r="26" spans="1:9" ht="15.6">
      <c r="A26" s="769" t="s">
        <v>1727</v>
      </c>
      <c r="B26" s="769"/>
      <c r="C26" s="769"/>
      <c r="D26" s="425">
        <f>[3]kops1!$D$36</f>
        <v>0</v>
      </c>
      <c r="E26" s="426">
        <f>ROUND(E23*D26,2)</f>
        <v>0</v>
      </c>
      <c r="F26" s="426">
        <f>ROUND(F23*D26,2)</f>
        <v>0</v>
      </c>
      <c r="G26" s="426">
        <f>ROUND(G23*D26,2)</f>
        <v>0</v>
      </c>
      <c r="H26" s="426">
        <f>ROUND(H23*D26,2)</f>
        <v>0</v>
      </c>
      <c r="I26" s="426"/>
    </row>
    <row r="27" spans="1:9" ht="18" customHeight="1">
      <c r="A27" s="770"/>
      <c r="B27" s="770"/>
      <c r="C27" s="423" t="s">
        <v>1728</v>
      </c>
      <c r="D27" s="423"/>
      <c r="E27" s="429">
        <f>SUM(F27:H27)</f>
        <v>0</v>
      </c>
      <c r="F27" s="429">
        <f>SUM(F23:F26)</f>
        <v>0</v>
      </c>
      <c r="G27" s="429">
        <f>SUM(G23:G26)</f>
        <v>0</v>
      </c>
      <c r="H27" s="429">
        <f>SUM(H23:H26)</f>
        <v>0</v>
      </c>
      <c r="I27" s="426"/>
    </row>
    <row r="28" spans="1:9" ht="17.399999999999999">
      <c r="A28" s="430"/>
    </row>
    <row r="29" spans="1:9" ht="17.399999999999999">
      <c r="A29" s="430"/>
    </row>
    <row r="30" spans="1:9" ht="13.8">
      <c r="A30" s="431"/>
      <c r="B30" s="30" t="s">
        <v>0</v>
      </c>
      <c r="C30" s="29"/>
      <c r="F30" s="402"/>
    </row>
    <row r="31" spans="1:9" ht="13.8">
      <c r="A31" s="402"/>
      <c r="B31" s="29"/>
      <c r="C31" s="14"/>
      <c r="D31" s="432"/>
      <c r="E31" s="432"/>
      <c r="F31" s="402"/>
    </row>
    <row r="32" spans="1:9" ht="13.8">
      <c r="A32" s="433"/>
      <c r="B32" s="30"/>
      <c r="C32" s="15"/>
      <c r="D32" s="402"/>
      <c r="E32" s="402"/>
      <c r="F32" s="402"/>
    </row>
    <row r="33" spans="2:3" ht="13.8">
      <c r="B33" s="30"/>
      <c r="C33" s="15"/>
    </row>
    <row r="34" spans="2:3" ht="13.8">
      <c r="B34" s="30"/>
      <c r="C34" s="15"/>
    </row>
    <row r="35" spans="2:3" ht="13.8">
      <c r="B35" s="390"/>
      <c r="C35" s="382"/>
    </row>
    <row r="36" spans="2:3" ht="13.8">
      <c r="B36" s="30" t="str">
        <f>[3]Koptame!B39</f>
        <v>Pārbaudīja:</v>
      </c>
      <c r="C36" s="362"/>
    </row>
    <row r="37" spans="2:3" ht="13.8">
      <c r="B37" s="29"/>
      <c r="C37" s="14"/>
    </row>
    <row r="38" spans="2:3" ht="13.8">
      <c r="B38" s="30"/>
      <c r="C38" s="15"/>
    </row>
  </sheetData>
  <mergeCells count="23">
    <mergeCell ref="A2:I2"/>
    <mergeCell ref="A6:I6"/>
    <mergeCell ref="A8:B8"/>
    <mergeCell ref="C8:I8"/>
    <mergeCell ref="A9:B9"/>
    <mergeCell ref="C9:I9"/>
    <mergeCell ref="A10:B10"/>
    <mergeCell ref="C10:I10"/>
    <mergeCell ref="A11:B11"/>
    <mergeCell ref="F13:G13"/>
    <mergeCell ref="F14:G14"/>
    <mergeCell ref="A27:B27"/>
    <mergeCell ref="I18:I19"/>
    <mergeCell ref="C20:D20"/>
    <mergeCell ref="C21:D21"/>
    <mergeCell ref="C22:D22"/>
    <mergeCell ref="A24:C24"/>
    <mergeCell ref="A26:C26"/>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B1:J91"/>
  <sheetViews>
    <sheetView showZeros="0" tabSelected="1" view="pageBreakPreview" zoomScale="80" zoomScaleNormal="100" zoomScaleSheetLayoutView="80" workbookViewId="0">
      <selection activeCell="H65" sqref="H65"/>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4,1</v>
      </c>
      <c r="F1" s="16"/>
      <c r="G1" s="16"/>
      <c r="H1" s="16"/>
    </row>
    <row r="2" spans="2:8" s="3" customFormat="1">
      <c r="B2" s="789" t="str">
        <f>D9</f>
        <v>Teritorijas labiekārtošana</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118"/>
      <c r="C9" s="119"/>
      <c r="D9" s="120" t="s">
        <v>1039</v>
      </c>
      <c r="E9" s="121"/>
      <c r="F9" s="122"/>
      <c r="G9" s="25"/>
      <c r="H9" s="26"/>
    </row>
    <row r="10" spans="2:8" ht="14.4">
      <c r="B10" s="123"/>
      <c r="C10" s="124"/>
      <c r="D10" s="125" t="s">
        <v>992</v>
      </c>
      <c r="E10" s="126"/>
      <c r="F10" s="127"/>
      <c r="G10" s="25"/>
      <c r="H10" s="26"/>
    </row>
    <row r="11" spans="2:8" ht="14.4">
      <c r="B11" s="128">
        <v>1</v>
      </c>
      <c r="C11" s="21"/>
      <c r="D11" s="129" t="s">
        <v>993</v>
      </c>
      <c r="E11" s="130" t="s">
        <v>44</v>
      </c>
      <c r="F11" s="438">
        <v>1</v>
      </c>
      <c r="G11" s="25"/>
      <c r="H11" s="26"/>
    </row>
    <row r="12" spans="2:8" ht="26.4">
      <c r="B12" s="128">
        <v>2</v>
      </c>
      <c r="C12" s="21"/>
      <c r="D12" s="129" t="s">
        <v>994</v>
      </c>
      <c r="E12" s="130" t="s">
        <v>670</v>
      </c>
      <c r="F12" s="438">
        <v>1</v>
      </c>
      <c r="G12" s="25"/>
      <c r="H12" s="26"/>
    </row>
    <row r="13" spans="2:8" ht="14.4">
      <c r="B13" s="128"/>
      <c r="C13" s="21"/>
      <c r="D13" s="125" t="s">
        <v>995</v>
      </c>
      <c r="E13" s="130"/>
      <c r="F13" s="438"/>
      <c r="G13" s="25"/>
      <c r="H13" s="26"/>
    </row>
    <row r="14" spans="2:8" ht="26.4">
      <c r="B14" s="131">
        <v>3</v>
      </c>
      <c r="C14" s="21"/>
      <c r="D14" s="132" t="s">
        <v>996</v>
      </c>
      <c r="E14" s="133" t="s">
        <v>352</v>
      </c>
      <c r="F14" s="439">
        <f>F18+F30+F71+F24</f>
        <v>5389</v>
      </c>
      <c r="G14" s="25"/>
      <c r="H14" s="26"/>
    </row>
    <row r="15" spans="2:8">
      <c r="B15" s="131">
        <v>4</v>
      </c>
      <c r="C15" s="21"/>
      <c r="D15" s="132" t="s">
        <v>997</v>
      </c>
      <c r="E15" s="133" t="s">
        <v>352</v>
      </c>
      <c r="F15" s="439">
        <f>F14</f>
        <v>5389</v>
      </c>
      <c r="G15" s="25"/>
      <c r="H15" s="26"/>
    </row>
    <row r="16" spans="2:8" ht="14.4">
      <c r="B16" s="128"/>
      <c r="C16" s="21"/>
      <c r="D16" s="125" t="s">
        <v>998</v>
      </c>
      <c r="E16" s="130"/>
      <c r="F16" s="438"/>
      <c r="G16" s="25"/>
      <c r="H16" s="26"/>
    </row>
    <row r="17" spans="2:8" ht="26.4">
      <c r="B17" s="128"/>
      <c r="C17" s="21"/>
      <c r="D17" s="134" t="s">
        <v>999</v>
      </c>
      <c r="E17" s="130"/>
      <c r="F17" s="438"/>
      <c r="G17" s="25"/>
      <c r="H17" s="26"/>
    </row>
    <row r="18" spans="2:8" ht="14.4">
      <c r="B18" s="128">
        <v>5</v>
      </c>
      <c r="C18" s="21"/>
      <c r="D18" s="129" t="s">
        <v>1000</v>
      </c>
      <c r="E18" s="130" t="s">
        <v>352</v>
      </c>
      <c r="F18" s="438">
        <v>3503</v>
      </c>
      <c r="G18" s="25"/>
      <c r="H18" s="26"/>
    </row>
    <row r="19" spans="2:8" ht="14.4">
      <c r="B19" s="128">
        <v>6</v>
      </c>
      <c r="C19" s="21"/>
      <c r="D19" s="129" t="s">
        <v>1001</v>
      </c>
      <c r="E19" s="130" t="s">
        <v>352</v>
      </c>
      <c r="F19" s="438">
        <f>F18</f>
        <v>3503</v>
      </c>
      <c r="G19" s="25"/>
      <c r="H19" s="26"/>
    </row>
    <row r="20" spans="2:8" ht="26.4">
      <c r="B20" s="128">
        <v>7</v>
      </c>
      <c r="C20" s="21"/>
      <c r="D20" s="129" t="s">
        <v>1002</v>
      </c>
      <c r="E20" s="130" t="s">
        <v>352</v>
      </c>
      <c r="F20" s="438">
        <f>F19</f>
        <v>3503</v>
      </c>
      <c r="G20" s="25"/>
      <c r="H20" s="26"/>
    </row>
    <row r="21" spans="2:8" ht="26.4">
      <c r="B21" s="128">
        <v>8</v>
      </c>
      <c r="C21" s="21"/>
      <c r="D21" s="129" t="s">
        <v>1549</v>
      </c>
      <c r="E21" s="130" t="s">
        <v>352</v>
      </c>
      <c r="F21" s="438">
        <f>F20</f>
        <v>3503</v>
      </c>
      <c r="G21" s="25"/>
      <c r="H21" s="26"/>
    </row>
    <row r="22" spans="2:8" ht="14.4">
      <c r="B22" s="128">
        <v>9</v>
      </c>
      <c r="C22" s="21"/>
      <c r="D22" s="129" t="s">
        <v>1003</v>
      </c>
      <c r="E22" s="130" t="s">
        <v>352</v>
      </c>
      <c r="F22" s="438">
        <f>F21</f>
        <v>3503</v>
      </c>
      <c r="G22" s="25"/>
      <c r="H22" s="26"/>
    </row>
    <row r="23" spans="2:8" ht="26.4">
      <c r="B23" s="128"/>
      <c r="C23" s="21"/>
      <c r="D23" s="134" t="s">
        <v>1550</v>
      </c>
      <c r="E23" s="130"/>
      <c r="F23" s="438"/>
      <c r="G23" s="25"/>
      <c r="H23" s="26"/>
    </row>
    <row r="24" spans="2:8" ht="14.4">
      <c r="B24" s="128">
        <v>10</v>
      </c>
      <c r="C24" s="21"/>
      <c r="D24" s="129" t="s">
        <v>1000</v>
      </c>
      <c r="E24" s="130" t="s">
        <v>352</v>
      </c>
      <c r="F24" s="438">
        <v>165</v>
      </c>
      <c r="G24" s="25"/>
      <c r="H24" s="26"/>
    </row>
    <row r="25" spans="2:8" ht="14.4">
      <c r="B25" s="128">
        <v>11</v>
      </c>
      <c r="C25" s="21"/>
      <c r="D25" s="129" t="s">
        <v>1001</v>
      </c>
      <c r="E25" s="130" t="s">
        <v>352</v>
      </c>
      <c r="F25" s="438">
        <f>F24</f>
        <v>165</v>
      </c>
      <c r="G25" s="25"/>
      <c r="H25" s="26"/>
    </row>
    <row r="26" spans="2:8" ht="26.4">
      <c r="B26" s="128">
        <v>12</v>
      </c>
      <c r="C26" s="21"/>
      <c r="D26" s="129" t="s">
        <v>1551</v>
      </c>
      <c r="E26" s="130" t="s">
        <v>352</v>
      </c>
      <c r="F26" s="438">
        <f>F25</f>
        <v>165</v>
      </c>
      <c r="G26" s="25"/>
      <c r="H26" s="26"/>
    </row>
    <row r="27" spans="2:8" ht="26.4">
      <c r="B27" s="128">
        <v>13</v>
      </c>
      <c r="C27" s="21"/>
      <c r="D27" s="129" t="s">
        <v>1552</v>
      </c>
      <c r="E27" s="130" t="s">
        <v>352</v>
      </c>
      <c r="F27" s="438">
        <f>F26</f>
        <v>165</v>
      </c>
      <c r="G27" s="25"/>
      <c r="H27" s="26"/>
    </row>
    <row r="28" spans="2:8" ht="14.4">
      <c r="B28" s="128">
        <v>14</v>
      </c>
      <c r="C28" s="21"/>
      <c r="D28" s="129" t="s">
        <v>1003</v>
      </c>
      <c r="E28" s="130" t="s">
        <v>352</v>
      </c>
      <c r="F28" s="438">
        <f>F27</f>
        <v>165</v>
      </c>
      <c r="G28" s="25"/>
      <c r="H28" s="26"/>
    </row>
    <row r="29" spans="2:8" ht="26.4">
      <c r="B29" s="128"/>
      <c r="C29" s="21"/>
      <c r="D29" s="134" t="s">
        <v>1004</v>
      </c>
      <c r="E29" s="130"/>
      <c r="F29" s="438"/>
      <c r="G29" s="25"/>
      <c r="H29" s="26"/>
    </row>
    <row r="30" spans="2:8" ht="26.4">
      <c r="B30" s="128">
        <v>15</v>
      </c>
      <c r="C30" s="21"/>
      <c r="D30" s="129" t="s">
        <v>1005</v>
      </c>
      <c r="E30" s="130" t="s">
        <v>352</v>
      </c>
      <c r="F30" s="438">
        <f>318+63</f>
        <v>381</v>
      </c>
      <c r="G30" s="25"/>
      <c r="H30" s="26"/>
    </row>
    <row r="31" spans="2:8" ht="26.4">
      <c r="B31" s="128">
        <v>16</v>
      </c>
      <c r="C31" s="21"/>
      <c r="D31" s="129" t="s">
        <v>1006</v>
      </c>
      <c r="E31" s="130" t="s">
        <v>352</v>
      </c>
      <c r="F31" s="438">
        <f t="shared" ref="F31:F32" si="0">318+63</f>
        <v>381</v>
      </c>
      <c r="G31" s="25"/>
      <c r="H31" s="26"/>
    </row>
    <row r="32" spans="2:8" ht="14.4">
      <c r="B32" s="128">
        <v>17</v>
      </c>
      <c r="C32" s="21"/>
      <c r="D32" s="129" t="s">
        <v>1003</v>
      </c>
      <c r="E32" s="130" t="s">
        <v>352</v>
      </c>
      <c r="F32" s="438">
        <f t="shared" si="0"/>
        <v>381</v>
      </c>
      <c r="G32" s="25"/>
      <c r="H32" s="26"/>
    </row>
    <row r="33" spans="2:8" ht="14.4">
      <c r="B33" s="128"/>
      <c r="C33" s="21"/>
      <c r="D33" s="134" t="s">
        <v>1007</v>
      </c>
      <c r="E33" s="130"/>
      <c r="F33" s="438"/>
      <c r="G33" s="25"/>
      <c r="H33" s="26"/>
    </row>
    <row r="34" spans="2:8" ht="14.4">
      <c r="B34" s="128">
        <v>18</v>
      </c>
      <c r="C34" s="21"/>
      <c r="D34" s="129" t="s">
        <v>1008</v>
      </c>
      <c r="E34" s="130" t="s">
        <v>352</v>
      </c>
      <c r="F34" s="438">
        <f>3503+165</f>
        <v>3668</v>
      </c>
      <c r="G34" s="25"/>
      <c r="H34" s="26"/>
    </row>
    <row r="35" spans="2:8" ht="14.4">
      <c r="B35" s="128">
        <v>19</v>
      </c>
      <c r="C35" s="21"/>
      <c r="D35" s="129" t="s">
        <v>1009</v>
      </c>
      <c r="E35" s="130" t="s">
        <v>352</v>
      </c>
      <c r="F35" s="438">
        <v>318</v>
      </c>
      <c r="G35" s="25"/>
      <c r="H35" s="26"/>
    </row>
    <row r="36" spans="2:8" ht="14.4">
      <c r="B36" s="128">
        <v>20</v>
      </c>
      <c r="C36" s="21"/>
      <c r="D36" s="129" t="s">
        <v>1010</v>
      </c>
      <c r="E36" s="130" t="s">
        <v>352</v>
      </c>
      <c r="F36" s="438">
        <v>63</v>
      </c>
      <c r="G36" s="25"/>
      <c r="H36" s="26"/>
    </row>
    <row r="37" spans="2:8" ht="14.4">
      <c r="B37" s="128"/>
      <c r="C37" s="21"/>
      <c r="D37" s="134" t="s">
        <v>1011</v>
      </c>
      <c r="E37" s="130"/>
      <c r="F37" s="438"/>
      <c r="G37" s="25"/>
      <c r="H37" s="26"/>
    </row>
    <row r="38" spans="2:8" ht="26.4">
      <c r="B38" s="135">
        <v>21</v>
      </c>
      <c r="C38" s="124"/>
      <c r="D38" s="136" t="s">
        <v>1012</v>
      </c>
      <c r="E38" s="137" t="s">
        <v>19</v>
      </c>
      <c r="F38" s="440">
        <v>455</v>
      </c>
      <c r="G38" s="25"/>
      <c r="H38" s="26"/>
    </row>
    <row r="39" spans="2:8" ht="26.4">
      <c r="B39" s="138">
        <v>22</v>
      </c>
      <c r="C39" s="124"/>
      <c r="D39" s="139" t="s">
        <v>1013</v>
      </c>
      <c r="E39" s="126" t="s">
        <v>19</v>
      </c>
      <c r="F39" s="441">
        <v>26</v>
      </c>
      <c r="G39" s="25"/>
      <c r="H39" s="26"/>
    </row>
    <row r="40" spans="2:8" ht="26.4">
      <c r="B40" s="135">
        <v>23</v>
      </c>
      <c r="C40" s="124"/>
      <c r="D40" s="139" t="s">
        <v>1014</v>
      </c>
      <c r="E40" s="126" t="s">
        <v>19</v>
      </c>
      <c r="F40" s="441">
        <v>194</v>
      </c>
      <c r="G40" s="25"/>
      <c r="H40" s="26"/>
    </row>
    <row r="41" spans="2:8" ht="28.8">
      <c r="B41" s="138">
        <v>24</v>
      </c>
      <c r="C41" s="258"/>
      <c r="D41" s="277" t="s">
        <v>1553</v>
      </c>
      <c r="E41" s="278" t="s">
        <v>44</v>
      </c>
      <c r="F41" s="442">
        <v>5</v>
      </c>
      <c r="G41" s="25"/>
      <c r="H41" s="26"/>
    </row>
    <row r="42" spans="2:8">
      <c r="B42" s="140"/>
      <c r="C42" s="21"/>
      <c r="D42" s="141" t="s">
        <v>1015</v>
      </c>
      <c r="E42" s="142"/>
      <c r="F42" s="441"/>
      <c r="G42" s="25"/>
      <c r="H42" s="26"/>
    </row>
    <row r="43" spans="2:8" ht="26.4">
      <c r="B43" s="140">
        <v>25</v>
      </c>
      <c r="C43" s="21"/>
      <c r="D43" s="143" t="s">
        <v>1016</v>
      </c>
      <c r="E43" s="142" t="s">
        <v>19</v>
      </c>
      <c r="F43" s="441">
        <v>60</v>
      </c>
      <c r="G43" s="25"/>
      <c r="H43" s="26"/>
    </row>
    <row r="44" spans="2:8" ht="26.4">
      <c r="B44" s="712">
        <v>26</v>
      </c>
      <c r="C44" s="647"/>
      <c r="D44" s="709" t="s">
        <v>1554</v>
      </c>
      <c r="E44" s="647" t="s">
        <v>948</v>
      </c>
      <c r="F44" s="647">
        <v>11</v>
      </c>
      <c r="G44" s="25"/>
      <c r="H44" s="26"/>
    </row>
    <row r="45" spans="2:8" ht="26.4">
      <c r="B45" s="712" t="s">
        <v>1897</v>
      </c>
      <c r="C45" s="647"/>
      <c r="D45" s="709" t="s">
        <v>1898</v>
      </c>
      <c r="E45" s="647" t="s">
        <v>948</v>
      </c>
      <c r="F45" s="647">
        <v>5</v>
      </c>
      <c r="G45" s="25"/>
      <c r="H45" s="26"/>
    </row>
    <row r="46" spans="2:8" ht="26.4">
      <c r="B46" s="712" t="s">
        <v>1900</v>
      </c>
      <c r="C46" s="647"/>
      <c r="D46" s="709" t="s">
        <v>1899</v>
      </c>
      <c r="E46" s="647" t="s">
        <v>948</v>
      </c>
      <c r="F46" s="647">
        <v>5</v>
      </c>
      <c r="G46" s="25"/>
      <c r="H46" s="26"/>
    </row>
    <row r="47" spans="2:8" ht="14.4">
      <c r="B47" s="128"/>
      <c r="C47" s="21"/>
      <c r="D47" s="144" t="s">
        <v>1017</v>
      </c>
      <c r="E47" s="130"/>
      <c r="F47" s="438"/>
      <c r="G47" s="25"/>
      <c r="H47" s="26"/>
    </row>
    <row r="48" spans="2:8" ht="66">
      <c r="B48" s="140">
        <v>27</v>
      </c>
      <c r="C48" s="145"/>
      <c r="D48" s="146" t="s">
        <v>1018</v>
      </c>
      <c r="E48" s="147" t="s">
        <v>1019</v>
      </c>
      <c r="F48" s="443">
        <v>342</v>
      </c>
      <c r="G48" s="25"/>
      <c r="H48" s="26"/>
    </row>
    <row r="49" spans="2:8">
      <c r="B49" s="149">
        <v>28</v>
      </c>
      <c r="C49" s="145"/>
      <c r="D49" s="139" t="s">
        <v>1020</v>
      </c>
      <c r="E49" s="150" t="s">
        <v>11</v>
      </c>
      <c r="F49" s="443">
        <v>2</v>
      </c>
      <c r="G49" s="25"/>
      <c r="H49" s="26"/>
    </row>
    <row r="50" spans="2:8" ht="26.4">
      <c r="B50" s="140">
        <v>29</v>
      </c>
      <c r="C50" s="145"/>
      <c r="D50" s="747" t="s">
        <v>1914</v>
      </c>
      <c r="E50" s="754" t="s">
        <v>26</v>
      </c>
      <c r="F50" s="749">
        <v>1</v>
      </c>
      <c r="G50" s="25"/>
      <c r="H50" s="26"/>
    </row>
    <row r="51" spans="2:8" ht="14.4">
      <c r="B51" s="149">
        <v>30</v>
      </c>
      <c r="C51" s="145"/>
      <c r="D51" s="747" t="s">
        <v>1915</v>
      </c>
      <c r="E51" s="754" t="s">
        <v>26</v>
      </c>
      <c r="F51" s="749">
        <v>1</v>
      </c>
      <c r="G51" s="25"/>
      <c r="H51" s="26"/>
    </row>
    <row r="52" spans="2:8" ht="14.4">
      <c r="B52" s="140">
        <v>31</v>
      </c>
      <c r="C52" s="145"/>
      <c r="D52" s="747" t="s">
        <v>1916</v>
      </c>
      <c r="E52" s="748" t="s">
        <v>26</v>
      </c>
      <c r="F52" s="749">
        <v>2</v>
      </c>
      <c r="G52" s="25"/>
      <c r="H52" s="26"/>
    </row>
    <row r="53" spans="2:8">
      <c r="B53" s="123"/>
      <c r="C53" s="124"/>
      <c r="D53" s="151" t="s">
        <v>1021</v>
      </c>
      <c r="E53" s="152"/>
      <c r="F53" s="441"/>
      <c r="G53" s="25"/>
      <c r="H53" s="26"/>
    </row>
    <row r="54" spans="2:8" ht="26.4">
      <c r="B54" s="128">
        <v>32</v>
      </c>
      <c r="C54" s="21"/>
      <c r="D54" s="129" t="s">
        <v>1022</v>
      </c>
      <c r="E54" s="130" t="s">
        <v>26</v>
      </c>
      <c r="F54" s="438">
        <f>F55+F56+F57+F58+F59</f>
        <v>59</v>
      </c>
      <c r="G54" s="25"/>
      <c r="H54" s="26"/>
    </row>
    <row r="55" spans="2:8" ht="14.4">
      <c r="B55" s="128"/>
      <c r="C55" s="21"/>
      <c r="D55" s="153" t="s">
        <v>1023</v>
      </c>
      <c r="E55" s="130" t="s">
        <v>26</v>
      </c>
      <c r="F55" s="438">
        <v>12</v>
      </c>
      <c r="G55" s="25"/>
      <c r="H55" s="26"/>
    </row>
    <row r="56" spans="2:8" ht="14.4">
      <c r="B56" s="128"/>
      <c r="C56" s="21"/>
      <c r="D56" s="153" t="s">
        <v>1024</v>
      </c>
      <c r="E56" s="130" t="s">
        <v>26</v>
      </c>
      <c r="F56" s="438">
        <v>3</v>
      </c>
      <c r="G56" s="25"/>
      <c r="H56" s="26"/>
    </row>
    <row r="57" spans="2:8" ht="14.4">
      <c r="B57" s="128"/>
      <c r="C57" s="21"/>
      <c r="D57" s="153" t="s">
        <v>1025</v>
      </c>
      <c r="E57" s="130" t="s">
        <v>26</v>
      </c>
      <c r="F57" s="438">
        <v>23</v>
      </c>
      <c r="G57" s="25"/>
      <c r="H57" s="26"/>
    </row>
    <row r="58" spans="2:8" ht="14.4">
      <c r="B58" s="128"/>
      <c r="C58" s="21"/>
      <c r="D58" s="153" t="s">
        <v>1026</v>
      </c>
      <c r="E58" s="130" t="s">
        <v>26</v>
      </c>
      <c r="F58" s="438">
        <v>11</v>
      </c>
      <c r="G58" s="25"/>
      <c r="H58" s="26"/>
    </row>
    <row r="59" spans="2:8" ht="14.4">
      <c r="B59" s="128"/>
      <c r="C59" s="21"/>
      <c r="D59" s="153" t="s">
        <v>1027</v>
      </c>
      <c r="E59" s="130" t="s">
        <v>26</v>
      </c>
      <c r="F59" s="438">
        <v>10</v>
      </c>
      <c r="G59" s="25"/>
      <c r="H59" s="26"/>
    </row>
    <row r="60" spans="2:8" ht="14.4">
      <c r="B60" s="128"/>
      <c r="C60" s="21"/>
      <c r="D60" s="153" t="s">
        <v>1028</v>
      </c>
      <c r="E60" s="130" t="s">
        <v>829</v>
      </c>
      <c r="F60" s="438">
        <f>1.12*F54</f>
        <v>66.080000000000013</v>
      </c>
      <c r="G60" s="25"/>
      <c r="H60" s="26"/>
    </row>
    <row r="61" spans="2:8" ht="14.4">
      <c r="B61" s="128"/>
      <c r="C61" s="21"/>
      <c r="D61" s="154" t="s">
        <v>1029</v>
      </c>
      <c r="E61" s="130" t="s">
        <v>829</v>
      </c>
      <c r="F61" s="438">
        <f>0.025*F54</f>
        <v>1.4750000000000001</v>
      </c>
      <c r="G61" s="25"/>
      <c r="H61" s="26"/>
    </row>
    <row r="62" spans="2:8" ht="14.4">
      <c r="B62" s="128"/>
      <c r="C62" s="21"/>
      <c r="D62" s="153" t="s">
        <v>638</v>
      </c>
      <c r="E62" s="130" t="s">
        <v>670</v>
      </c>
      <c r="F62" s="438">
        <v>1</v>
      </c>
      <c r="G62" s="25"/>
      <c r="H62" s="26"/>
    </row>
    <row r="63" spans="2:8" ht="26.4">
      <c r="B63" s="128">
        <v>33</v>
      </c>
      <c r="C63" s="21"/>
      <c r="D63" s="129" t="s">
        <v>1030</v>
      </c>
      <c r="E63" s="130" t="s">
        <v>26</v>
      </c>
      <c r="F63" s="438">
        <f>F64+F65+F66+F67</f>
        <v>127</v>
      </c>
      <c r="G63" s="25"/>
      <c r="H63" s="26"/>
    </row>
    <row r="64" spans="2:8" ht="14.4">
      <c r="B64" s="128"/>
      <c r="C64" s="21"/>
      <c r="D64" s="153" t="s">
        <v>1031</v>
      </c>
      <c r="E64" s="130" t="s">
        <v>26</v>
      </c>
      <c r="F64" s="438">
        <v>25</v>
      </c>
      <c r="G64" s="25"/>
      <c r="H64" s="26"/>
    </row>
    <row r="65" spans="2:8" ht="14.4">
      <c r="B65" s="128"/>
      <c r="C65" s="21"/>
      <c r="D65" s="153" t="s">
        <v>1032</v>
      </c>
      <c r="E65" s="130" t="s">
        <v>26</v>
      </c>
      <c r="F65" s="438">
        <v>64</v>
      </c>
      <c r="G65" s="25"/>
      <c r="H65" s="26"/>
    </row>
    <row r="66" spans="2:8" ht="14.4">
      <c r="B66" s="128"/>
      <c r="C66" s="21"/>
      <c r="D66" s="153" t="s">
        <v>1033</v>
      </c>
      <c r="E66" s="130" t="s">
        <v>26</v>
      </c>
      <c r="F66" s="438">
        <v>21</v>
      </c>
      <c r="G66" s="25"/>
      <c r="H66" s="26"/>
    </row>
    <row r="67" spans="2:8" ht="14.4">
      <c r="B67" s="155"/>
      <c r="C67" s="156"/>
      <c r="D67" s="157" t="s">
        <v>1034</v>
      </c>
      <c r="E67" s="158" t="s">
        <v>26</v>
      </c>
      <c r="F67" s="444">
        <v>17</v>
      </c>
      <c r="G67" s="25"/>
      <c r="H67" s="26"/>
    </row>
    <row r="68" spans="2:8" ht="14.4">
      <c r="B68" s="155"/>
      <c r="C68" s="156"/>
      <c r="D68" s="153" t="s">
        <v>1028</v>
      </c>
      <c r="E68" s="130" t="s">
        <v>829</v>
      </c>
      <c r="F68" s="438">
        <f>0.125*F63</f>
        <v>15.875</v>
      </c>
      <c r="G68" s="25"/>
      <c r="H68" s="26"/>
    </row>
    <row r="69" spans="2:8">
      <c r="B69" s="159"/>
      <c r="C69" s="160"/>
      <c r="D69" s="154" t="s">
        <v>1029</v>
      </c>
      <c r="E69" s="46" t="s">
        <v>829</v>
      </c>
      <c r="F69" s="445">
        <f>0.02*F63</f>
        <v>2.54</v>
      </c>
      <c r="G69" s="25"/>
      <c r="H69" s="26"/>
    </row>
    <row r="70" spans="2:8" ht="14.4">
      <c r="B70" s="128"/>
      <c r="C70" s="21"/>
      <c r="D70" s="153" t="s">
        <v>638</v>
      </c>
      <c r="E70" s="130" t="s">
        <v>670</v>
      </c>
      <c r="F70" s="438">
        <v>1</v>
      </c>
      <c r="G70" s="25"/>
      <c r="H70" s="26"/>
    </row>
    <row r="71" spans="2:8" ht="14.4">
      <c r="B71" s="128">
        <v>34</v>
      </c>
      <c r="C71" s="21"/>
      <c r="D71" s="129" t="s">
        <v>1035</v>
      </c>
      <c r="E71" s="130" t="s">
        <v>352</v>
      </c>
      <c r="F71" s="438">
        <v>1340</v>
      </c>
      <c r="G71" s="25"/>
      <c r="H71" s="26"/>
    </row>
    <row r="72" spans="2:8" ht="14.4">
      <c r="B72" s="128"/>
      <c r="C72" s="21"/>
      <c r="D72" s="161" t="s">
        <v>1036</v>
      </c>
      <c r="E72" s="130"/>
      <c r="F72" s="438"/>
      <c r="G72" s="25"/>
      <c r="H72" s="26"/>
    </row>
    <row r="73" spans="2:8" ht="26.4">
      <c r="B73" s="135">
        <v>35</v>
      </c>
      <c r="C73" s="124"/>
      <c r="D73" s="139" t="s">
        <v>1037</v>
      </c>
      <c r="E73" s="126" t="s">
        <v>19</v>
      </c>
      <c r="F73" s="441">
        <v>107.5</v>
      </c>
      <c r="G73" s="25"/>
      <c r="H73" s="26"/>
    </row>
    <row r="74" spans="2:8" ht="26.4">
      <c r="B74" s="128">
        <v>36</v>
      </c>
      <c r="C74" s="21"/>
      <c r="D74" s="129" t="s">
        <v>1038</v>
      </c>
      <c r="E74" s="130" t="s">
        <v>352</v>
      </c>
      <c r="F74" s="438">
        <v>202</v>
      </c>
      <c r="G74" s="25"/>
      <c r="H74" s="26"/>
    </row>
    <row r="75" spans="2:8" ht="26.4">
      <c r="B75" s="135">
        <v>37</v>
      </c>
      <c r="C75" s="21"/>
      <c r="D75" s="129" t="s">
        <v>1005</v>
      </c>
      <c r="E75" s="130" t="s">
        <v>352</v>
      </c>
      <c r="F75" s="438">
        <v>37.5</v>
      </c>
      <c r="G75" s="25"/>
      <c r="H75" s="26"/>
    </row>
    <row r="76" spans="2:8" ht="26.4">
      <c r="B76" s="128">
        <v>38</v>
      </c>
      <c r="C76" s="21"/>
      <c r="D76" s="129" t="s">
        <v>1006</v>
      </c>
      <c r="E76" s="130" t="s">
        <v>352</v>
      </c>
      <c r="F76" s="438">
        <v>37.5</v>
      </c>
      <c r="G76" s="25"/>
      <c r="H76" s="26"/>
    </row>
    <row r="77" spans="2:8" ht="14.4">
      <c r="B77" s="135">
        <v>39</v>
      </c>
      <c r="C77" s="21"/>
      <c r="D77" s="129" t="s">
        <v>1003</v>
      </c>
      <c r="E77" s="130" t="s">
        <v>352</v>
      </c>
      <c r="F77" s="438">
        <v>37.5</v>
      </c>
      <c r="G77" s="25"/>
      <c r="H77" s="26"/>
    </row>
    <row r="78" spans="2:8" ht="14.4">
      <c r="B78" s="128">
        <v>40</v>
      </c>
      <c r="C78" s="21"/>
      <c r="D78" s="129" t="s">
        <v>1009</v>
      </c>
      <c r="E78" s="130" t="s">
        <v>352</v>
      </c>
      <c r="F78" s="438">
        <v>37.5</v>
      </c>
      <c r="G78" s="25"/>
      <c r="H78" s="26"/>
    </row>
    <row r="79" spans="2:8" ht="14.4">
      <c r="B79" s="135">
        <v>41</v>
      </c>
      <c r="C79" s="21"/>
      <c r="D79" s="129" t="s">
        <v>1000</v>
      </c>
      <c r="E79" s="130" t="s">
        <v>352</v>
      </c>
      <c r="F79" s="438">
        <v>118.5</v>
      </c>
      <c r="G79" s="25"/>
      <c r="H79" s="26"/>
    </row>
    <row r="80" spans="2:8" ht="14.4">
      <c r="B80" s="128">
        <v>42</v>
      </c>
      <c r="C80" s="21"/>
      <c r="D80" s="129" t="s">
        <v>1001</v>
      </c>
      <c r="E80" s="130" t="s">
        <v>352</v>
      </c>
      <c r="F80" s="438">
        <f>F79</f>
        <v>118.5</v>
      </c>
      <c r="G80" s="25"/>
      <c r="H80" s="26"/>
    </row>
    <row r="81" spans="2:8" ht="26.4">
      <c r="B81" s="135">
        <v>43</v>
      </c>
      <c r="C81" s="21"/>
      <c r="D81" s="129" t="s">
        <v>1002</v>
      </c>
      <c r="E81" s="130" t="s">
        <v>352</v>
      </c>
      <c r="F81" s="438">
        <f>F80</f>
        <v>118.5</v>
      </c>
      <c r="G81" s="25"/>
      <c r="H81" s="26"/>
    </row>
    <row r="82" spans="2:8" ht="26.4">
      <c r="B82" s="128">
        <v>44</v>
      </c>
      <c r="C82" s="21"/>
      <c r="D82" s="129" t="s">
        <v>1549</v>
      </c>
      <c r="E82" s="130" t="s">
        <v>352</v>
      </c>
      <c r="F82" s="438">
        <f>F81</f>
        <v>118.5</v>
      </c>
      <c r="G82" s="25"/>
      <c r="H82" s="26"/>
    </row>
    <row r="83" spans="2:8" ht="14.4">
      <c r="B83" s="135">
        <v>45</v>
      </c>
      <c r="C83" s="21"/>
      <c r="D83" s="129" t="s">
        <v>1003</v>
      </c>
      <c r="E83" s="130" t="s">
        <v>352</v>
      </c>
      <c r="F83" s="438">
        <f>F82</f>
        <v>118.5</v>
      </c>
      <c r="G83" s="25"/>
      <c r="H83" s="26"/>
    </row>
    <row r="84" spans="2:8" ht="14.4">
      <c r="B84" s="128">
        <v>46</v>
      </c>
      <c r="C84" s="21"/>
      <c r="D84" s="129" t="s">
        <v>1008</v>
      </c>
      <c r="E84" s="130" t="s">
        <v>352</v>
      </c>
      <c r="F84" s="438">
        <v>118.5</v>
      </c>
      <c r="G84" s="25"/>
      <c r="H84" s="26"/>
    </row>
    <row r="85" spans="2:8" ht="26.4">
      <c r="B85" s="135">
        <v>47</v>
      </c>
      <c r="C85" s="124"/>
      <c r="D85" s="139" t="s">
        <v>1014</v>
      </c>
      <c r="E85" s="126" t="s">
        <v>19</v>
      </c>
      <c r="F85" s="441">
        <v>42</v>
      </c>
      <c r="G85" s="25"/>
      <c r="H85" s="26"/>
    </row>
    <row r="86" spans="2:8" ht="14.4">
      <c r="B86" s="128">
        <v>48</v>
      </c>
      <c r="C86" s="21"/>
      <c r="D86" s="129" t="s">
        <v>1035</v>
      </c>
      <c r="E86" s="130" t="s">
        <v>352</v>
      </c>
      <c r="F86" s="438">
        <v>395</v>
      </c>
      <c r="G86" s="25"/>
      <c r="H86" s="26"/>
    </row>
    <row r="87" spans="2:8" s="6" customFormat="1">
      <c r="B87" s="10"/>
      <c r="C87" s="11"/>
      <c r="D87" s="12"/>
      <c r="E87" s="13"/>
      <c r="F87" s="23"/>
      <c r="G87" s="27"/>
      <c r="H87" s="28"/>
    </row>
    <row r="88" spans="2:8">
      <c r="B88" s="4"/>
      <c r="C88" s="4"/>
      <c r="D88" s="7"/>
      <c r="E88" s="7" t="s">
        <v>5</v>
      </c>
      <c r="F88" s="24"/>
      <c r="G88" s="25"/>
      <c r="H88" s="26"/>
    </row>
    <row r="90" spans="2:8" s="8" customFormat="1" ht="12.75" customHeight="1">
      <c r="C90" s="9" t="str">
        <f>'1,1'!C22</f>
        <v>Piezīmes:</v>
      </c>
    </row>
    <row r="91" spans="2:8" s="8" customFormat="1" ht="45" customHeight="1">
      <c r="B91"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1" s="787"/>
      <c r="D91" s="787"/>
      <c r="E91" s="787"/>
      <c r="F91" s="787"/>
      <c r="G91" s="787"/>
      <c r="H91" s="787"/>
    </row>
  </sheetData>
  <mergeCells count="11">
    <mergeCell ref="B91:H9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J228"/>
  <sheetViews>
    <sheetView showZeros="0" view="pageBreakPreview" topLeftCell="A193" zoomScale="80" zoomScaleNormal="100" zoomScaleSheetLayoutView="80" workbookViewId="0">
      <selection activeCell="H214" sqref="H214"/>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1,2</v>
      </c>
      <c r="F1" s="16"/>
      <c r="G1" s="16"/>
      <c r="H1" s="16"/>
    </row>
    <row r="2" spans="2:8" s="3" customFormat="1">
      <c r="B2" s="789" t="str">
        <f>D9</f>
        <v>Pamati</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0"/>
      <c r="D7" s="793" t="s">
        <v>6</v>
      </c>
      <c r="E7" s="794" t="s">
        <v>7</v>
      </c>
      <c r="F7" s="790" t="s">
        <v>8</v>
      </c>
      <c r="G7" s="26"/>
      <c r="H7" s="26"/>
    </row>
    <row r="8" spans="2:8" ht="59.25" customHeight="1">
      <c r="B8" s="790"/>
      <c r="C8" s="790"/>
      <c r="D8" s="793"/>
      <c r="E8" s="794"/>
      <c r="F8" s="790"/>
      <c r="G8" s="26"/>
      <c r="H8" s="26"/>
    </row>
    <row r="9" spans="2:8" ht="15.6">
      <c r="B9" s="448"/>
      <c r="C9" s="447">
        <v>0</v>
      </c>
      <c r="D9" s="452" t="s">
        <v>1078</v>
      </c>
      <c r="E9" s="446"/>
      <c r="F9" s="453"/>
      <c r="G9" s="26"/>
      <c r="H9" s="26"/>
    </row>
    <row r="10" spans="2:8" ht="14.4">
      <c r="B10" s="450">
        <v>0</v>
      </c>
      <c r="C10" s="451"/>
      <c r="D10" s="449" t="s">
        <v>1050</v>
      </c>
      <c r="E10" s="451"/>
      <c r="F10" s="454"/>
      <c r="G10" s="26"/>
      <c r="H10" s="26"/>
    </row>
    <row r="11" spans="2:8" ht="105.6">
      <c r="B11" s="529">
        <v>1</v>
      </c>
      <c r="C11" s="526"/>
      <c r="D11" s="469" t="s">
        <v>1051</v>
      </c>
      <c r="E11" s="530" t="s">
        <v>1052</v>
      </c>
      <c r="F11" s="531">
        <v>191</v>
      </c>
      <c r="G11" s="26"/>
      <c r="H11" s="26"/>
    </row>
    <row r="12" spans="2:8" ht="14.4">
      <c r="B12" s="462">
        <v>0</v>
      </c>
      <c r="C12" s="480"/>
      <c r="D12" s="468"/>
      <c r="E12" s="480"/>
      <c r="F12" s="478"/>
      <c r="G12" s="26"/>
      <c r="H12" s="26"/>
    </row>
    <row r="13" spans="2:8" ht="14.4">
      <c r="B13" s="462">
        <v>0</v>
      </c>
      <c r="C13" s="480"/>
      <c r="D13" s="467" t="s">
        <v>1053</v>
      </c>
      <c r="E13" s="480"/>
      <c r="F13" s="478"/>
      <c r="G13" s="26"/>
      <c r="H13" s="26"/>
    </row>
    <row r="14" spans="2:8" ht="14.4">
      <c r="B14" s="462">
        <v>0</v>
      </c>
      <c r="C14" s="480"/>
      <c r="D14" s="463" t="s">
        <v>1054</v>
      </c>
      <c r="E14" s="480"/>
      <c r="F14" s="478"/>
      <c r="G14" s="26"/>
      <c r="H14" s="26"/>
    </row>
    <row r="15" spans="2:8" ht="14.4">
      <c r="B15" s="466">
        <v>2</v>
      </c>
      <c r="C15" s="465"/>
      <c r="D15" s="464" t="s">
        <v>1055</v>
      </c>
      <c r="E15" s="465" t="s">
        <v>829</v>
      </c>
      <c r="F15" s="478">
        <v>5.4</v>
      </c>
      <c r="G15" s="26"/>
      <c r="H15" s="26"/>
    </row>
    <row r="16" spans="2:8" ht="14.4">
      <c r="B16" s="466">
        <v>3</v>
      </c>
      <c r="C16" s="465"/>
      <c r="D16" s="464" t="s">
        <v>1056</v>
      </c>
      <c r="E16" s="465" t="s">
        <v>829</v>
      </c>
      <c r="F16" s="478">
        <v>1.35</v>
      </c>
      <c r="G16" s="26"/>
      <c r="H16" s="26"/>
    </row>
    <row r="17" spans="2:8" ht="14.4">
      <c r="B17" s="466">
        <v>0</v>
      </c>
      <c r="C17" s="465"/>
      <c r="D17" s="464" t="s">
        <v>1057</v>
      </c>
      <c r="E17" s="465" t="s">
        <v>829</v>
      </c>
      <c r="F17" s="478">
        <v>1.4175000000000002</v>
      </c>
      <c r="G17" s="26"/>
      <c r="H17" s="26"/>
    </row>
    <row r="18" spans="2:8" ht="14.4">
      <c r="B18" s="466">
        <v>0</v>
      </c>
      <c r="C18" s="465"/>
      <c r="D18" s="464" t="s">
        <v>1058</v>
      </c>
      <c r="E18" s="465" t="s">
        <v>1059</v>
      </c>
      <c r="F18" s="478">
        <v>0.33750000000000002</v>
      </c>
      <c r="G18" s="26"/>
      <c r="H18" s="26"/>
    </row>
    <row r="19" spans="2:8" ht="28.8">
      <c r="B19" s="466">
        <v>4</v>
      </c>
      <c r="C19" s="465"/>
      <c r="D19" s="464" t="s">
        <v>1060</v>
      </c>
      <c r="E19" s="465" t="s">
        <v>352</v>
      </c>
      <c r="F19" s="478">
        <v>220</v>
      </c>
      <c r="G19" s="26"/>
      <c r="H19" s="26"/>
    </row>
    <row r="20" spans="2:8" ht="28.8">
      <c r="B20" s="466">
        <v>5</v>
      </c>
      <c r="C20" s="465"/>
      <c r="D20" s="464" t="s">
        <v>1061</v>
      </c>
      <c r="E20" s="465" t="s">
        <v>1062</v>
      </c>
      <c r="F20" s="478">
        <v>3.6</v>
      </c>
      <c r="G20" s="26"/>
      <c r="H20" s="26"/>
    </row>
    <row r="21" spans="2:8" ht="14.4">
      <c r="B21" s="466">
        <v>0</v>
      </c>
      <c r="C21" s="465"/>
      <c r="D21" s="464" t="s">
        <v>1063</v>
      </c>
      <c r="E21" s="465" t="s">
        <v>1062</v>
      </c>
      <c r="F21" s="478">
        <v>4.1399999999999997</v>
      </c>
      <c r="G21" s="26"/>
      <c r="H21" s="26"/>
    </row>
    <row r="22" spans="2:8" ht="28.8">
      <c r="B22" s="466">
        <v>0</v>
      </c>
      <c r="C22" s="465"/>
      <c r="D22" s="464" t="s">
        <v>1064</v>
      </c>
      <c r="E22" s="465" t="s">
        <v>44</v>
      </c>
      <c r="F22" s="478">
        <v>1</v>
      </c>
      <c r="G22" s="26"/>
      <c r="H22" s="26"/>
    </row>
    <row r="23" spans="2:8" ht="14.4">
      <c r="B23" s="466">
        <v>6</v>
      </c>
      <c r="C23" s="465"/>
      <c r="D23" s="464" t="s">
        <v>1065</v>
      </c>
      <c r="E23" s="465" t="s">
        <v>1052</v>
      </c>
      <c r="F23" s="478">
        <v>36</v>
      </c>
      <c r="G23" s="26"/>
      <c r="H23" s="26"/>
    </row>
    <row r="24" spans="2:8" ht="14.4">
      <c r="B24" s="466">
        <v>7</v>
      </c>
      <c r="C24" s="465"/>
      <c r="D24" s="464" t="s">
        <v>1066</v>
      </c>
      <c r="E24" s="465" t="s">
        <v>829</v>
      </c>
      <c r="F24" s="478">
        <v>29.25</v>
      </c>
      <c r="G24" s="26"/>
      <c r="H24" s="26"/>
    </row>
    <row r="25" spans="2:8" ht="14.4">
      <c r="B25" s="466">
        <v>0</v>
      </c>
      <c r="C25" s="465"/>
      <c r="D25" s="464" t="s">
        <v>1067</v>
      </c>
      <c r="E25" s="465" t="s">
        <v>829</v>
      </c>
      <c r="F25" s="478">
        <v>30.712500000000002</v>
      </c>
      <c r="G25" s="26"/>
      <c r="H25" s="26"/>
    </row>
    <row r="26" spans="2:8" ht="14.4">
      <c r="B26" s="466">
        <v>0</v>
      </c>
      <c r="C26" s="465"/>
      <c r="D26" s="464" t="s">
        <v>1058</v>
      </c>
      <c r="E26" s="465" t="s">
        <v>1059</v>
      </c>
      <c r="F26" s="478">
        <v>7.3125</v>
      </c>
      <c r="G26" s="26"/>
      <c r="H26" s="26"/>
    </row>
    <row r="27" spans="2:8" ht="14.4">
      <c r="B27" s="466">
        <v>8</v>
      </c>
      <c r="C27" s="465"/>
      <c r="D27" s="464" t="s">
        <v>1068</v>
      </c>
      <c r="E27" s="465" t="s">
        <v>352</v>
      </c>
      <c r="F27" s="478">
        <v>1.8</v>
      </c>
      <c r="G27" s="26"/>
      <c r="H27" s="26"/>
    </row>
    <row r="28" spans="2:8" ht="14.4">
      <c r="B28" s="462">
        <v>0</v>
      </c>
      <c r="C28" s="480"/>
      <c r="D28" s="468"/>
      <c r="E28" s="480"/>
      <c r="F28" s="478"/>
      <c r="G28" s="26"/>
      <c r="H28" s="26"/>
    </row>
    <row r="29" spans="2:8" ht="14.4">
      <c r="B29" s="462">
        <v>0</v>
      </c>
      <c r="C29" s="480"/>
      <c r="D29" s="463" t="s">
        <v>1069</v>
      </c>
      <c r="E29" s="480"/>
      <c r="F29" s="478"/>
      <c r="G29" s="26"/>
      <c r="H29" s="26"/>
    </row>
    <row r="30" spans="2:8" ht="14.4">
      <c r="B30" s="466">
        <v>9</v>
      </c>
      <c r="C30" s="465"/>
      <c r="D30" s="464" t="s">
        <v>1055</v>
      </c>
      <c r="E30" s="465" t="s">
        <v>829</v>
      </c>
      <c r="F30" s="478">
        <v>1.2</v>
      </c>
      <c r="G30" s="26"/>
      <c r="H30" s="26"/>
    </row>
    <row r="31" spans="2:8" ht="14.4">
      <c r="B31" s="466">
        <v>10</v>
      </c>
      <c r="C31" s="465"/>
      <c r="D31" s="464" t="s">
        <v>1056</v>
      </c>
      <c r="E31" s="465" t="s">
        <v>829</v>
      </c>
      <c r="F31" s="478">
        <v>0.3</v>
      </c>
      <c r="G31" s="26"/>
      <c r="H31" s="26"/>
    </row>
    <row r="32" spans="2:8" ht="14.4">
      <c r="B32" s="466">
        <v>0</v>
      </c>
      <c r="C32" s="465"/>
      <c r="D32" s="464" t="s">
        <v>1057</v>
      </c>
      <c r="E32" s="465" t="s">
        <v>829</v>
      </c>
      <c r="F32" s="478">
        <v>0.315</v>
      </c>
      <c r="G32" s="26"/>
      <c r="H32" s="26"/>
    </row>
    <row r="33" spans="2:8" ht="14.4">
      <c r="B33" s="466">
        <v>0</v>
      </c>
      <c r="C33" s="465"/>
      <c r="D33" s="464" t="s">
        <v>1058</v>
      </c>
      <c r="E33" s="465" t="s">
        <v>1059</v>
      </c>
      <c r="F33" s="478">
        <v>7.4999999999999997E-2</v>
      </c>
      <c r="G33" s="26"/>
      <c r="H33" s="26"/>
    </row>
    <row r="34" spans="2:8" ht="28.8">
      <c r="B34" s="466">
        <v>11</v>
      </c>
      <c r="C34" s="465"/>
      <c r="D34" s="464" t="s">
        <v>1060</v>
      </c>
      <c r="E34" s="465" t="s">
        <v>352</v>
      </c>
      <c r="F34" s="478">
        <v>28</v>
      </c>
      <c r="G34" s="26"/>
      <c r="H34" s="26"/>
    </row>
    <row r="35" spans="2:8" ht="28.8">
      <c r="B35" s="466">
        <v>12</v>
      </c>
      <c r="C35" s="465"/>
      <c r="D35" s="464" t="s">
        <v>1061</v>
      </c>
      <c r="E35" s="465" t="s">
        <v>1062</v>
      </c>
      <c r="F35" s="478">
        <v>0.91</v>
      </c>
      <c r="G35" s="26"/>
      <c r="H35" s="26"/>
    </row>
    <row r="36" spans="2:8" ht="14.4">
      <c r="B36" s="466">
        <v>0</v>
      </c>
      <c r="C36" s="465"/>
      <c r="D36" s="464" t="s">
        <v>1063</v>
      </c>
      <c r="E36" s="465" t="s">
        <v>1062</v>
      </c>
      <c r="F36" s="478">
        <v>1.0465</v>
      </c>
      <c r="G36" s="26"/>
      <c r="H36" s="26"/>
    </row>
    <row r="37" spans="2:8" ht="28.8">
      <c r="B37" s="466">
        <v>0</v>
      </c>
      <c r="C37" s="465"/>
      <c r="D37" s="464" t="s">
        <v>1064</v>
      </c>
      <c r="E37" s="465" t="s">
        <v>44</v>
      </c>
      <c r="F37" s="478">
        <v>1</v>
      </c>
      <c r="G37" s="26"/>
      <c r="H37" s="26"/>
    </row>
    <row r="38" spans="2:8" ht="14.4">
      <c r="B38" s="466">
        <v>13</v>
      </c>
      <c r="C38" s="465"/>
      <c r="D38" s="464" t="s">
        <v>1070</v>
      </c>
      <c r="E38" s="465" t="s">
        <v>1052</v>
      </c>
      <c r="F38" s="478">
        <v>8</v>
      </c>
      <c r="G38" s="26"/>
      <c r="H38" s="26"/>
    </row>
    <row r="39" spans="2:8" ht="14.4">
      <c r="B39" s="466">
        <v>14</v>
      </c>
      <c r="C39" s="465"/>
      <c r="D39" s="464" t="s">
        <v>1066</v>
      </c>
      <c r="E39" s="465" t="s">
        <v>829</v>
      </c>
      <c r="F39" s="478">
        <v>6.8</v>
      </c>
      <c r="G39" s="26"/>
      <c r="H39" s="26"/>
    </row>
    <row r="40" spans="2:8" ht="14.4">
      <c r="B40" s="466">
        <v>0</v>
      </c>
      <c r="C40" s="465"/>
      <c r="D40" s="464" t="s">
        <v>1067</v>
      </c>
      <c r="E40" s="465" t="s">
        <v>829</v>
      </c>
      <c r="F40" s="478">
        <v>7.14</v>
      </c>
      <c r="G40" s="26"/>
      <c r="H40" s="26"/>
    </row>
    <row r="41" spans="2:8" ht="14.4">
      <c r="B41" s="466">
        <v>0</v>
      </c>
      <c r="C41" s="465"/>
      <c r="D41" s="464" t="s">
        <v>1058</v>
      </c>
      <c r="E41" s="465" t="s">
        <v>1059</v>
      </c>
      <c r="F41" s="478">
        <v>1.7</v>
      </c>
      <c r="G41" s="26"/>
      <c r="H41" s="26"/>
    </row>
    <row r="42" spans="2:8" ht="14.4">
      <c r="B42" s="466">
        <v>15</v>
      </c>
      <c r="C42" s="465"/>
      <c r="D42" s="464" t="s">
        <v>1068</v>
      </c>
      <c r="E42" s="465" t="s">
        <v>352</v>
      </c>
      <c r="F42" s="478">
        <v>0.42</v>
      </c>
      <c r="G42" s="26"/>
      <c r="H42" s="26"/>
    </row>
    <row r="43" spans="2:8" ht="14.4">
      <c r="B43" s="462">
        <v>0</v>
      </c>
      <c r="C43" s="480"/>
      <c r="D43" s="468"/>
      <c r="E43" s="480"/>
      <c r="F43" s="478"/>
      <c r="G43" s="26"/>
      <c r="H43" s="26"/>
    </row>
    <row r="44" spans="2:8" ht="14.4">
      <c r="B44" s="462">
        <v>0</v>
      </c>
      <c r="C44" s="480"/>
      <c r="D44" s="463" t="s">
        <v>1071</v>
      </c>
      <c r="E44" s="480"/>
      <c r="F44" s="478"/>
      <c r="G44" s="26"/>
      <c r="H44" s="26"/>
    </row>
    <row r="45" spans="2:8" ht="14.4">
      <c r="B45" s="466">
        <v>16</v>
      </c>
      <c r="C45" s="465"/>
      <c r="D45" s="464" t="s">
        <v>1055</v>
      </c>
      <c r="E45" s="465" t="s">
        <v>829</v>
      </c>
      <c r="F45" s="478">
        <v>0.8</v>
      </c>
      <c r="G45" s="26"/>
      <c r="H45" s="26"/>
    </row>
    <row r="46" spans="2:8" ht="14.4">
      <c r="B46" s="466">
        <v>17</v>
      </c>
      <c r="C46" s="465"/>
      <c r="D46" s="464" t="s">
        <v>1056</v>
      </c>
      <c r="E46" s="465" t="s">
        <v>829</v>
      </c>
      <c r="F46" s="478">
        <v>0.2</v>
      </c>
      <c r="G46" s="26"/>
      <c r="H46" s="26"/>
    </row>
    <row r="47" spans="2:8" ht="14.4">
      <c r="B47" s="466">
        <v>0</v>
      </c>
      <c r="C47" s="465"/>
      <c r="D47" s="464" t="s">
        <v>1057</v>
      </c>
      <c r="E47" s="465" t="s">
        <v>829</v>
      </c>
      <c r="F47" s="478">
        <v>0.21000000000000002</v>
      </c>
      <c r="G47" s="26"/>
      <c r="H47" s="26"/>
    </row>
    <row r="48" spans="2:8" ht="14.4">
      <c r="B48" s="466">
        <v>0</v>
      </c>
      <c r="C48" s="465"/>
      <c r="D48" s="464" t="s">
        <v>1058</v>
      </c>
      <c r="E48" s="465" t="s">
        <v>1059</v>
      </c>
      <c r="F48" s="478">
        <v>0.05</v>
      </c>
      <c r="G48" s="26"/>
      <c r="H48" s="26"/>
    </row>
    <row r="49" spans="2:8" ht="28.8">
      <c r="B49" s="466">
        <v>18</v>
      </c>
      <c r="C49" s="465"/>
      <c r="D49" s="464" t="s">
        <v>1060</v>
      </c>
      <c r="E49" s="465" t="s">
        <v>352</v>
      </c>
      <c r="F49" s="478">
        <v>42</v>
      </c>
      <c r="G49" s="26"/>
      <c r="H49" s="26"/>
    </row>
    <row r="50" spans="2:8" ht="28.8">
      <c r="B50" s="466">
        <v>19</v>
      </c>
      <c r="C50" s="465"/>
      <c r="D50" s="464" t="s">
        <v>1061</v>
      </c>
      <c r="E50" s="465" t="s">
        <v>1062</v>
      </c>
      <c r="F50" s="478">
        <v>0.83</v>
      </c>
      <c r="G50" s="26"/>
      <c r="H50" s="26"/>
    </row>
    <row r="51" spans="2:8" ht="14.4">
      <c r="B51" s="466">
        <v>0</v>
      </c>
      <c r="C51" s="465"/>
      <c r="D51" s="464" t="s">
        <v>1063</v>
      </c>
      <c r="E51" s="465" t="s">
        <v>1062</v>
      </c>
      <c r="F51" s="478">
        <v>0.9544999999999999</v>
      </c>
      <c r="G51" s="26"/>
      <c r="H51" s="26"/>
    </row>
    <row r="52" spans="2:8" ht="28.8">
      <c r="B52" s="466">
        <v>0</v>
      </c>
      <c r="C52" s="465"/>
      <c r="D52" s="464" t="s">
        <v>1064</v>
      </c>
      <c r="E52" s="465" t="s">
        <v>44</v>
      </c>
      <c r="F52" s="478">
        <v>1</v>
      </c>
      <c r="G52" s="26"/>
      <c r="H52" s="26"/>
    </row>
    <row r="53" spans="2:8" ht="14.4">
      <c r="B53" s="466">
        <v>20</v>
      </c>
      <c r="C53" s="465"/>
      <c r="D53" s="464" t="s">
        <v>1065</v>
      </c>
      <c r="E53" s="465" t="s">
        <v>1052</v>
      </c>
      <c r="F53" s="478">
        <v>16</v>
      </c>
      <c r="G53" s="26"/>
      <c r="H53" s="26"/>
    </row>
    <row r="54" spans="2:8" ht="14.4">
      <c r="B54" s="466">
        <v>21</v>
      </c>
      <c r="C54" s="465"/>
      <c r="D54" s="464" t="s">
        <v>1066</v>
      </c>
      <c r="E54" s="465" t="s">
        <v>829</v>
      </c>
      <c r="F54" s="478">
        <v>5.6</v>
      </c>
      <c r="G54" s="26"/>
      <c r="H54" s="26"/>
    </row>
    <row r="55" spans="2:8" ht="14.4">
      <c r="B55" s="466">
        <v>0</v>
      </c>
      <c r="C55" s="465"/>
      <c r="D55" s="464" t="s">
        <v>1067</v>
      </c>
      <c r="E55" s="465" t="s">
        <v>829</v>
      </c>
      <c r="F55" s="478">
        <v>5.88</v>
      </c>
      <c r="G55" s="26"/>
      <c r="H55" s="26"/>
    </row>
    <row r="56" spans="2:8" ht="14.4">
      <c r="B56" s="466">
        <v>0</v>
      </c>
      <c r="C56" s="465"/>
      <c r="D56" s="464" t="s">
        <v>1058</v>
      </c>
      <c r="E56" s="465" t="s">
        <v>1059</v>
      </c>
      <c r="F56" s="478">
        <v>1.4</v>
      </c>
      <c r="G56" s="26"/>
      <c r="H56" s="26"/>
    </row>
    <row r="57" spans="2:8" ht="14.4">
      <c r="B57" s="466">
        <v>22</v>
      </c>
      <c r="C57" s="465"/>
      <c r="D57" s="464" t="s">
        <v>1068</v>
      </c>
      <c r="E57" s="465" t="s">
        <v>352</v>
      </c>
      <c r="F57" s="478">
        <v>0.8</v>
      </c>
      <c r="G57" s="26"/>
      <c r="H57" s="26"/>
    </row>
    <row r="58" spans="2:8" ht="14.4">
      <c r="B58" s="462">
        <v>0</v>
      </c>
      <c r="C58" s="480"/>
      <c r="D58" s="468"/>
      <c r="E58" s="480"/>
      <c r="F58" s="478"/>
      <c r="G58" s="26"/>
      <c r="H58" s="26"/>
    </row>
    <row r="59" spans="2:8" ht="14.4">
      <c r="B59" s="462">
        <v>0</v>
      </c>
      <c r="C59" s="480"/>
      <c r="D59" s="463" t="s">
        <v>1072</v>
      </c>
      <c r="E59" s="480"/>
      <c r="F59" s="478"/>
      <c r="G59" s="26"/>
      <c r="H59" s="26"/>
    </row>
    <row r="60" spans="2:8" ht="14.4">
      <c r="B60" s="466">
        <v>23</v>
      </c>
      <c r="C60" s="465"/>
      <c r="D60" s="464" t="s">
        <v>1055</v>
      </c>
      <c r="E60" s="465" t="s">
        <v>829</v>
      </c>
      <c r="F60" s="478">
        <v>0.4</v>
      </c>
      <c r="G60" s="26"/>
      <c r="H60" s="26"/>
    </row>
    <row r="61" spans="2:8" ht="14.4">
      <c r="B61" s="466">
        <v>24</v>
      </c>
      <c r="C61" s="465"/>
      <c r="D61" s="464" t="s">
        <v>1056</v>
      </c>
      <c r="E61" s="465" t="s">
        <v>829</v>
      </c>
      <c r="F61" s="478">
        <v>0.1</v>
      </c>
      <c r="G61" s="26"/>
      <c r="H61" s="26"/>
    </row>
    <row r="62" spans="2:8" ht="14.4">
      <c r="B62" s="466">
        <v>0</v>
      </c>
      <c r="C62" s="465"/>
      <c r="D62" s="464" t="s">
        <v>1057</v>
      </c>
      <c r="E62" s="465" t="s">
        <v>829</v>
      </c>
      <c r="F62" s="478">
        <v>0.10500000000000001</v>
      </c>
      <c r="G62" s="26"/>
      <c r="H62" s="26"/>
    </row>
    <row r="63" spans="2:8" ht="14.4">
      <c r="B63" s="466">
        <v>0</v>
      </c>
      <c r="C63" s="465"/>
      <c r="D63" s="464" t="s">
        <v>1058</v>
      </c>
      <c r="E63" s="465" t="s">
        <v>1059</v>
      </c>
      <c r="F63" s="478">
        <v>2.5000000000000001E-2</v>
      </c>
      <c r="G63" s="26"/>
      <c r="H63" s="26"/>
    </row>
    <row r="64" spans="2:8" ht="28.8">
      <c r="B64" s="466">
        <v>25</v>
      </c>
      <c r="C64" s="465"/>
      <c r="D64" s="464" t="s">
        <v>1060</v>
      </c>
      <c r="E64" s="465" t="s">
        <v>352</v>
      </c>
      <c r="F64" s="478">
        <v>24</v>
      </c>
      <c r="G64" s="26"/>
      <c r="H64" s="26"/>
    </row>
    <row r="65" spans="2:8" ht="28.8">
      <c r="B65" s="466">
        <v>26</v>
      </c>
      <c r="C65" s="465"/>
      <c r="D65" s="464" t="s">
        <v>1061</v>
      </c>
      <c r="E65" s="465" t="s">
        <v>1062</v>
      </c>
      <c r="F65" s="478">
        <v>0.5</v>
      </c>
      <c r="G65" s="26"/>
      <c r="H65" s="26"/>
    </row>
    <row r="66" spans="2:8" ht="14.4">
      <c r="B66" s="466">
        <v>0</v>
      </c>
      <c r="C66" s="465"/>
      <c r="D66" s="464" t="s">
        <v>1063</v>
      </c>
      <c r="E66" s="465" t="s">
        <v>1062</v>
      </c>
      <c r="F66" s="478">
        <v>0.57499999999999996</v>
      </c>
      <c r="G66" s="26"/>
      <c r="H66" s="26"/>
    </row>
    <row r="67" spans="2:8" ht="28.8">
      <c r="B67" s="466">
        <v>0</v>
      </c>
      <c r="C67" s="465"/>
      <c r="D67" s="464" t="s">
        <v>1064</v>
      </c>
      <c r="E67" s="465" t="s">
        <v>44</v>
      </c>
      <c r="F67" s="478">
        <v>1</v>
      </c>
      <c r="G67" s="26"/>
      <c r="H67" s="26"/>
    </row>
    <row r="68" spans="2:8" ht="14.4">
      <c r="B68" s="466">
        <v>27</v>
      </c>
      <c r="C68" s="465"/>
      <c r="D68" s="464" t="s">
        <v>1070</v>
      </c>
      <c r="E68" s="465" t="s">
        <v>1052</v>
      </c>
      <c r="F68" s="478">
        <v>8</v>
      </c>
      <c r="G68" s="26"/>
      <c r="H68" s="26"/>
    </row>
    <row r="69" spans="2:8" ht="14.4">
      <c r="B69" s="466">
        <v>28</v>
      </c>
      <c r="C69" s="465"/>
      <c r="D69" s="464" t="s">
        <v>1066</v>
      </c>
      <c r="E69" s="465" t="s">
        <v>829</v>
      </c>
      <c r="F69" s="478">
        <v>3</v>
      </c>
      <c r="G69" s="26"/>
      <c r="H69" s="26"/>
    </row>
    <row r="70" spans="2:8" ht="14.4">
      <c r="B70" s="466">
        <v>0</v>
      </c>
      <c r="C70" s="465"/>
      <c r="D70" s="464" t="s">
        <v>1067</v>
      </c>
      <c r="E70" s="465" t="s">
        <v>829</v>
      </c>
      <c r="F70" s="478">
        <v>3.1500000000000004</v>
      </c>
      <c r="G70" s="26"/>
      <c r="H70" s="26"/>
    </row>
    <row r="71" spans="2:8" ht="14.4">
      <c r="B71" s="466">
        <v>0</v>
      </c>
      <c r="C71" s="465"/>
      <c r="D71" s="464" t="s">
        <v>1058</v>
      </c>
      <c r="E71" s="465" t="s">
        <v>1059</v>
      </c>
      <c r="F71" s="478">
        <v>0.75</v>
      </c>
      <c r="G71" s="26"/>
      <c r="H71" s="26"/>
    </row>
    <row r="72" spans="2:8" ht="14.4">
      <c r="B72" s="466">
        <v>29</v>
      </c>
      <c r="C72" s="465"/>
      <c r="D72" s="464" t="s">
        <v>1068</v>
      </c>
      <c r="E72" s="465" t="s">
        <v>352</v>
      </c>
      <c r="F72" s="478">
        <v>0.4</v>
      </c>
      <c r="G72" s="26"/>
      <c r="H72" s="26"/>
    </row>
    <row r="73" spans="2:8" ht="14.4">
      <c r="B73" s="462">
        <v>0</v>
      </c>
      <c r="C73" s="480"/>
      <c r="D73" s="468"/>
      <c r="E73" s="480"/>
      <c r="F73" s="478"/>
      <c r="G73" s="26"/>
      <c r="H73" s="26"/>
    </row>
    <row r="74" spans="2:8" ht="14.4">
      <c r="B74" s="462">
        <v>0</v>
      </c>
      <c r="C74" s="480"/>
      <c r="D74" s="463" t="s">
        <v>1073</v>
      </c>
      <c r="E74" s="480"/>
      <c r="F74" s="478"/>
      <c r="G74" s="26"/>
      <c r="H74" s="26"/>
    </row>
    <row r="75" spans="2:8" ht="14.4">
      <c r="B75" s="466">
        <v>30</v>
      </c>
      <c r="C75" s="465"/>
      <c r="D75" s="464" t="s">
        <v>1055</v>
      </c>
      <c r="E75" s="465" t="s">
        <v>829</v>
      </c>
      <c r="F75" s="478">
        <v>7.68</v>
      </c>
      <c r="G75" s="26"/>
      <c r="H75" s="26"/>
    </row>
    <row r="76" spans="2:8" ht="14.4">
      <c r="B76" s="466">
        <v>31</v>
      </c>
      <c r="C76" s="465"/>
      <c r="D76" s="464" t="s">
        <v>1056</v>
      </c>
      <c r="E76" s="465" t="s">
        <v>829</v>
      </c>
      <c r="F76" s="478">
        <v>1.92</v>
      </c>
      <c r="G76" s="26"/>
      <c r="H76" s="26"/>
    </row>
    <row r="77" spans="2:8" ht="14.4">
      <c r="B77" s="466">
        <v>0</v>
      </c>
      <c r="C77" s="465"/>
      <c r="D77" s="464" t="s">
        <v>1057</v>
      </c>
      <c r="E77" s="465" t="s">
        <v>829</v>
      </c>
      <c r="F77" s="478">
        <v>2.016</v>
      </c>
      <c r="G77" s="26"/>
      <c r="H77" s="26"/>
    </row>
    <row r="78" spans="2:8" ht="14.4">
      <c r="B78" s="466">
        <v>0</v>
      </c>
      <c r="C78" s="465"/>
      <c r="D78" s="464" t="s">
        <v>1058</v>
      </c>
      <c r="E78" s="465" t="s">
        <v>1059</v>
      </c>
      <c r="F78" s="478">
        <v>0.48</v>
      </c>
      <c r="G78" s="26"/>
      <c r="H78" s="26"/>
    </row>
    <row r="79" spans="2:8" ht="28.8">
      <c r="B79" s="466">
        <v>32</v>
      </c>
      <c r="C79" s="465"/>
      <c r="D79" s="464" t="s">
        <v>1060</v>
      </c>
      <c r="E79" s="465" t="s">
        <v>352</v>
      </c>
      <c r="F79" s="478">
        <v>320</v>
      </c>
      <c r="G79" s="26"/>
      <c r="H79" s="26"/>
    </row>
    <row r="80" spans="2:8" ht="28.8">
      <c r="B80" s="466">
        <v>33</v>
      </c>
      <c r="C80" s="465"/>
      <c r="D80" s="464" t="s">
        <v>1061</v>
      </c>
      <c r="E80" s="465" t="s">
        <v>1062</v>
      </c>
      <c r="F80" s="478">
        <v>7.44</v>
      </c>
      <c r="G80" s="26"/>
      <c r="H80" s="26"/>
    </row>
    <row r="81" spans="2:8" ht="14.4">
      <c r="B81" s="466">
        <v>0</v>
      </c>
      <c r="C81" s="465"/>
      <c r="D81" s="464" t="s">
        <v>1063</v>
      </c>
      <c r="E81" s="465" t="s">
        <v>1062</v>
      </c>
      <c r="F81" s="478">
        <v>8.5559999999999992</v>
      </c>
      <c r="G81" s="26"/>
      <c r="H81" s="26"/>
    </row>
    <row r="82" spans="2:8" ht="28.8">
      <c r="B82" s="466">
        <v>0</v>
      </c>
      <c r="C82" s="465"/>
      <c r="D82" s="464" t="s">
        <v>1064</v>
      </c>
      <c r="E82" s="465" t="s">
        <v>44</v>
      </c>
      <c r="F82" s="478">
        <v>1</v>
      </c>
      <c r="G82" s="26"/>
      <c r="H82" s="26"/>
    </row>
    <row r="83" spans="2:8" ht="14.4">
      <c r="B83" s="466">
        <v>34</v>
      </c>
      <c r="C83" s="465"/>
      <c r="D83" s="464" t="s">
        <v>1065</v>
      </c>
      <c r="E83" s="465" t="s">
        <v>1052</v>
      </c>
      <c r="F83" s="478">
        <v>96</v>
      </c>
      <c r="G83" s="26"/>
      <c r="H83" s="26"/>
    </row>
    <row r="84" spans="2:8" ht="14.4">
      <c r="B84" s="466">
        <v>35</v>
      </c>
      <c r="C84" s="465"/>
      <c r="D84" s="464" t="s">
        <v>1066</v>
      </c>
      <c r="E84" s="465" t="s">
        <v>829</v>
      </c>
      <c r="F84" s="478">
        <v>48</v>
      </c>
      <c r="G84" s="26"/>
      <c r="H84" s="26"/>
    </row>
    <row r="85" spans="2:8" ht="14.4">
      <c r="B85" s="466">
        <v>0</v>
      </c>
      <c r="C85" s="465"/>
      <c r="D85" s="464" t="s">
        <v>1067</v>
      </c>
      <c r="E85" s="465" t="s">
        <v>829</v>
      </c>
      <c r="F85" s="478">
        <v>50.400000000000006</v>
      </c>
      <c r="G85" s="26"/>
      <c r="H85" s="26"/>
    </row>
    <row r="86" spans="2:8" ht="14.4">
      <c r="B86" s="466">
        <v>0</v>
      </c>
      <c r="C86" s="465"/>
      <c r="D86" s="464" t="s">
        <v>1058</v>
      </c>
      <c r="E86" s="465" t="s">
        <v>1059</v>
      </c>
      <c r="F86" s="478">
        <v>12</v>
      </c>
      <c r="G86" s="26"/>
      <c r="H86" s="26"/>
    </row>
    <row r="87" spans="2:8" ht="14.4">
      <c r="B87" s="466">
        <v>36</v>
      </c>
      <c r="C87" s="465"/>
      <c r="D87" s="464" t="s">
        <v>1068</v>
      </c>
      <c r="E87" s="465" t="s">
        <v>352</v>
      </c>
      <c r="F87" s="478">
        <v>4.8</v>
      </c>
      <c r="G87" s="26"/>
      <c r="H87" s="26"/>
    </row>
    <row r="88" spans="2:8" ht="14.4">
      <c r="B88" s="462">
        <v>0</v>
      </c>
      <c r="C88" s="480"/>
      <c r="D88" s="468"/>
      <c r="E88" s="480"/>
      <c r="F88" s="478"/>
      <c r="G88" s="26"/>
      <c r="H88" s="26"/>
    </row>
    <row r="89" spans="2:8" ht="14.4">
      <c r="B89" s="462">
        <v>0</v>
      </c>
      <c r="C89" s="480"/>
      <c r="D89" s="463" t="s">
        <v>1074</v>
      </c>
      <c r="E89" s="480"/>
      <c r="F89" s="478"/>
      <c r="G89" s="26"/>
      <c r="H89" s="26"/>
    </row>
    <row r="90" spans="2:8" ht="14.4">
      <c r="B90" s="466">
        <v>37</v>
      </c>
      <c r="C90" s="465"/>
      <c r="D90" s="464" t="s">
        <v>1055</v>
      </c>
      <c r="E90" s="465" t="s">
        <v>829</v>
      </c>
      <c r="F90" s="478">
        <v>2.72</v>
      </c>
      <c r="G90" s="26"/>
      <c r="H90" s="26"/>
    </row>
    <row r="91" spans="2:8" ht="14.4">
      <c r="B91" s="466">
        <v>38</v>
      </c>
      <c r="C91" s="465"/>
      <c r="D91" s="464" t="s">
        <v>1056</v>
      </c>
      <c r="E91" s="465" t="s">
        <v>829</v>
      </c>
      <c r="F91" s="478">
        <v>0.64</v>
      </c>
      <c r="G91" s="26"/>
      <c r="H91" s="26"/>
    </row>
    <row r="92" spans="2:8" ht="14.4">
      <c r="B92" s="466">
        <v>0</v>
      </c>
      <c r="C92" s="465"/>
      <c r="D92" s="464" t="s">
        <v>1057</v>
      </c>
      <c r="E92" s="465" t="s">
        <v>829</v>
      </c>
      <c r="F92" s="478">
        <v>0.67200000000000004</v>
      </c>
      <c r="G92" s="26"/>
      <c r="H92" s="26"/>
    </row>
    <row r="93" spans="2:8" ht="14.4">
      <c r="B93" s="466">
        <v>0</v>
      </c>
      <c r="C93" s="465"/>
      <c r="D93" s="464" t="s">
        <v>1058</v>
      </c>
      <c r="E93" s="465" t="s">
        <v>1059</v>
      </c>
      <c r="F93" s="478">
        <v>0.16</v>
      </c>
      <c r="G93" s="26"/>
      <c r="H93" s="26"/>
    </row>
    <row r="94" spans="2:8" ht="28.8">
      <c r="B94" s="466">
        <v>39</v>
      </c>
      <c r="C94" s="465"/>
      <c r="D94" s="464" t="s">
        <v>1060</v>
      </c>
      <c r="E94" s="465" t="s">
        <v>352</v>
      </c>
      <c r="F94" s="478">
        <v>142</v>
      </c>
      <c r="G94" s="26"/>
      <c r="H94" s="26"/>
    </row>
    <row r="95" spans="2:8" ht="28.8">
      <c r="B95" s="466">
        <v>40</v>
      </c>
      <c r="C95" s="465"/>
      <c r="D95" s="464" t="s">
        <v>1061</v>
      </c>
      <c r="E95" s="465" t="s">
        <v>1062</v>
      </c>
      <c r="F95" s="478">
        <v>3.42</v>
      </c>
      <c r="G95" s="26"/>
      <c r="H95" s="26"/>
    </row>
    <row r="96" spans="2:8" ht="14.4">
      <c r="B96" s="466">
        <v>0</v>
      </c>
      <c r="C96" s="465"/>
      <c r="D96" s="464" t="s">
        <v>1063</v>
      </c>
      <c r="E96" s="465" t="s">
        <v>1062</v>
      </c>
      <c r="F96" s="478">
        <v>3.9329999999999998</v>
      </c>
      <c r="G96" s="26"/>
      <c r="H96" s="26"/>
    </row>
    <row r="97" spans="2:8" ht="28.8">
      <c r="B97" s="466">
        <v>0</v>
      </c>
      <c r="C97" s="465"/>
      <c r="D97" s="464" t="s">
        <v>1064</v>
      </c>
      <c r="E97" s="465" t="s">
        <v>44</v>
      </c>
      <c r="F97" s="478">
        <v>1</v>
      </c>
      <c r="G97" s="26"/>
      <c r="H97" s="26"/>
    </row>
    <row r="98" spans="2:8" ht="14.4">
      <c r="B98" s="466">
        <v>41</v>
      </c>
      <c r="C98" s="465"/>
      <c r="D98" s="464" t="s">
        <v>1070</v>
      </c>
      <c r="E98" s="465" t="s">
        <v>1052</v>
      </c>
      <c r="F98" s="478">
        <v>32</v>
      </c>
      <c r="G98" s="26"/>
      <c r="H98" s="26"/>
    </row>
    <row r="99" spans="2:8" ht="14.4">
      <c r="B99" s="466">
        <v>42</v>
      </c>
      <c r="C99" s="465"/>
      <c r="D99" s="464" t="s">
        <v>1066</v>
      </c>
      <c r="E99" s="465" t="s">
        <v>829</v>
      </c>
      <c r="F99" s="478">
        <v>17.600000000000001</v>
      </c>
      <c r="G99" s="26"/>
      <c r="H99" s="26"/>
    </row>
    <row r="100" spans="2:8" ht="14.4">
      <c r="B100" s="466">
        <v>0</v>
      </c>
      <c r="C100" s="465"/>
      <c r="D100" s="464" t="s">
        <v>1067</v>
      </c>
      <c r="E100" s="465" t="s">
        <v>829</v>
      </c>
      <c r="F100" s="478">
        <v>18.480000000000004</v>
      </c>
      <c r="G100" s="26"/>
      <c r="H100" s="26"/>
    </row>
    <row r="101" spans="2:8" ht="14.4">
      <c r="B101" s="466">
        <v>0</v>
      </c>
      <c r="C101" s="465"/>
      <c r="D101" s="464" t="s">
        <v>1058</v>
      </c>
      <c r="E101" s="465" t="s">
        <v>1059</v>
      </c>
      <c r="F101" s="478">
        <v>4.4000000000000004</v>
      </c>
      <c r="G101" s="26"/>
      <c r="H101" s="26"/>
    </row>
    <row r="102" spans="2:8" ht="14.4">
      <c r="B102" s="466">
        <v>43</v>
      </c>
      <c r="C102" s="465"/>
      <c r="D102" s="464" t="s">
        <v>1068</v>
      </c>
      <c r="E102" s="465" t="s">
        <v>352</v>
      </c>
      <c r="F102" s="478">
        <v>1.84</v>
      </c>
      <c r="G102" s="26"/>
      <c r="H102" s="26"/>
    </row>
    <row r="103" spans="2:8" ht="14.4">
      <c r="B103" s="462">
        <v>0</v>
      </c>
      <c r="C103" s="480"/>
      <c r="D103" s="468"/>
      <c r="E103" s="480"/>
      <c r="F103" s="478"/>
      <c r="G103" s="26"/>
      <c r="H103" s="26"/>
    </row>
    <row r="104" spans="2:8" ht="14.4">
      <c r="B104" s="462">
        <v>0</v>
      </c>
      <c r="C104" s="480"/>
      <c r="D104" s="463" t="s">
        <v>1075</v>
      </c>
      <c r="E104" s="480"/>
      <c r="F104" s="478"/>
      <c r="G104" s="26"/>
      <c r="H104" s="26"/>
    </row>
    <row r="105" spans="2:8" ht="14.4">
      <c r="B105" s="466">
        <v>44</v>
      </c>
      <c r="C105" s="465"/>
      <c r="D105" s="464" t="s">
        <v>1055</v>
      </c>
      <c r="E105" s="465" t="s">
        <v>829</v>
      </c>
      <c r="F105" s="478">
        <v>10.68</v>
      </c>
      <c r="G105" s="26"/>
      <c r="H105" s="26"/>
    </row>
    <row r="106" spans="2:8" ht="14.4">
      <c r="B106" s="466">
        <v>45</v>
      </c>
      <c r="C106" s="465"/>
      <c r="D106" s="464" t="s">
        <v>1056</v>
      </c>
      <c r="E106" s="465" t="s">
        <v>829</v>
      </c>
      <c r="F106" s="478">
        <v>2.67</v>
      </c>
      <c r="G106" s="26"/>
      <c r="H106" s="26"/>
    </row>
    <row r="107" spans="2:8" ht="14.4">
      <c r="B107" s="466">
        <v>0</v>
      </c>
      <c r="C107" s="465"/>
      <c r="D107" s="464" t="s">
        <v>1057</v>
      </c>
      <c r="E107" s="465" t="s">
        <v>829</v>
      </c>
      <c r="F107" s="478">
        <v>2.8035000000000001</v>
      </c>
      <c r="G107" s="26"/>
      <c r="H107" s="26"/>
    </row>
    <row r="108" spans="2:8" ht="14.4">
      <c r="B108" s="466">
        <v>0</v>
      </c>
      <c r="C108" s="465"/>
      <c r="D108" s="464" t="s">
        <v>1058</v>
      </c>
      <c r="E108" s="465" t="s">
        <v>1059</v>
      </c>
      <c r="F108" s="478">
        <v>0.66749999999999998</v>
      </c>
      <c r="G108" s="26"/>
      <c r="H108" s="26"/>
    </row>
    <row r="109" spans="2:8" ht="28.8">
      <c r="B109" s="466">
        <v>46</v>
      </c>
      <c r="C109" s="465"/>
      <c r="D109" s="464" t="s">
        <v>1060</v>
      </c>
      <c r="E109" s="465" t="s">
        <v>352</v>
      </c>
      <c r="F109" s="478">
        <v>424</v>
      </c>
      <c r="G109" s="26"/>
      <c r="H109" s="26"/>
    </row>
    <row r="110" spans="2:8" ht="28.8">
      <c r="B110" s="466">
        <v>47</v>
      </c>
      <c r="C110" s="465"/>
      <c r="D110" s="464" t="s">
        <v>1061</v>
      </c>
      <c r="E110" s="465" t="s">
        <v>1062</v>
      </c>
      <c r="F110" s="478">
        <v>5.79</v>
      </c>
      <c r="G110" s="26"/>
      <c r="H110" s="26"/>
    </row>
    <row r="111" spans="2:8" ht="14.4">
      <c r="B111" s="466">
        <v>0</v>
      </c>
      <c r="C111" s="465"/>
      <c r="D111" s="464" t="s">
        <v>1063</v>
      </c>
      <c r="E111" s="465" t="s">
        <v>1062</v>
      </c>
      <c r="F111" s="478">
        <v>6.6584999999999992</v>
      </c>
      <c r="G111" s="26"/>
      <c r="H111" s="26"/>
    </row>
    <row r="112" spans="2:8" ht="28.8">
      <c r="B112" s="466">
        <v>0</v>
      </c>
      <c r="C112" s="465"/>
      <c r="D112" s="464" t="s">
        <v>1064</v>
      </c>
      <c r="E112" s="465" t="s">
        <v>44</v>
      </c>
      <c r="F112" s="478">
        <v>1</v>
      </c>
      <c r="G112" s="26"/>
      <c r="H112" s="26"/>
    </row>
    <row r="113" spans="2:8" ht="14.4">
      <c r="B113" s="466">
        <v>48</v>
      </c>
      <c r="C113" s="465"/>
      <c r="D113" s="464" t="s">
        <v>1066</v>
      </c>
      <c r="E113" s="465" t="s">
        <v>829</v>
      </c>
      <c r="F113" s="478">
        <v>53.4</v>
      </c>
      <c r="G113" s="26"/>
      <c r="H113" s="26"/>
    </row>
    <row r="114" spans="2:8" ht="14.4">
      <c r="B114" s="466">
        <v>0</v>
      </c>
      <c r="C114" s="465"/>
      <c r="D114" s="464" t="s">
        <v>1067</v>
      </c>
      <c r="E114" s="465" t="s">
        <v>829</v>
      </c>
      <c r="F114" s="478">
        <v>56.07</v>
      </c>
      <c r="G114" s="26"/>
      <c r="H114" s="26"/>
    </row>
    <row r="115" spans="2:8" ht="14.4">
      <c r="B115" s="466">
        <v>0</v>
      </c>
      <c r="C115" s="465"/>
      <c r="D115" s="464" t="s">
        <v>1058</v>
      </c>
      <c r="E115" s="465" t="s">
        <v>1059</v>
      </c>
      <c r="F115" s="478">
        <v>13.35</v>
      </c>
      <c r="G115" s="26"/>
      <c r="H115" s="26"/>
    </row>
    <row r="116" spans="2:8" ht="14.4">
      <c r="B116" s="466">
        <v>49</v>
      </c>
      <c r="C116" s="465"/>
      <c r="D116" s="464" t="s">
        <v>1068</v>
      </c>
      <c r="E116" s="465" t="s">
        <v>352</v>
      </c>
      <c r="F116" s="478">
        <v>26.7</v>
      </c>
      <c r="G116" s="26"/>
      <c r="H116" s="26"/>
    </row>
    <row r="117" spans="2:8" ht="14.4">
      <c r="B117" s="462">
        <v>0</v>
      </c>
      <c r="C117" s="480"/>
      <c r="D117" s="468"/>
      <c r="E117" s="480"/>
      <c r="F117" s="478"/>
      <c r="G117" s="26"/>
      <c r="H117" s="26"/>
    </row>
    <row r="118" spans="2:8" ht="14.4">
      <c r="B118" s="462">
        <v>0</v>
      </c>
      <c r="C118" s="480"/>
      <c r="D118" s="467" t="s">
        <v>1076</v>
      </c>
      <c r="E118" s="480"/>
      <c r="F118" s="478"/>
      <c r="G118" s="26"/>
      <c r="H118" s="26"/>
    </row>
    <row r="119" spans="2:8" ht="14.4">
      <c r="B119" s="466">
        <v>50</v>
      </c>
      <c r="C119" s="465"/>
      <c r="D119" s="464" t="s">
        <v>1055</v>
      </c>
      <c r="E119" s="465" t="s">
        <v>829</v>
      </c>
      <c r="F119" s="478">
        <v>6</v>
      </c>
      <c r="G119" s="26"/>
      <c r="H119" s="26"/>
    </row>
    <row r="120" spans="2:8" ht="14.4">
      <c r="B120" s="466">
        <v>51</v>
      </c>
      <c r="C120" s="465"/>
      <c r="D120" s="464" t="s">
        <v>1056</v>
      </c>
      <c r="E120" s="465" t="s">
        <v>829</v>
      </c>
      <c r="F120" s="478">
        <v>3</v>
      </c>
      <c r="G120" s="26"/>
      <c r="H120" s="26"/>
    </row>
    <row r="121" spans="2:8" ht="14.4">
      <c r="B121" s="466">
        <v>0</v>
      </c>
      <c r="C121" s="465"/>
      <c r="D121" s="464" t="s">
        <v>1057</v>
      </c>
      <c r="E121" s="465" t="s">
        <v>829</v>
      </c>
      <c r="F121" s="478">
        <v>3.1500000000000004</v>
      </c>
      <c r="G121" s="26"/>
      <c r="H121" s="26"/>
    </row>
    <row r="122" spans="2:8" ht="14.4">
      <c r="B122" s="466">
        <v>0</v>
      </c>
      <c r="C122" s="465"/>
      <c r="D122" s="464" t="s">
        <v>1058</v>
      </c>
      <c r="E122" s="465" t="s">
        <v>1059</v>
      </c>
      <c r="F122" s="478">
        <v>0.75</v>
      </c>
      <c r="G122" s="26"/>
      <c r="H122" s="26"/>
    </row>
    <row r="123" spans="2:8" ht="28.8">
      <c r="B123" s="466">
        <v>52</v>
      </c>
      <c r="C123" s="465"/>
      <c r="D123" s="464" t="s">
        <v>1060</v>
      </c>
      <c r="E123" s="465" t="s">
        <v>352</v>
      </c>
      <c r="F123" s="478">
        <v>624</v>
      </c>
      <c r="G123" s="26"/>
      <c r="H123" s="26"/>
    </row>
    <row r="124" spans="2:8" ht="28.8">
      <c r="B124" s="466">
        <v>53</v>
      </c>
      <c r="C124" s="465"/>
      <c r="D124" s="464" t="s">
        <v>1061</v>
      </c>
      <c r="E124" s="465" t="s">
        <v>1062</v>
      </c>
      <c r="F124" s="478">
        <v>7.31</v>
      </c>
      <c r="G124" s="26"/>
      <c r="H124" s="26"/>
    </row>
    <row r="125" spans="2:8" ht="14.4">
      <c r="B125" s="466">
        <v>0</v>
      </c>
      <c r="C125" s="465"/>
      <c r="D125" s="464" t="s">
        <v>1063</v>
      </c>
      <c r="E125" s="465" t="s">
        <v>1062</v>
      </c>
      <c r="F125" s="478">
        <v>8.4064999999999994</v>
      </c>
      <c r="G125" s="26"/>
      <c r="H125" s="26"/>
    </row>
    <row r="126" spans="2:8" ht="28.8">
      <c r="B126" s="466">
        <v>0</v>
      </c>
      <c r="C126" s="465"/>
      <c r="D126" s="464" t="s">
        <v>1064</v>
      </c>
      <c r="E126" s="465" t="s">
        <v>44</v>
      </c>
      <c r="F126" s="478">
        <v>1</v>
      </c>
      <c r="G126" s="26"/>
      <c r="H126" s="26"/>
    </row>
    <row r="127" spans="2:8" ht="14.4">
      <c r="B127" s="466">
        <v>54</v>
      </c>
      <c r="C127" s="465"/>
      <c r="D127" s="464" t="s">
        <v>1077</v>
      </c>
      <c r="E127" s="465" t="s">
        <v>829</v>
      </c>
      <c r="F127" s="478">
        <v>78</v>
      </c>
      <c r="G127" s="26"/>
      <c r="H127" s="26"/>
    </row>
    <row r="128" spans="2:8" ht="14.4">
      <c r="B128" s="466">
        <v>0</v>
      </c>
      <c r="C128" s="465"/>
      <c r="D128" s="464" t="s">
        <v>1067</v>
      </c>
      <c r="E128" s="465" t="s">
        <v>829</v>
      </c>
      <c r="F128" s="478">
        <v>81.900000000000006</v>
      </c>
      <c r="G128" s="26"/>
      <c r="H128" s="26"/>
    </row>
    <row r="129" spans="2:8" ht="14.4">
      <c r="B129" s="466">
        <v>0</v>
      </c>
      <c r="C129" s="465"/>
      <c r="D129" s="464" t="s">
        <v>1058</v>
      </c>
      <c r="E129" s="465" t="s">
        <v>1059</v>
      </c>
      <c r="F129" s="478">
        <v>19.5</v>
      </c>
      <c r="G129" s="26"/>
      <c r="H129" s="26"/>
    </row>
    <row r="130" spans="2:8" ht="14.4">
      <c r="B130" s="462">
        <v>0</v>
      </c>
      <c r="C130" s="480"/>
      <c r="D130" s="467" t="s">
        <v>1415</v>
      </c>
      <c r="E130" s="480"/>
      <c r="F130" s="478"/>
      <c r="G130" s="26"/>
      <c r="H130" s="26"/>
    </row>
    <row r="131" spans="2:8" ht="14.4">
      <c r="B131" s="466">
        <v>55</v>
      </c>
      <c r="C131" s="465"/>
      <c r="D131" s="464" t="s">
        <v>1416</v>
      </c>
      <c r="E131" s="465" t="s">
        <v>829</v>
      </c>
      <c r="F131" s="478">
        <v>4.4000000000000004</v>
      </c>
      <c r="G131" s="26"/>
      <c r="H131" s="26"/>
    </row>
    <row r="132" spans="2:8" ht="28.8">
      <c r="B132" s="466">
        <v>56</v>
      </c>
      <c r="C132" s="465"/>
      <c r="D132" s="464" t="s">
        <v>1060</v>
      </c>
      <c r="E132" s="465" t="s">
        <v>352</v>
      </c>
      <c r="F132" s="478">
        <v>64</v>
      </c>
      <c r="G132" s="26"/>
      <c r="H132" s="26"/>
    </row>
    <row r="133" spans="2:8" ht="28.8">
      <c r="B133" s="466">
        <v>57</v>
      </c>
      <c r="C133" s="465"/>
      <c r="D133" s="464" t="s">
        <v>1061</v>
      </c>
      <c r="E133" s="465" t="s">
        <v>1062</v>
      </c>
      <c r="F133" s="478">
        <v>0.66400000000000003</v>
      </c>
      <c r="G133" s="26"/>
      <c r="H133" s="26"/>
    </row>
    <row r="134" spans="2:8" ht="14.4">
      <c r="B134" s="466">
        <v>0</v>
      </c>
      <c r="C134" s="465"/>
      <c r="D134" s="464" t="s">
        <v>1063</v>
      </c>
      <c r="E134" s="465" t="s">
        <v>1062</v>
      </c>
      <c r="F134" s="478">
        <v>0.76359999999999995</v>
      </c>
      <c r="G134" s="26"/>
      <c r="H134" s="26"/>
    </row>
    <row r="135" spans="2:8" ht="28.8">
      <c r="B135" s="466">
        <v>0</v>
      </c>
      <c r="C135" s="465"/>
      <c r="D135" s="464" t="s">
        <v>1064</v>
      </c>
      <c r="E135" s="465" t="s">
        <v>44</v>
      </c>
      <c r="F135" s="478">
        <v>1</v>
      </c>
      <c r="G135" s="26"/>
      <c r="H135" s="26"/>
    </row>
    <row r="136" spans="2:8" ht="14.4">
      <c r="B136" s="466">
        <v>58</v>
      </c>
      <c r="C136" s="465"/>
      <c r="D136" s="464" t="s">
        <v>1066</v>
      </c>
      <c r="E136" s="465" t="s">
        <v>829</v>
      </c>
      <c r="F136" s="478">
        <v>5.6000000000000001E-2</v>
      </c>
      <c r="G136" s="26"/>
      <c r="H136" s="26"/>
    </row>
    <row r="137" spans="2:8" ht="14.4">
      <c r="B137" s="466">
        <v>0</v>
      </c>
      <c r="C137" s="465"/>
      <c r="D137" s="464" t="s">
        <v>1067</v>
      </c>
      <c r="E137" s="465" t="s">
        <v>829</v>
      </c>
      <c r="F137" s="478">
        <v>5.8800000000000005E-2</v>
      </c>
      <c r="G137" s="26"/>
      <c r="H137" s="26"/>
    </row>
    <row r="138" spans="2:8" ht="14.4">
      <c r="B138" s="466">
        <v>0</v>
      </c>
      <c r="C138" s="465"/>
      <c r="D138" s="464" t="s">
        <v>1058</v>
      </c>
      <c r="E138" s="465" t="s">
        <v>1059</v>
      </c>
      <c r="F138" s="478">
        <v>1.4E-2</v>
      </c>
      <c r="G138" s="26"/>
      <c r="H138" s="26"/>
    </row>
    <row r="139" spans="2:8" ht="14.4">
      <c r="B139" s="466">
        <v>59</v>
      </c>
      <c r="C139" s="465"/>
      <c r="D139" s="464" t="s">
        <v>1066</v>
      </c>
      <c r="E139" s="465" t="s">
        <v>829</v>
      </c>
      <c r="F139" s="478">
        <v>7.6</v>
      </c>
      <c r="G139" s="26"/>
      <c r="H139" s="26"/>
    </row>
    <row r="140" spans="2:8" ht="14.4">
      <c r="B140" s="466">
        <v>0</v>
      </c>
      <c r="C140" s="465"/>
      <c r="D140" s="464" t="s">
        <v>1417</v>
      </c>
      <c r="E140" s="465" t="s">
        <v>829</v>
      </c>
      <c r="F140" s="478">
        <v>7.9799999999999995</v>
      </c>
      <c r="G140" s="26"/>
      <c r="H140" s="26"/>
    </row>
    <row r="141" spans="2:8" ht="14.4">
      <c r="B141" s="466">
        <v>0</v>
      </c>
      <c r="C141" s="465"/>
      <c r="D141" s="464" t="s">
        <v>1058</v>
      </c>
      <c r="E141" s="465" t="s">
        <v>1059</v>
      </c>
      <c r="F141" s="478">
        <v>1.9</v>
      </c>
      <c r="G141" s="26"/>
      <c r="H141" s="26"/>
    </row>
    <row r="142" spans="2:8" ht="14.4">
      <c r="B142" s="473">
        <v>60</v>
      </c>
      <c r="C142" s="458"/>
      <c r="D142" s="532" t="s">
        <v>1068</v>
      </c>
      <c r="E142" s="458" t="s">
        <v>352</v>
      </c>
      <c r="F142" s="478">
        <v>1.1200000000000001</v>
      </c>
      <c r="G142" s="26"/>
      <c r="H142" s="26"/>
    </row>
    <row r="143" spans="2:8" ht="14.4">
      <c r="B143" s="473">
        <v>61</v>
      </c>
      <c r="C143" s="458"/>
      <c r="D143" s="527" t="s">
        <v>1421</v>
      </c>
      <c r="E143" s="458" t="s">
        <v>1052</v>
      </c>
      <c r="F143" s="478">
        <v>32</v>
      </c>
      <c r="G143" s="26"/>
      <c r="H143" s="26"/>
    </row>
    <row r="144" spans="2:8" ht="14.4">
      <c r="B144" s="462">
        <v>0</v>
      </c>
      <c r="C144" s="480"/>
      <c r="D144" s="463" t="s">
        <v>1418</v>
      </c>
      <c r="E144" s="480"/>
      <c r="F144" s="478"/>
      <c r="G144" s="26"/>
      <c r="H144" s="26"/>
    </row>
    <row r="145" spans="2:8" ht="14.4">
      <c r="B145" s="466">
        <v>62</v>
      </c>
      <c r="C145" s="465"/>
      <c r="D145" s="459" t="s">
        <v>1419</v>
      </c>
      <c r="E145" s="465" t="s">
        <v>829</v>
      </c>
      <c r="F145" s="478">
        <v>9.8000000000000004E-2</v>
      </c>
      <c r="G145" s="26"/>
      <c r="H145" s="26"/>
    </row>
    <row r="146" spans="2:8" ht="28.8">
      <c r="B146" s="466">
        <v>63</v>
      </c>
      <c r="C146" s="465"/>
      <c r="D146" s="464" t="s">
        <v>1060</v>
      </c>
      <c r="E146" s="465" t="s">
        <v>352</v>
      </c>
      <c r="F146" s="478">
        <v>4</v>
      </c>
      <c r="G146" s="26"/>
      <c r="H146" s="26"/>
    </row>
    <row r="147" spans="2:8" ht="28.8">
      <c r="B147" s="466">
        <v>64</v>
      </c>
      <c r="C147" s="465"/>
      <c r="D147" s="464" t="s">
        <v>1061</v>
      </c>
      <c r="E147" s="465" t="s">
        <v>1062</v>
      </c>
      <c r="F147" s="478">
        <v>6.0000000000000001E-3</v>
      </c>
      <c r="G147" s="26"/>
      <c r="H147" s="26"/>
    </row>
    <row r="148" spans="2:8" ht="14.4">
      <c r="B148" s="466">
        <v>0</v>
      </c>
      <c r="C148" s="465"/>
      <c r="D148" s="464" t="s">
        <v>1063</v>
      </c>
      <c r="E148" s="465" t="s">
        <v>1062</v>
      </c>
      <c r="F148" s="478">
        <v>6.8999999999999999E-3</v>
      </c>
      <c r="G148" s="26"/>
      <c r="H148" s="26"/>
    </row>
    <row r="149" spans="2:8" ht="28.8">
      <c r="B149" s="466">
        <v>0</v>
      </c>
      <c r="C149" s="465"/>
      <c r="D149" s="464" t="s">
        <v>1064</v>
      </c>
      <c r="E149" s="465" t="s">
        <v>44</v>
      </c>
      <c r="F149" s="478">
        <v>1</v>
      </c>
      <c r="G149" s="26"/>
      <c r="H149" s="26"/>
    </row>
    <row r="150" spans="2:8" ht="14.4">
      <c r="B150" s="466">
        <v>65</v>
      </c>
      <c r="C150" s="465"/>
      <c r="D150" s="464" t="s">
        <v>1066</v>
      </c>
      <c r="E150" s="465" t="s">
        <v>829</v>
      </c>
      <c r="F150" s="478">
        <v>7.0000000000000001E-3</v>
      </c>
      <c r="G150" s="26"/>
      <c r="H150" s="26"/>
    </row>
    <row r="151" spans="2:8" ht="14.4">
      <c r="B151" s="466">
        <v>0</v>
      </c>
      <c r="C151" s="465"/>
      <c r="D151" s="464" t="s">
        <v>1067</v>
      </c>
      <c r="E151" s="465" t="s">
        <v>829</v>
      </c>
      <c r="F151" s="478">
        <v>7.3500000000000006E-3</v>
      </c>
      <c r="G151" s="26"/>
      <c r="H151" s="26"/>
    </row>
    <row r="152" spans="2:8" ht="14.4">
      <c r="B152" s="466">
        <v>0</v>
      </c>
      <c r="C152" s="465"/>
      <c r="D152" s="464" t="s">
        <v>1058</v>
      </c>
      <c r="E152" s="465" t="s">
        <v>1059</v>
      </c>
      <c r="F152" s="478">
        <v>1.75E-3</v>
      </c>
      <c r="G152" s="26"/>
      <c r="H152" s="26"/>
    </row>
    <row r="153" spans="2:8" ht="14.4">
      <c r="B153" s="466">
        <v>66</v>
      </c>
      <c r="C153" s="465"/>
      <c r="D153" s="459" t="s">
        <v>1420</v>
      </c>
      <c r="E153" s="465" t="s">
        <v>829</v>
      </c>
      <c r="F153" s="478">
        <v>0.15</v>
      </c>
      <c r="G153" s="26"/>
      <c r="H153" s="26"/>
    </row>
    <row r="154" spans="2:8" ht="14.4">
      <c r="B154" s="466">
        <v>0</v>
      </c>
      <c r="C154" s="465"/>
      <c r="D154" s="464" t="s">
        <v>1067</v>
      </c>
      <c r="E154" s="465" t="s">
        <v>829</v>
      </c>
      <c r="F154" s="478">
        <v>0.1575</v>
      </c>
      <c r="G154" s="26"/>
      <c r="H154" s="26"/>
    </row>
    <row r="155" spans="2:8" ht="14.4">
      <c r="B155" s="466">
        <v>0</v>
      </c>
      <c r="C155" s="465"/>
      <c r="D155" s="464" t="s">
        <v>1058</v>
      </c>
      <c r="E155" s="465" t="s">
        <v>1059</v>
      </c>
      <c r="F155" s="478">
        <v>3.7499999999999999E-2</v>
      </c>
      <c r="G155" s="26"/>
      <c r="H155" s="26"/>
    </row>
    <row r="156" spans="2:8" ht="14.4">
      <c r="B156" s="466">
        <v>67</v>
      </c>
      <c r="C156" s="465"/>
      <c r="D156" s="464" t="s">
        <v>1068</v>
      </c>
      <c r="E156" s="465" t="s">
        <v>352</v>
      </c>
      <c r="F156" s="478">
        <v>0.11</v>
      </c>
      <c r="G156" s="26"/>
      <c r="H156" s="26"/>
    </row>
    <row r="157" spans="2:8" ht="14.4">
      <c r="B157" s="466">
        <v>68</v>
      </c>
      <c r="C157" s="465"/>
      <c r="D157" s="459" t="s">
        <v>1421</v>
      </c>
      <c r="E157" s="465" t="s">
        <v>1052</v>
      </c>
      <c r="F157" s="478">
        <v>2</v>
      </c>
      <c r="G157" s="26"/>
      <c r="H157" s="26"/>
    </row>
    <row r="158" spans="2:8" ht="14.4">
      <c r="B158" s="462">
        <v>0</v>
      </c>
      <c r="C158" s="480"/>
      <c r="D158" s="463" t="s">
        <v>1422</v>
      </c>
      <c r="E158" s="480"/>
      <c r="F158" s="478"/>
      <c r="G158" s="26"/>
      <c r="H158" s="26"/>
    </row>
    <row r="159" spans="2:8" ht="14.4">
      <c r="B159" s="466">
        <v>69</v>
      </c>
      <c r="C159" s="465"/>
      <c r="D159" s="459" t="s">
        <v>1419</v>
      </c>
      <c r="E159" s="465" t="s">
        <v>829</v>
      </c>
      <c r="F159" s="478">
        <v>9.8000000000000004E-2</v>
      </c>
      <c r="G159" s="26"/>
      <c r="H159" s="26"/>
    </row>
    <row r="160" spans="2:8" ht="28.8">
      <c r="B160" s="466">
        <v>70</v>
      </c>
      <c r="C160" s="465"/>
      <c r="D160" s="464" t="s">
        <v>1060</v>
      </c>
      <c r="E160" s="465" t="s">
        <v>352</v>
      </c>
      <c r="F160" s="478">
        <v>4</v>
      </c>
      <c r="G160" s="26"/>
      <c r="H160" s="26"/>
    </row>
    <row r="161" spans="2:8" ht="28.8">
      <c r="B161" s="466">
        <v>71</v>
      </c>
      <c r="C161" s="465"/>
      <c r="D161" s="464" t="s">
        <v>1061</v>
      </c>
      <c r="E161" s="465" t="s">
        <v>1062</v>
      </c>
      <c r="F161" s="478">
        <v>6.0000000000000001E-3</v>
      </c>
      <c r="G161" s="26"/>
      <c r="H161" s="26"/>
    </row>
    <row r="162" spans="2:8" ht="14.4">
      <c r="B162" s="466">
        <v>0</v>
      </c>
      <c r="C162" s="465"/>
      <c r="D162" s="464" t="s">
        <v>1063</v>
      </c>
      <c r="E162" s="465" t="s">
        <v>1062</v>
      </c>
      <c r="F162" s="478">
        <v>6.8999999999999999E-3</v>
      </c>
      <c r="G162" s="26"/>
      <c r="H162" s="26"/>
    </row>
    <row r="163" spans="2:8" ht="28.8">
      <c r="B163" s="466">
        <v>0</v>
      </c>
      <c r="C163" s="465"/>
      <c r="D163" s="464" t="s">
        <v>1064</v>
      </c>
      <c r="E163" s="465" t="s">
        <v>44</v>
      </c>
      <c r="F163" s="478">
        <v>1</v>
      </c>
      <c r="G163" s="26"/>
      <c r="H163" s="26"/>
    </row>
    <row r="164" spans="2:8" ht="14.4">
      <c r="B164" s="466">
        <v>72</v>
      </c>
      <c r="C164" s="465"/>
      <c r="D164" s="464" t="s">
        <v>1066</v>
      </c>
      <c r="E164" s="465" t="s">
        <v>829</v>
      </c>
      <c r="F164" s="478">
        <v>7.0000000000000001E-3</v>
      </c>
      <c r="G164" s="26"/>
      <c r="H164" s="26"/>
    </row>
    <row r="165" spans="2:8" ht="14.4">
      <c r="B165" s="466">
        <v>0</v>
      </c>
      <c r="C165" s="465"/>
      <c r="D165" s="464" t="s">
        <v>1067</v>
      </c>
      <c r="E165" s="465" t="s">
        <v>829</v>
      </c>
      <c r="F165" s="478">
        <v>7.3500000000000006E-3</v>
      </c>
      <c r="G165" s="26"/>
      <c r="H165" s="26"/>
    </row>
    <row r="166" spans="2:8" ht="14.4">
      <c r="B166" s="466">
        <v>0</v>
      </c>
      <c r="C166" s="465"/>
      <c r="D166" s="464" t="s">
        <v>1058</v>
      </c>
      <c r="E166" s="465" t="s">
        <v>1059</v>
      </c>
      <c r="F166" s="478">
        <v>1.75E-3</v>
      </c>
      <c r="G166" s="26"/>
      <c r="H166" s="26"/>
    </row>
    <row r="167" spans="2:8" ht="14.4">
      <c r="B167" s="466">
        <v>73</v>
      </c>
      <c r="C167" s="465"/>
      <c r="D167" s="459" t="s">
        <v>1420</v>
      </c>
      <c r="E167" s="465" t="s">
        <v>829</v>
      </c>
      <c r="F167" s="478">
        <v>0.15</v>
      </c>
      <c r="G167" s="26"/>
      <c r="H167" s="26"/>
    </row>
    <row r="168" spans="2:8" ht="14.4">
      <c r="B168" s="466">
        <v>0</v>
      </c>
      <c r="C168" s="465"/>
      <c r="D168" s="464" t="s">
        <v>1067</v>
      </c>
      <c r="E168" s="465" t="s">
        <v>829</v>
      </c>
      <c r="F168" s="478">
        <v>0.1575</v>
      </c>
      <c r="G168" s="26"/>
      <c r="H168" s="26"/>
    </row>
    <row r="169" spans="2:8" ht="14.4">
      <c r="B169" s="466">
        <v>0</v>
      </c>
      <c r="C169" s="465"/>
      <c r="D169" s="464" t="s">
        <v>1058</v>
      </c>
      <c r="E169" s="465" t="s">
        <v>1059</v>
      </c>
      <c r="F169" s="478">
        <v>3.7499999999999999E-2</v>
      </c>
      <c r="G169" s="26"/>
      <c r="H169" s="26"/>
    </row>
    <row r="170" spans="2:8" ht="14.4">
      <c r="B170" s="466">
        <v>74</v>
      </c>
      <c r="C170" s="465"/>
      <c r="D170" s="464" t="s">
        <v>1068</v>
      </c>
      <c r="E170" s="465" t="s">
        <v>352</v>
      </c>
      <c r="F170" s="478">
        <v>0.11</v>
      </c>
      <c r="G170" s="26"/>
      <c r="H170" s="26"/>
    </row>
    <row r="171" spans="2:8" ht="14.4">
      <c r="B171" s="466">
        <v>75</v>
      </c>
      <c r="C171" s="465"/>
      <c r="D171" s="459" t="s">
        <v>1421</v>
      </c>
      <c r="E171" s="465" t="s">
        <v>1052</v>
      </c>
      <c r="F171" s="478">
        <v>2</v>
      </c>
      <c r="G171" s="26"/>
      <c r="H171" s="26"/>
    </row>
    <row r="172" spans="2:8" ht="14.4">
      <c r="B172" s="462">
        <v>0</v>
      </c>
      <c r="C172" s="480"/>
      <c r="D172" s="463" t="s">
        <v>1423</v>
      </c>
      <c r="E172" s="480"/>
      <c r="F172" s="478"/>
      <c r="G172" s="26"/>
      <c r="H172" s="26"/>
    </row>
    <row r="173" spans="2:8" ht="14.4">
      <c r="B173" s="466">
        <v>76</v>
      </c>
      <c r="C173" s="465"/>
      <c r="D173" s="459" t="s">
        <v>1419</v>
      </c>
      <c r="E173" s="465" t="s">
        <v>829</v>
      </c>
      <c r="F173" s="478">
        <v>0.64800000000000002</v>
      </c>
      <c r="G173" s="26"/>
      <c r="H173" s="26"/>
    </row>
    <row r="174" spans="2:8" ht="28.8">
      <c r="B174" s="466">
        <v>77</v>
      </c>
      <c r="C174" s="465"/>
      <c r="D174" s="464" t="s">
        <v>1060</v>
      </c>
      <c r="E174" s="465" t="s">
        <v>352</v>
      </c>
      <c r="F174" s="478">
        <v>14</v>
      </c>
      <c r="G174" s="26"/>
      <c r="H174" s="26"/>
    </row>
    <row r="175" spans="2:8" ht="28.8">
      <c r="B175" s="466">
        <v>78</v>
      </c>
      <c r="C175" s="465"/>
      <c r="D175" s="464" t="s">
        <v>1061</v>
      </c>
      <c r="E175" s="465" t="s">
        <v>1062</v>
      </c>
      <c r="F175" s="478">
        <v>0.09</v>
      </c>
      <c r="G175" s="26"/>
      <c r="H175" s="26"/>
    </row>
    <row r="176" spans="2:8" ht="14.4">
      <c r="B176" s="466">
        <v>0</v>
      </c>
      <c r="C176" s="465"/>
      <c r="D176" s="464" t="s">
        <v>1063</v>
      </c>
      <c r="E176" s="465" t="s">
        <v>1062</v>
      </c>
      <c r="F176" s="478">
        <v>0.10349999999999999</v>
      </c>
      <c r="G176" s="26"/>
      <c r="H176" s="26"/>
    </row>
    <row r="177" spans="2:8" ht="28.8">
      <c r="B177" s="466">
        <v>0</v>
      </c>
      <c r="C177" s="465"/>
      <c r="D177" s="464" t="s">
        <v>1064</v>
      </c>
      <c r="E177" s="465" t="s">
        <v>44</v>
      </c>
      <c r="F177" s="478">
        <v>1</v>
      </c>
      <c r="G177" s="26"/>
      <c r="H177" s="26"/>
    </row>
    <row r="178" spans="2:8" ht="14.4">
      <c r="B178" s="466">
        <v>79</v>
      </c>
      <c r="C178" s="465"/>
      <c r="D178" s="464" t="s">
        <v>1066</v>
      </c>
      <c r="E178" s="465" t="s">
        <v>829</v>
      </c>
      <c r="F178" s="478">
        <v>1.4E-2</v>
      </c>
      <c r="G178" s="26"/>
      <c r="H178" s="26"/>
    </row>
    <row r="179" spans="2:8" ht="14.4">
      <c r="B179" s="466">
        <v>0</v>
      </c>
      <c r="C179" s="465"/>
      <c r="D179" s="464" t="s">
        <v>1067</v>
      </c>
      <c r="E179" s="465" t="s">
        <v>829</v>
      </c>
      <c r="F179" s="478">
        <v>1.4700000000000001E-2</v>
      </c>
      <c r="G179" s="26"/>
      <c r="H179" s="26"/>
    </row>
    <row r="180" spans="2:8" ht="14.4">
      <c r="B180" s="466">
        <v>0</v>
      </c>
      <c r="C180" s="465"/>
      <c r="D180" s="464" t="s">
        <v>1058</v>
      </c>
      <c r="E180" s="465" t="s">
        <v>1059</v>
      </c>
      <c r="F180" s="478">
        <v>3.5000000000000001E-3</v>
      </c>
      <c r="G180" s="26"/>
      <c r="H180" s="26"/>
    </row>
    <row r="181" spans="2:8" ht="14.4">
      <c r="B181" s="466">
        <v>80</v>
      </c>
      <c r="C181" s="465"/>
      <c r="D181" s="459" t="s">
        <v>1420</v>
      </c>
      <c r="E181" s="465" t="s">
        <v>829</v>
      </c>
      <c r="F181" s="478">
        <v>1.0999999999999999</v>
      </c>
      <c r="G181" s="26"/>
      <c r="H181" s="26"/>
    </row>
    <row r="182" spans="2:8" ht="14.4">
      <c r="B182" s="466">
        <v>0</v>
      </c>
      <c r="C182" s="465"/>
      <c r="D182" s="464" t="s">
        <v>1067</v>
      </c>
      <c r="E182" s="465" t="s">
        <v>829</v>
      </c>
      <c r="F182" s="478">
        <v>1.1549999999999998</v>
      </c>
      <c r="G182" s="26"/>
      <c r="H182" s="26"/>
    </row>
    <row r="183" spans="2:8" ht="14.4">
      <c r="B183" s="466">
        <v>0</v>
      </c>
      <c r="C183" s="465"/>
      <c r="D183" s="464" t="s">
        <v>1058</v>
      </c>
      <c r="E183" s="465" t="s">
        <v>1059</v>
      </c>
      <c r="F183" s="478">
        <v>0.27499999999999997</v>
      </c>
      <c r="G183" s="26"/>
      <c r="H183" s="26"/>
    </row>
    <row r="184" spans="2:8" ht="14.4">
      <c r="B184" s="466">
        <v>81</v>
      </c>
      <c r="C184" s="465"/>
      <c r="D184" s="464" t="s">
        <v>1068</v>
      </c>
      <c r="E184" s="465" t="s">
        <v>352</v>
      </c>
      <c r="F184" s="478">
        <v>0.3</v>
      </c>
      <c r="G184" s="26"/>
      <c r="H184" s="26"/>
    </row>
    <row r="185" spans="2:8" ht="14.4">
      <c r="B185" s="466">
        <v>82</v>
      </c>
      <c r="C185" s="465"/>
      <c r="D185" s="459" t="s">
        <v>1421</v>
      </c>
      <c r="E185" s="465" t="s">
        <v>1052</v>
      </c>
      <c r="F185" s="478">
        <v>4</v>
      </c>
      <c r="G185" s="26"/>
      <c r="H185" s="26"/>
    </row>
    <row r="186" spans="2:8" ht="14.4">
      <c r="B186" s="462">
        <v>0</v>
      </c>
      <c r="C186" s="480"/>
      <c r="D186" s="463" t="s">
        <v>1424</v>
      </c>
      <c r="E186" s="480"/>
      <c r="F186" s="478"/>
      <c r="G186" s="26"/>
      <c r="H186" s="26"/>
    </row>
    <row r="187" spans="2:8" ht="14.4">
      <c r="B187" s="466">
        <v>83</v>
      </c>
      <c r="C187" s="465"/>
      <c r="D187" s="459" t="s">
        <v>1419</v>
      </c>
      <c r="E187" s="465" t="s">
        <v>829</v>
      </c>
      <c r="F187" s="478">
        <v>0.64800000000000002</v>
      </c>
      <c r="G187" s="26"/>
      <c r="H187" s="26"/>
    </row>
    <row r="188" spans="2:8" ht="28.8">
      <c r="B188" s="466">
        <v>84</v>
      </c>
      <c r="C188" s="465"/>
      <c r="D188" s="464" t="s">
        <v>1060</v>
      </c>
      <c r="E188" s="465" t="s">
        <v>352</v>
      </c>
      <c r="F188" s="478">
        <v>14</v>
      </c>
      <c r="G188" s="26"/>
      <c r="H188" s="26"/>
    </row>
    <row r="189" spans="2:8" ht="28.8">
      <c r="B189" s="466">
        <v>85</v>
      </c>
      <c r="C189" s="465"/>
      <c r="D189" s="464" t="s">
        <v>1061</v>
      </c>
      <c r="E189" s="465" t="s">
        <v>1062</v>
      </c>
      <c r="F189" s="478">
        <v>0.09</v>
      </c>
      <c r="G189" s="26"/>
      <c r="H189" s="26"/>
    </row>
    <row r="190" spans="2:8" ht="14.4">
      <c r="B190" s="466">
        <v>0</v>
      </c>
      <c r="C190" s="465"/>
      <c r="D190" s="464" t="s">
        <v>1063</v>
      </c>
      <c r="E190" s="465" t="s">
        <v>1062</v>
      </c>
      <c r="F190" s="478">
        <v>0.10349999999999999</v>
      </c>
      <c r="G190" s="26"/>
      <c r="H190" s="26"/>
    </row>
    <row r="191" spans="2:8" ht="28.8">
      <c r="B191" s="466">
        <v>0</v>
      </c>
      <c r="C191" s="465"/>
      <c r="D191" s="464" t="s">
        <v>1064</v>
      </c>
      <c r="E191" s="465" t="s">
        <v>44</v>
      </c>
      <c r="F191" s="478">
        <v>1</v>
      </c>
      <c r="G191" s="26"/>
      <c r="H191" s="26"/>
    </row>
    <row r="192" spans="2:8" ht="14.4">
      <c r="B192" s="466">
        <v>86</v>
      </c>
      <c r="C192" s="465"/>
      <c r="D192" s="464" t="s">
        <v>1066</v>
      </c>
      <c r="E192" s="465" t="s">
        <v>829</v>
      </c>
      <c r="F192" s="478">
        <v>1.4E-2</v>
      </c>
      <c r="G192" s="26"/>
      <c r="H192" s="26"/>
    </row>
    <row r="193" spans="2:8" ht="14.4">
      <c r="B193" s="466">
        <v>0</v>
      </c>
      <c r="C193" s="465"/>
      <c r="D193" s="464" t="s">
        <v>1067</v>
      </c>
      <c r="E193" s="465" t="s">
        <v>829</v>
      </c>
      <c r="F193" s="478">
        <v>1.4700000000000001E-2</v>
      </c>
      <c r="G193" s="26"/>
      <c r="H193" s="26"/>
    </row>
    <row r="194" spans="2:8" ht="14.4">
      <c r="B194" s="466">
        <v>0</v>
      </c>
      <c r="C194" s="465"/>
      <c r="D194" s="464" t="s">
        <v>1058</v>
      </c>
      <c r="E194" s="465" t="s">
        <v>1059</v>
      </c>
      <c r="F194" s="478">
        <v>3.5000000000000001E-3</v>
      </c>
      <c r="G194" s="26"/>
      <c r="H194" s="26"/>
    </row>
    <row r="195" spans="2:8" ht="14.4">
      <c r="B195" s="466">
        <v>87</v>
      </c>
      <c r="C195" s="465"/>
      <c r="D195" s="459" t="s">
        <v>1420</v>
      </c>
      <c r="E195" s="465" t="s">
        <v>829</v>
      </c>
      <c r="F195" s="478">
        <v>1.0999999999999999</v>
      </c>
      <c r="G195" s="26"/>
      <c r="H195" s="26"/>
    </row>
    <row r="196" spans="2:8" ht="14.4">
      <c r="B196" s="466">
        <v>0</v>
      </c>
      <c r="C196" s="465"/>
      <c r="D196" s="464" t="s">
        <v>1417</v>
      </c>
      <c r="E196" s="465" t="s">
        <v>829</v>
      </c>
      <c r="F196" s="478">
        <v>1.1549999999999998</v>
      </c>
      <c r="G196" s="26"/>
      <c r="H196" s="26"/>
    </row>
    <row r="197" spans="2:8" ht="14.4">
      <c r="B197" s="466">
        <v>0</v>
      </c>
      <c r="C197" s="465"/>
      <c r="D197" s="464" t="s">
        <v>1058</v>
      </c>
      <c r="E197" s="465" t="s">
        <v>1059</v>
      </c>
      <c r="F197" s="478">
        <v>0.27499999999999997</v>
      </c>
      <c r="G197" s="26"/>
      <c r="H197" s="26"/>
    </row>
    <row r="198" spans="2:8" s="6" customFormat="1" ht="14.4">
      <c r="B198" s="466">
        <v>88</v>
      </c>
      <c r="C198" s="465"/>
      <c r="D198" s="464" t="s">
        <v>1068</v>
      </c>
      <c r="E198" s="465" t="s">
        <v>352</v>
      </c>
      <c r="F198" s="478">
        <v>0.3</v>
      </c>
      <c r="G198" s="28"/>
      <c r="H198" s="28"/>
    </row>
    <row r="199" spans="2:8" ht="14.4">
      <c r="B199" s="466">
        <v>89</v>
      </c>
      <c r="C199" s="465"/>
      <c r="D199" s="459" t="s">
        <v>1421</v>
      </c>
      <c r="E199" s="465" t="s">
        <v>1052</v>
      </c>
      <c r="F199" s="478">
        <v>6</v>
      </c>
      <c r="G199" s="26"/>
      <c r="H199" s="26"/>
    </row>
    <row r="200" spans="2:8" ht="14.4">
      <c r="B200" s="462">
        <v>0</v>
      </c>
      <c r="C200" s="480"/>
      <c r="D200" s="831" t="s">
        <v>1756</v>
      </c>
      <c r="E200" s="832"/>
      <c r="F200" s="833"/>
      <c r="G200" s="26"/>
      <c r="H200" s="26"/>
    </row>
    <row r="201" spans="2:8" ht="14.4">
      <c r="B201" s="462">
        <v>90</v>
      </c>
      <c r="C201" s="480"/>
      <c r="D201" s="834" t="s">
        <v>1757</v>
      </c>
      <c r="E201" s="832" t="s">
        <v>829</v>
      </c>
      <c r="F201" s="833">
        <v>18</v>
      </c>
      <c r="G201" s="26"/>
      <c r="H201" s="26"/>
    </row>
    <row r="202" spans="2:8" ht="14.4">
      <c r="B202" s="462">
        <v>91</v>
      </c>
      <c r="C202" s="480"/>
      <c r="D202" s="834" t="s">
        <v>1419</v>
      </c>
      <c r="E202" s="832" t="s">
        <v>829</v>
      </c>
      <c r="F202" s="833">
        <v>7</v>
      </c>
      <c r="G202" s="26"/>
      <c r="H202" s="26"/>
    </row>
    <row r="203" spans="2:8" ht="28.8">
      <c r="B203" s="462">
        <v>92</v>
      </c>
      <c r="C203" s="480"/>
      <c r="D203" s="834" t="s">
        <v>1060</v>
      </c>
      <c r="E203" s="832" t="s">
        <v>352</v>
      </c>
      <c r="F203" s="833">
        <v>24</v>
      </c>
      <c r="G203" s="26"/>
      <c r="H203" s="26"/>
    </row>
    <row r="204" spans="2:8" ht="28.8">
      <c r="B204" s="462">
        <v>93</v>
      </c>
      <c r="C204" s="480"/>
      <c r="D204" s="834" t="s">
        <v>1061</v>
      </c>
      <c r="E204" s="832" t="s">
        <v>1062</v>
      </c>
      <c r="F204" s="833">
        <v>1.1399999999999999</v>
      </c>
      <c r="G204" s="26"/>
      <c r="H204" s="26"/>
    </row>
    <row r="205" spans="2:8" ht="14.4">
      <c r="B205" s="462">
        <v>0</v>
      </c>
      <c r="C205" s="480"/>
      <c r="D205" s="834" t="s">
        <v>1063</v>
      </c>
      <c r="E205" s="832" t="s">
        <v>1062</v>
      </c>
      <c r="F205" s="833">
        <v>1.3109999999999997</v>
      </c>
      <c r="G205" s="26"/>
      <c r="H205" s="26"/>
    </row>
    <row r="206" spans="2:8" ht="28.8">
      <c r="B206" s="462">
        <v>0</v>
      </c>
      <c r="C206" s="480"/>
      <c r="D206" s="834" t="s">
        <v>1064</v>
      </c>
      <c r="E206" s="832" t="s">
        <v>44</v>
      </c>
      <c r="F206" s="833">
        <v>1</v>
      </c>
      <c r="G206" s="643"/>
      <c r="H206" s="26"/>
    </row>
    <row r="207" spans="2:8" ht="14.4">
      <c r="B207" s="462">
        <v>94</v>
      </c>
      <c r="C207" s="480"/>
      <c r="D207" s="834" t="s">
        <v>1758</v>
      </c>
      <c r="E207" s="832" t="s">
        <v>829</v>
      </c>
      <c r="F207" s="833">
        <v>8.1</v>
      </c>
      <c r="G207" s="26"/>
      <c r="H207" s="26"/>
    </row>
    <row r="208" spans="2:8" ht="14.4">
      <c r="B208" s="462">
        <v>0</v>
      </c>
      <c r="C208" s="480"/>
      <c r="D208" s="834" t="s">
        <v>1759</v>
      </c>
      <c r="E208" s="832" t="s">
        <v>829</v>
      </c>
      <c r="F208" s="833">
        <v>8.5050000000000008</v>
      </c>
      <c r="G208" s="26"/>
      <c r="H208" s="26"/>
    </row>
    <row r="209" spans="2:8" ht="14.4">
      <c r="B209" s="462">
        <v>0</v>
      </c>
      <c r="C209" s="480"/>
      <c r="D209" s="834" t="s">
        <v>1058</v>
      </c>
      <c r="E209" s="832" t="s">
        <v>1059</v>
      </c>
      <c r="F209" s="833">
        <v>2.0249999999999999</v>
      </c>
      <c r="G209" s="26"/>
      <c r="H209" s="26"/>
    </row>
    <row r="210" spans="2:8" ht="14.4">
      <c r="B210" s="462">
        <v>0</v>
      </c>
      <c r="C210" s="480"/>
      <c r="D210" s="831" t="s">
        <v>1760</v>
      </c>
      <c r="E210" s="832"/>
      <c r="F210" s="833"/>
      <c r="G210" s="26"/>
      <c r="H210" s="26"/>
    </row>
    <row r="211" spans="2:8" ht="14.4">
      <c r="B211" s="462">
        <v>95</v>
      </c>
      <c r="C211" s="480"/>
      <c r="D211" s="834" t="s">
        <v>1757</v>
      </c>
      <c r="E211" s="832" t="s">
        <v>829</v>
      </c>
      <c r="F211" s="833">
        <v>12.5</v>
      </c>
      <c r="G211" s="26"/>
      <c r="H211" s="26"/>
    </row>
    <row r="212" spans="2:8" ht="14.4">
      <c r="B212" s="462">
        <v>96</v>
      </c>
      <c r="C212" s="480"/>
      <c r="D212" s="834" t="s">
        <v>1419</v>
      </c>
      <c r="E212" s="832" t="s">
        <v>829</v>
      </c>
      <c r="F212" s="833">
        <v>5</v>
      </c>
      <c r="G212" s="26"/>
      <c r="H212" s="457"/>
    </row>
    <row r="213" spans="2:8" ht="28.8">
      <c r="B213" s="462">
        <v>97</v>
      </c>
      <c r="C213" s="480"/>
      <c r="D213" s="834" t="s">
        <v>1060</v>
      </c>
      <c r="E213" s="832" t="s">
        <v>352</v>
      </c>
      <c r="F213" s="833">
        <v>24</v>
      </c>
      <c r="G213" s="26"/>
      <c r="H213" s="26"/>
    </row>
    <row r="214" spans="2:8" ht="28.8">
      <c r="B214" s="462">
        <v>98</v>
      </c>
      <c r="C214" s="480"/>
      <c r="D214" s="834" t="s">
        <v>1061</v>
      </c>
      <c r="E214" s="832" t="s">
        <v>1062</v>
      </c>
      <c r="F214" s="833">
        <v>0.88</v>
      </c>
      <c r="G214" s="26"/>
      <c r="H214" s="26"/>
    </row>
    <row r="215" spans="2:8" ht="14.4">
      <c r="B215" s="462">
        <v>0</v>
      </c>
      <c r="C215" s="480"/>
      <c r="D215" s="834" t="s">
        <v>1063</v>
      </c>
      <c r="E215" s="832" t="s">
        <v>1062</v>
      </c>
      <c r="F215" s="833">
        <v>1.012</v>
      </c>
      <c r="G215" s="26"/>
      <c r="H215" s="26"/>
    </row>
    <row r="216" spans="2:8" ht="28.8">
      <c r="B216" s="462">
        <v>0</v>
      </c>
      <c r="C216" s="480"/>
      <c r="D216" s="834" t="s">
        <v>1064</v>
      </c>
      <c r="E216" s="832" t="s">
        <v>44</v>
      </c>
      <c r="F216" s="833">
        <v>1</v>
      </c>
      <c r="G216" s="26"/>
      <c r="H216" s="26"/>
    </row>
    <row r="217" spans="2:8" ht="14.4">
      <c r="B217" s="462">
        <v>99</v>
      </c>
      <c r="C217" s="480"/>
      <c r="D217" s="834" t="s">
        <v>1758</v>
      </c>
      <c r="E217" s="832" t="s">
        <v>829</v>
      </c>
      <c r="F217" s="833">
        <v>6.1</v>
      </c>
      <c r="G217" s="26"/>
      <c r="H217" s="26"/>
    </row>
    <row r="218" spans="2:8" ht="14.4">
      <c r="B218" s="462">
        <v>0</v>
      </c>
      <c r="C218" s="480"/>
      <c r="D218" s="834" t="s">
        <v>1759</v>
      </c>
      <c r="E218" s="832" t="s">
        <v>829</v>
      </c>
      <c r="F218" s="833">
        <v>6.4050000000000002</v>
      </c>
      <c r="G218" s="26"/>
      <c r="H218" s="26"/>
    </row>
    <row r="219" spans="2:8" ht="14.4">
      <c r="B219" s="640">
        <v>0</v>
      </c>
      <c r="C219" s="641"/>
      <c r="D219" s="835" t="s">
        <v>1058</v>
      </c>
      <c r="E219" s="836" t="s">
        <v>1059</v>
      </c>
      <c r="F219" s="837">
        <v>1.5249999999999999</v>
      </c>
    </row>
    <row r="220" spans="2:8">
      <c r="B220" s="528"/>
      <c r="C220" s="486"/>
      <c r="D220" s="483"/>
      <c r="E220" s="481"/>
      <c r="F220" s="485"/>
    </row>
    <row r="221" spans="2:8">
      <c r="B221" s="455"/>
      <c r="C221" s="455"/>
      <c r="D221" s="456"/>
      <c r="E221" s="456" t="s">
        <v>5</v>
      </c>
      <c r="F221" s="456"/>
    </row>
    <row r="227" spans="2:8" s="8" customFormat="1" ht="12.75" customHeight="1">
      <c r="C227" s="9" t="str">
        <f>'1,1'!C22</f>
        <v>Piezīmes:</v>
      </c>
    </row>
    <row r="228" spans="2:8" s="8" customFormat="1" ht="45" customHeight="1">
      <c r="B228"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28" s="787"/>
      <c r="D228" s="787"/>
      <c r="E228" s="787"/>
      <c r="F228" s="787"/>
      <c r="G228" s="787"/>
      <c r="H228" s="787"/>
    </row>
  </sheetData>
  <mergeCells count="11">
    <mergeCell ref="B228:H228"/>
    <mergeCell ref="D3:H3"/>
    <mergeCell ref="D4:H4"/>
    <mergeCell ref="B1:D1"/>
    <mergeCell ref="B2:H2"/>
    <mergeCell ref="D5:H5"/>
    <mergeCell ref="B7:B8"/>
    <mergeCell ref="C7:C8"/>
    <mergeCell ref="D7:D8"/>
    <mergeCell ref="E7:E8"/>
    <mergeCell ref="F7:F8"/>
  </mergeCells>
  <conditionalFormatting sqref="F21:F23">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150"/>
  <sheetViews>
    <sheetView showZeros="0" view="pageBreakPreview" topLeftCell="A7" zoomScale="80" zoomScaleNormal="100" zoomScaleSheetLayoutView="80" workbookViewId="0">
      <selection activeCell="D29" sqref="D29"/>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1,3</v>
      </c>
      <c r="F1" s="16"/>
      <c r="G1" s="16"/>
      <c r="H1" s="16"/>
    </row>
    <row r="2" spans="2:8" s="3" customFormat="1">
      <c r="B2" s="789" t="str">
        <f>D9</f>
        <v>Sienas, nesošās konstrukcijas</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7" t="s">
        <v>4</v>
      </c>
      <c r="C7" s="798"/>
      <c r="D7" s="800" t="s">
        <v>6</v>
      </c>
      <c r="E7" s="801" t="s">
        <v>7</v>
      </c>
      <c r="F7" s="797" t="s">
        <v>8</v>
      </c>
      <c r="G7" s="26"/>
      <c r="H7" s="26"/>
    </row>
    <row r="8" spans="2:8" ht="59.25" customHeight="1">
      <c r="B8" s="797"/>
      <c r="C8" s="799"/>
      <c r="D8" s="800"/>
      <c r="E8" s="801"/>
      <c r="F8" s="797"/>
      <c r="G8" s="26"/>
      <c r="H8" s="26"/>
    </row>
    <row r="9" spans="2:8" ht="15.6">
      <c r="B9" s="494"/>
      <c r="C9" s="495">
        <v>0</v>
      </c>
      <c r="D9" s="642" t="s">
        <v>1170</v>
      </c>
      <c r="E9" s="493"/>
      <c r="F9" s="482"/>
      <c r="G9" s="26"/>
      <c r="H9" s="26"/>
    </row>
    <row r="10" spans="2:8" ht="14.4">
      <c r="B10" s="484">
        <v>0</v>
      </c>
      <c r="C10" s="501"/>
      <c r="D10" s="497" t="s">
        <v>1079</v>
      </c>
      <c r="E10" s="501"/>
      <c r="F10" s="477"/>
      <c r="G10" s="26"/>
      <c r="H10" s="26"/>
    </row>
    <row r="11" spans="2:8" ht="28.8">
      <c r="B11" s="484">
        <v>1</v>
      </c>
      <c r="C11" s="501"/>
      <c r="D11" s="840" t="s">
        <v>1080</v>
      </c>
      <c r="E11" s="843" t="s">
        <v>1062</v>
      </c>
      <c r="F11" s="841">
        <v>33.520000000000003</v>
      </c>
      <c r="G11" s="26"/>
      <c r="H11" s="26"/>
    </row>
    <row r="12" spans="2:8" ht="28.8">
      <c r="B12" s="484">
        <v>0</v>
      </c>
      <c r="C12" s="501"/>
      <c r="D12" s="840" t="s">
        <v>1081</v>
      </c>
      <c r="E12" s="843" t="s">
        <v>1062</v>
      </c>
      <c r="F12" s="841">
        <v>36.872000000000007</v>
      </c>
      <c r="G12" s="26"/>
      <c r="H12" s="26"/>
    </row>
    <row r="13" spans="2:8" ht="28.8">
      <c r="B13" s="484">
        <v>0</v>
      </c>
      <c r="C13" s="501"/>
      <c r="D13" s="840" t="s">
        <v>1082</v>
      </c>
      <c r="E13" s="843" t="s">
        <v>44</v>
      </c>
      <c r="F13" s="841">
        <v>1</v>
      </c>
      <c r="G13" s="26"/>
      <c r="H13" s="26"/>
    </row>
    <row r="14" spans="2:8" ht="14.4">
      <c r="B14" s="476" t="s">
        <v>1425</v>
      </c>
      <c r="C14" s="496"/>
      <c r="D14" s="500" t="s">
        <v>1426</v>
      </c>
      <c r="E14" s="496" t="s">
        <v>26</v>
      </c>
      <c r="F14" s="477">
        <v>110</v>
      </c>
      <c r="G14" s="26"/>
      <c r="H14" s="26"/>
    </row>
    <row r="15" spans="2:8" ht="14.4">
      <c r="B15" s="476" t="s">
        <v>1427</v>
      </c>
      <c r="C15" s="496"/>
      <c r="D15" s="500" t="s">
        <v>1428</v>
      </c>
      <c r="E15" s="496" t="s">
        <v>26</v>
      </c>
      <c r="F15" s="477">
        <v>196</v>
      </c>
      <c r="G15" s="26"/>
      <c r="H15" s="26"/>
    </row>
    <row r="16" spans="2:8" ht="14.4">
      <c r="B16" s="484">
        <v>0</v>
      </c>
      <c r="C16" s="501"/>
      <c r="D16" s="502"/>
      <c r="E16" s="496"/>
      <c r="F16" s="477"/>
      <c r="G16" s="26"/>
      <c r="H16" s="26"/>
    </row>
    <row r="17" spans="2:8" ht="14.4">
      <c r="B17" s="484">
        <v>0</v>
      </c>
      <c r="C17" s="501"/>
      <c r="D17" s="497" t="s">
        <v>1083</v>
      </c>
      <c r="E17" s="496"/>
      <c r="F17" s="477"/>
      <c r="G17" s="26"/>
      <c r="H17" s="26"/>
    </row>
    <row r="18" spans="2:8" ht="14.4">
      <c r="B18" s="476">
        <v>2</v>
      </c>
      <c r="C18" s="496"/>
      <c r="D18" s="500" t="s">
        <v>1084</v>
      </c>
      <c r="E18" s="496" t="s">
        <v>1052</v>
      </c>
      <c r="F18" s="477">
        <v>4</v>
      </c>
      <c r="G18" s="26"/>
      <c r="H18" s="26"/>
    </row>
    <row r="19" spans="2:8" ht="28.8">
      <c r="B19" s="484">
        <v>3</v>
      </c>
      <c r="C19" s="501"/>
      <c r="D19" s="502" t="s">
        <v>1060</v>
      </c>
      <c r="E19" s="501" t="s">
        <v>352</v>
      </c>
      <c r="F19" s="477">
        <v>88.2</v>
      </c>
      <c r="G19" s="26"/>
      <c r="H19" s="26"/>
    </row>
    <row r="20" spans="2:8" ht="14.4">
      <c r="B20" s="484">
        <v>4</v>
      </c>
      <c r="C20" s="501"/>
      <c r="D20" s="840" t="s">
        <v>1085</v>
      </c>
      <c r="E20" s="843" t="s">
        <v>1062</v>
      </c>
      <c r="F20" s="841">
        <v>2.99</v>
      </c>
      <c r="G20" s="26"/>
      <c r="H20" s="26"/>
    </row>
    <row r="21" spans="2:8" ht="14.4">
      <c r="B21" s="484">
        <v>0</v>
      </c>
      <c r="C21" s="501"/>
      <c r="D21" s="840" t="s">
        <v>1063</v>
      </c>
      <c r="E21" s="843" t="s">
        <v>1062</v>
      </c>
      <c r="F21" s="841">
        <v>3.4384999999999999</v>
      </c>
      <c r="G21" s="26"/>
      <c r="H21" s="26"/>
    </row>
    <row r="22" spans="2:8" ht="28.8">
      <c r="B22" s="484">
        <v>0</v>
      </c>
      <c r="C22" s="501"/>
      <c r="D22" s="502" t="s">
        <v>1064</v>
      </c>
      <c r="E22" s="501" t="s">
        <v>44</v>
      </c>
      <c r="F22" s="477">
        <v>1</v>
      </c>
      <c r="G22" s="26"/>
      <c r="H22" s="26"/>
    </row>
    <row r="23" spans="2:8" ht="14.4">
      <c r="B23" s="476">
        <v>5</v>
      </c>
      <c r="C23" s="496"/>
      <c r="D23" s="500" t="s">
        <v>1086</v>
      </c>
      <c r="E23" s="496" t="s">
        <v>829</v>
      </c>
      <c r="F23" s="477">
        <v>13.3</v>
      </c>
      <c r="G23" s="26"/>
      <c r="H23" s="26"/>
    </row>
    <row r="24" spans="2:8" ht="14.4">
      <c r="B24" s="476">
        <v>0</v>
      </c>
      <c r="C24" s="496"/>
      <c r="D24" s="500" t="s">
        <v>1087</v>
      </c>
      <c r="E24" s="496" t="s">
        <v>829</v>
      </c>
      <c r="F24" s="477">
        <v>13.965000000000002</v>
      </c>
      <c r="G24" s="26"/>
      <c r="H24" s="26"/>
    </row>
    <row r="25" spans="2:8" ht="14.4">
      <c r="B25" s="476">
        <v>0</v>
      </c>
      <c r="C25" s="496"/>
      <c r="D25" s="500" t="s">
        <v>1058</v>
      </c>
      <c r="E25" s="496" t="s">
        <v>1059</v>
      </c>
      <c r="F25" s="477">
        <v>3.3250000000000002</v>
      </c>
      <c r="G25" s="26"/>
      <c r="H25" s="26"/>
    </row>
    <row r="26" spans="2:8" ht="43.2">
      <c r="B26" s="484">
        <v>0</v>
      </c>
      <c r="C26" s="501"/>
      <c r="D26" s="497" t="s">
        <v>1761</v>
      </c>
      <c r="E26" s="496"/>
      <c r="F26" s="477"/>
      <c r="G26" s="26"/>
      <c r="H26" s="26"/>
    </row>
    <row r="27" spans="2:8" ht="28.8">
      <c r="B27" s="484" t="s">
        <v>1762</v>
      </c>
      <c r="C27" s="501"/>
      <c r="D27" s="520" t="s">
        <v>1080</v>
      </c>
      <c r="E27" s="498" t="s">
        <v>1062</v>
      </c>
      <c r="F27" s="477">
        <v>3.52</v>
      </c>
      <c r="G27" s="26"/>
      <c r="H27" s="26"/>
    </row>
    <row r="28" spans="2:8" ht="28.8">
      <c r="B28" s="484">
        <v>0</v>
      </c>
      <c r="C28" s="501"/>
      <c r="D28" s="520" t="s">
        <v>1081</v>
      </c>
      <c r="E28" s="498" t="s">
        <v>1062</v>
      </c>
      <c r="F28" s="477">
        <v>3.8720000000000003</v>
      </c>
      <c r="G28" s="26"/>
      <c r="H28" s="26"/>
    </row>
    <row r="29" spans="2:8" ht="28.8">
      <c r="B29" s="484">
        <v>0</v>
      </c>
      <c r="C29" s="501"/>
      <c r="D29" s="520" t="s">
        <v>1082</v>
      </c>
      <c r="E29" s="498" t="s">
        <v>44</v>
      </c>
      <c r="F29" s="477">
        <v>1</v>
      </c>
      <c r="G29" s="26"/>
      <c r="H29" s="26"/>
    </row>
    <row r="30" spans="2:8" ht="14.4">
      <c r="B30" s="476" t="s">
        <v>1763</v>
      </c>
      <c r="C30" s="496"/>
      <c r="D30" s="520" t="s">
        <v>1764</v>
      </c>
      <c r="E30" s="498" t="s">
        <v>829</v>
      </c>
      <c r="F30" s="477">
        <v>0.1</v>
      </c>
      <c r="G30" s="26"/>
      <c r="H30" s="26"/>
    </row>
    <row r="31" spans="2:8" ht="14.4">
      <c r="B31" s="476">
        <v>0</v>
      </c>
      <c r="C31" s="496"/>
      <c r="D31" s="520" t="s">
        <v>1765</v>
      </c>
      <c r="E31" s="498" t="s">
        <v>829</v>
      </c>
      <c r="F31" s="477">
        <v>0.10500000000000001</v>
      </c>
      <c r="G31" s="26"/>
      <c r="H31" s="26"/>
    </row>
    <row r="32" spans="2:8" ht="14.4">
      <c r="B32" s="476">
        <v>0</v>
      </c>
      <c r="C32" s="496"/>
      <c r="D32" s="520" t="s">
        <v>1058</v>
      </c>
      <c r="E32" s="498" t="s">
        <v>1059</v>
      </c>
      <c r="F32" s="477">
        <v>2.5000000000000001E-2</v>
      </c>
      <c r="G32" s="26"/>
      <c r="H32" s="26"/>
    </row>
    <row r="33" spans="2:8" ht="28.8">
      <c r="B33" s="484">
        <v>0</v>
      </c>
      <c r="C33" s="501"/>
      <c r="D33" s="497" t="s">
        <v>1088</v>
      </c>
      <c r="E33" s="501"/>
      <c r="F33" s="477"/>
      <c r="G33" s="26"/>
      <c r="H33" s="26"/>
    </row>
    <row r="34" spans="2:8" ht="28.8">
      <c r="B34" s="476">
        <v>6</v>
      </c>
      <c r="C34" s="496"/>
      <c r="D34" s="500" t="s">
        <v>1089</v>
      </c>
      <c r="E34" s="496" t="s">
        <v>1052</v>
      </c>
      <c r="F34" s="477">
        <v>1</v>
      </c>
      <c r="G34" s="26"/>
      <c r="H34" s="26"/>
    </row>
    <row r="35" spans="2:8" ht="28.8">
      <c r="B35" s="476">
        <v>7</v>
      </c>
      <c r="C35" s="496"/>
      <c r="D35" s="500" t="s">
        <v>1090</v>
      </c>
      <c r="E35" s="496" t="s">
        <v>1052</v>
      </c>
      <c r="F35" s="477">
        <v>1</v>
      </c>
      <c r="G35" s="26"/>
      <c r="H35" s="26"/>
    </row>
    <row r="36" spans="2:8" ht="28.8">
      <c r="B36" s="476">
        <v>8</v>
      </c>
      <c r="C36" s="496"/>
      <c r="D36" s="500" t="s">
        <v>1091</v>
      </c>
      <c r="E36" s="496" t="s">
        <v>1052</v>
      </c>
      <c r="F36" s="477">
        <v>1</v>
      </c>
      <c r="G36" s="26"/>
      <c r="H36" s="26"/>
    </row>
    <row r="37" spans="2:8" ht="28.8">
      <c r="B37" s="476">
        <v>9</v>
      </c>
      <c r="C37" s="496"/>
      <c r="D37" s="500" t="s">
        <v>1092</v>
      </c>
      <c r="E37" s="496" t="s">
        <v>1052</v>
      </c>
      <c r="F37" s="477">
        <v>1</v>
      </c>
      <c r="G37" s="26"/>
      <c r="H37" s="26"/>
    </row>
    <row r="38" spans="2:8" ht="28.8">
      <c r="B38" s="476">
        <v>10</v>
      </c>
      <c r="C38" s="496"/>
      <c r="D38" s="500" t="s">
        <v>1093</v>
      </c>
      <c r="E38" s="496" t="s">
        <v>1052</v>
      </c>
      <c r="F38" s="477">
        <v>1</v>
      </c>
      <c r="G38" s="26"/>
      <c r="H38" s="26"/>
    </row>
    <row r="39" spans="2:8" ht="28.8">
      <c r="B39" s="476">
        <v>11</v>
      </c>
      <c r="C39" s="496"/>
      <c r="D39" s="500" t="s">
        <v>1094</v>
      </c>
      <c r="E39" s="496" t="s">
        <v>1052</v>
      </c>
      <c r="F39" s="477">
        <v>1</v>
      </c>
      <c r="G39" s="26"/>
      <c r="H39" s="26"/>
    </row>
    <row r="40" spans="2:8" ht="28.8">
      <c r="B40" s="476">
        <v>12</v>
      </c>
      <c r="C40" s="496"/>
      <c r="D40" s="500" t="s">
        <v>1095</v>
      </c>
      <c r="E40" s="496" t="s">
        <v>1052</v>
      </c>
      <c r="F40" s="477">
        <v>1</v>
      </c>
      <c r="G40" s="26"/>
      <c r="H40" s="26"/>
    </row>
    <row r="41" spans="2:8" ht="28.8">
      <c r="B41" s="476">
        <v>13</v>
      </c>
      <c r="C41" s="496"/>
      <c r="D41" s="500" t="s">
        <v>1096</v>
      </c>
      <c r="E41" s="496" t="s">
        <v>1052</v>
      </c>
      <c r="F41" s="841">
        <v>1</v>
      </c>
      <c r="G41" s="26"/>
      <c r="H41" s="26"/>
    </row>
    <row r="42" spans="2:8" ht="28.8">
      <c r="B42" s="838">
        <v>14</v>
      </c>
      <c r="C42" s="842"/>
      <c r="D42" s="840" t="s">
        <v>1766</v>
      </c>
      <c r="E42" s="839" t="s">
        <v>1052</v>
      </c>
      <c r="F42" s="841">
        <v>1</v>
      </c>
      <c r="G42" s="26"/>
      <c r="H42" s="26"/>
    </row>
    <row r="43" spans="2:8" ht="28.8">
      <c r="B43" s="838">
        <v>15</v>
      </c>
      <c r="C43" s="842"/>
      <c r="D43" s="840" t="s">
        <v>1767</v>
      </c>
      <c r="E43" s="839" t="s">
        <v>1052</v>
      </c>
      <c r="F43" s="841">
        <v>1</v>
      </c>
      <c r="G43" s="26"/>
      <c r="H43" s="26"/>
    </row>
    <row r="44" spans="2:8" ht="28.8">
      <c r="B44" s="476">
        <v>16</v>
      </c>
      <c r="C44" s="496"/>
      <c r="D44" s="500" t="s">
        <v>1097</v>
      </c>
      <c r="E44" s="496" t="s">
        <v>1052</v>
      </c>
      <c r="F44" s="477">
        <v>1</v>
      </c>
      <c r="G44" s="26"/>
      <c r="H44" s="26"/>
    </row>
    <row r="45" spans="2:8" ht="28.8">
      <c r="B45" s="476">
        <v>17</v>
      </c>
      <c r="C45" s="496"/>
      <c r="D45" s="500" t="s">
        <v>1098</v>
      </c>
      <c r="E45" s="496" t="s">
        <v>1052</v>
      </c>
      <c r="F45" s="477">
        <v>1</v>
      </c>
      <c r="G45" s="26"/>
      <c r="H45" s="26"/>
    </row>
    <row r="46" spans="2:8" ht="28.8">
      <c r="B46" s="476">
        <v>18</v>
      </c>
      <c r="C46" s="496"/>
      <c r="D46" s="500" t="s">
        <v>1099</v>
      </c>
      <c r="E46" s="496" t="s">
        <v>1052</v>
      </c>
      <c r="F46" s="477">
        <v>1</v>
      </c>
      <c r="G46" s="26"/>
      <c r="H46" s="26"/>
    </row>
    <row r="47" spans="2:8" ht="28.8">
      <c r="B47" s="476">
        <v>19</v>
      </c>
      <c r="C47" s="496"/>
      <c r="D47" s="500" t="s">
        <v>1100</v>
      </c>
      <c r="E47" s="496" t="s">
        <v>1052</v>
      </c>
      <c r="F47" s="477">
        <v>1</v>
      </c>
      <c r="G47" s="26"/>
      <c r="H47" s="26"/>
    </row>
    <row r="48" spans="2:8" ht="28.8">
      <c r="B48" s="476">
        <v>20</v>
      </c>
      <c r="C48" s="496"/>
      <c r="D48" s="500" t="s">
        <v>1101</v>
      </c>
      <c r="E48" s="496" t="s">
        <v>1052</v>
      </c>
      <c r="F48" s="477">
        <v>1</v>
      </c>
      <c r="G48" s="26"/>
      <c r="H48" s="26"/>
    </row>
    <row r="49" spans="2:8" ht="28.8">
      <c r="B49" s="476">
        <v>21</v>
      </c>
      <c r="C49" s="496"/>
      <c r="D49" s="500" t="s">
        <v>1102</v>
      </c>
      <c r="E49" s="496" t="s">
        <v>1052</v>
      </c>
      <c r="F49" s="477">
        <v>1</v>
      </c>
      <c r="G49" s="26"/>
      <c r="H49" s="26"/>
    </row>
    <row r="50" spans="2:8" ht="28.8">
      <c r="B50" s="476">
        <v>22</v>
      </c>
      <c r="C50" s="496"/>
      <c r="D50" s="500" t="s">
        <v>1103</v>
      </c>
      <c r="E50" s="496" t="s">
        <v>1052</v>
      </c>
      <c r="F50" s="477">
        <v>1</v>
      </c>
      <c r="G50" s="26"/>
      <c r="H50" s="26"/>
    </row>
    <row r="51" spans="2:8" ht="28.8">
      <c r="B51" s="476">
        <v>23</v>
      </c>
      <c r="C51" s="496"/>
      <c r="D51" s="500" t="s">
        <v>1104</v>
      </c>
      <c r="E51" s="496" t="s">
        <v>1052</v>
      </c>
      <c r="F51" s="477">
        <v>1</v>
      </c>
      <c r="G51" s="26"/>
      <c r="H51" s="26"/>
    </row>
    <row r="52" spans="2:8" ht="28.8">
      <c r="B52" s="476">
        <v>24</v>
      </c>
      <c r="C52" s="496"/>
      <c r="D52" s="500" t="s">
        <v>1105</v>
      </c>
      <c r="E52" s="496" t="s">
        <v>1052</v>
      </c>
      <c r="F52" s="477">
        <v>1</v>
      </c>
      <c r="G52" s="26"/>
      <c r="H52" s="26"/>
    </row>
    <row r="53" spans="2:8" ht="28.8">
      <c r="B53" s="476">
        <v>25</v>
      </c>
      <c r="C53" s="496"/>
      <c r="D53" s="500" t="s">
        <v>1106</v>
      </c>
      <c r="E53" s="496" t="s">
        <v>1052</v>
      </c>
      <c r="F53" s="477">
        <v>1</v>
      </c>
      <c r="G53" s="26"/>
      <c r="H53" s="26"/>
    </row>
    <row r="54" spans="2:8" ht="28.8">
      <c r="B54" s="476">
        <v>26</v>
      </c>
      <c r="C54" s="496"/>
      <c r="D54" s="500" t="s">
        <v>1107</v>
      </c>
      <c r="E54" s="496" t="s">
        <v>1052</v>
      </c>
      <c r="F54" s="477">
        <v>1</v>
      </c>
      <c r="G54" s="26"/>
      <c r="H54" s="26"/>
    </row>
    <row r="55" spans="2:8" ht="28.8">
      <c r="B55" s="838">
        <v>27</v>
      </c>
      <c r="C55" s="839"/>
      <c r="D55" s="840" t="s">
        <v>1108</v>
      </c>
      <c r="E55" s="839" t="s">
        <v>1052</v>
      </c>
      <c r="F55" s="841">
        <v>1</v>
      </c>
      <c r="G55" s="26"/>
      <c r="H55" s="26"/>
    </row>
    <row r="56" spans="2:8" ht="28.8">
      <c r="B56" s="838">
        <v>28</v>
      </c>
      <c r="C56" s="839"/>
      <c r="D56" s="840" t="s">
        <v>1109</v>
      </c>
      <c r="E56" s="839" t="s">
        <v>1052</v>
      </c>
      <c r="F56" s="841">
        <v>1</v>
      </c>
      <c r="G56" s="26"/>
      <c r="H56" s="26"/>
    </row>
    <row r="57" spans="2:8" ht="28.8">
      <c r="B57" s="838">
        <v>29</v>
      </c>
      <c r="C57" s="839"/>
      <c r="D57" s="840" t="s">
        <v>1768</v>
      </c>
      <c r="E57" s="839" t="s">
        <v>1052</v>
      </c>
      <c r="F57" s="841">
        <v>1</v>
      </c>
      <c r="G57" s="26"/>
      <c r="H57" s="26"/>
    </row>
    <row r="58" spans="2:8" ht="28.8">
      <c r="B58" s="476">
        <v>30</v>
      </c>
      <c r="C58" s="496"/>
      <c r="D58" s="500" t="s">
        <v>1110</v>
      </c>
      <c r="E58" s="496" t="s">
        <v>1052</v>
      </c>
      <c r="F58" s="477">
        <v>1</v>
      </c>
      <c r="G58" s="26"/>
      <c r="H58" s="26"/>
    </row>
    <row r="59" spans="2:8" ht="28.8">
      <c r="B59" s="476">
        <v>31</v>
      </c>
      <c r="C59" s="496"/>
      <c r="D59" s="500" t="s">
        <v>1111</v>
      </c>
      <c r="E59" s="496" t="s">
        <v>1052</v>
      </c>
      <c r="F59" s="477">
        <v>1</v>
      </c>
      <c r="G59" s="26"/>
      <c r="H59" s="26"/>
    </row>
    <row r="60" spans="2:8" ht="28.8">
      <c r="B60" s="476">
        <v>32</v>
      </c>
      <c r="C60" s="496"/>
      <c r="D60" s="500" t="s">
        <v>1112</v>
      </c>
      <c r="E60" s="496" t="s">
        <v>1052</v>
      </c>
      <c r="F60" s="477">
        <v>1</v>
      </c>
      <c r="G60" s="26"/>
      <c r="H60" s="26"/>
    </row>
    <row r="61" spans="2:8" ht="28.8">
      <c r="B61" s="476">
        <v>33</v>
      </c>
      <c r="C61" s="496"/>
      <c r="D61" s="500" t="s">
        <v>1113</v>
      </c>
      <c r="E61" s="496" t="s">
        <v>1052</v>
      </c>
      <c r="F61" s="477">
        <v>1</v>
      </c>
      <c r="G61" s="26"/>
      <c r="H61" s="26"/>
    </row>
    <row r="62" spans="2:8" ht="28.8">
      <c r="B62" s="476">
        <v>34</v>
      </c>
      <c r="C62" s="496"/>
      <c r="D62" s="500" t="s">
        <v>1114</v>
      </c>
      <c r="E62" s="496" t="s">
        <v>1052</v>
      </c>
      <c r="F62" s="477">
        <v>1</v>
      </c>
      <c r="G62" s="26"/>
      <c r="H62" s="26"/>
    </row>
    <row r="63" spans="2:8" ht="28.8">
      <c r="B63" s="476">
        <v>35</v>
      </c>
      <c r="C63" s="496"/>
      <c r="D63" s="500" t="s">
        <v>1115</v>
      </c>
      <c r="E63" s="496" t="s">
        <v>1052</v>
      </c>
      <c r="F63" s="477">
        <v>1</v>
      </c>
      <c r="G63" s="26"/>
      <c r="H63" s="26"/>
    </row>
    <row r="64" spans="2:8" ht="28.8">
      <c r="B64" s="476">
        <v>36</v>
      </c>
      <c r="C64" s="496"/>
      <c r="D64" s="500" t="s">
        <v>1116</v>
      </c>
      <c r="E64" s="496" t="s">
        <v>1052</v>
      </c>
      <c r="F64" s="477">
        <v>1</v>
      </c>
      <c r="G64" s="26"/>
      <c r="H64" s="26"/>
    </row>
    <row r="65" spans="2:8" ht="28.8">
      <c r="B65" s="476">
        <v>37</v>
      </c>
      <c r="C65" s="496"/>
      <c r="D65" s="500" t="s">
        <v>1117</v>
      </c>
      <c r="E65" s="496" t="s">
        <v>1052</v>
      </c>
      <c r="F65" s="477">
        <v>1</v>
      </c>
      <c r="G65" s="26"/>
      <c r="H65" s="26"/>
    </row>
    <row r="66" spans="2:8" ht="28.8">
      <c r="B66" s="476">
        <v>38</v>
      </c>
      <c r="C66" s="496"/>
      <c r="D66" s="500" t="s">
        <v>1118</v>
      </c>
      <c r="E66" s="496" t="s">
        <v>1052</v>
      </c>
      <c r="F66" s="477">
        <v>1</v>
      </c>
      <c r="G66" s="26"/>
      <c r="H66" s="26"/>
    </row>
    <row r="67" spans="2:8" ht="28.8">
      <c r="B67" s="476">
        <v>39</v>
      </c>
      <c r="C67" s="496"/>
      <c r="D67" s="500" t="s">
        <v>1119</v>
      </c>
      <c r="E67" s="496" t="s">
        <v>1052</v>
      </c>
      <c r="F67" s="477">
        <v>1</v>
      </c>
      <c r="G67" s="26"/>
      <c r="H67" s="26"/>
    </row>
    <row r="68" spans="2:8" ht="28.8">
      <c r="B68" s="476">
        <v>40</v>
      </c>
      <c r="C68" s="496"/>
      <c r="D68" s="500" t="s">
        <v>1120</v>
      </c>
      <c r="E68" s="496" t="s">
        <v>1052</v>
      </c>
      <c r="F68" s="477">
        <v>1</v>
      </c>
      <c r="G68" s="26"/>
      <c r="H68" s="26"/>
    </row>
    <row r="69" spans="2:8" ht="28.8">
      <c r="B69" s="476">
        <v>41</v>
      </c>
      <c r="C69" s="496"/>
      <c r="D69" s="500" t="s">
        <v>1121</v>
      </c>
      <c r="E69" s="496" t="s">
        <v>1052</v>
      </c>
      <c r="F69" s="477">
        <v>1</v>
      </c>
      <c r="G69" s="26"/>
      <c r="H69" s="26"/>
    </row>
    <row r="70" spans="2:8" ht="28.8">
      <c r="B70" s="476">
        <v>42</v>
      </c>
      <c r="C70" s="496"/>
      <c r="D70" s="500" t="s">
        <v>1122</v>
      </c>
      <c r="E70" s="496" t="s">
        <v>1052</v>
      </c>
      <c r="F70" s="477">
        <v>6</v>
      </c>
      <c r="G70" s="26"/>
      <c r="H70" s="26"/>
    </row>
    <row r="71" spans="2:8" ht="28.8">
      <c r="B71" s="476">
        <v>43</v>
      </c>
      <c r="C71" s="496"/>
      <c r="D71" s="500" t="s">
        <v>1123</v>
      </c>
      <c r="E71" s="496" t="s">
        <v>1052</v>
      </c>
      <c r="F71" s="477">
        <v>1</v>
      </c>
      <c r="G71" s="26"/>
      <c r="H71" s="26"/>
    </row>
    <row r="72" spans="2:8" ht="28.8">
      <c r="B72" s="476">
        <v>44</v>
      </c>
      <c r="C72" s="496"/>
      <c r="D72" s="500" t="s">
        <v>1124</v>
      </c>
      <c r="E72" s="496" t="s">
        <v>1052</v>
      </c>
      <c r="F72" s="477">
        <v>1</v>
      </c>
      <c r="G72" s="26"/>
      <c r="H72" s="26"/>
    </row>
    <row r="73" spans="2:8" ht="28.8">
      <c r="B73" s="476">
        <v>45</v>
      </c>
      <c r="C73" s="496"/>
      <c r="D73" s="500" t="s">
        <v>1125</v>
      </c>
      <c r="E73" s="496" t="s">
        <v>1052</v>
      </c>
      <c r="F73" s="477">
        <v>1</v>
      </c>
      <c r="G73" s="26"/>
      <c r="H73" s="26"/>
    </row>
    <row r="74" spans="2:8" ht="28.8">
      <c r="B74" s="476">
        <v>46</v>
      </c>
      <c r="C74" s="496"/>
      <c r="D74" s="500" t="s">
        <v>1126</v>
      </c>
      <c r="E74" s="496" t="s">
        <v>1052</v>
      </c>
      <c r="F74" s="477">
        <v>1</v>
      </c>
      <c r="G74" s="26"/>
      <c r="H74" s="26"/>
    </row>
    <row r="75" spans="2:8" ht="28.8">
      <c r="B75" s="476">
        <v>47</v>
      </c>
      <c r="C75" s="496"/>
      <c r="D75" s="500" t="s">
        <v>1127</v>
      </c>
      <c r="E75" s="496" t="s">
        <v>1052</v>
      </c>
      <c r="F75" s="477">
        <v>2</v>
      </c>
      <c r="G75" s="26"/>
      <c r="H75" s="26"/>
    </row>
    <row r="76" spans="2:8" ht="28.8">
      <c r="B76" s="838">
        <v>48</v>
      </c>
      <c r="C76" s="839"/>
      <c r="D76" s="840" t="s">
        <v>1128</v>
      </c>
      <c r="E76" s="839" t="s">
        <v>1052</v>
      </c>
      <c r="F76" s="841">
        <v>1</v>
      </c>
      <c r="G76" s="26"/>
      <c r="H76" s="26"/>
    </row>
    <row r="77" spans="2:8" ht="28.8">
      <c r="B77" s="476">
        <v>49</v>
      </c>
      <c r="C77" s="496"/>
      <c r="D77" s="500" t="s">
        <v>1129</v>
      </c>
      <c r="E77" s="496" t="s">
        <v>1052</v>
      </c>
      <c r="F77" s="477">
        <v>1</v>
      </c>
      <c r="G77" s="26"/>
      <c r="H77" s="26"/>
    </row>
    <row r="78" spans="2:8" ht="14.4">
      <c r="B78" s="476">
        <v>0</v>
      </c>
      <c r="C78" s="496"/>
      <c r="D78" s="500"/>
      <c r="E78" s="496"/>
      <c r="F78" s="477"/>
      <c r="G78" s="26"/>
      <c r="H78" s="26"/>
    </row>
    <row r="79" spans="2:8" ht="14.4">
      <c r="B79" s="484">
        <v>0</v>
      </c>
      <c r="C79" s="501"/>
      <c r="D79" s="497" t="s">
        <v>1130</v>
      </c>
      <c r="E79" s="501"/>
      <c r="F79" s="477"/>
      <c r="G79" s="26"/>
      <c r="H79" s="26"/>
    </row>
    <row r="80" spans="2:8" ht="28.8">
      <c r="B80" s="476">
        <v>47</v>
      </c>
      <c r="C80" s="496"/>
      <c r="D80" s="500" t="s">
        <v>1131</v>
      </c>
      <c r="E80" s="496" t="s">
        <v>1052</v>
      </c>
      <c r="F80" s="477">
        <v>1</v>
      </c>
      <c r="G80" s="26"/>
      <c r="H80" s="26"/>
    </row>
    <row r="81" spans="2:8" ht="28.8">
      <c r="B81" s="476">
        <v>48</v>
      </c>
      <c r="C81" s="496"/>
      <c r="D81" s="500" t="s">
        <v>1132</v>
      </c>
      <c r="E81" s="496" t="s">
        <v>1052</v>
      </c>
      <c r="F81" s="477">
        <v>3</v>
      </c>
      <c r="G81" s="26"/>
      <c r="H81" s="26"/>
    </row>
    <row r="82" spans="2:8" ht="28.8">
      <c r="B82" s="476">
        <v>49</v>
      </c>
      <c r="C82" s="496"/>
      <c r="D82" s="500" t="s">
        <v>1133</v>
      </c>
      <c r="E82" s="496" t="s">
        <v>1052</v>
      </c>
      <c r="F82" s="477">
        <v>2</v>
      </c>
      <c r="G82" s="26"/>
      <c r="H82" s="26"/>
    </row>
    <row r="83" spans="2:8" ht="28.8">
      <c r="B83" s="476">
        <v>50</v>
      </c>
      <c r="C83" s="496"/>
      <c r="D83" s="500" t="s">
        <v>1134</v>
      </c>
      <c r="E83" s="496" t="s">
        <v>1052</v>
      </c>
      <c r="F83" s="477">
        <v>5</v>
      </c>
      <c r="G83" s="26"/>
      <c r="H83" s="26"/>
    </row>
    <row r="84" spans="2:8" ht="28.8">
      <c r="B84" s="476">
        <v>51</v>
      </c>
      <c r="C84" s="496"/>
      <c r="D84" s="500" t="s">
        <v>1135</v>
      </c>
      <c r="E84" s="496" t="s">
        <v>1052</v>
      </c>
      <c r="F84" s="477">
        <v>1</v>
      </c>
      <c r="G84" s="26"/>
      <c r="H84" s="26"/>
    </row>
    <row r="85" spans="2:8">
      <c r="B85" s="499">
        <v>0</v>
      </c>
      <c r="C85" s="503"/>
      <c r="D85" s="504" t="s">
        <v>1136</v>
      </c>
      <c r="E85" s="505"/>
      <c r="F85" s="475"/>
      <c r="G85" s="26"/>
      <c r="H85" s="26"/>
    </row>
    <row r="86" spans="2:8" ht="26.4">
      <c r="B86" s="506">
        <v>52</v>
      </c>
      <c r="C86" s="507"/>
      <c r="D86" s="508" t="s">
        <v>1137</v>
      </c>
      <c r="E86" s="509" t="s">
        <v>352</v>
      </c>
      <c r="F86" s="475">
        <v>2031</v>
      </c>
      <c r="G86" s="26"/>
      <c r="H86" s="26"/>
    </row>
    <row r="87" spans="2:8" ht="66">
      <c r="B87" s="499">
        <v>53</v>
      </c>
      <c r="C87" s="507"/>
      <c r="D87" s="510" t="s">
        <v>1138</v>
      </c>
      <c r="E87" s="505" t="s">
        <v>352</v>
      </c>
      <c r="F87" s="475">
        <v>2031</v>
      </c>
      <c r="G87" s="26"/>
      <c r="H87" s="26"/>
    </row>
    <row r="88" spans="2:8" ht="39.6">
      <c r="B88" s="492">
        <v>54</v>
      </c>
      <c r="C88" s="525"/>
      <c r="D88" s="511" t="s">
        <v>1139</v>
      </c>
      <c r="E88" s="491" t="s">
        <v>352</v>
      </c>
      <c r="F88" s="479">
        <v>340</v>
      </c>
      <c r="G88" s="26"/>
      <c r="H88" s="26"/>
    </row>
    <row r="89" spans="2:8" ht="26.4">
      <c r="B89" s="499">
        <v>55</v>
      </c>
      <c r="C89" s="512"/>
      <c r="D89" s="510" t="s">
        <v>1140</v>
      </c>
      <c r="E89" s="505" t="s">
        <v>352</v>
      </c>
      <c r="F89" s="475">
        <v>340</v>
      </c>
      <c r="G89" s="26"/>
      <c r="H89" s="26"/>
    </row>
    <row r="90" spans="2:8">
      <c r="B90" s="499">
        <v>0</v>
      </c>
      <c r="C90" s="512"/>
      <c r="D90" s="513" t="s">
        <v>1141</v>
      </c>
      <c r="E90" s="505" t="s">
        <v>1142</v>
      </c>
      <c r="F90" s="475">
        <v>23.8</v>
      </c>
      <c r="G90" s="26"/>
      <c r="H90" s="26"/>
    </row>
    <row r="91" spans="2:8">
      <c r="B91" s="499">
        <v>0</v>
      </c>
      <c r="C91" s="512"/>
      <c r="D91" s="513" t="s">
        <v>1143</v>
      </c>
      <c r="E91" s="505" t="s">
        <v>1142</v>
      </c>
      <c r="F91" s="475">
        <v>51</v>
      </c>
      <c r="G91" s="26"/>
      <c r="H91" s="26"/>
    </row>
    <row r="92" spans="2:8">
      <c r="B92" s="499">
        <v>0</v>
      </c>
      <c r="C92" s="512"/>
      <c r="D92" s="514" t="s">
        <v>1144</v>
      </c>
      <c r="E92" s="505" t="s">
        <v>352</v>
      </c>
      <c r="F92" s="475">
        <v>374.00000000000006</v>
      </c>
      <c r="G92" s="26"/>
      <c r="H92" s="26"/>
    </row>
    <row r="93" spans="2:8">
      <c r="B93" s="499">
        <v>0</v>
      </c>
      <c r="C93" s="512"/>
      <c r="D93" s="514" t="s">
        <v>1144</v>
      </c>
      <c r="E93" s="505" t="s">
        <v>352</v>
      </c>
      <c r="F93" s="475">
        <v>374.00000000000006</v>
      </c>
      <c r="G93" s="26"/>
      <c r="H93" s="26"/>
    </row>
    <row r="94" spans="2:8">
      <c r="B94" s="499">
        <v>0</v>
      </c>
      <c r="C94" s="503"/>
      <c r="D94" s="504" t="s">
        <v>1145</v>
      </c>
      <c r="E94" s="505"/>
      <c r="F94" s="475"/>
      <c r="G94" s="26"/>
      <c r="H94" s="26"/>
    </row>
    <row r="95" spans="2:8" ht="26.4">
      <c r="B95" s="506">
        <v>56</v>
      </c>
      <c r="C95" s="507"/>
      <c r="D95" s="508" t="s">
        <v>1137</v>
      </c>
      <c r="E95" s="509" t="s">
        <v>352</v>
      </c>
      <c r="F95" s="475">
        <v>1782</v>
      </c>
      <c r="G95" s="26"/>
      <c r="H95" s="26"/>
    </row>
    <row r="96" spans="2:8" ht="79.2">
      <c r="B96" s="499">
        <v>57</v>
      </c>
      <c r="C96" s="507"/>
      <c r="D96" s="510" t="s">
        <v>1146</v>
      </c>
      <c r="E96" s="505" t="s">
        <v>352</v>
      </c>
      <c r="F96" s="475">
        <v>1782</v>
      </c>
      <c r="G96" s="26"/>
      <c r="H96" s="26"/>
    </row>
    <row r="97" spans="2:8">
      <c r="B97" s="499">
        <v>0</v>
      </c>
      <c r="C97" s="503"/>
      <c r="D97" s="504" t="s">
        <v>1147</v>
      </c>
      <c r="E97" s="505"/>
      <c r="F97" s="475"/>
      <c r="G97" s="26"/>
      <c r="H97" s="26"/>
    </row>
    <row r="98" spans="2:8">
      <c r="B98" s="499">
        <v>58</v>
      </c>
      <c r="C98" s="512"/>
      <c r="D98" s="515" t="s">
        <v>1148</v>
      </c>
      <c r="E98" s="509" t="s">
        <v>829</v>
      </c>
      <c r="F98" s="475">
        <v>195.29999999999998</v>
      </c>
      <c r="G98" s="26"/>
      <c r="H98" s="26"/>
    </row>
    <row r="99" spans="2:8">
      <c r="B99" s="499">
        <v>0</v>
      </c>
      <c r="C99" s="512"/>
      <c r="D99" s="516" t="s">
        <v>1149</v>
      </c>
      <c r="E99" s="509" t="s">
        <v>829</v>
      </c>
      <c r="F99" s="475">
        <v>181.62899999999999</v>
      </c>
      <c r="G99" s="26"/>
      <c r="H99" s="26"/>
    </row>
    <row r="100" spans="2:8">
      <c r="B100" s="499">
        <v>0</v>
      </c>
      <c r="C100" s="512"/>
      <c r="D100" s="516" t="s">
        <v>1150</v>
      </c>
      <c r="E100" s="509" t="s">
        <v>829</v>
      </c>
      <c r="F100" s="475">
        <v>29.294999999999995</v>
      </c>
      <c r="G100" s="26"/>
      <c r="H100" s="26"/>
    </row>
    <row r="101" spans="2:8">
      <c r="B101" s="499">
        <v>0</v>
      </c>
      <c r="C101" s="512"/>
      <c r="D101" s="516" t="s">
        <v>1151</v>
      </c>
      <c r="E101" s="505" t="s">
        <v>19</v>
      </c>
      <c r="F101" s="475">
        <v>2864.4</v>
      </c>
      <c r="G101" s="26"/>
      <c r="H101" s="26"/>
    </row>
    <row r="102" spans="2:8">
      <c r="B102" s="499">
        <v>0</v>
      </c>
      <c r="C102" s="503"/>
      <c r="D102" s="504" t="s">
        <v>1152</v>
      </c>
      <c r="E102" s="505"/>
      <c r="F102" s="475"/>
      <c r="G102" s="26"/>
      <c r="H102" s="26"/>
    </row>
    <row r="103" spans="2:8">
      <c r="B103" s="499">
        <v>59</v>
      </c>
      <c r="C103" s="512"/>
      <c r="D103" s="515" t="s">
        <v>1153</v>
      </c>
      <c r="E103" s="509" t="s">
        <v>829</v>
      </c>
      <c r="F103" s="475">
        <v>11.4</v>
      </c>
      <c r="G103" s="26"/>
      <c r="H103" s="26"/>
    </row>
    <row r="104" spans="2:8">
      <c r="B104" s="499">
        <v>0</v>
      </c>
      <c r="C104" s="512"/>
      <c r="D104" s="516" t="s">
        <v>1154</v>
      </c>
      <c r="E104" s="509" t="s">
        <v>829</v>
      </c>
      <c r="F104" s="475">
        <v>10.602</v>
      </c>
      <c r="G104" s="26"/>
      <c r="H104" s="26"/>
    </row>
    <row r="105" spans="2:8">
      <c r="B105" s="499">
        <v>0</v>
      </c>
      <c r="C105" s="512"/>
      <c r="D105" s="516" t="s">
        <v>1150</v>
      </c>
      <c r="E105" s="509" t="s">
        <v>829</v>
      </c>
      <c r="F105" s="475">
        <v>1.71</v>
      </c>
      <c r="G105" s="26"/>
      <c r="H105" s="26"/>
    </row>
    <row r="106" spans="2:8">
      <c r="B106" s="499">
        <v>0</v>
      </c>
      <c r="C106" s="512"/>
      <c r="D106" s="516" t="s">
        <v>1151</v>
      </c>
      <c r="E106" s="505" t="s">
        <v>19</v>
      </c>
      <c r="F106" s="475">
        <v>167.20000000000002</v>
      </c>
      <c r="G106" s="26"/>
      <c r="H106" s="26"/>
    </row>
    <row r="107" spans="2:8">
      <c r="B107" s="499">
        <v>0</v>
      </c>
      <c r="C107" s="503"/>
      <c r="D107" s="504" t="s">
        <v>1155</v>
      </c>
      <c r="E107" s="505"/>
      <c r="F107" s="475"/>
      <c r="G107" s="26"/>
      <c r="H107" s="26"/>
    </row>
    <row r="108" spans="2:8" ht="39.6">
      <c r="B108" s="492">
        <v>60</v>
      </c>
      <c r="C108" s="525"/>
      <c r="D108" s="511" t="s">
        <v>1156</v>
      </c>
      <c r="E108" s="491" t="s">
        <v>352</v>
      </c>
      <c r="F108" s="479">
        <v>534</v>
      </c>
      <c r="G108" s="26"/>
      <c r="H108" s="26"/>
    </row>
    <row r="109" spans="2:8" ht="26.4">
      <c r="B109" s="499">
        <v>61</v>
      </c>
      <c r="C109" s="512"/>
      <c r="D109" s="508" t="s">
        <v>1157</v>
      </c>
      <c r="E109" s="505" t="s">
        <v>352</v>
      </c>
      <c r="F109" s="475">
        <v>534</v>
      </c>
      <c r="G109" s="26"/>
      <c r="H109" s="26"/>
    </row>
    <row r="110" spans="2:8">
      <c r="B110" s="499">
        <v>0</v>
      </c>
      <c r="C110" s="512"/>
      <c r="D110" s="513" t="s">
        <v>1158</v>
      </c>
      <c r="E110" s="505" t="s">
        <v>352</v>
      </c>
      <c r="F110" s="475">
        <v>560.70000000000005</v>
      </c>
      <c r="G110" s="26"/>
      <c r="H110" s="26"/>
    </row>
    <row r="111" spans="2:8">
      <c r="B111" s="499">
        <v>62</v>
      </c>
      <c r="C111" s="512"/>
      <c r="D111" s="508" t="s">
        <v>1159</v>
      </c>
      <c r="E111" s="505" t="s">
        <v>352</v>
      </c>
      <c r="F111" s="475">
        <v>1068</v>
      </c>
      <c r="G111" s="26"/>
      <c r="H111" s="26"/>
    </row>
    <row r="112" spans="2:8">
      <c r="B112" s="499">
        <v>0</v>
      </c>
      <c r="C112" s="512"/>
      <c r="D112" s="513" t="s">
        <v>1141</v>
      </c>
      <c r="E112" s="505" t="s">
        <v>1142</v>
      </c>
      <c r="F112" s="475">
        <v>74.760000000000005</v>
      </c>
      <c r="G112" s="26"/>
      <c r="H112" s="26"/>
    </row>
    <row r="113" spans="2:8">
      <c r="B113" s="499">
        <v>0</v>
      </c>
      <c r="C113" s="512"/>
      <c r="D113" s="513" t="s">
        <v>1143</v>
      </c>
      <c r="E113" s="505" t="s">
        <v>1142</v>
      </c>
      <c r="F113" s="475">
        <v>160.19999999999999</v>
      </c>
      <c r="G113" s="26"/>
      <c r="H113" s="26"/>
    </row>
    <row r="114" spans="2:8">
      <c r="B114" s="499">
        <v>0</v>
      </c>
      <c r="C114" s="512"/>
      <c r="D114" s="514" t="s">
        <v>1144</v>
      </c>
      <c r="E114" s="505" t="s">
        <v>352</v>
      </c>
      <c r="F114" s="475">
        <v>1174.8000000000002</v>
      </c>
      <c r="G114" s="26"/>
      <c r="H114" s="26"/>
    </row>
    <row r="115" spans="2:8">
      <c r="B115" s="499">
        <v>0</v>
      </c>
      <c r="C115" s="512"/>
      <c r="D115" s="514" t="s">
        <v>1144</v>
      </c>
      <c r="E115" s="505" t="s">
        <v>352</v>
      </c>
      <c r="F115" s="475">
        <v>1174.8000000000002</v>
      </c>
      <c r="G115" s="26"/>
      <c r="H115" s="26"/>
    </row>
    <row r="116" spans="2:8">
      <c r="B116" s="499">
        <v>0</v>
      </c>
      <c r="C116" s="503"/>
      <c r="D116" s="504" t="s">
        <v>1160</v>
      </c>
      <c r="E116" s="505"/>
      <c r="F116" s="475"/>
      <c r="G116" s="26"/>
      <c r="H116" s="26"/>
    </row>
    <row r="117" spans="2:8" ht="39.6">
      <c r="B117" s="492">
        <v>63</v>
      </c>
      <c r="C117" s="525"/>
      <c r="D117" s="511" t="s">
        <v>1156</v>
      </c>
      <c r="E117" s="491" t="s">
        <v>352</v>
      </c>
      <c r="F117" s="479">
        <v>426</v>
      </c>
      <c r="G117" s="26"/>
      <c r="H117" s="26"/>
    </row>
    <row r="118" spans="2:8" ht="26.4">
      <c r="B118" s="499">
        <v>64</v>
      </c>
      <c r="C118" s="512"/>
      <c r="D118" s="508" t="s">
        <v>1157</v>
      </c>
      <c r="E118" s="505" t="s">
        <v>352</v>
      </c>
      <c r="F118" s="475">
        <v>426</v>
      </c>
      <c r="G118" s="26"/>
      <c r="H118" s="26"/>
    </row>
    <row r="119" spans="2:8">
      <c r="B119" s="499">
        <v>0</v>
      </c>
      <c r="C119" s="512"/>
      <c r="D119" s="513" t="s">
        <v>1158</v>
      </c>
      <c r="E119" s="505" t="s">
        <v>352</v>
      </c>
      <c r="F119" s="475">
        <v>447.3</v>
      </c>
      <c r="G119" s="26"/>
      <c r="H119" s="26"/>
    </row>
    <row r="120" spans="2:8">
      <c r="B120" s="499">
        <v>65</v>
      </c>
      <c r="C120" s="512"/>
      <c r="D120" s="508" t="s">
        <v>1159</v>
      </c>
      <c r="E120" s="505" t="s">
        <v>352</v>
      </c>
      <c r="F120" s="475">
        <v>852</v>
      </c>
      <c r="G120" s="26"/>
      <c r="H120" s="26"/>
    </row>
    <row r="121" spans="2:8">
      <c r="B121" s="499">
        <v>0</v>
      </c>
      <c r="C121" s="512"/>
      <c r="D121" s="513" t="s">
        <v>1141</v>
      </c>
      <c r="E121" s="505" t="s">
        <v>1142</v>
      </c>
      <c r="F121" s="475">
        <v>59.640000000000008</v>
      </c>
      <c r="G121" s="26"/>
      <c r="H121" s="26"/>
    </row>
    <row r="122" spans="2:8">
      <c r="B122" s="499">
        <v>0</v>
      </c>
      <c r="C122" s="512"/>
      <c r="D122" s="513" t="s">
        <v>1143</v>
      </c>
      <c r="E122" s="505" t="s">
        <v>1142</v>
      </c>
      <c r="F122" s="475">
        <v>127.8</v>
      </c>
      <c r="G122" s="26"/>
      <c r="H122" s="26"/>
    </row>
    <row r="123" spans="2:8">
      <c r="B123" s="499">
        <v>0</v>
      </c>
      <c r="C123" s="512"/>
      <c r="D123" s="514" t="s">
        <v>1161</v>
      </c>
      <c r="E123" s="505" t="s">
        <v>352</v>
      </c>
      <c r="F123" s="475">
        <v>937.2</v>
      </c>
      <c r="G123" s="26"/>
      <c r="H123" s="26"/>
    </row>
    <row r="124" spans="2:8">
      <c r="B124" s="499">
        <v>0</v>
      </c>
      <c r="C124" s="512"/>
      <c r="D124" s="514" t="s">
        <v>1161</v>
      </c>
      <c r="E124" s="505" t="s">
        <v>352</v>
      </c>
      <c r="F124" s="475">
        <v>937.2</v>
      </c>
      <c r="G124" s="26"/>
      <c r="H124" s="26"/>
    </row>
    <row r="125" spans="2:8">
      <c r="B125" s="499">
        <v>0</v>
      </c>
      <c r="C125" s="503"/>
      <c r="D125" s="504" t="s">
        <v>1162</v>
      </c>
      <c r="E125" s="505"/>
      <c r="F125" s="475"/>
      <c r="G125" s="26"/>
      <c r="H125" s="26"/>
    </row>
    <row r="126" spans="2:8" ht="39.6">
      <c r="B126" s="492">
        <v>66</v>
      </c>
      <c r="C126" s="525"/>
      <c r="D126" s="511" t="s">
        <v>1163</v>
      </c>
      <c r="E126" s="491" t="s">
        <v>352</v>
      </c>
      <c r="F126" s="479">
        <v>70.099999999999994</v>
      </c>
      <c r="G126" s="26"/>
      <c r="H126" s="26"/>
    </row>
    <row r="127" spans="2:8" ht="26.4">
      <c r="B127" s="499">
        <v>67</v>
      </c>
      <c r="C127" s="512"/>
      <c r="D127" s="508" t="s">
        <v>1157</v>
      </c>
      <c r="E127" s="505" t="s">
        <v>352</v>
      </c>
      <c r="F127" s="475">
        <v>70.099999999999994</v>
      </c>
      <c r="G127" s="26"/>
      <c r="H127" s="26"/>
    </row>
    <row r="128" spans="2:8">
      <c r="B128" s="499">
        <v>0</v>
      </c>
      <c r="C128" s="512"/>
      <c r="D128" s="513" t="s">
        <v>1158</v>
      </c>
      <c r="E128" s="505" t="s">
        <v>352</v>
      </c>
      <c r="F128" s="475">
        <v>73.605000000000004</v>
      </c>
      <c r="G128" s="26"/>
      <c r="H128" s="26"/>
    </row>
    <row r="129" spans="2:8">
      <c r="B129" s="499">
        <v>68</v>
      </c>
      <c r="C129" s="512"/>
      <c r="D129" s="508" t="s">
        <v>1159</v>
      </c>
      <c r="E129" s="505" t="s">
        <v>352</v>
      </c>
      <c r="F129" s="475">
        <v>140.19999999999999</v>
      </c>
      <c r="G129" s="26"/>
      <c r="H129" s="26"/>
    </row>
    <row r="130" spans="2:8">
      <c r="B130" s="499">
        <v>0</v>
      </c>
      <c r="C130" s="512"/>
      <c r="D130" s="513" t="s">
        <v>1141</v>
      </c>
      <c r="E130" s="505" t="s">
        <v>1142</v>
      </c>
      <c r="F130" s="475">
        <v>9.8140000000000001</v>
      </c>
      <c r="G130" s="26"/>
      <c r="H130" s="26"/>
    </row>
    <row r="131" spans="2:8">
      <c r="B131" s="499">
        <v>0</v>
      </c>
      <c r="C131" s="512"/>
      <c r="D131" s="513" t="s">
        <v>1143</v>
      </c>
      <c r="E131" s="505" t="s">
        <v>1142</v>
      </c>
      <c r="F131" s="475">
        <v>21.029999999999998</v>
      </c>
      <c r="G131" s="26"/>
      <c r="H131" s="26"/>
    </row>
    <row r="132" spans="2:8">
      <c r="B132" s="499">
        <v>0</v>
      </c>
      <c r="C132" s="512"/>
      <c r="D132" s="514" t="s">
        <v>1161</v>
      </c>
      <c r="E132" s="505" t="s">
        <v>352</v>
      </c>
      <c r="F132" s="475">
        <v>154.22</v>
      </c>
      <c r="G132" s="26"/>
      <c r="H132" s="26"/>
    </row>
    <row r="133" spans="2:8" s="6" customFormat="1">
      <c r="B133" s="499">
        <v>0</v>
      </c>
      <c r="C133" s="512"/>
      <c r="D133" s="514" t="s">
        <v>1161</v>
      </c>
      <c r="E133" s="505" t="s">
        <v>352</v>
      </c>
      <c r="F133" s="475">
        <v>154.22</v>
      </c>
      <c r="G133" s="28"/>
      <c r="H133" s="28"/>
    </row>
    <row r="134" spans="2:8">
      <c r="B134" s="499">
        <v>0</v>
      </c>
      <c r="C134" s="503"/>
      <c r="D134" s="504" t="s">
        <v>1164</v>
      </c>
      <c r="E134" s="505"/>
      <c r="F134" s="475"/>
      <c r="G134" s="26"/>
      <c r="H134" s="26"/>
    </row>
    <row r="135" spans="2:8" ht="39.6">
      <c r="B135" s="492">
        <v>69</v>
      </c>
      <c r="C135" s="525"/>
      <c r="D135" s="511" t="s">
        <v>1165</v>
      </c>
      <c r="E135" s="491" t="s">
        <v>352</v>
      </c>
      <c r="F135" s="479">
        <v>7</v>
      </c>
    </row>
    <row r="136" spans="2:8" ht="26.4">
      <c r="B136" s="499">
        <v>70</v>
      </c>
      <c r="C136" s="512"/>
      <c r="D136" s="508" t="s">
        <v>1157</v>
      </c>
      <c r="E136" s="505" t="s">
        <v>352</v>
      </c>
      <c r="F136" s="475">
        <v>7</v>
      </c>
    </row>
    <row r="137" spans="2:8">
      <c r="B137" s="499">
        <v>0</v>
      </c>
      <c r="C137" s="512"/>
      <c r="D137" s="514" t="s">
        <v>1548</v>
      </c>
      <c r="E137" s="505" t="s">
        <v>352</v>
      </c>
      <c r="F137" s="475">
        <v>7.3500000000000005</v>
      </c>
    </row>
    <row r="138" spans="2:8">
      <c r="B138" s="499">
        <v>71</v>
      </c>
      <c r="C138" s="512"/>
      <c r="D138" s="510" t="s">
        <v>1166</v>
      </c>
      <c r="E138" s="505" t="s">
        <v>352</v>
      </c>
      <c r="F138" s="475">
        <v>14</v>
      </c>
    </row>
    <row r="139" spans="2:8">
      <c r="B139" s="499">
        <v>0</v>
      </c>
      <c r="C139" s="512"/>
      <c r="D139" s="514" t="s">
        <v>1161</v>
      </c>
      <c r="E139" s="505" t="s">
        <v>352</v>
      </c>
      <c r="F139" s="475">
        <v>14.700000000000001</v>
      </c>
    </row>
    <row r="140" spans="2:8">
      <c r="B140" s="499">
        <v>0</v>
      </c>
      <c r="C140" s="512"/>
      <c r="D140" s="513" t="s">
        <v>1141</v>
      </c>
      <c r="E140" s="505" t="s">
        <v>1142</v>
      </c>
      <c r="F140" s="475">
        <v>2.2400000000000002</v>
      </c>
    </row>
    <row r="141" spans="2:8">
      <c r="B141" s="499">
        <v>0</v>
      </c>
      <c r="C141" s="503"/>
      <c r="D141" s="504" t="s">
        <v>1167</v>
      </c>
      <c r="E141" s="505"/>
      <c r="F141" s="475"/>
    </row>
    <row r="142" spans="2:8">
      <c r="B142" s="499">
        <v>72</v>
      </c>
      <c r="C142" s="517"/>
      <c r="D142" s="518" t="s">
        <v>1168</v>
      </c>
      <c r="E142" s="505" t="s">
        <v>352</v>
      </c>
      <c r="F142" s="475">
        <v>6</v>
      </c>
    </row>
    <row r="143" spans="2:8" ht="39.6">
      <c r="B143" s="499">
        <v>0</v>
      </c>
      <c r="C143" s="517"/>
      <c r="D143" s="519" t="s">
        <v>1169</v>
      </c>
      <c r="E143" s="505" t="s">
        <v>352</v>
      </c>
      <c r="F143" s="475">
        <v>6</v>
      </c>
    </row>
    <row r="144" spans="2:8">
      <c r="B144" s="521"/>
      <c r="C144" s="522"/>
      <c r="D144" s="523"/>
      <c r="E144" s="524"/>
      <c r="F144" s="474"/>
    </row>
    <row r="145" spans="2:8">
      <c r="B145" s="489"/>
      <c r="C145" s="489"/>
      <c r="D145" s="490"/>
      <c r="E145" s="490" t="s">
        <v>5</v>
      </c>
      <c r="F145" s="490"/>
    </row>
    <row r="149" spans="2:8" s="8" customFormat="1" ht="12.75" customHeight="1">
      <c r="C149" s="9" t="str">
        <f>'1,1'!C22</f>
        <v>Piezīmes:</v>
      </c>
    </row>
    <row r="150" spans="2:8" s="8" customFormat="1" ht="45" customHeight="1">
      <c r="B150"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50" s="787"/>
      <c r="D150" s="787"/>
      <c r="E150" s="787"/>
      <c r="F150" s="787"/>
      <c r="G150" s="787"/>
      <c r="H150" s="787"/>
    </row>
  </sheetData>
  <mergeCells count="11">
    <mergeCell ref="B150:H15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J24"/>
  <sheetViews>
    <sheetView showZeros="0" view="pageBreakPreview" zoomScale="80" zoomScaleNormal="100" zoomScaleSheetLayoutView="80" workbookViewId="0">
      <selection activeCell="D11" sqref="D11"/>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1,4</v>
      </c>
      <c r="F1" s="16"/>
      <c r="G1" s="16"/>
      <c r="H1" s="16"/>
    </row>
    <row r="2" spans="2:8" s="3" customFormat="1">
      <c r="B2" s="789" t="str">
        <f>D9</f>
        <v>Pārsegums</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162"/>
      <c r="C9" s="178">
        <v>0</v>
      </c>
      <c r="D9" s="120" t="s">
        <v>1177</v>
      </c>
      <c r="E9" s="121"/>
      <c r="F9" s="122"/>
      <c r="G9" s="25"/>
      <c r="H9" s="26"/>
    </row>
    <row r="10" spans="2:8" ht="14.4">
      <c r="B10" s="179">
        <v>0</v>
      </c>
      <c r="C10" s="180"/>
      <c r="D10" s="181" t="s">
        <v>1171</v>
      </c>
      <c r="E10" s="180"/>
      <c r="F10" s="182"/>
      <c r="G10" s="25"/>
      <c r="H10" s="26"/>
    </row>
    <row r="11" spans="2:8" ht="28.8">
      <c r="B11" s="179">
        <v>1</v>
      </c>
      <c r="C11" s="180"/>
      <c r="D11" s="184" t="s">
        <v>1172</v>
      </c>
      <c r="E11" s="180" t="s">
        <v>352</v>
      </c>
      <c r="F11" s="182">
        <v>756</v>
      </c>
      <c r="G11" s="25"/>
      <c r="H11" s="26"/>
    </row>
    <row r="12" spans="2:8" ht="28.8">
      <c r="B12" s="179">
        <v>2</v>
      </c>
      <c r="C12" s="180"/>
      <c r="D12" s="184" t="s">
        <v>1173</v>
      </c>
      <c r="E12" s="180" t="s">
        <v>1062</v>
      </c>
      <c r="F12" s="182">
        <v>0.98</v>
      </c>
      <c r="G12" s="25"/>
      <c r="H12" s="26"/>
    </row>
    <row r="13" spans="2:8" ht="14.4">
      <c r="B13" s="179">
        <v>3</v>
      </c>
      <c r="C13" s="180"/>
      <c r="D13" s="184" t="s">
        <v>1174</v>
      </c>
      <c r="E13" s="180" t="s">
        <v>829</v>
      </c>
      <c r="F13" s="182">
        <v>14</v>
      </c>
      <c r="G13" s="25"/>
      <c r="H13" s="26"/>
    </row>
    <row r="14" spans="2:8">
      <c r="B14" s="168">
        <v>4</v>
      </c>
      <c r="C14" s="195"/>
      <c r="D14" s="196" t="s">
        <v>1175</v>
      </c>
      <c r="E14" s="197" t="s">
        <v>19</v>
      </c>
      <c r="F14" s="198">
        <v>270</v>
      </c>
      <c r="G14" s="25"/>
      <c r="H14" s="26"/>
    </row>
    <row r="15" spans="2:8" ht="14.4">
      <c r="B15" s="179">
        <v>0</v>
      </c>
      <c r="C15" s="180"/>
      <c r="D15" s="184"/>
      <c r="E15" s="180"/>
      <c r="F15" s="182"/>
      <c r="G15" s="25"/>
      <c r="H15" s="26"/>
    </row>
    <row r="16" spans="2:8" ht="14.4">
      <c r="B16" s="185">
        <v>0</v>
      </c>
      <c r="C16" s="186"/>
      <c r="D16" s="181" t="s">
        <v>1176</v>
      </c>
      <c r="E16" s="186"/>
      <c r="F16" s="182"/>
      <c r="G16" s="25"/>
      <c r="H16" s="26"/>
    </row>
    <row r="17" spans="2:8" ht="28.8">
      <c r="B17" s="185">
        <v>5</v>
      </c>
      <c r="C17" s="186"/>
      <c r="D17" s="187" t="s">
        <v>1080</v>
      </c>
      <c r="E17" s="186" t="s">
        <v>1062</v>
      </c>
      <c r="F17" s="182">
        <v>3.57</v>
      </c>
      <c r="G17" s="25"/>
      <c r="H17" s="26"/>
    </row>
    <row r="18" spans="2:8" ht="28.8">
      <c r="B18" s="185">
        <v>0</v>
      </c>
      <c r="C18" s="186"/>
      <c r="D18" s="187" t="s">
        <v>1081</v>
      </c>
      <c r="E18" s="186" t="s">
        <v>1062</v>
      </c>
      <c r="F18" s="182">
        <f>F17*1.1</f>
        <v>3.927</v>
      </c>
      <c r="G18" s="25"/>
      <c r="H18" s="26"/>
    </row>
    <row r="19" spans="2:8" ht="28.8">
      <c r="B19" s="185">
        <v>0</v>
      </c>
      <c r="C19" s="186"/>
      <c r="D19" s="187" t="s">
        <v>1082</v>
      </c>
      <c r="E19" s="186" t="s">
        <v>44</v>
      </c>
      <c r="F19" s="182">
        <v>1</v>
      </c>
      <c r="G19" s="25"/>
      <c r="H19" s="26"/>
    </row>
    <row r="20" spans="2:8" s="6" customFormat="1">
      <c r="B20" s="10"/>
      <c r="C20" s="11"/>
      <c r="D20" s="12"/>
      <c r="E20" s="13"/>
      <c r="F20" s="23"/>
      <c r="G20" s="27"/>
      <c r="H20" s="28"/>
    </row>
    <row r="21" spans="2:8">
      <c r="B21" s="4"/>
      <c r="C21" s="4"/>
      <c r="D21" s="7"/>
      <c r="E21" s="7" t="s">
        <v>5</v>
      </c>
      <c r="F21" s="24"/>
      <c r="G21" s="25"/>
      <c r="H21" s="26"/>
    </row>
    <row r="23" spans="2:8" s="8" customFormat="1" ht="12.75" customHeight="1">
      <c r="C23" s="9" t="str">
        <f>'1,1'!C22</f>
        <v>Piezīmes:</v>
      </c>
    </row>
    <row r="24" spans="2:8" s="8" customFormat="1" ht="45" customHeight="1">
      <c r="B24"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787"/>
      <c r="D24" s="787"/>
      <c r="E24" s="787"/>
      <c r="F24" s="787"/>
      <c r="G24" s="787"/>
      <c r="H24" s="787"/>
    </row>
  </sheetData>
  <mergeCells count="11">
    <mergeCell ref="B24:H2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J59"/>
  <sheetViews>
    <sheetView showZeros="0" view="pageBreakPreview" topLeftCell="A4" zoomScale="80" zoomScaleNormal="100" zoomScaleSheetLayoutView="80" workbookViewId="0">
      <selection activeCell="G16" sqref="G16"/>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1,5</v>
      </c>
      <c r="F1" s="16"/>
      <c r="G1" s="16"/>
      <c r="H1" s="16"/>
    </row>
    <row r="2" spans="2:8" s="3" customFormat="1">
      <c r="B2" s="789" t="str">
        <f>D9</f>
        <v>Jumti</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7" t="s">
        <v>4</v>
      </c>
      <c r="C7" s="798"/>
      <c r="D7" s="800" t="s">
        <v>6</v>
      </c>
      <c r="E7" s="801" t="s">
        <v>7</v>
      </c>
      <c r="F7" s="797" t="s">
        <v>8</v>
      </c>
      <c r="G7" s="25"/>
      <c r="H7" s="26"/>
    </row>
    <row r="8" spans="2:8" ht="59.25" customHeight="1">
      <c r="B8" s="797"/>
      <c r="C8" s="799"/>
      <c r="D8" s="800"/>
      <c r="E8" s="801"/>
      <c r="F8" s="797"/>
      <c r="G8" s="25"/>
      <c r="H8" s="26"/>
    </row>
    <row r="9" spans="2:8" ht="15.6">
      <c r="B9" s="564"/>
      <c r="C9" s="565">
        <v>0</v>
      </c>
      <c r="D9" s="560" t="s">
        <v>1206</v>
      </c>
      <c r="E9" s="561"/>
      <c r="F9" s="482"/>
      <c r="G9" s="25"/>
      <c r="H9" s="26"/>
    </row>
    <row r="10" spans="2:8" ht="28.8">
      <c r="B10" s="484">
        <v>0</v>
      </c>
      <c r="C10" s="568"/>
      <c r="D10" s="566" t="s">
        <v>1178</v>
      </c>
      <c r="E10" s="568"/>
      <c r="F10" s="477"/>
      <c r="G10" s="25"/>
      <c r="H10" s="26"/>
    </row>
    <row r="11" spans="2:8" ht="28.8">
      <c r="B11" s="484">
        <v>1</v>
      </c>
      <c r="C11" s="568"/>
      <c r="D11" s="569" t="s">
        <v>1080</v>
      </c>
      <c r="E11" s="568" t="s">
        <v>1062</v>
      </c>
      <c r="F11" s="477">
        <v>33.409999999999997</v>
      </c>
      <c r="G11" s="25"/>
      <c r="H11" s="26"/>
    </row>
    <row r="12" spans="2:8" ht="28.8">
      <c r="B12" s="484">
        <v>0</v>
      </c>
      <c r="C12" s="568"/>
      <c r="D12" s="569" t="s">
        <v>1081</v>
      </c>
      <c r="E12" s="568" t="s">
        <v>1062</v>
      </c>
      <c r="F12" s="477">
        <v>36.750999999999998</v>
      </c>
      <c r="G12" s="25"/>
      <c r="H12" s="26"/>
    </row>
    <row r="13" spans="2:8" ht="14.4">
      <c r="B13" s="484">
        <v>0</v>
      </c>
      <c r="C13" s="568"/>
      <c r="D13" s="569" t="s">
        <v>1179</v>
      </c>
      <c r="E13" s="568" t="s">
        <v>44</v>
      </c>
      <c r="F13" s="477">
        <v>1</v>
      </c>
      <c r="G13" s="25"/>
      <c r="H13" s="26"/>
    </row>
    <row r="14" spans="2:8" ht="14.4">
      <c r="B14" s="589" t="s">
        <v>1425</v>
      </c>
      <c r="C14" s="590"/>
      <c r="D14" s="844" t="s">
        <v>1429</v>
      </c>
      <c r="E14" s="220" t="s">
        <v>19</v>
      </c>
      <c r="F14" s="841">
        <v>500</v>
      </c>
      <c r="G14" s="25"/>
      <c r="H14" s="26"/>
    </row>
    <row r="15" spans="2:8" ht="14.4">
      <c r="B15" s="589" t="s">
        <v>1427</v>
      </c>
      <c r="C15" s="590"/>
      <c r="D15" s="844" t="s">
        <v>1430</v>
      </c>
      <c r="E15" s="220" t="s">
        <v>19</v>
      </c>
      <c r="F15" s="841">
        <v>515</v>
      </c>
      <c r="G15" s="25"/>
      <c r="H15" s="26"/>
    </row>
    <row r="16" spans="2:8" ht="28.8">
      <c r="B16" s="484">
        <v>0</v>
      </c>
      <c r="C16" s="568"/>
      <c r="D16" s="566" t="s">
        <v>1180</v>
      </c>
      <c r="E16" s="568"/>
      <c r="F16" s="477"/>
      <c r="G16" s="25"/>
      <c r="H16" s="26"/>
    </row>
    <row r="17" spans="2:8" ht="28.8">
      <c r="B17" s="484">
        <v>2</v>
      </c>
      <c r="C17" s="568"/>
      <c r="D17" s="840" t="s">
        <v>1080</v>
      </c>
      <c r="E17" s="843" t="s">
        <v>1062</v>
      </c>
      <c r="F17" s="841">
        <v>44.89</v>
      </c>
      <c r="G17" s="25"/>
      <c r="H17" s="26"/>
    </row>
    <row r="18" spans="2:8" ht="28.8">
      <c r="B18" s="484">
        <v>0</v>
      </c>
      <c r="C18" s="568"/>
      <c r="D18" s="840" t="s">
        <v>1081</v>
      </c>
      <c r="E18" s="843" t="s">
        <v>1062</v>
      </c>
      <c r="F18" s="841">
        <v>49.379000000000005</v>
      </c>
      <c r="G18" s="25"/>
      <c r="H18" s="26"/>
    </row>
    <row r="19" spans="2:8" ht="14.4">
      <c r="B19" s="484">
        <v>0</v>
      </c>
      <c r="C19" s="568"/>
      <c r="D19" s="840" t="s">
        <v>1179</v>
      </c>
      <c r="E19" s="843" t="s">
        <v>44</v>
      </c>
      <c r="F19" s="841">
        <v>1</v>
      </c>
      <c r="G19" s="25"/>
      <c r="H19" s="26"/>
    </row>
    <row r="20" spans="2:8" ht="14.4">
      <c r="B20" s="484">
        <v>0</v>
      </c>
      <c r="C20" s="568"/>
      <c r="D20" s="566" t="s">
        <v>1431</v>
      </c>
      <c r="E20" s="568"/>
      <c r="F20" s="477"/>
      <c r="G20" s="25"/>
      <c r="H20" s="26"/>
    </row>
    <row r="21" spans="2:8" ht="28.8">
      <c r="B21" s="484">
        <v>2</v>
      </c>
      <c r="C21" s="568"/>
      <c r="D21" s="569" t="s">
        <v>1080</v>
      </c>
      <c r="E21" s="568" t="s">
        <v>1062</v>
      </c>
      <c r="F21" s="477">
        <v>2.89</v>
      </c>
      <c r="G21" s="25"/>
      <c r="H21" s="26"/>
    </row>
    <row r="22" spans="2:8" ht="28.8">
      <c r="B22" s="484">
        <v>0</v>
      </c>
      <c r="C22" s="568"/>
      <c r="D22" s="569" t="s">
        <v>1081</v>
      </c>
      <c r="E22" s="568" t="s">
        <v>1062</v>
      </c>
      <c r="F22" s="477">
        <v>3.1790000000000003</v>
      </c>
      <c r="G22" s="25"/>
      <c r="H22" s="26"/>
    </row>
    <row r="23" spans="2:8" ht="14.4">
      <c r="B23" s="484">
        <v>0</v>
      </c>
      <c r="C23" s="568"/>
      <c r="D23" s="569" t="s">
        <v>1179</v>
      </c>
      <c r="E23" s="568" t="s">
        <v>44</v>
      </c>
      <c r="F23" s="477">
        <v>1</v>
      </c>
      <c r="G23" s="25"/>
      <c r="H23" s="26"/>
    </row>
    <row r="24" spans="2:8" ht="26.4">
      <c r="B24" s="589" t="s">
        <v>1432</v>
      </c>
      <c r="C24" s="562"/>
      <c r="D24" s="591" t="s">
        <v>1433</v>
      </c>
      <c r="E24" s="563" t="s">
        <v>829</v>
      </c>
      <c r="F24" s="477">
        <v>1.92</v>
      </c>
      <c r="G24" s="25"/>
      <c r="H24" s="26"/>
    </row>
    <row r="25" spans="2:8" ht="26.4">
      <c r="B25" s="592" t="s">
        <v>1434</v>
      </c>
      <c r="C25" s="578"/>
      <c r="D25" s="574" t="s">
        <v>1205</v>
      </c>
      <c r="E25" s="571" t="s">
        <v>352</v>
      </c>
      <c r="F25" s="475">
        <v>90</v>
      </c>
      <c r="G25" s="25"/>
      <c r="H25" s="26"/>
    </row>
    <row r="26" spans="2:8" ht="14.4">
      <c r="B26" s="484">
        <v>0</v>
      </c>
      <c r="C26" s="568"/>
      <c r="D26" s="566" t="s">
        <v>1181</v>
      </c>
      <c r="E26" s="568"/>
      <c r="F26" s="477"/>
      <c r="G26" s="25"/>
      <c r="H26" s="26"/>
    </row>
    <row r="27" spans="2:8">
      <c r="B27" s="567">
        <v>3</v>
      </c>
      <c r="C27" s="578"/>
      <c r="D27" s="573" t="s">
        <v>1182</v>
      </c>
      <c r="E27" s="571" t="s">
        <v>352</v>
      </c>
      <c r="F27" s="475">
        <v>3963</v>
      </c>
      <c r="G27" s="25"/>
      <c r="H27" s="26"/>
    </row>
    <row r="28" spans="2:8">
      <c r="B28" s="567">
        <v>0</v>
      </c>
      <c r="C28" s="578"/>
      <c r="D28" s="577" t="s">
        <v>1183</v>
      </c>
      <c r="E28" s="571" t="s">
        <v>352</v>
      </c>
      <c r="F28" s="475">
        <v>4557.45</v>
      </c>
      <c r="G28" s="25"/>
      <c r="H28" s="26"/>
    </row>
    <row r="29" spans="2:8">
      <c r="B29" s="567">
        <v>0</v>
      </c>
      <c r="C29" s="578"/>
      <c r="D29" s="577" t="s">
        <v>1184</v>
      </c>
      <c r="E29" s="571" t="s">
        <v>44</v>
      </c>
      <c r="F29" s="475">
        <v>1</v>
      </c>
      <c r="G29" s="25"/>
      <c r="H29" s="26"/>
    </row>
    <row r="30" spans="2:8">
      <c r="B30" s="567">
        <v>4</v>
      </c>
      <c r="C30" s="575"/>
      <c r="D30" s="573" t="s">
        <v>1185</v>
      </c>
      <c r="E30" s="571" t="s">
        <v>352</v>
      </c>
      <c r="F30" s="475">
        <v>3963</v>
      </c>
      <c r="G30" s="25"/>
      <c r="H30" s="26"/>
    </row>
    <row r="31" spans="2:8">
      <c r="B31" s="567">
        <v>0</v>
      </c>
      <c r="C31" s="575"/>
      <c r="D31" s="579" t="s">
        <v>1186</v>
      </c>
      <c r="E31" s="571" t="s">
        <v>352</v>
      </c>
      <c r="F31" s="475">
        <v>4161.1500000000005</v>
      </c>
      <c r="G31" s="25"/>
      <c r="H31" s="26"/>
    </row>
    <row r="32" spans="2:8">
      <c r="B32" s="567">
        <v>5</v>
      </c>
      <c r="C32" s="575"/>
      <c r="D32" s="576" t="s">
        <v>1187</v>
      </c>
      <c r="E32" s="572" t="s">
        <v>352</v>
      </c>
      <c r="F32" s="461">
        <v>3963</v>
      </c>
      <c r="G32" s="25"/>
      <c r="H32" s="26"/>
    </row>
    <row r="33" spans="2:8">
      <c r="B33" s="567">
        <v>0</v>
      </c>
      <c r="C33" s="575"/>
      <c r="D33" s="577" t="s">
        <v>1188</v>
      </c>
      <c r="E33" s="572" t="s">
        <v>352</v>
      </c>
      <c r="F33" s="461">
        <v>4755.5999999999995</v>
      </c>
      <c r="G33" s="25"/>
      <c r="H33" s="26"/>
    </row>
    <row r="34" spans="2:8">
      <c r="B34" s="567">
        <v>6</v>
      </c>
      <c r="C34" s="575"/>
      <c r="D34" s="576" t="s">
        <v>1189</v>
      </c>
      <c r="E34" s="572" t="s">
        <v>352</v>
      </c>
      <c r="F34" s="461">
        <v>3963</v>
      </c>
      <c r="G34" s="25"/>
      <c r="H34" s="26"/>
    </row>
    <row r="35" spans="2:8">
      <c r="B35" s="567">
        <v>0</v>
      </c>
      <c r="C35" s="575"/>
      <c r="D35" s="577" t="s">
        <v>1190</v>
      </c>
      <c r="E35" s="572" t="s">
        <v>352</v>
      </c>
      <c r="F35" s="461">
        <v>4161.1500000000005</v>
      </c>
      <c r="G35" s="25"/>
      <c r="H35" s="26"/>
    </row>
    <row r="36" spans="2:8">
      <c r="B36" s="567">
        <v>7</v>
      </c>
      <c r="C36" s="575"/>
      <c r="D36" s="573" t="s">
        <v>1191</v>
      </c>
      <c r="E36" s="571" t="s">
        <v>352</v>
      </c>
      <c r="F36" s="475">
        <v>3963</v>
      </c>
      <c r="G36" s="25"/>
      <c r="H36" s="26"/>
    </row>
    <row r="37" spans="2:8">
      <c r="B37" s="567">
        <v>0</v>
      </c>
      <c r="C37" s="575"/>
      <c r="D37" s="579" t="s">
        <v>1192</v>
      </c>
      <c r="E37" s="571" t="s">
        <v>352</v>
      </c>
      <c r="F37" s="475">
        <v>4161.1500000000005</v>
      </c>
      <c r="G37" s="25"/>
      <c r="H37" s="26"/>
    </row>
    <row r="38" spans="2:8" ht="26.4">
      <c r="B38" s="567">
        <v>8</v>
      </c>
      <c r="C38" s="575"/>
      <c r="D38" s="576" t="s">
        <v>1193</v>
      </c>
      <c r="E38" s="572" t="s">
        <v>352</v>
      </c>
      <c r="F38" s="461">
        <v>4043</v>
      </c>
      <c r="G38" s="25"/>
      <c r="H38" s="26"/>
    </row>
    <row r="39" spans="2:8" ht="26.4">
      <c r="B39" s="567">
        <v>0</v>
      </c>
      <c r="C39" s="575"/>
      <c r="D39" s="577" t="s">
        <v>1194</v>
      </c>
      <c r="E39" s="572" t="s">
        <v>352</v>
      </c>
      <c r="F39" s="461">
        <v>4730.3099999999995</v>
      </c>
      <c r="G39" s="25"/>
      <c r="H39" s="26"/>
    </row>
    <row r="40" spans="2:8" ht="26.4">
      <c r="B40" s="567">
        <v>0</v>
      </c>
      <c r="C40" s="575"/>
      <c r="D40" s="577" t="s">
        <v>1195</v>
      </c>
      <c r="E40" s="572" t="s">
        <v>352</v>
      </c>
      <c r="F40" s="461">
        <v>4730.3099999999995</v>
      </c>
      <c r="G40" s="25"/>
      <c r="H40" s="26"/>
    </row>
    <row r="41" spans="2:8">
      <c r="B41" s="567">
        <v>9</v>
      </c>
      <c r="C41" s="575"/>
      <c r="D41" s="580" t="s">
        <v>1196</v>
      </c>
      <c r="E41" s="572" t="s">
        <v>19</v>
      </c>
      <c r="F41" s="461">
        <v>77.5</v>
      </c>
      <c r="G41" s="25"/>
      <c r="H41" s="26"/>
    </row>
    <row r="42" spans="2:8" ht="52.8">
      <c r="B42" s="567">
        <v>10</v>
      </c>
      <c r="C42" s="570"/>
      <c r="D42" s="580" t="s">
        <v>1197</v>
      </c>
      <c r="E42" s="571" t="s">
        <v>19</v>
      </c>
      <c r="F42" s="475">
        <v>156</v>
      </c>
      <c r="G42" s="25"/>
      <c r="H42" s="26"/>
    </row>
    <row r="43" spans="2:8">
      <c r="B43" s="567">
        <v>11</v>
      </c>
      <c r="C43" s="575"/>
      <c r="D43" s="573" t="s">
        <v>1198</v>
      </c>
      <c r="E43" s="571" t="s">
        <v>11</v>
      </c>
      <c r="F43" s="475">
        <v>40</v>
      </c>
      <c r="G43" s="25"/>
      <c r="H43" s="26"/>
    </row>
    <row r="44" spans="2:8">
      <c r="B44" s="567">
        <v>12</v>
      </c>
      <c r="C44" s="570"/>
      <c r="D44" s="581" t="s">
        <v>1770</v>
      </c>
      <c r="E44" s="582" t="s">
        <v>19</v>
      </c>
      <c r="F44" s="460">
        <v>108</v>
      </c>
      <c r="G44" s="25"/>
      <c r="H44" s="26"/>
    </row>
    <row r="45" spans="2:8" ht="26.4">
      <c r="B45" s="567">
        <v>0</v>
      </c>
      <c r="C45" s="570"/>
      <c r="D45" s="577" t="s">
        <v>1199</v>
      </c>
      <c r="E45" s="582" t="s">
        <v>19</v>
      </c>
      <c r="F45" s="460">
        <v>118.80000000000001</v>
      </c>
      <c r="G45" s="25"/>
      <c r="H45" s="26"/>
    </row>
    <row r="46" spans="2:8">
      <c r="B46" s="567">
        <v>13</v>
      </c>
      <c r="C46" s="570"/>
      <c r="D46" s="581" t="s">
        <v>1200</v>
      </c>
      <c r="E46" s="582" t="s">
        <v>19</v>
      </c>
      <c r="F46" s="471">
        <v>154</v>
      </c>
      <c r="G46" s="25"/>
      <c r="H46" s="26"/>
    </row>
    <row r="47" spans="2:8" ht="26.4">
      <c r="B47" s="567">
        <v>0</v>
      </c>
      <c r="C47" s="570"/>
      <c r="D47" s="577" t="s">
        <v>1201</v>
      </c>
      <c r="E47" s="582" t="s">
        <v>19</v>
      </c>
      <c r="F47" s="470">
        <v>169.4</v>
      </c>
      <c r="G47" s="25"/>
      <c r="H47" s="26"/>
    </row>
    <row r="48" spans="2:8">
      <c r="B48" s="567">
        <v>14</v>
      </c>
      <c r="C48" s="583"/>
      <c r="D48" s="584" t="s">
        <v>1771</v>
      </c>
      <c r="E48" s="585" t="s">
        <v>670</v>
      </c>
      <c r="F48" s="488">
        <v>1</v>
      </c>
      <c r="G48" s="25"/>
      <c r="H48" s="26"/>
    </row>
    <row r="49" spans="2:8">
      <c r="B49" s="567">
        <v>15</v>
      </c>
      <c r="C49" s="570"/>
      <c r="D49" s="586" t="s">
        <v>1202</v>
      </c>
      <c r="E49" s="582" t="s">
        <v>19</v>
      </c>
      <c r="F49" s="471">
        <v>156</v>
      </c>
      <c r="G49" s="25"/>
      <c r="H49" s="26"/>
    </row>
    <row r="50" spans="2:8">
      <c r="B50" s="567">
        <v>0</v>
      </c>
      <c r="C50" s="570"/>
      <c r="D50" s="577" t="s">
        <v>1203</v>
      </c>
      <c r="E50" s="582" t="s">
        <v>19</v>
      </c>
      <c r="F50" s="470">
        <v>171.60000000000002</v>
      </c>
      <c r="G50" s="25"/>
      <c r="H50" s="26"/>
    </row>
    <row r="51" spans="2:8" ht="14.4">
      <c r="B51" s="567">
        <v>16</v>
      </c>
      <c r="C51" s="587"/>
      <c r="D51" s="593" t="s">
        <v>1204</v>
      </c>
      <c r="E51" s="588" t="s">
        <v>1019</v>
      </c>
      <c r="F51" s="472">
        <v>202</v>
      </c>
      <c r="G51" s="25"/>
      <c r="H51" s="26"/>
    </row>
    <row r="52" spans="2:8">
      <c r="B52" s="567">
        <v>17</v>
      </c>
      <c r="C52" s="583"/>
      <c r="D52" s="584" t="s">
        <v>1772</v>
      </c>
      <c r="E52" s="585" t="s">
        <v>670</v>
      </c>
      <c r="F52" s="488">
        <v>14</v>
      </c>
      <c r="G52" s="25"/>
      <c r="H52" s="644"/>
    </row>
    <row r="53" spans="2:8">
      <c r="B53" s="556"/>
      <c r="C53" s="557"/>
      <c r="D53" s="558"/>
      <c r="E53" s="559"/>
      <c r="F53" s="487"/>
      <c r="G53" s="25"/>
      <c r="H53" s="26"/>
    </row>
    <row r="54" spans="2:8">
      <c r="B54" s="554"/>
      <c r="C54" s="554"/>
      <c r="D54" s="555"/>
      <c r="E54" s="555" t="s">
        <v>5</v>
      </c>
      <c r="F54" s="555"/>
      <c r="G54" s="25"/>
      <c r="H54" s="26"/>
    </row>
    <row r="58" spans="2:8" s="8" customFormat="1" ht="12.75" customHeight="1">
      <c r="C58" s="9" t="str">
        <f>'1,1'!C22</f>
        <v>Piezīmes:</v>
      </c>
    </row>
    <row r="59" spans="2:8" s="8" customFormat="1" ht="45" customHeight="1">
      <c r="B59"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787"/>
      <c r="D59" s="787"/>
      <c r="E59" s="787"/>
      <c r="F59" s="787"/>
      <c r="G59" s="787"/>
      <c r="H59" s="787"/>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J21"/>
  <sheetViews>
    <sheetView showZeros="0" view="pageBreakPreview" zoomScale="80" zoomScaleNormal="100" zoomScaleSheetLayoutView="80" workbookViewId="0">
      <selection activeCell="H30" sqref="H3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1,6</v>
      </c>
      <c r="F1" s="16"/>
      <c r="G1" s="16"/>
      <c r="H1" s="16"/>
    </row>
    <row r="2" spans="2:8" s="3" customFormat="1">
      <c r="B2" s="789" t="str">
        <f>D9</f>
        <v>Kāpnes un lievenis</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162"/>
      <c r="C9" s="178">
        <v>0</v>
      </c>
      <c r="D9" s="120" t="s">
        <v>1214</v>
      </c>
      <c r="E9" s="121"/>
      <c r="F9" s="122"/>
      <c r="G9" s="25"/>
      <c r="H9" s="26"/>
    </row>
    <row r="10" spans="2:8" ht="26.4">
      <c r="B10" s="201">
        <v>1</v>
      </c>
      <c r="C10" s="124"/>
      <c r="D10" s="200" t="s">
        <v>1207</v>
      </c>
      <c r="E10" s="202" t="s">
        <v>670</v>
      </c>
      <c r="F10" s="167">
        <v>1</v>
      </c>
      <c r="G10" s="25"/>
      <c r="H10" s="26"/>
    </row>
    <row r="11" spans="2:8" ht="26.4">
      <c r="B11" s="201">
        <v>2</v>
      </c>
      <c r="C11" s="124"/>
      <c r="D11" s="200" t="s">
        <v>1208</v>
      </c>
      <c r="E11" s="202" t="s">
        <v>670</v>
      </c>
      <c r="F11" s="167">
        <v>1</v>
      </c>
      <c r="G11" s="25"/>
      <c r="H11" s="26"/>
    </row>
    <row r="12" spans="2:8" ht="26.4">
      <c r="B12" s="201">
        <v>3</v>
      </c>
      <c r="C12" s="124"/>
      <c r="D12" s="200" t="s">
        <v>1209</v>
      </c>
      <c r="E12" s="202" t="s">
        <v>670</v>
      </c>
      <c r="F12" s="167">
        <v>1</v>
      </c>
      <c r="G12" s="25"/>
      <c r="H12" s="26"/>
    </row>
    <row r="13" spans="2:8" ht="14.4">
      <c r="B13" s="201">
        <v>4</v>
      </c>
      <c r="C13" s="124"/>
      <c r="D13" s="200" t="s">
        <v>1210</v>
      </c>
      <c r="E13" s="202" t="s">
        <v>670</v>
      </c>
      <c r="F13" s="167">
        <v>1</v>
      </c>
      <c r="G13" s="25"/>
      <c r="H13" s="26"/>
    </row>
    <row r="14" spans="2:8" ht="14.4">
      <c r="B14" s="201">
        <v>5</v>
      </c>
      <c r="C14" s="124"/>
      <c r="D14" s="200" t="s">
        <v>1211</v>
      </c>
      <c r="E14" s="202" t="s">
        <v>352</v>
      </c>
      <c r="F14" s="167">
        <v>55</v>
      </c>
      <c r="G14" s="25"/>
      <c r="H14" s="26"/>
    </row>
    <row r="15" spans="2:8">
      <c r="B15" s="203">
        <v>6</v>
      </c>
      <c r="C15" s="204"/>
      <c r="D15" s="205" t="s">
        <v>1212</v>
      </c>
      <c r="E15" s="204" t="s">
        <v>19</v>
      </c>
      <c r="F15" s="204">
        <v>80</v>
      </c>
      <c r="G15" s="25"/>
      <c r="H15" s="26"/>
    </row>
    <row r="16" spans="2:8" ht="26.4">
      <c r="B16" s="203">
        <v>7</v>
      </c>
      <c r="C16" s="204"/>
      <c r="D16" s="205" t="s">
        <v>1213</v>
      </c>
      <c r="E16" s="204" t="s">
        <v>19</v>
      </c>
      <c r="F16" s="204">
        <v>84</v>
      </c>
      <c r="G16" s="25"/>
      <c r="H16" s="26"/>
    </row>
    <row r="17" spans="2:8" s="6" customFormat="1">
      <c r="B17" s="10"/>
      <c r="C17" s="11"/>
      <c r="D17" s="12"/>
      <c r="E17" s="13"/>
      <c r="F17" s="23"/>
      <c r="G17" s="27"/>
      <c r="H17" s="28"/>
    </row>
    <row r="18" spans="2:8">
      <c r="B18" s="4"/>
      <c r="C18" s="4"/>
      <c r="D18" s="7"/>
      <c r="E18" s="7" t="s">
        <v>5</v>
      </c>
      <c r="F18" s="24"/>
      <c r="G18" s="25"/>
      <c r="H18" s="26"/>
    </row>
    <row r="20" spans="2:8" s="8" customFormat="1" ht="12.75" customHeight="1">
      <c r="C20" s="9" t="str">
        <f>'1,1'!C22</f>
        <v>Piezīmes:</v>
      </c>
    </row>
    <row r="21" spans="2:8" s="8" customFormat="1" ht="45" customHeight="1">
      <c r="B21"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787"/>
      <c r="D21" s="787"/>
      <c r="E21" s="787"/>
      <c r="F21" s="787"/>
      <c r="G21" s="787"/>
      <c r="H21" s="787"/>
    </row>
  </sheetData>
  <mergeCells count="11">
    <mergeCell ref="B21:H2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J73"/>
  <sheetViews>
    <sheetView showZeros="0" view="pageBreakPreview" zoomScale="80" zoomScaleNormal="100" zoomScaleSheetLayoutView="80" workbookViewId="0">
      <selection activeCell="G27" sqref="G27"/>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788" t="s">
        <v>12</v>
      </c>
      <c r="C1" s="788"/>
      <c r="D1" s="788"/>
      <c r="E1" s="16" t="str">
        <f ca="1">MID(CELL("filename",B1), FIND("]", CELL("filename",B1))+ 1, 255)</f>
        <v>1,7</v>
      </c>
      <c r="F1" s="16"/>
      <c r="G1" s="16"/>
      <c r="H1" s="16"/>
    </row>
    <row r="2" spans="2:8" s="3" customFormat="1">
      <c r="B2" s="789" t="str">
        <f>D9</f>
        <v>Grīdas</v>
      </c>
      <c r="C2" s="789"/>
      <c r="D2" s="789"/>
      <c r="E2" s="789"/>
      <c r="F2" s="789"/>
      <c r="G2" s="789"/>
      <c r="H2" s="789"/>
    </row>
    <row r="3" spans="2:8">
      <c r="B3" s="2" t="s">
        <v>1</v>
      </c>
      <c r="D3" s="796" t="str">
        <f>'1,1'!D3</f>
        <v>Ražošanas ēka</v>
      </c>
      <c r="E3" s="796"/>
      <c r="F3" s="796"/>
      <c r="G3" s="796"/>
      <c r="H3" s="796"/>
    </row>
    <row r="4" spans="2:8">
      <c r="B4" s="2" t="s">
        <v>2</v>
      </c>
      <c r="D4" s="796" t="str">
        <f>'1,1'!D4</f>
        <v>Ražošanas ēkas Nr.7 jaunbūve</v>
      </c>
      <c r="E4" s="796"/>
      <c r="F4" s="796"/>
      <c r="G4" s="796"/>
      <c r="H4" s="796"/>
    </row>
    <row r="5" spans="2:8">
      <c r="B5" s="2" t="s">
        <v>3</v>
      </c>
      <c r="D5" s="796" t="str">
        <f>'1,1'!D5:H5</f>
        <v>Ventspils, Ventspils Augsto tehnoloģiju parks</v>
      </c>
      <c r="E5" s="796"/>
      <c r="F5" s="796"/>
      <c r="G5" s="796"/>
      <c r="H5" s="796"/>
    </row>
    <row r="6" spans="2:8" ht="15">
      <c r="B6" s="5"/>
      <c r="C6" s="5"/>
    </row>
    <row r="7" spans="2:8" ht="14.25" customHeight="1">
      <c r="B7" s="790" t="s">
        <v>4</v>
      </c>
      <c r="C7" s="791"/>
      <c r="D7" s="793" t="s">
        <v>6</v>
      </c>
      <c r="E7" s="794" t="s">
        <v>7</v>
      </c>
      <c r="F7" s="795" t="s">
        <v>8</v>
      </c>
      <c r="G7" s="25"/>
      <c r="H7" s="26"/>
    </row>
    <row r="8" spans="2:8" ht="59.25" customHeight="1">
      <c r="B8" s="790"/>
      <c r="C8" s="792"/>
      <c r="D8" s="793"/>
      <c r="E8" s="794"/>
      <c r="F8" s="795"/>
      <c r="G8" s="25"/>
      <c r="H8" s="26"/>
    </row>
    <row r="9" spans="2:8" ht="15.6">
      <c r="B9" s="162">
        <v>0</v>
      </c>
      <c r="C9" s="206"/>
      <c r="D9" s="120" t="s">
        <v>1252</v>
      </c>
      <c r="E9" s="122"/>
      <c r="F9" s="207"/>
      <c r="G9" s="25"/>
      <c r="H9" s="26"/>
    </row>
    <row r="10" spans="2:8" ht="14.4">
      <c r="B10" s="179">
        <v>0</v>
      </c>
      <c r="C10" s="180"/>
      <c r="D10" s="181" t="s">
        <v>1215</v>
      </c>
      <c r="E10" s="180"/>
      <c r="F10" s="182"/>
      <c r="G10" s="25"/>
      <c r="H10" s="26"/>
    </row>
    <row r="11" spans="2:8" ht="26.4">
      <c r="B11" s="183">
        <v>1</v>
      </c>
      <c r="C11" s="252"/>
      <c r="D11" s="253" t="s">
        <v>1435</v>
      </c>
      <c r="E11" s="254" t="s">
        <v>829</v>
      </c>
      <c r="F11" s="175">
        <v>189</v>
      </c>
      <c r="G11" s="25"/>
      <c r="H11" s="26"/>
    </row>
    <row r="12" spans="2:8" ht="26.4">
      <c r="B12" s="183">
        <v>2</v>
      </c>
      <c r="C12" s="252"/>
      <c r="D12" s="255" t="s">
        <v>1436</v>
      </c>
      <c r="E12" s="254" t="s">
        <v>829</v>
      </c>
      <c r="F12" s="175">
        <v>755</v>
      </c>
      <c r="G12" s="25"/>
      <c r="H12" s="26"/>
    </row>
    <row r="13" spans="2:8" ht="26.4">
      <c r="B13" s="183">
        <v>3</v>
      </c>
      <c r="C13" s="252"/>
      <c r="D13" s="255" t="s">
        <v>1437</v>
      </c>
      <c r="E13" s="254" t="s">
        <v>829</v>
      </c>
      <c r="F13" s="175">
        <v>1510</v>
      </c>
      <c r="G13" s="25"/>
      <c r="H13" s="26"/>
    </row>
    <row r="14" spans="2:8" ht="26.4">
      <c r="B14" s="183">
        <v>4</v>
      </c>
      <c r="C14" s="169"/>
      <c r="D14" s="255" t="s">
        <v>1438</v>
      </c>
      <c r="E14" s="256" t="s">
        <v>829</v>
      </c>
      <c r="F14" s="257">
        <v>1510</v>
      </c>
      <c r="G14" s="25"/>
      <c r="H14" s="26"/>
    </row>
    <row r="15" spans="2:8">
      <c r="B15" s="183">
        <v>5</v>
      </c>
      <c r="C15" s="258"/>
      <c r="D15" s="259" t="s">
        <v>1439</v>
      </c>
      <c r="E15" s="258" t="s">
        <v>313</v>
      </c>
      <c r="F15" s="260">
        <v>3775</v>
      </c>
      <c r="G15" s="25"/>
      <c r="H15" s="26"/>
    </row>
    <row r="16" spans="2:8">
      <c r="B16" s="183">
        <v>6</v>
      </c>
      <c r="C16" s="258"/>
      <c r="D16" s="259" t="s">
        <v>1440</v>
      </c>
      <c r="E16" s="258" t="s">
        <v>313</v>
      </c>
      <c r="F16" s="260">
        <v>3775</v>
      </c>
      <c r="G16" s="25"/>
      <c r="H16" s="26"/>
    </row>
    <row r="17" spans="2:8">
      <c r="B17" s="183">
        <v>9</v>
      </c>
      <c r="C17" s="261"/>
      <c r="D17" s="845" t="s">
        <v>1441</v>
      </c>
      <c r="E17" s="846" t="s">
        <v>352</v>
      </c>
      <c r="F17" s="175">
        <v>3775</v>
      </c>
      <c r="G17" s="25"/>
      <c r="H17" s="26"/>
    </row>
    <row r="18" spans="2:8" ht="14.4">
      <c r="B18" s="179">
        <v>0</v>
      </c>
      <c r="C18" s="180"/>
      <c r="D18" s="181" t="s">
        <v>1181</v>
      </c>
      <c r="E18" s="180"/>
      <c r="F18" s="182"/>
      <c r="G18" s="25"/>
      <c r="H18" s="26"/>
    </row>
    <row r="19" spans="2:8">
      <c r="B19" s="183">
        <v>5</v>
      </c>
      <c r="C19" s="192"/>
      <c r="D19" s="191" t="s">
        <v>1216</v>
      </c>
      <c r="E19" s="188" t="s">
        <v>352</v>
      </c>
      <c r="F19" s="189">
        <v>3850</v>
      </c>
      <c r="G19" s="25"/>
      <c r="H19" s="26"/>
    </row>
    <row r="20" spans="2:8">
      <c r="B20" s="183">
        <v>0</v>
      </c>
      <c r="C20" s="192"/>
      <c r="D20" s="194" t="s">
        <v>1217</v>
      </c>
      <c r="E20" s="188" t="s">
        <v>352</v>
      </c>
      <c r="F20" s="189">
        <f>1.05*F19</f>
        <v>4042.5</v>
      </c>
      <c r="G20" s="25"/>
      <c r="H20" s="26"/>
    </row>
    <row r="21" spans="2:8">
      <c r="B21" s="208">
        <v>6</v>
      </c>
      <c r="C21" s="209"/>
      <c r="D21" s="210" t="s">
        <v>1218</v>
      </c>
      <c r="E21" s="211" t="s">
        <v>352</v>
      </c>
      <c r="F21" s="212">
        <v>3850</v>
      </c>
      <c r="G21" s="25"/>
      <c r="H21" s="26"/>
    </row>
    <row r="22" spans="2:8" ht="26.4">
      <c r="B22" s="183">
        <v>7</v>
      </c>
      <c r="C22" s="213"/>
      <c r="D22" s="214" t="s">
        <v>1219</v>
      </c>
      <c r="E22" s="215" t="s">
        <v>19</v>
      </c>
      <c r="F22" s="197">
        <v>400</v>
      </c>
      <c r="G22" s="25"/>
      <c r="H22" s="26"/>
    </row>
    <row r="23" spans="2:8">
      <c r="B23" s="183">
        <v>0</v>
      </c>
      <c r="C23" s="124"/>
      <c r="D23" s="216" t="s">
        <v>1220</v>
      </c>
      <c r="E23" s="197"/>
      <c r="F23" s="189"/>
      <c r="G23" s="25"/>
      <c r="H23" s="26"/>
    </row>
    <row r="24" spans="2:8">
      <c r="B24" s="208">
        <v>8</v>
      </c>
      <c r="C24" s="209"/>
      <c r="D24" s="217" t="s">
        <v>1216</v>
      </c>
      <c r="E24" s="211" t="s">
        <v>352</v>
      </c>
      <c r="F24" s="212">
        <v>807</v>
      </c>
      <c r="G24" s="25"/>
      <c r="H24" s="26"/>
    </row>
    <row r="25" spans="2:8">
      <c r="B25" s="208">
        <v>0</v>
      </c>
      <c r="C25" s="209"/>
      <c r="D25" s="218" t="s">
        <v>1221</v>
      </c>
      <c r="E25" s="211" t="s">
        <v>352</v>
      </c>
      <c r="F25" s="212">
        <f>1.05*F24</f>
        <v>847.35</v>
      </c>
      <c r="G25" s="25"/>
      <c r="H25" s="26"/>
    </row>
    <row r="26" spans="2:8">
      <c r="B26" s="208">
        <v>9</v>
      </c>
      <c r="C26" s="209"/>
      <c r="D26" s="217" t="s">
        <v>1222</v>
      </c>
      <c r="E26" s="211" t="s">
        <v>352</v>
      </c>
      <c r="F26" s="212">
        <f>F24</f>
        <v>807</v>
      </c>
      <c r="G26" s="25"/>
      <c r="H26" s="26"/>
    </row>
    <row r="27" spans="2:8">
      <c r="B27" s="208">
        <v>0</v>
      </c>
      <c r="C27" s="209"/>
      <c r="D27" s="219" t="s">
        <v>1223</v>
      </c>
      <c r="E27" s="211" t="s">
        <v>352</v>
      </c>
      <c r="F27" s="212">
        <f>1.2*F26</f>
        <v>968.4</v>
      </c>
      <c r="G27" s="25"/>
      <c r="H27" s="26"/>
    </row>
    <row r="28" spans="2:8">
      <c r="B28" s="100">
        <v>10</v>
      </c>
      <c r="C28" s="192"/>
      <c r="D28" s="190" t="s">
        <v>1224</v>
      </c>
      <c r="E28" s="220" t="s">
        <v>352</v>
      </c>
      <c r="F28" s="148">
        <f>F26</f>
        <v>807</v>
      </c>
      <c r="G28" s="25"/>
      <c r="H28" s="26"/>
    </row>
    <row r="29" spans="2:8">
      <c r="B29" s="100">
        <v>0</v>
      </c>
      <c r="C29" s="192"/>
      <c r="D29" s="221" t="s">
        <v>1225</v>
      </c>
      <c r="E29" s="220" t="s">
        <v>352</v>
      </c>
      <c r="F29" s="148">
        <f>1.1*F28</f>
        <v>887.7</v>
      </c>
      <c r="G29" s="25"/>
      <c r="H29" s="26"/>
    </row>
    <row r="30" spans="2:8" ht="26.4">
      <c r="B30" s="100">
        <v>0</v>
      </c>
      <c r="C30" s="192"/>
      <c r="D30" s="221" t="s">
        <v>1226</v>
      </c>
      <c r="E30" s="220" t="s">
        <v>670</v>
      </c>
      <c r="F30" s="148">
        <v>1</v>
      </c>
      <c r="G30" s="25"/>
      <c r="H30" s="26"/>
    </row>
    <row r="31" spans="2:8">
      <c r="B31" s="222">
        <v>11</v>
      </c>
      <c r="C31" s="223"/>
      <c r="D31" s="224" t="s">
        <v>1227</v>
      </c>
      <c r="E31" s="223" t="s">
        <v>829</v>
      </c>
      <c r="F31" s="225">
        <f>0.06*F24</f>
        <v>48.42</v>
      </c>
      <c r="G31" s="25"/>
      <c r="H31" s="26"/>
    </row>
    <row r="32" spans="2:8">
      <c r="B32" s="222">
        <v>0</v>
      </c>
      <c r="C32" s="223"/>
      <c r="D32" s="224" t="s">
        <v>1087</v>
      </c>
      <c r="E32" s="223" t="s">
        <v>829</v>
      </c>
      <c r="F32" s="225">
        <f>F31*1.05</f>
        <v>50.841000000000001</v>
      </c>
      <c r="G32" s="25"/>
      <c r="H32" s="26"/>
    </row>
    <row r="33" spans="2:8">
      <c r="B33" s="222">
        <v>0</v>
      </c>
      <c r="C33" s="223"/>
      <c r="D33" s="224" t="s">
        <v>1058</v>
      </c>
      <c r="E33" s="223" t="s">
        <v>1059</v>
      </c>
      <c r="F33" s="225">
        <f>F31*0.25</f>
        <v>12.105</v>
      </c>
      <c r="G33" s="25"/>
      <c r="H33" s="26"/>
    </row>
    <row r="34" spans="2:8">
      <c r="B34" s="183">
        <v>0</v>
      </c>
      <c r="C34" s="124"/>
      <c r="D34" s="216" t="s">
        <v>1228</v>
      </c>
      <c r="E34" s="197"/>
      <c r="F34" s="189"/>
      <c r="G34" s="25"/>
      <c r="H34" s="26"/>
    </row>
    <row r="35" spans="2:8">
      <c r="B35" s="183">
        <v>12</v>
      </c>
      <c r="C35" s="192"/>
      <c r="D35" s="226" t="s">
        <v>1229</v>
      </c>
      <c r="E35" s="188" t="s">
        <v>352</v>
      </c>
      <c r="F35" s="189">
        <v>1042.8</v>
      </c>
      <c r="G35" s="25"/>
      <c r="H35" s="26"/>
    </row>
    <row r="36" spans="2:8">
      <c r="B36" s="183">
        <v>13</v>
      </c>
      <c r="C36" s="192"/>
      <c r="D36" s="191" t="s">
        <v>1230</v>
      </c>
      <c r="E36" s="188" t="s">
        <v>352</v>
      </c>
      <c r="F36" s="189">
        <v>1042.8</v>
      </c>
      <c r="G36" s="25"/>
      <c r="H36" s="26"/>
    </row>
    <row r="37" spans="2:8" ht="26.4">
      <c r="B37" s="183">
        <v>14</v>
      </c>
      <c r="C37" s="192"/>
      <c r="D37" s="191" t="s">
        <v>1231</v>
      </c>
      <c r="E37" s="188" t="s">
        <v>352</v>
      </c>
      <c r="F37" s="189">
        <f>F39</f>
        <v>3399.9</v>
      </c>
      <c r="G37" s="25"/>
      <c r="H37" s="26"/>
    </row>
    <row r="38" spans="2:8">
      <c r="B38" s="183">
        <v>0</v>
      </c>
      <c r="C38" s="192"/>
      <c r="D38" s="193" t="s">
        <v>1232</v>
      </c>
      <c r="E38" s="188" t="s">
        <v>1233</v>
      </c>
      <c r="F38" s="189">
        <f>1.8*10*F37</f>
        <v>61198.200000000004</v>
      </c>
      <c r="G38" s="25"/>
      <c r="H38" s="26"/>
    </row>
    <row r="39" spans="2:8" ht="26.4">
      <c r="B39" s="183">
        <v>15</v>
      </c>
      <c r="C39" s="192"/>
      <c r="D39" s="190" t="s">
        <v>1234</v>
      </c>
      <c r="E39" s="188" t="s">
        <v>352</v>
      </c>
      <c r="F39" s="189">
        <f>F41+F45+F49</f>
        <v>3399.9</v>
      </c>
      <c r="G39" s="25"/>
      <c r="H39" s="26"/>
    </row>
    <row r="40" spans="2:8">
      <c r="B40" s="183">
        <v>0</v>
      </c>
      <c r="C40" s="192"/>
      <c r="D40" s="193" t="s">
        <v>1235</v>
      </c>
      <c r="E40" s="188" t="s">
        <v>1233</v>
      </c>
      <c r="F40" s="189">
        <f>1.5*3*1.15*F39</f>
        <v>17594.482499999998</v>
      </c>
      <c r="G40" s="25"/>
      <c r="H40" s="26"/>
    </row>
    <row r="41" spans="2:8">
      <c r="B41" s="183">
        <v>16</v>
      </c>
      <c r="C41" s="192"/>
      <c r="D41" s="191" t="s">
        <v>1236</v>
      </c>
      <c r="E41" s="188" t="s">
        <v>352</v>
      </c>
      <c r="F41" s="189">
        <v>2626.8</v>
      </c>
      <c r="G41" s="25"/>
      <c r="H41" s="26"/>
    </row>
    <row r="42" spans="2:8" ht="26.4">
      <c r="B42" s="183">
        <v>0</v>
      </c>
      <c r="C42" s="192"/>
      <c r="D42" s="194" t="s">
        <v>1237</v>
      </c>
      <c r="E42" s="188" t="s">
        <v>352</v>
      </c>
      <c r="F42" s="189">
        <f>1.25*F41</f>
        <v>3283.5</v>
      </c>
      <c r="G42" s="25"/>
      <c r="H42" s="26"/>
    </row>
    <row r="43" spans="2:8">
      <c r="B43" s="183">
        <v>0</v>
      </c>
      <c r="C43" s="192"/>
      <c r="D43" s="194" t="s">
        <v>1238</v>
      </c>
      <c r="E43" s="188" t="s">
        <v>1233</v>
      </c>
      <c r="F43" s="189">
        <f>0.45*F41</f>
        <v>1182.0600000000002</v>
      </c>
      <c r="G43" s="25"/>
      <c r="H43" s="26"/>
    </row>
    <row r="44" spans="2:8">
      <c r="B44" s="183">
        <v>0</v>
      </c>
      <c r="C44" s="192"/>
      <c r="D44" s="193" t="s">
        <v>1239</v>
      </c>
      <c r="E44" s="188" t="s">
        <v>1019</v>
      </c>
      <c r="F44" s="189">
        <f>0.7*F41</f>
        <v>1838.76</v>
      </c>
      <c r="G44" s="25"/>
      <c r="H44" s="26"/>
    </row>
    <row r="45" spans="2:8">
      <c r="B45" s="183">
        <v>17</v>
      </c>
      <c r="C45" s="192"/>
      <c r="D45" s="191" t="s">
        <v>1236</v>
      </c>
      <c r="E45" s="188" t="s">
        <v>352</v>
      </c>
      <c r="F45" s="189">
        <v>598.20000000000005</v>
      </c>
      <c r="G45" s="25"/>
      <c r="H45" s="26"/>
    </row>
    <row r="46" spans="2:8" ht="26.4">
      <c r="B46" s="183">
        <v>0</v>
      </c>
      <c r="C46" s="192"/>
      <c r="D46" s="194" t="s">
        <v>1240</v>
      </c>
      <c r="E46" s="188" t="s">
        <v>352</v>
      </c>
      <c r="F46" s="189">
        <f>1.25*F45</f>
        <v>747.75</v>
      </c>
      <c r="G46" s="25"/>
      <c r="H46" s="26"/>
    </row>
    <row r="47" spans="2:8">
      <c r="B47" s="183">
        <v>0</v>
      </c>
      <c r="C47" s="192"/>
      <c r="D47" s="194" t="s">
        <v>1238</v>
      </c>
      <c r="E47" s="188" t="s">
        <v>1233</v>
      </c>
      <c r="F47" s="189">
        <f>0.45*F45</f>
        <v>269.19000000000005</v>
      </c>
      <c r="G47" s="25"/>
      <c r="H47" s="26"/>
    </row>
    <row r="48" spans="2:8">
      <c r="B48" s="183">
        <v>0</v>
      </c>
      <c r="C48" s="192"/>
      <c r="D48" s="193" t="s">
        <v>1239</v>
      </c>
      <c r="E48" s="188" t="s">
        <v>1019</v>
      </c>
      <c r="F48" s="189">
        <f>0.7*F45</f>
        <v>418.74</v>
      </c>
      <c r="G48" s="25"/>
      <c r="H48" s="26"/>
    </row>
    <row r="49" spans="2:8">
      <c r="B49" s="183">
        <v>18</v>
      </c>
      <c r="C49" s="192"/>
      <c r="D49" s="191" t="s">
        <v>1236</v>
      </c>
      <c r="E49" s="188" t="s">
        <v>352</v>
      </c>
      <c r="F49" s="189">
        <v>174.9</v>
      </c>
      <c r="G49" s="25"/>
      <c r="H49" s="26"/>
    </row>
    <row r="50" spans="2:8" ht="26.4">
      <c r="B50" s="183">
        <v>0</v>
      </c>
      <c r="C50" s="192"/>
      <c r="D50" s="194" t="s">
        <v>1241</v>
      </c>
      <c r="E50" s="188" t="s">
        <v>352</v>
      </c>
      <c r="F50" s="189">
        <f>1.25*F49</f>
        <v>218.625</v>
      </c>
      <c r="G50" s="25"/>
      <c r="H50" s="26"/>
    </row>
    <row r="51" spans="2:8">
      <c r="B51" s="183">
        <v>0</v>
      </c>
      <c r="C51" s="192"/>
      <c r="D51" s="194" t="s">
        <v>1238</v>
      </c>
      <c r="E51" s="188" t="s">
        <v>1233</v>
      </c>
      <c r="F51" s="189">
        <f>0.45*F49</f>
        <v>78.704999999999998</v>
      </c>
      <c r="G51" s="25"/>
      <c r="H51" s="26"/>
    </row>
    <row r="52" spans="2:8">
      <c r="B52" s="183">
        <v>0</v>
      </c>
      <c r="C52" s="192"/>
      <c r="D52" s="193" t="s">
        <v>1239</v>
      </c>
      <c r="E52" s="188" t="s">
        <v>1019</v>
      </c>
      <c r="F52" s="189">
        <f>0.7*F49</f>
        <v>122.42999999999999</v>
      </c>
      <c r="G52" s="25"/>
      <c r="H52" s="26"/>
    </row>
    <row r="53" spans="2:8">
      <c r="B53" s="183">
        <v>19</v>
      </c>
      <c r="C53" s="192"/>
      <c r="D53" s="191" t="s">
        <v>1242</v>
      </c>
      <c r="E53" s="188" t="s">
        <v>19</v>
      </c>
      <c r="F53" s="189">
        <v>242.14</v>
      </c>
      <c r="G53" s="25"/>
      <c r="H53" s="26"/>
    </row>
    <row r="54" spans="2:8" ht="26.4">
      <c r="B54" s="183">
        <v>20</v>
      </c>
      <c r="C54" s="192"/>
      <c r="D54" s="191" t="s">
        <v>1243</v>
      </c>
      <c r="E54" s="188" t="s">
        <v>19</v>
      </c>
      <c r="F54" s="189">
        <v>883.98</v>
      </c>
      <c r="G54" s="25"/>
      <c r="H54" s="26"/>
    </row>
    <row r="55" spans="2:8">
      <c r="B55" s="183">
        <v>21</v>
      </c>
      <c r="C55" s="192"/>
      <c r="D55" s="191" t="s">
        <v>1244</v>
      </c>
      <c r="E55" s="188" t="s">
        <v>352</v>
      </c>
      <c r="F55" s="189">
        <f>F58+F62</f>
        <v>65.5</v>
      </c>
      <c r="G55" s="25"/>
      <c r="H55" s="26"/>
    </row>
    <row r="56" spans="2:8">
      <c r="B56" s="183">
        <v>0</v>
      </c>
      <c r="C56" s="192"/>
      <c r="D56" s="193" t="s">
        <v>1245</v>
      </c>
      <c r="E56" s="188" t="s">
        <v>1233</v>
      </c>
      <c r="F56" s="189">
        <f>2.1*F55</f>
        <v>137.55000000000001</v>
      </c>
      <c r="G56" s="25"/>
      <c r="H56" s="26"/>
    </row>
    <row r="57" spans="2:8">
      <c r="B57" s="183">
        <v>0</v>
      </c>
      <c r="C57" s="192"/>
      <c r="D57" s="193" t="s">
        <v>638</v>
      </c>
      <c r="E57" s="188" t="s">
        <v>352</v>
      </c>
      <c r="F57" s="189">
        <f>F55</f>
        <v>65.5</v>
      </c>
      <c r="G57" s="25"/>
      <c r="H57" s="26"/>
    </row>
    <row r="58" spans="2:8">
      <c r="B58" s="183">
        <v>22</v>
      </c>
      <c r="C58" s="192"/>
      <c r="D58" s="190" t="s">
        <v>1246</v>
      </c>
      <c r="E58" s="188" t="s">
        <v>352</v>
      </c>
      <c r="F58" s="189">
        <v>32.299999999999997</v>
      </c>
      <c r="G58" s="25"/>
      <c r="H58" s="26"/>
    </row>
    <row r="59" spans="2:8" ht="39.6">
      <c r="B59" s="183">
        <v>0</v>
      </c>
      <c r="C59" s="192"/>
      <c r="D59" s="194" t="s">
        <v>1405</v>
      </c>
      <c r="E59" s="188" t="s">
        <v>352</v>
      </c>
      <c r="F59" s="189">
        <f>1.08*F58</f>
        <v>34.884</v>
      </c>
      <c r="G59" s="25"/>
      <c r="H59" s="26"/>
    </row>
    <row r="60" spans="2:8">
      <c r="B60" s="183">
        <v>0</v>
      </c>
      <c r="C60" s="192"/>
      <c r="D60" s="227" t="s">
        <v>1247</v>
      </c>
      <c r="E60" s="188" t="s">
        <v>1233</v>
      </c>
      <c r="F60" s="189">
        <f>4.4*F58</f>
        <v>142.12</v>
      </c>
      <c r="G60" s="25"/>
      <c r="H60" s="26"/>
    </row>
    <row r="61" spans="2:8">
      <c r="B61" s="183">
        <v>0</v>
      </c>
      <c r="C61" s="192"/>
      <c r="D61" s="193" t="s">
        <v>1248</v>
      </c>
      <c r="E61" s="188" t="s">
        <v>1233</v>
      </c>
      <c r="F61" s="189">
        <f>0.44*F58</f>
        <v>14.211999999999998</v>
      </c>
      <c r="G61" s="25"/>
      <c r="H61" s="26"/>
    </row>
    <row r="62" spans="2:8">
      <c r="B62" s="183">
        <v>23</v>
      </c>
      <c r="C62" s="192"/>
      <c r="D62" s="190" t="s">
        <v>1246</v>
      </c>
      <c r="E62" s="188" t="s">
        <v>352</v>
      </c>
      <c r="F62" s="189">
        <v>33.200000000000003</v>
      </c>
      <c r="G62" s="25"/>
      <c r="H62" s="26"/>
    </row>
    <row r="63" spans="2:8" ht="26.4">
      <c r="B63" s="183">
        <v>0</v>
      </c>
      <c r="C63" s="192"/>
      <c r="D63" s="194" t="s">
        <v>1406</v>
      </c>
      <c r="E63" s="188" t="s">
        <v>352</v>
      </c>
      <c r="F63" s="189">
        <f>1.08*F62</f>
        <v>35.856000000000009</v>
      </c>
      <c r="G63" s="25"/>
      <c r="H63" s="26"/>
    </row>
    <row r="64" spans="2:8">
      <c r="B64" s="183">
        <v>0</v>
      </c>
      <c r="C64" s="192"/>
      <c r="D64" s="227" t="s">
        <v>1247</v>
      </c>
      <c r="E64" s="188" t="s">
        <v>1233</v>
      </c>
      <c r="F64" s="189">
        <f>4.4*F62</f>
        <v>146.08000000000001</v>
      </c>
      <c r="G64" s="25"/>
      <c r="H64" s="26"/>
    </row>
    <row r="65" spans="2:8">
      <c r="B65" s="183">
        <v>0</v>
      </c>
      <c r="C65" s="192"/>
      <c r="D65" s="193" t="s">
        <v>1248</v>
      </c>
      <c r="E65" s="188" t="s">
        <v>1233</v>
      </c>
      <c r="F65" s="189">
        <f>0.44*F62</f>
        <v>14.608000000000001</v>
      </c>
      <c r="G65" s="25"/>
      <c r="H65" s="26"/>
    </row>
    <row r="66" spans="2:8" ht="26.4">
      <c r="B66" s="183">
        <v>24</v>
      </c>
      <c r="C66" s="192"/>
      <c r="D66" s="191" t="s">
        <v>1249</v>
      </c>
      <c r="E66" s="188" t="s">
        <v>352</v>
      </c>
      <c r="F66" s="189">
        <v>23.62</v>
      </c>
      <c r="G66" s="25"/>
      <c r="H66" s="26"/>
    </row>
    <row r="67" spans="2:8" ht="14.4">
      <c r="B67" s="164">
        <v>0</v>
      </c>
      <c r="C67" s="124"/>
      <c r="D67" s="216" t="s">
        <v>1250</v>
      </c>
      <c r="E67" s="197"/>
      <c r="F67" s="167"/>
      <c r="G67" s="25"/>
      <c r="H67" s="26"/>
    </row>
    <row r="68" spans="2:8">
      <c r="B68" s="228">
        <v>25</v>
      </c>
      <c r="C68" s="229"/>
      <c r="D68" s="230" t="s">
        <v>1251</v>
      </c>
      <c r="E68" s="188" t="s">
        <v>352</v>
      </c>
      <c r="F68" s="189">
        <v>10.1</v>
      </c>
      <c r="G68" s="25"/>
      <c r="H68" s="26"/>
    </row>
    <row r="69" spans="2:8" s="6" customFormat="1">
      <c r="B69" s="10"/>
      <c r="C69" s="11"/>
      <c r="D69" s="12"/>
      <c r="E69" s="13"/>
      <c r="F69" s="23"/>
      <c r="G69" s="27"/>
      <c r="H69" s="28"/>
    </row>
    <row r="70" spans="2:8">
      <c r="B70" s="4"/>
      <c r="C70" s="4"/>
      <c r="D70" s="7"/>
      <c r="E70" s="7" t="s">
        <v>5</v>
      </c>
      <c r="F70" s="24"/>
      <c r="G70" s="25"/>
      <c r="H70" s="26"/>
    </row>
    <row r="72" spans="2:8" s="8" customFormat="1" ht="12.75" customHeight="1">
      <c r="C72" s="9" t="str">
        <f>'1,1'!C22</f>
        <v>Piezīmes:</v>
      </c>
    </row>
    <row r="73" spans="2:8" s="8" customFormat="1" ht="45" customHeight="1">
      <c r="B73" s="787"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3" s="787"/>
      <c r="D73" s="787"/>
      <c r="E73" s="787"/>
      <c r="F73" s="787"/>
      <c r="G73" s="787"/>
      <c r="H73" s="787"/>
    </row>
  </sheetData>
  <mergeCells count="11">
    <mergeCell ref="B73:H73"/>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67</vt:i4>
      </vt:variant>
    </vt:vector>
  </HeadingPairs>
  <TitlesOfParts>
    <vt:vector size="104"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3.7</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Ingars Pazņikovs</cp:lastModifiedBy>
  <cp:lastPrinted>2017-12-05T07:50:51Z</cp:lastPrinted>
  <dcterms:created xsi:type="dcterms:W3CDTF">2011-09-07T11:49:58Z</dcterms:created>
  <dcterms:modified xsi:type="dcterms:W3CDTF">2018-08-01T05:09:20Z</dcterms:modified>
</cp:coreProperties>
</file>