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P:\iepirkumi\iepirkumi\ERAF_iepirkumi\VBOP_2018_49_ERAF_VATP6_ekas_buvn\Nolikums\"/>
    </mc:Choice>
  </mc:AlternateContent>
  <xr:revisionPtr revIDLastSave="0" documentId="13_ncr:1_{866493EB-FC01-4717-BB3B-BE8B968661A0}" xr6:coauthVersionLast="36" xr6:coauthVersionMax="36" xr10:uidLastSave="{00000000-0000-0000-0000-000000000000}"/>
  <bookViews>
    <workbookView xWindow="0" yWindow="0" windowWidth="23040" windowHeight="9075" tabRatio="766"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kops2" sheetId="130" r:id="rId15"/>
    <sheet name="2,1" sheetId="98" r:id="rId16"/>
    <sheet name="2,2" sheetId="99" r:id="rId17"/>
    <sheet name="2,3" sheetId="100" r:id="rId18"/>
    <sheet name="2,4" sheetId="101" r:id="rId19"/>
    <sheet name="2,5" sheetId="102" r:id="rId20"/>
    <sheet name="2,6" sheetId="103" r:id="rId21"/>
    <sheet name="2,7" sheetId="104" r:id="rId22"/>
    <sheet name="2,8" sheetId="105" r:id="rId23"/>
    <sheet name="2,9" sheetId="106" r:id="rId24"/>
    <sheet name="2,10" sheetId="107" r:id="rId25"/>
    <sheet name="2,11" sheetId="108" r:id="rId26"/>
    <sheet name="2,12" sheetId="111" r:id="rId27"/>
    <sheet name="2,13" sheetId="112" r:id="rId28"/>
    <sheet name="2,14" sheetId="113" r:id="rId29"/>
    <sheet name="2,15" sheetId="114" r:id="rId30"/>
    <sheet name="kops3" sheetId="131" r:id="rId31"/>
    <sheet name="3,1" sheetId="119" r:id="rId32"/>
    <sheet name="3,2" sheetId="120" r:id="rId33"/>
    <sheet name="3,3" sheetId="121" r:id="rId34"/>
    <sheet name="3,4" sheetId="109" r:id="rId35"/>
    <sheet name="3,5" sheetId="110" r:id="rId36"/>
    <sheet name="3,6" sheetId="122" r:id="rId37"/>
    <sheet name="kops4" sheetId="132" r:id="rId38"/>
    <sheet name="4,1" sheetId="127" r:id="rId39"/>
  </sheets>
  <externalReferences>
    <externalReference r:id="rId40"/>
    <externalReference r:id="rId41"/>
    <externalReference r:id="rId42"/>
  </externalReferences>
  <definedNames>
    <definedName name="A">'[1]2'!$A$1</definedName>
    <definedName name="P" localSheetId="2">#REF!</definedName>
    <definedName name="P" localSheetId="11">#REF!</definedName>
    <definedName name="P" localSheetId="12">#REF!</definedName>
    <definedName name="P" localSheetId="13">#REF!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5">#REF!</definedName>
    <definedName name="P" localSheetId="24">#REF!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31">#REF!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8">#REF!</definedName>
    <definedName name="P" localSheetId="1">#REF!</definedName>
    <definedName name="P" localSheetId="14">#REF!</definedName>
    <definedName name="P" localSheetId="30">#REF!</definedName>
    <definedName name="P" localSheetId="37">#REF!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'1,12'!$A$1:$G$51</definedName>
    <definedName name="_xlnm.Print_Area" localSheetId="3">'1,2'!$A$1:$G$51</definedName>
    <definedName name="_xlnm.Print_Area" localSheetId="4">'1,3'!$A$1:$G$120</definedName>
    <definedName name="_xlnm.Print_Area" localSheetId="5">'1,4'!$A$1:$G$45</definedName>
    <definedName name="_xlnm.Print_Area" localSheetId="6">'1,5'!$A$1:$G$47</definedName>
    <definedName name="_xlnm.Print_Area" localSheetId="8">'1,7'!$A$1:$G$73</definedName>
    <definedName name="_xlnm.Print_Area" localSheetId="9">'1,8'!$A$1:$G$54</definedName>
    <definedName name="_xlnm.Print_Area" localSheetId="10">'1,9'!$A$1:$G$49</definedName>
    <definedName name="_xlnm.Print_Area" localSheetId="15">'2,1'!$A$1:$H$99</definedName>
    <definedName name="_xlnm.Print_Area" localSheetId="24">'2,10'!$A$1:$H$29</definedName>
    <definedName name="_xlnm.Print_Area" localSheetId="25">'2,11'!$A$1:$G$15</definedName>
    <definedName name="_xlnm.Print_Area" localSheetId="26">'2,12'!$A$1:$H$44</definedName>
    <definedName name="_xlnm.Print_Area" localSheetId="27">'2,13'!$A$1:$H$66</definedName>
    <definedName name="_xlnm.Print_Area" localSheetId="28">'2,14'!$A$1:$H$148</definedName>
    <definedName name="_xlnm.Print_Area" localSheetId="29">'2,15'!$A$1:$I$376</definedName>
    <definedName name="_xlnm.Print_Area" localSheetId="16">'2,2'!$A$1:$H$36</definedName>
    <definedName name="_xlnm.Print_Area" localSheetId="17">'2,3'!$A$1:$H$132</definedName>
    <definedName name="_xlnm.Print_Area" localSheetId="18">'2,4'!$A$1:$H$220</definedName>
    <definedName name="_xlnm.Print_Area" localSheetId="19">'2,5'!$A$1:$H$115</definedName>
    <definedName name="_xlnm.Print_Area" localSheetId="20">'2,6'!$A$1:$H$264</definedName>
    <definedName name="_xlnm.Print_Area" localSheetId="21">'2,7'!$A$1:$H$57</definedName>
    <definedName name="_xlnm.Print_Area" localSheetId="22">'2,8'!$A$1:$H$56</definedName>
    <definedName name="_xlnm.Print_Area" localSheetId="23">'2,9'!$A$1:$H$41</definedName>
    <definedName name="_xlnm.Print_Area" localSheetId="31">'3,1'!$A$1:$H$62</definedName>
    <definedName name="_xlnm.Print_Area" localSheetId="32">'3,2'!$A$1:$H$48</definedName>
    <definedName name="_xlnm.Print_Area" localSheetId="33">'3,3'!$A$1:$H$64</definedName>
    <definedName name="_xlnm.Print_Area" localSheetId="34">'3,4'!$A$1:$G$92</definedName>
    <definedName name="_xlnm.Print_Area" localSheetId="35">'3,5'!$A$1:$G$67</definedName>
    <definedName name="_xlnm.Print_Area" localSheetId="36">'3,6'!$A$1:$G$58</definedName>
    <definedName name="_xlnm.Print_Area" localSheetId="38">'4,1'!$A$1:$G$86</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5">'2,1'!$7:$8</definedName>
    <definedName name="_xlnm.Print_Titles" localSheetId="24">'2,10'!$7:$8</definedName>
    <definedName name="_xlnm.Print_Titles" localSheetId="25">'2,11'!$7:$8</definedName>
    <definedName name="_xlnm.Print_Titles" localSheetId="26">'2,12'!$7:$8</definedName>
    <definedName name="_xlnm.Print_Titles" localSheetId="27">'2,13'!$7:$8</definedName>
    <definedName name="_xlnm.Print_Titles" localSheetId="28">'2,14'!$7:$8</definedName>
    <definedName name="_xlnm.Print_Titles" localSheetId="29">'2,15'!$7:$8</definedName>
    <definedName name="_xlnm.Print_Titles" localSheetId="16">'2,2'!$7:$8</definedName>
    <definedName name="_xlnm.Print_Titles" localSheetId="17">'2,3'!$7:$8</definedName>
    <definedName name="_xlnm.Print_Titles" localSheetId="18">'2,4'!$7:$8</definedName>
    <definedName name="_xlnm.Print_Titles" localSheetId="19">'2,5'!$7:$8</definedName>
    <definedName name="_xlnm.Print_Titles" localSheetId="20">'2,6'!$7:$8</definedName>
    <definedName name="_xlnm.Print_Titles" localSheetId="21">'2,7'!$7:$8</definedName>
    <definedName name="_xlnm.Print_Titles" localSheetId="22">'2,8'!$7:$8</definedName>
    <definedName name="_xlnm.Print_Titles" localSheetId="23">'2,9'!$7:$8</definedName>
    <definedName name="_xlnm.Print_Titles" localSheetId="31">'3,1'!$7:$8</definedName>
    <definedName name="_xlnm.Print_Titles" localSheetId="32">'3,2'!$7:$8</definedName>
    <definedName name="_xlnm.Print_Titles" localSheetId="33">'3,3'!$7:$8</definedName>
    <definedName name="_xlnm.Print_Titles" localSheetId="34">'3,4'!$7:$8</definedName>
    <definedName name="_xlnm.Print_Titles" localSheetId="35">'3,5'!$7:$8</definedName>
    <definedName name="_xlnm.Print_Titles" localSheetId="36">'3,6'!$7:$8</definedName>
    <definedName name="_xlnm.Print_Titles" localSheetId="38">'4,1'!$7:$8</definedName>
    <definedName name="_xlnm.Print_Titles" localSheetId="1">'kops1 '!$15:$16</definedName>
    <definedName name="_xlnm.Print_Titles" localSheetId="14">kops2!$18:$19</definedName>
    <definedName name="_xlnm.Print_Titles" localSheetId="30">kops3!$18:$19</definedName>
    <definedName name="_xlnm.Print_Titles" localSheetId="37">kops4!$18:$18</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1" i="127" l="1"/>
  <c r="E60" i="127"/>
  <c r="E59" i="127"/>
  <c r="E58" i="127"/>
  <c r="E55" i="127"/>
  <c r="E54" i="127"/>
  <c r="E51" i="127"/>
  <c r="E50" i="127"/>
  <c r="E49" i="127"/>
  <c r="E48" i="127"/>
  <c r="E47" i="127"/>
  <c r="E45" i="127"/>
  <c r="E44" i="127"/>
  <c r="E42" i="127"/>
  <c r="E41" i="127"/>
  <c r="E40" i="127"/>
  <c r="E39" i="127"/>
  <c r="E38" i="127"/>
  <c r="E37" i="127"/>
  <c r="E36" i="127"/>
  <c r="E35" i="127"/>
  <c r="E34" i="127"/>
  <c r="E31" i="127"/>
  <c r="E30" i="127"/>
  <c r="E29" i="127"/>
  <c r="E28" i="127"/>
  <c r="E27" i="127"/>
  <c r="E26" i="127"/>
  <c r="E25" i="127"/>
  <c r="E24" i="127"/>
  <c r="E23" i="127"/>
  <c r="E20" i="127"/>
  <c r="E18" i="127"/>
  <c r="E17" i="127"/>
  <c r="E15" i="127"/>
  <c r="A44" i="122"/>
  <c r="A45" i="122"/>
  <c r="A46" i="122"/>
  <c r="A47" i="122"/>
  <c r="A48" i="122"/>
  <c r="A53" i="122"/>
  <c r="A54" i="122"/>
  <c r="A55" i="122"/>
  <c r="A49" i="122"/>
  <c r="A50" i="122"/>
  <c r="A51" i="122"/>
  <c r="A52" i="122"/>
  <c r="E41" i="122"/>
  <c r="A33" i="122"/>
  <c r="A34" i="122"/>
  <c r="A35" i="122"/>
  <c r="A36" i="122"/>
  <c r="A37" i="122"/>
  <c r="A38" i="122"/>
  <c r="A39" i="122"/>
  <c r="A40" i="122"/>
  <c r="A41" i="122"/>
  <c r="E32" i="122"/>
  <c r="E33" i="122"/>
  <c r="E37" i="122"/>
  <c r="E38" i="122"/>
  <c r="E39" i="122"/>
  <c r="E40" i="122"/>
  <c r="E35" i="122"/>
  <c r="A12" i="122"/>
  <c r="A13" i="122"/>
  <c r="A14" i="122"/>
  <c r="A15" i="122"/>
  <c r="A16" i="122"/>
  <c r="A17" i="122"/>
  <c r="A18" i="122"/>
  <c r="A19" i="122"/>
  <c r="A20" i="122"/>
  <c r="A21" i="122"/>
  <c r="A22" i="122"/>
  <c r="A23" i="122"/>
  <c r="A24" i="122"/>
  <c r="A25" i="122"/>
  <c r="A26" i="122"/>
  <c r="A27" i="122"/>
  <c r="A28" i="122"/>
  <c r="A29" i="122"/>
  <c r="A30" i="122"/>
  <c r="E11" i="122"/>
  <c r="A337" i="114"/>
  <c r="A177" i="114"/>
  <c r="A178" i="114"/>
  <c r="A179" i="114"/>
  <c r="A180" i="114"/>
  <c r="A181" i="114"/>
  <c r="A182" i="114"/>
  <c r="A183" i="114"/>
  <c r="A184" i="114"/>
  <c r="A185" i="114"/>
  <c r="A186" i="114"/>
  <c r="A187" i="114"/>
  <c r="A188" i="114"/>
  <c r="A189" i="114"/>
  <c r="A190" i="114"/>
  <c r="A191" i="114"/>
  <c r="A192" i="114"/>
  <c r="A193" i="114"/>
  <c r="A194" i="114"/>
  <c r="A195" i="114"/>
  <c r="A196" i="114"/>
  <c r="A197" i="114"/>
  <c r="A198" i="114"/>
  <c r="A199" i="114"/>
  <c r="A200" i="114"/>
  <c r="A201" i="114"/>
  <c r="A202" i="114"/>
  <c r="A203" i="114"/>
  <c r="A204" i="114"/>
  <c r="A205" i="114"/>
  <c r="A206" i="114"/>
  <c r="A207" i="114"/>
  <c r="A208" i="114"/>
  <c r="A209" i="114"/>
  <c r="A210" i="114"/>
  <c r="A211" i="114"/>
  <c r="A212" i="114"/>
  <c r="A213" i="114"/>
  <c r="A214" i="114"/>
  <c r="A215" i="114"/>
  <c r="A216" i="114"/>
  <c r="A217" i="114"/>
  <c r="A218" i="114"/>
  <c r="A219" i="114"/>
  <c r="A220" i="114"/>
  <c r="A221" i="114"/>
  <c r="A222" i="114"/>
  <c r="A223" i="114"/>
  <c r="A224" i="114"/>
  <c r="A225" i="114"/>
  <c r="A226" i="114"/>
  <c r="A227" i="114"/>
  <c r="A228" i="114"/>
  <c r="A229" i="114"/>
  <c r="A230" i="114"/>
  <c r="A231" i="114"/>
  <c r="A232" i="114"/>
  <c r="A233" i="114"/>
  <c r="A234" i="114"/>
  <c r="A235" i="114"/>
  <c r="A236" i="114"/>
  <c r="A237" i="114"/>
  <c r="A238" i="114"/>
  <c r="A239" i="114"/>
  <c r="A240" i="114"/>
  <c r="A241" i="114"/>
  <c r="A242" i="114"/>
  <c r="A243" i="114"/>
  <c r="A244" i="114"/>
  <c r="A245" i="114"/>
  <c r="A246" i="114"/>
  <c r="A247" i="114"/>
  <c r="A248" i="114"/>
  <c r="A249" i="114"/>
  <c r="A250" i="114"/>
  <c r="A251" i="114"/>
  <c r="A252" i="114"/>
  <c r="A253" i="114"/>
  <c r="A254" i="114"/>
  <c r="A255" i="114"/>
  <c r="A256" i="114"/>
  <c r="A257" i="114"/>
  <c r="A258" i="114"/>
  <c r="A259" i="114"/>
  <c r="A260" i="114"/>
  <c r="A261" i="114"/>
  <c r="A262" i="114"/>
  <c r="A263" i="114"/>
  <c r="A264" i="114"/>
  <c r="A265" i="114"/>
  <c r="A266" i="114"/>
  <c r="A267" i="114"/>
  <c r="A268" i="114"/>
  <c r="A269" i="114"/>
  <c r="A270" i="114"/>
  <c r="A271" i="114"/>
  <c r="A272" i="114"/>
  <c r="A273" i="114"/>
  <c r="A274" i="114"/>
  <c r="A275" i="114"/>
  <c r="A276" i="114"/>
  <c r="A277" i="114"/>
  <c r="A278" i="114"/>
  <c r="A279" i="114"/>
  <c r="A280" i="114"/>
  <c r="A281" i="114"/>
  <c r="A282" i="114"/>
  <c r="A283" i="114"/>
  <c r="A284" i="114"/>
  <c r="A285" i="114"/>
  <c r="A286" i="114"/>
  <c r="A287" i="114"/>
  <c r="A288" i="114"/>
  <c r="A289" i="114"/>
  <c r="A290" i="114"/>
  <c r="A291" i="114"/>
  <c r="A292" i="114"/>
  <c r="A293" i="114"/>
  <c r="A294" i="114"/>
  <c r="A295" i="114"/>
  <c r="A296" i="114"/>
  <c r="A297" i="114"/>
  <c r="A298" i="114"/>
  <c r="A299" i="114"/>
  <c r="A300" i="114"/>
  <c r="A301" i="114"/>
  <c r="A302" i="114"/>
  <c r="A303" i="114"/>
  <c r="A304" i="114"/>
  <c r="A305" i="114"/>
  <c r="A306" i="114"/>
  <c r="A307" i="114"/>
  <c r="A308" i="114"/>
  <c r="A310" i="114"/>
  <c r="A311" i="114"/>
  <c r="A312" i="114"/>
  <c r="A313" i="114"/>
  <c r="A314" i="114"/>
  <c r="A315" i="114"/>
  <c r="A316" i="114"/>
  <c r="A317" i="114"/>
  <c r="A318" i="114"/>
  <c r="A319" i="114"/>
  <c r="A320" i="114"/>
  <c r="A321" i="114"/>
  <c r="A322" i="114"/>
  <c r="A323" i="114"/>
  <c r="A324" i="114"/>
  <c r="A325" i="114"/>
  <c r="A326" i="114"/>
  <c r="A327" i="114"/>
  <c r="A328" i="114"/>
  <c r="A329" i="114"/>
  <c r="A330" i="114"/>
  <c r="A331" i="114"/>
  <c r="A332" i="114"/>
  <c r="A333" i="114"/>
  <c r="A146" i="114"/>
  <c r="A147" i="114"/>
  <c r="A148" i="114"/>
  <c r="A149" i="114"/>
  <c r="A150" i="114"/>
  <c r="A151" i="114"/>
  <c r="A152" i="114"/>
  <c r="A153" i="114"/>
  <c r="A154" i="114"/>
  <c r="A155" i="114"/>
  <c r="A156" i="114"/>
  <c r="A157" i="114"/>
  <c r="A158" i="114"/>
  <c r="A159" i="114"/>
  <c r="A160" i="114"/>
  <c r="A161" i="114"/>
  <c r="A162" i="114"/>
  <c r="A163" i="114"/>
  <c r="A164" i="114"/>
  <c r="A165" i="114"/>
  <c r="A166" i="114"/>
  <c r="A167" i="114"/>
  <c r="A168" i="114"/>
  <c r="A169" i="114"/>
  <c r="A170" i="114"/>
  <c r="A171" i="114"/>
  <c r="A172" i="114"/>
  <c r="A173" i="114"/>
  <c r="A174" i="114"/>
  <c r="A118" i="114"/>
  <c r="A119" i="114"/>
  <c r="A120" i="114"/>
  <c r="A121" i="114"/>
  <c r="A122" i="114"/>
  <c r="A123" i="114"/>
  <c r="A124" i="114"/>
  <c r="A125" i="114"/>
  <c r="A126" i="114"/>
  <c r="A127" i="114"/>
  <c r="A128" i="114"/>
  <c r="A129" i="114"/>
  <c r="A130" i="114"/>
  <c r="A131" i="114"/>
  <c r="A38" i="114"/>
  <c r="A39" i="114"/>
  <c r="A40" i="114"/>
  <c r="A41" i="114"/>
  <c r="A42" i="114"/>
  <c r="A44" i="114"/>
  <c r="A45" i="114"/>
  <c r="A46" i="114"/>
  <c r="A47" i="114"/>
  <c r="A48" i="114"/>
  <c r="A49" i="114"/>
  <c r="A50" i="114"/>
  <c r="A51" i="114"/>
  <c r="A52" i="114"/>
  <c r="A53" i="114"/>
  <c r="A54" i="114"/>
  <c r="A55" i="114"/>
  <c r="A56" i="114"/>
  <c r="A57" i="114"/>
  <c r="A58" i="114"/>
  <c r="A59" i="114"/>
  <c r="A60" i="114"/>
  <c r="A61" i="114"/>
  <c r="A62" i="114"/>
  <c r="A63" i="114"/>
  <c r="A64" i="114"/>
  <c r="A65" i="114"/>
  <c r="A66" i="114"/>
  <c r="A67" i="114"/>
  <c r="A68" i="114"/>
  <c r="A69" i="114"/>
  <c r="A70" i="114"/>
  <c r="A71" i="114"/>
  <c r="A72" i="114"/>
  <c r="A73" i="114"/>
  <c r="A74" i="114"/>
  <c r="A75" i="114"/>
  <c r="A76" i="114"/>
  <c r="A77" i="114"/>
  <c r="A78" i="114"/>
  <c r="A79" i="114"/>
  <c r="A80" i="114"/>
  <c r="A81" i="114"/>
  <c r="A82" i="114"/>
  <c r="A83" i="114"/>
  <c r="A84" i="114"/>
  <c r="A85" i="114"/>
  <c r="A86" i="114"/>
  <c r="A87" i="114"/>
  <c r="A88" i="114"/>
  <c r="A89" i="114"/>
  <c r="A90" i="114"/>
  <c r="A91" i="114"/>
  <c r="A92" i="114"/>
  <c r="A93" i="114"/>
  <c r="A94" i="114"/>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F19" i="106"/>
  <c r="F45" i="103"/>
  <c r="A201" i="101"/>
  <c r="A202" i="101"/>
  <c r="A203" i="101"/>
  <c r="A204" i="101"/>
  <c r="A205" i="101"/>
  <c r="A206" i="101"/>
  <c r="A207" i="101"/>
  <c r="A208" i="101"/>
  <c r="A209" i="101"/>
  <c r="A210" i="101"/>
  <c r="A211" i="101"/>
  <c r="A212" i="101"/>
  <c r="A213" i="101"/>
  <c r="A214" i="101"/>
  <c r="A215" i="101"/>
  <c r="A216" i="101"/>
  <c r="A217" i="101"/>
  <c r="F204" i="101"/>
  <c r="F203" i="101"/>
  <c r="A12" i="101"/>
  <c r="A13" i="101"/>
  <c r="A14" i="101"/>
  <c r="A15" i="101"/>
  <c r="A16" i="101"/>
  <c r="A17" i="101"/>
  <c r="A18" i="101"/>
  <c r="A19" i="101"/>
  <c r="A20" i="101"/>
  <c r="A21" i="101"/>
  <c r="A22" i="101"/>
  <c r="A23" i="101"/>
  <c r="A24" i="101"/>
  <c r="A25" i="101"/>
  <c r="A26" i="101"/>
  <c r="A27" i="101"/>
  <c r="A28" i="101"/>
  <c r="A29" i="101"/>
  <c r="A30" i="101"/>
  <c r="A31" i="101"/>
  <c r="A32" i="101"/>
  <c r="A33" i="101"/>
  <c r="A34" i="101"/>
  <c r="A35" i="101"/>
  <c r="A36" i="101"/>
  <c r="A37" i="101"/>
  <c r="A38" i="101"/>
  <c r="A39" i="101"/>
  <c r="A40" i="101"/>
  <c r="A41" i="101"/>
  <c r="A42" i="101"/>
  <c r="A43" i="101"/>
  <c r="A44" i="101"/>
  <c r="A45" i="101"/>
  <c r="A46" i="101"/>
  <c r="A47" i="101"/>
  <c r="A48" i="101"/>
  <c r="A49" i="101"/>
  <c r="A50" i="101"/>
  <c r="A51" i="101"/>
  <c r="A52" i="101"/>
  <c r="A53" i="101"/>
  <c r="A54" i="101"/>
  <c r="A55" i="101"/>
  <c r="A56" i="101"/>
  <c r="A57" i="101"/>
  <c r="A58" i="101"/>
  <c r="A59" i="101"/>
  <c r="A60" i="101"/>
  <c r="A61" i="101"/>
  <c r="A62" i="101"/>
  <c r="A63" i="101"/>
  <c r="A64" i="101"/>
  <c r="A65" i="101"/>
  <c r="A66" i="101"/>
  <c r="A67" i="101"/>
  <c r="A68" i="101"/>
  <c r="A69" i="101"/>
  <c r="A70" i="101"/>
  <c r="A71" i="101"/>
  <c r="A72" i="101"/>
  <c r="A73" i="101"/>
  <c r="A74" i="101"/>
  <c r="A75" i="101"/>
  <c r="A76" i="101"/>
  <c r="A77" i="101"/>
  <c r="A78" i="101"/>
  <c r="A79" i="101"/>
  <c r="A80" i="101"/>
  <c r="A81" i="101"/>
  <c r="A82" i="101"/>
  <c r="A83" i="101"/>
  <c r="A84" i="101"/>
  <c r="A85" i="101"/>
  <c r="A86" i="101"/>
  <c r="A87" i="101"/>
  <c r="A88" i="101"/>
  <c r="A89" i="101"/>
  <c r="A90" i="101"/>
  <c r="A91" i="101"/>
  <c r="A92" i="101"/>
  <c r="A93" i="101"/>
  <c r="A94" i="101"/>
  <c r="A95" i="101"/>
  <c r="A96" i="101"/>
  <c r="A97" i="101"/>
  <c r="A98" i="101"/>
  <c r="A99" i="101"/>
  <c r="A100" i="101"/>
  <c r="A101" i="101"/>
  <c r="A102" i="101"/>
  <c r="A103" i="101"/>
  <c r="A104" i="101"/>
  <c r="A105" i="101"/>
  <c r="A106" i="101"/>
  <c r="A107" i="101"/>
  <c r="A108" i="101"/>
  <c r="A109" i="101"/>
  <c r="A110" i="101"/>
  <c r="A111" i="101"/>
  <c r="A112" i="101"/>
  <c r="A113" i="101"/>
  <c r="A114" i="101"/>
  <c r="A115" i="101"/>
  <c r="A116" i="101"/>
  <c r="A117" i="101"/>
  <c r="A118" i="101"/>
  <c r="A119" i="101"/>
  <c r="A120" i="101"/>
  <c r="A121" i="101"/>
  <c r="A122" i="101"/>
  <c r="A123" i="101"/>
  <c r="A124" i="101"/>
  <c r="A125" i="101"/>
  <c r="A126" i="101"/>
  <c r="A127" i="101"/>
  <c r="A128" i="101"/>
  <c r="A129" i="101"/>
  <c r="A130" i="101"/>
  <c r="A131" i="101"/>
  <c r="A132" i="101"/>
  <c r="A133" i="101"/>
  <c r="A134" i="101"/>
  <c r="A135" i="101"/>
  <c r="A136" i="101"/>
  <c r="A137" i="101"/>
  <c r="A138" i="101"/>
  <c r="A139" i="101"/>
  <c r="A140" i="101"/>
  <c r="A141" i="101"/>
  <c r="A142" i="101"/>
  <c r="A143" i="101"/>
  <c r="A144" i="101"/>
  <c r="A145" i="101"/>
  <c r="A146" i="101"/>
  <c r="A147" i="101"/>
  <c r="A148" i="101"/>
  <c r="A149" i="101"/>
  <c r="A150" i="101"/>
  <c r="A151" i="101"/>
  <c r="A152" i="101"/>
  <c r="A153" i="101"/>
  <c r="A154" i="101"/>
  <c r="A155" i="101"/>
  <c r="A156" i="101"/>
  <c r="A157" i="101"/>
  <c r="A158" i="101"/>
  <c r="A159" i="101"/>
  <c r="A160" i="101"/>
  <c r="A161" i="101"/>
  <c r="A162" i="101"/>
  <c r="A163" i="101"/>
  <c r="A164" i="101"/>
  <c r="A165" i="101"/>
  <c r="A166" i="101"/>
  <c r="A167" i="101"/>
  <c r="A168" i="101"/>
  <c r="A169" i="101"/>
  <c r="A170" i="101"/>
  <c r="A171" i="101"/>
  <c r="A172" i="101"/>
  <c r="A173" i="101"/>
  <c r="A174" i="101"/>
  <c r="A175" i="101"/>
  <c r="A176" i="101"/>
  <c r="A177" i="101"/>
  <c r="A178" i="101"/>
  <c r="A179" i="101"/>
  <c r="A180" i="101"/>
  <c r="A181" i="101"/>
  <c r="A182" i="101"/>
  <c r="A183" i="101"/>
  <c r="A184" i="101"/>
  <c r="A185" i="101"/>
  <c r="A186" i="101"/>
  <c r="A187" i="101"/>
  <c r="A188" i="101"/>
  <c r="A189" i="101"/>
  <c r="A190" i="101"/>
  <c r="A191" i="101"/>
  <c r="A192" i="101"/>
  <c r="A193" i="101"/>
  <c r="A194" i="101"/>
  <c r="A195" i="101"/>
  <c r="A196" i="101"/>
  <c r="A197" i="101"/>
  <c r="A198" i="101"/>
  <c r="A199" i="101"/>
  <c r="F192" i="101"/>
  <c r="F191" i="101"/>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88" i="100"/>
  <c r="A89" i="100"/>
  <c r="A90" i="100"/>
  <c r="A91" i="100"/>
  <c r="A92" i="100"/>
  <c r="A93" i="100"/>
  <c r="A94" i="100"/>
  <c r="A95" i="100"/>
  <c r="A96" i="100"/>
  <c r="A97" i="100"/>
  <c r="A98" i="100"/>
  <c r="A99" i="100"/>
  <c r="A100" i="100"/>
  <c r="A101" i="100"/>
  <c r="A102" i="100"/>
  <c r="A103" i="100"/>
  <c r="A104" i="100"/>
  <c r="A105" i="100"/>
  <c r="A106" i="100"/>
  <c r="A107" i="100"/>
  <c r="A108" i="100"/>
  <c r="A109" i="100"/>
  <c r="A110" i="100"/>
  <c r="A111" i="100"/>
  <c r="A112" i="100"/>
  <c r="A113" i="100"/>
  <c r="A114" i="100"/>
  <c r="A115" i="100"/>
  <c r="A116" i="100"/>
  <c r="A117" i="100"/>
  <c r="A118" i="100"/>
  <c r="A119" i="100"/>
  <c r="A120" i="100"/>
  <c r="A121" i="100"/>
  <c r="A122" i="100"/>
  <c r="A123" i="100"/>
  <c r="A124" i="100"/>
  <c r="A125" i="100"/>
  <c r="A126" i="100"/>
  <c r="A127" i="100"/>
  <c r="A128" i="100"/>
  <c r="F80" i="100"/>
  <c r="F79" i="100"/>
  <c r="F78" i="100"/>
  <c r="F77" i="100"/>
  <c r="E47" i="89"/>
  <c r="E40" i="89"/>
  <c r="E39" i="89"/>
  <c r="E36" i="89"/>
  <c r="E32" i="89"/>
  <c r="E24" i="89"/>
  <c r="E23" i="89"/>
  <c r="E20" i="89"/>
  <c r="E16" i="89"/>
  <c r="E67" i="88"/>
  <c r="E64" i="88"/>
  <c r="E62" i="88"/>
  <c r="E59" i="88"/>
  <c r="E58" i="88"/>
  <c r="E54" i="88"/>
  <c r="E50" i="88"/>
  <c r="E47" i="88"/>
  <c r="E46" i="88"/>
  <c r="E43" i="88"/>
  <c r="E45" i="88"/>
  <c r="E44" i="88"/>
  <c r="E40" i="88"/>
  <c r="E42" i="88"/>
  <c r="E41" i="88"/>
  <c r="E37" i="88"/>
  <c r="E38" i="88"/>
  <c r="E35" i="88"/>
  <c r="E33" i="88"/>
  <c r="E32" i="88"/>
  <c r="E29" i="88"/>
  <c r="E31" i="88"/>
  <c r="E30" i="88"/>
  <c r="E26" i="88"/>
  <c r="E28" i="88"/>
  <c r="E27" i="88"/>
  <c r="E23" i="88"/>
  <c r="E24" i="88"/>
  <c r="E21" i="88"/>
  <c r="E36" i="87"/>
  <c r="E34" i="87"/>
  <c r="E32" i="87"/>
  <c r="E30" i="87"/>
  <c r="E28" i="87"/>
  <c r="E27" i="87"/>
  <c r="E25" i="87"/>
  <c r="E22" i="87"/>
  <c r="E21" i="87"/>
  <c r="E20" i="87"/>
  <c r="E15" i="87"/>
  <c r="E12" i="87"/>
  <c r="E44" i="86"/>
  <c r="B44" i="86"/>
  <c r="E43" i="86"/>
  <c r="B43" i="86"/>
  <c r="E42" i="86"/>
  <c r="B42" i="86"/>
  <c r="E40" i="86"/>
  <c r="E39" i="86"/>
  <c r="E37" i="86"/>
  <c r="E34" i="86"/>
  <c r="E35" i="86"/>
  <c r="E33" i="86"/>
  <c r="E32" i="86"/>
  <c r="E27" i="86"/>
  <c r="E28" i="86"/>
  <c r="E25" i="86"/>
  <c r="E26" i="86"/>
  <c r="E11" i="86"/>
  <c r="E22" i="86"/>
  <c r="E23" i="86"/>
  <c r="E24" i="86"/>
  <c r="E20" i="86"/>
  <c r="E18" i="86"/>
  <c r="E17" i="86"/>
  <c r="E15" i="86"/>
  <c r="E14" i="86"/>
  <c r="E43" i="85"/>
  <c r="E32" i="85"/>
  <c r="E16" i="85"/>
  <c r="E68" i="84"/>
  <c r="E66" i="84"/>
  <c r="E61" i="84"/>
  <c r="E60" i="84"/>
  <c r="E59" i="84"/>
  <c r="E57" i="84"/>
  <c r="E56" i="84"/>
  <c r="E55" i="84"/>
  <c r="E53" i="84"/>
  <c r="E52" i="84"/>
  <c r="E51" i="84"/>
  <c r="E47" i="84"/>
  <c r="E49" i="84"/>
  <c r="E48" i="84"/>
  <c r="E46" i="84"/>
  <c r="E39" i="84"/>
  <c r="E34" i="84"/>
  <c r="E36" i="84"/>
  <c r="E35" i="84"/>
  <c r="E31" i="84"/>
  <c r="E28" i="84"/>
  <c r="E29" i="84"/>
  <c r="E30" i="84"/>
  <c r="E26" i="84"/>
  <c r="E22" i="84"/>
  <c r="E36" i="83"/>
  <c r="E34" i="83"/>
  <c r="E29" i="83"/>
  <c r="E27" i="83"/>
  <c r="E23" i="83"/>
  <c r="E22" i="83"/>
  <c r="E20" i="83"/>
  <c r="E18" i="83"/>
  <c r="E16" i="83"/>
  <c r="E14" i="83"/>
  <c r="E11" i="83"/>
  <c r="A2" i="82"/>
  <c r="E41" i="82"/>
  <c r="E36" i="82"/>
  <c r="E31" i="82"/>
  <c r="E26" i="82"/>
  <c r="E27" i="82"/>
  <c r="E23" i="82"/>
  <c r="E17" i="82"/>
  <c r="E37" i="81"/>
  <c r="E34" i="81"/>
  <c r="E33" i="81"/>
  <c r="E30" i="81"/>
  <c r="E21" i="81"/>
  <c r="E18" i="81"/>
  <c r="E17" i="81"/>
  <c r="E14" i="81"/>
  <c r="A2" i="26"/>
  <c r="A5" i="129"/>
  <c r="H11" i="129"/>
  <c r="H12" i="129"/>
  <c r="H13" i="129"/>
  <c r="G13" i="129"/>
  <c r="D18" i="128"/>
  <c r="D19" i="128"/>
  <c r="D22" i="128"/>
  <c r="D20" i="128"/>
  <c r="D21" i="128"/>
  <c r="B44" i="81"/>
  <c r="A86" i="127"/>
  <c r="A2" i="127"/>
  <c r="D1" i="127"/>
  <c r="A58" i="122"/>
  <c r="B57" i="122"/>
  <c r="A2" i="122"/>
  <c r="D1" i="122"/>
  <c r="A64" i="121"/>
  <c r="B63" i="121"/>
  <c r="A2" i="121"/>
  <c r="D1" i="121"/>
  <c r="A48" i="120"/>
  <c r="A2" i="120"/>
  <c r="D1" i="120"/>
  <c r="A62" i="119"/>
  <c r="A2" i="119"/>
  <c r="D1" i="119"/>
  <c r="A376" i="114"/>
  <c r="B375" i="114"/>
  <c r="A2" i="114"/>
  <c r="D1" i="114"/>
  <c r="A148" i="113"/>
  <c r="A2" i="113"/>
  <c r="D1" i="113"/>
  <c r="A66" i="112"/>
  <c r="B65" i="112"/>
  <c r="A2" i="112"/>
  <c r="D1" i="112"/>
  <c r="A44" i="111"/>
  <c r="B43" i="111"/>
  <c r="A2" i="111"/>
  <c r="D1" i="111"/>
  <c r="A67" i="110"/>
  <c r="B66" i="110"/>
  <c r="A2" i="110"/>
  <c r="D1" i="110"/>
  <c r="A92" i="109"/>
  <c r="B91" i="109"/>
  <c r="A2" i="109"/>
  <c r="D1" i="109"/>
  <c r="A15" i="108"/>
  <c r="B14" i="108"/>
  <c r="A2" i="108"/>
  <c r="D1" i="108"/>
  <c r="A29" i="107"/>
  <c r="B28" i="107"/>
  <c r="A2" i="107"/>
  <c r="D1" i="107"/>
  <c r="A41" i="106"/>
  <c r="B40" i="106"/>
  <c r="A2" i="106"/>
  <c r="D1" i="106"/>
  <c r="A56" i="105"/>
  <c r="B55" i="105"/>
  <c r="A2" i="105"/>
  <c r="D1" i="105"/>
  <c r="A57" i="104"/>
  <c r="B56" i="104"/>
  <c r="A2" i="104"/>
  <c r="D1" i="104"/>
  <c r="A264" i="103"/>
  <c r="B263" i="103"/>
  <c r="A2" i="103"/>
  <c r="D1" i="103"/>
  <c r="A115" i="102"/>
  <c r="B114" i="102"/>
  <c r="A2" i="102"/>
  <c r="D1" i="102"/>
  <c r="A220" i="101"/>
  <c r="A2" i="101"/>
  <c r="D1" i="101"/>
  <c r="A132" i="100"/>
  <c r="B131" i="100"/>
  <c r="A2" i="100"/>
  <c r="D1" i="100"/>
  <c r="A36" i="99"/>
  <c r="B35" i="99"/>
  <c r="A2" i="99"/>
  <c r="D1" i="99"/>
  <c r="A99" i="98"/>
  <c r="B98" i="98"/>
  <c r="A2" i="98"/>
  <c r="D1" i="98"/>
  <c r="A51" i="89"/>
  <c r="B50" i="89"/>
  <c r="A2" i="89"/>
  <c r="D1" i="89"/>
  <c r="A71" i="88"/>
  <c r="B70" i="88"/>
  <c r="A2" i="88"/>
  <c r="D1" i="88"/>
  <c r="A41" i="87"/>
  <c r="B40" i="87"/>
  <c r="A2" i="87"/>
  <c r="D1" i="87"/>
  <c r="A49" i="86"/>
  <c r="B48" i="86"/>
  <c r="A2" i="86"/>
  <c r="D1" i="86"/>
  <c r="A54" i="85"/>
  <c r="A2" i="85"/>
  <c r="D1" i="85"/>
  <c r="A73" i="84"/>
  <c r="A2" i="84"/>
  <c r="D1" i="84"/>
  <c r="A40" i="83"/>
  <c r="B39" i="83"/>
  <c r="A2" i="83"/>
  <c r="D1" i="83"/>
  <c r="A47" i="82"/>
  <c r="B46" i="82"/>
  <c r="D1" i="82"/>
  <c r="A45" i="81"/>
  <c r="D1" i="81"/>
  <c r="A120" i="80"/>
  <c r="B119" i="80"/>
  <c r="A2" i="80"/>
  <c r="D1" i="80"/>
  <c r="A51" i="79"/>
  <c r="B50" i="79"/>
  <c r="A2" i="79"/>
  <c r="D1" i="79"/>
  <c r="D1" i="26"/>
</calcChain>
</file>

<file path=xl/sharedStrings.xml><?xml version="1.0" encoding="utf-8"?>
<sst xmlns="http://schemas.openxmlformats.org/spreadsheetml/2006/main" count="6422" uniqueCount="2257">
  <si>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</si>
  <si>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</si>
  <si>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</si>
  <si>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</si>
  <si>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</si>
  <si>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</si>
  <si>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</si>
  <si>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</si>
  <si>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</si>
  <si>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</si>
  <si>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</si>
  <si>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</si>
  <si>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</si>
  <si>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</si>
  <si>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</si>
  <si>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</si>
  <si>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</si>
  <si>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</si>
  <si>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</si>
  <si>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</si>
  <si>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</si>
  <si>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</si>
  <si>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</si>
  <si>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</si>
  <si>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</si>
  <si>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</si>
  <si>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</si>
  <si>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Liekās grunts aizvešana uz pasūtītāja norādīto vietu</t>
  </si>
  <si>
    <t>Cauruļvadu CCTV inspekcija</t>
  </si>
  <si>
    <t>Izpilddokumentācijas izgatavošana un saskaņošana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</si>
  <si>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</si>
  <si>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</si>
  <si>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</si>
  <si>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</si>
  <si>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</si>
  <si>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</si>
  <si>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</si>
  <si>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</si>
  <si>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</si>
  <si>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Zemes darbi</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</si>
  <si>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</si>
  <si>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</si>
  <si>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</si>
  <si>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</si>
  <si>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</si>
  <si>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</si>
  <si>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</si>
  <si>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</si>
  <si>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</si>
  <si>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</si>
  <si>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Peiko HPM montāža</t>
  </si>
  <si>
    <t>Peiko HPM 16P</t>
  </si>
  <si>
    <t>Peiko HPM 30P</t>
  </si>
  <si>
    <t>Peiko HPM 36P</t>
  </si>
  <si>
    <t>Peiko HPM 39P</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</si>
  <si>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</si>
  <si>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</si>
  <si>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</si>
  <si>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</si>
  <si>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</si>
  <si>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</si>
  <si>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</si>
  <si>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</si>
  <si>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</si>
  <si>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</si>
  <si>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</si>
  <si>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</si>
  <si>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</si>
  <si>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</si>
  <si>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</si>
  <si>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</si>
  <si>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</si>
  <si>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</si>
  <si>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</si>
  <si>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</si>
  <si>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</si>
  <si>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</si>
  <si>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</si>
  <si>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</si>
  <si>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</si>
  <si>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</si>
  <si>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DZK-8S</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</si>
  <si>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</si>
  <si>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</si>
  <si>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</si>
  <si>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</si>
  <si>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</si>
  <si>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</si>
  <si>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</si>
  <si>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</si>
  <si>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</si>
  <si>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</si>
  <si>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</si>
  <si>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</si>
  <si>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</si>
  <si>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</si>
  <si>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</si>
  <si>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</si>
  <si>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</si>
  <si>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</si>
  <si>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</si>
  <si>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</si>
  <si>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</si>
  <si>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</si>
  <si>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DZK-26S</t>
  </si>
  <si>
    <t>DZK-27</t>
  </si>
  <si>
    <t>DZK-28</t>
  </si>
  <si>
    <t>DZK-28S</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</si>
  <si>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</si>
  <si>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</si>
  <si>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</si>
  <si>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</si>
  <si>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</si>
  <si>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</si>
  <si>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</si>
  <si>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</si>
  <si>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</si>
  <si>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</si>
  <si>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Sienu mūrēšana no FIBO 3 blokiem 200 mm</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</si>
  <si>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</si>
  <si>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</si>
  <si>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</si>
  <si>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</si>
  <si>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</si>
  <si>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</si>
  <si>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</si>
  <si>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</si>
  <si>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</si>
  <si>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Paroc EXTRA 75 mm</t>
  </si>
  <si>
    <t>WC starpsienas</t>
  </si>
  <si>
    <t>Saliekamo WC šķērssienu  montāža</t>
  </si>
  <si>
    <t>Laminēts  mitrumizturīgs  KSP, monolīts  lamināts, profillīstes  anodēts  alumīnijs, durvis, CONA 25 vai ekvivalents</t>
  </si>
  <si>
    <t>Doku šelters</t>
  </si>
  <si>
    <t>Doku šeltera , bamperu montāža</t>
  </si>
  <si>
    <t xml:space="preserve">Tērauda konstrukciju izgatavošana,piegāde,montāža kolonām,montēt ar normālā precizētām 8.8 klases skrūvēm,piemetinot ieliekām detaļām,ieskaitot tērauda konstrukciju virsmu apstrādi, atbilstoši darba zīmējumu prasībām </t>
  </si>
  <si>
    <t>Tērauda konstrukcijas apstrādātas atbilstoši BK daļas norādījumiem tai skaitā ugunsdrošais krāsojums</t>
  </si>
  <si>
    <t>Palīgmateriāli -skrūves,uzgriežņi u.c.</t>
  </si>
  <si>
    <t>Kopnes (MK04--MK-04.9)</t>
  </si>
  <si>
    <t>Metāla kopņu montāža</t>
  </si>
  <si>
    <t>Jumta nesošā profīla montāža</t>
  </si>
  <si>
    <t xml:space="preserve">Lēzeno jumtu  izolācija Paroc </t>
  </si>
  <si>
    <t>Siltumizolācijas ieklāšana,  dībeļošana</t>
  </si>
  <si>
    <t xml:space="preserve">Lēzeno jumtu virskārtas izolācija Paroc </t>
  </si>
  <si>
    <t>Modificēta ruļveida seguma ieklāšana jumtam</t>
  </si>
  <si>
    <t>Jumta kores izbūve</t>
  </si>
  <si>
    <t>Deflektoru montāža</t>
  </si>
  <si>
    <t>Lietus ūdens notekas 150mm</t>
  </si>
  <si>
    <t>Ūdens notekas , ūdens piltuves, veidgabali, stiprinājumi, palīgmateriāli</t>
  </si>
  <si>
    <t>Ūdens teknes ,  veidgabali, stiprinājumi, palīgmateriāli</t>
  </si>
  <si>
    <t>Jumta kāpnes h=9,7m montāža</t>
  </si>
  <si>
    <t>Karnīzes izbūve saskaņā ar projektu (koka brusu karkass,apdares dēļu apšuvums,dēļu krāsojums, metāla leņķis 100x4 mm, palīgmateriāli)-ARD-1</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</si>
  <si>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</si>
  <si>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</si>
  <si>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</si>
  <si>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</si>
  <si>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</si>
  <si>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</si>
  <si>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</si>
  <si>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Knauf Flaechendicht  Hidroizolācija</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</si>
  <si>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</si>
  <si>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</si>
  <si>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</si>
  <si>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</si>
  <si>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</si>
  <si>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</si>
  <si>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</si>
  <si>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</si>
  <si>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</si>
  <si>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</si>
  <si>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</si>
  <si>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</si>
  <si>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</si>
  <si>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</si>
  <si>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</si>
  <si>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</si>
  <si>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</si>
  <si>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</si>
  <si>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</si>
  <si>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</si>
  <si>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</si>
  <si>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</si>
  <si>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</si>
  <si>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</si>
  <si>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</si>
  <si>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</si>
  <si>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</si>
  <si>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</si>
  <si>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</si>
  <si>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</si>
  <si>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</si>
  <si>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</si>
  <si>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Knauf sistēmas iekārto griestu D113 metāla karkasa ierīkošana vai ekvivalents</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</si>
  <si>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</si>
  <si>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</si>
  <si>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</si>
  <si>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</si>
  <si>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</si>
  <si>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</si>
  <si>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</si>
  <si>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</si>
  <si>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</si>
  <si>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</si>
  <si>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</si>
  <si>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</si>
  <si>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</si>
  <si>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Riģipša lūku montāža piekārtos griestos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</si>
  <si>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</si>
  <si>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</si>
  <si>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</si>
  <si>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</si>
  <si>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</si>
  <si>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</si>
  <si>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</si>
  <si>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</si>
  <si>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</si>
  <si>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</si>
  <si>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</si>
  <si>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</si>
  <si>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</si>
  <si>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</si>
  <si>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</si>
  <si>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</si>
  <si>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</si>
  <si>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</si>
  <si>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</si>
  <si>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</si>
  <si>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</si>
  <si>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</si>
  <si>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</si>
  <si>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</si>
  <si>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</si>
  <si>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</si>
  <si>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</si>
  <si>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</si>
  <si>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</si>
  <si>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</si>
  <si>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</si>
  <si>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</si>
  <si>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</si>
  <si>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</si>
  <si>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</si>
  <si>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</si>
  <si>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</si>
  <si>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</si>
  <si>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</si>
  <si>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</si>
  <si>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</si>
  <si>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Jumta profīla montāža</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</si>
  <si>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</si>
  <si>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</si>
  <si>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</si>
  <si>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</si>
  <si>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</si>
  <si>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</si>
  <si>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</si>
  <si>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</si>
  <si>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</si>
  <si>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</si>
  <si>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</si>
  <si>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</si>
  <si>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</si>
  <si>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</si>
  <si>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</si>
  <si>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</si>
  <si>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</si>
  <si>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Videonovērošanas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</si>
  <si>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</si>
  <si>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</si>
  <si>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</si>
  <si>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</si>
  <si>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</si>
  <si>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</si>
  <si>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</si>
  <si>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</si>
  <si>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</si>
  <si>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</si>
  <si>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</si>
  <si>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</si>
  <si>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</si>
  <si>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</si>
  <si>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</si>
  <si>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</si>
  <si>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</si>
  <si>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</si>
  <si>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</si>
  <si>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</si>
  <si>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</si>
  <si>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</si>
  <si>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</si>
  <si>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</si>
  <si>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</si>
  <si>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</si>
  <si>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</si>
  <si>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</si>
  <si>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</si>
  <si>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</si>
  <si>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</si>
  <si>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</si>
  <si>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</si>
  <si>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</si>
  <si>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</si>
  <si>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</si>
  <si>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</si>
  <si>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</si>
  <si>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</si>
  <si>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</si>
  <si>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</si>
  <si>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</si>
  <si>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</si>
  <si>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</si>
  <si>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</si>
  <si>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</si>
  <si>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</si>
  <si>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</si>
  <si>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</si>
  <si>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</si>
  <si>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</si>
  <si>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</si>
  <si>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</si>
  <si>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</si>
  <si>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</si>
  <si>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</si>
  <si>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</si>
  <si>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</si>
  <si>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</si>
  <si>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</si>
  <si>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</si>
  <si>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</si>
  <si>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</si>
  <si>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</si>
  <si>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</si>
  <si>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</si>
  <si>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</si>
  <si>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</si>
  <si>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</si>
  <si>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</si>
  <si>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MAGNA 3 50-120F</t>
  </si>
  <si>
    <t>Trīsgaitas vārsts ar piedziņu</t>
  </si>
  <si>
    <t xml:space="preserve">Balansēšanas ventilis </t>
  </si>
  <si>
    <t>STAF Dn65 Kvs=85.0</t>
  </si>
  <si>
    <t>STAF Dn80 Kvs=120.0</t>
  </si>
  <si>
    <t>Drošības vārsts</t>
  </si>
  <si>
    <t>6 bar; Dn20</t>
  </si>
  <si>
    <t xml:space="preserve">Lodveida ventilis  </t>
  </si>
  <si>
    <t xml:space="preserve"> Dn 65</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</si>
  <si>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</si>
  <si>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</si>
  <si>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</si>
  <si>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</si>
  <si>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</si>
  <si>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</si>
  <si>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</si>
  <si>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</si>
  <si>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</si>
  <si>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Dn 20</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</si>
  <si>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</si>
  <si>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</si>
  <si>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</si>
  <si>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</si>
  <si>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</si>
  <si>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</si>
  <si>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</si>
  <si>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</si>
  <si>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</si>
  <si>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</si>
  <si>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</si>
  <si>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</si>
  <si>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</si>
  <si>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</si>
  <si>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</si>
  <si>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</si>
  <si>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</si>
  <si>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</si>
  <si>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</si>
  <si>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</si>
  <si>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</si>
  <si>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</si>
  <si>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 xml:space="preserve">ALPHA2 25-40 130 </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</si>
  <si>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</si>
  <si>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</si>
  <si>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</si>
  <si>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</si>
  <si>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</si>
  <si>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</si>
  <si>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</si>
  <si>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</si>
  <si>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</si>
  <si>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</si>
  <si>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</si>
  <si>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</si>
  <si>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</si>
  <si>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</si>
  <si>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</si>
  <si>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</si>
  <si>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</si>
  <si>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</si>
  <si>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</si>
  <si>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</si>
  <si>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</si>
  <si>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</si>
  <si>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</si>
  <si>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</si>
  <si>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76x40mm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</si>
  <si>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</si>
  <si>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</si>
  <si>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</si>
  <si>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</si>
  <si>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</si>
  <si>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</si>
  <si>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</si>
  <si>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</si>
  <si>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</si>
  <si>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</si>
  <si>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</si>
  <si>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</si>
  <si>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</si>
  <si>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</si>
  <si>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</si>
  <si>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</si>
  <si>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</si>
  <si>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</si>
  <si>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</si>
  <si>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</si>
  <si>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</si>
  <si>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</si>
  <si>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</si>
  <si>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</si>
  <si>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</si>
  <si>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</si>
  <si>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</si>
  <si>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</si>
  <si>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</si>
  <si>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</si>
  <si>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</si>
  <si>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</si>
  <si>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</si>
  <si>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</si>
  <si>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</si>
  <si>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</si>
  <si>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</si>
  <si>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</si>
  <si>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</si>
  <si>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</si>
  <si>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UTK/C-600-600-630</t>
  </si>
  <si>
    <t>UTK/R-800x500</t>
  </si>
  <si>
    <t>Ø800</t>
  </si>
  <si>
    <t>1000x500</t>
  </si>
  <si>
    <t>1800x1200</t>
  </si>
  <si>
    <t>1000x400</t>
  </si>
  <si>
    <t>gab.</t>
  </si>
  <si>
    <t>K 100 EC</t>
  </si>
  <si>
    <t>Kanāla filtrs</t>
  </si>
  <si>
    <t>FFR 125 F5</t>
  </si>
  <si>
    <t>LCRF 600 P H14</t>
  </si>
  <si>
    <t>TVC/OF-300-150</t>
  </si>
  <si>
    <t>TVC/OF-400-200</t>
  </si>
  <si>
    <t>TVC/OF-400-300</t>
  </si>
  <si>
    <t>SLCU 400 1200 100</t>
  </si>
  <si>
    <t>USS/I-1000-500</t>
  </si>
  <si>
    <t>700x400</t>
  </si>
  <si>
    <t>USS/I-1000-1100</t>
  </si>
  <si>
    <t>USS/I-1800-800</t>
  </si>
  <si>
    <t>UTK/R-800x1800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</si>
  <si>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</si>
  <si>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</si>
  <si>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</si>
  <si>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</si>
  <si>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</si>
  <si>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</si>
  <si>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</si>
  <si>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Siltuma skaitītājs Multical 602 ar plūsmas mērītāju Ultraflow,  Qnom. 25,0 m3/h Dn 65</t>
  </si>
  <si>
    <t xml:space="preserve">Spiediena regulators </t>
  </si>
  <si>
    <t>AVP, Dn 50 Kvs 25,0 m3/h</t>
  </si>
  <si>
    <t>Piebarošanas ūdens skaitītājs</t>
  </si>
  <si>
    <t>Qnom=1.5m3/h; T=+90°C</t>
  </si>
  <si>
    <r>
      <t xml:space="preserve">Karstā ūdens plākšņu siltummainis </t>
    </r>
    <r>
      <rPr>
        <sz val="10"/>
        <rFont val="Arial"/>
        <family val="2"/>
        <charset val="204"/>
      </rPr>
      <t/>
    </r>
  </si>
  <si>
    <t>Qs=41,7kW, XB06L-1-36</t>
  </si>
  <si>
    <t xml:space="preserve">Apkures ūdens plākšņu siltummainis  </t>
  </si>
  <si>
    <t>Qs=175,78kW, XB52M-1-36</t>
  </si>
  <si>
    <r>
      <t xml:space="preserve">Ventilācijas plākšņu siltummainis </t>
    </r>
    <r>
      <rPr>
        <sz val="10"/>
        <rFont val="Arial"/>
        <family val="2"/>
        <charset val="204"/>
      </rPr>
      <t/>
    </r>
  </si>
  <si>
    <t>Qs=410,55kW, XB52M-1-100</t>
  </si>
  <si>
    <t>Qs=649,1kW, XB70M-1-80</t>
  </si>
  <si>
    <t>Procesors</t>
  </si>
  <si>
    <t>ECL 310 (A390)</t>
  </si>
  <si>
    <t>ECL 310 (A217)</t>
  </si>
  <si>
    <t>Karstā ūdens tvertne</t>
  </si>
  <si>
    <t>800L</t>
  </si>
  <si>
    <t>Regulēšanas vārsts (k. ūd.)</t>
  </si>
  <si>
    <t>VRG 2, Dn15 (k.ūd.); Kvs=2,5</t>
  </si>
  <si>
    <t>Izpildmehānisms (k.ūd.)</t>
  </si>
  <si>
    <t>AMV 35 ar adapteri</t>
  </si>
  <si>
    <t>Regulēšanas vārsts (apk.)</t>
  </si>
  <si>
    <t>VRG 2, Dn20 (apk.); Kvs=6.3</t>
  </si>
  <si>
    <t>Izpildmehānisms (apk.)</t>
  </si>
  <si>
    <t>AMV 435 ar adapteri</t>
  </si>
  <si>
    <t>Regulēšanas vārsts (vent.)</t>
  </si>
  <si>
    <t>VRG 2, Dn32 (vent.); Kvs=16,0</t>
  </si>
  <si>
    <t>Izpildmehānisms (vent.)</t>
  </si>
  <si>
    <t>VRG 2, Dn40 (vent.); Kvs=25,0</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</si>
  <si>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</si>
  <si>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</si>
  <si>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</si>
  <si>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</si>
  <si>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</si>
  <si>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</si>
  <si>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</si>
  <si>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</si>
  <si>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</si>
  <si>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</si>
  <si>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MAGNA 3 32-120</t>
  </si>
  <si>
    <t>MAGNA 3 65-150F</t>
  </si>
  <si>
    <t>10 bar; Dn20</t>
  </si>
  <si>
    <t>Izplešanās tvertne apkures sistēmai</t>
  </si>
  <si>
    <t>Izplešanās tvertne ventilācijas siltumapgādes sistēmai</t>
  </si>
  <si>
    <t>V=400L; P=6bar</t>
  </si>
  <si>
    <t>V=150L; P=6bar</t>
  </si>
  <si>
    <t>Izplešanās tvertne karstā ūdens sistēmai</t>
  </si>
  <si>
    <t xml:space="preserve"> Dn 15; 16bar</t>
  </si>
  <si>
    <t xml:space="preserve"> Dn 15; 6bar</t>
  </si>
  <si>
    <t xml:space="preserve"> Dn 20; 6bar</t>
  </si>
  <si>
    <t xml:space="preserve"> Dn 25; 6bar</t>
  </si>
  <si>
    <t xml:space="preserve"> Dn 65; 6bar</t>
  </si>
  <si>
    <t xml:space="preserve"> Dn 100; 6bar</t>
  </si>
  <si>
    <t xml:space="preserve"> Dn 125; 6bar</t>
  </si>
  <si>
    <t>Lodveida ventilis  (metināmais) NAVAL</t>
  </si>
  <si>
    <t xml:space="preserve"> Dn 25; 16bar</t>
  </si>
  <si>
    <t xml:space="preserve"> Dn 32; 16bar</t>
  </si>
  <si>
    <t xml:space="preserve"> Dn 50; 16bar</t>
  </si>
  <si>
    <t xml:space="preserve"> Dn 65;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</si>
  <si>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</si>
  <si>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</si>
  <si>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</si>
  <si>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</si>
  <si>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</si>
  <si>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</si>
  <si>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</si>
  <si>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</si>
  <si>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</si>
  <si>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</si>
  <si>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</si>
  <si>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</si>
  <si>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</si>
  <si>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</si>
  <si>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 xml:space="preserve"> Dn 125</t>
  </si>
  <si>
    <t>Daudzslāņu caurule ( Karstais ūdens )</t>
  </si>
  <si>
    <t>35x30mm</t>
  </si>
  <si>
    <t>60x40mm</t>
  </si>
  <si>
    <t>114x50mm</t>
  </si>
  <si>
    <t>140x50mm</t>
  </si>
  <si>
    <t>Daudzslāņu cauruļvadu veidgabali un stiprinājumi</t>
  </si>
  <si>
    <t>Daudzslāņu cauruļvadu montāžas  komplekts</t>
  </si>
  <si>
    <t>A</t>
  </si>
  <si>
    <t>Sadalnes(komplektā ar automātiku)</t>
  </si>
  <si>
    <t>1</t>
  </si>
  <si>
    <t>2</t>
  </si>
  <si>
    <t>Reaktīvās jaudas kompensators 1000kvAr, 50hz , 420V, apvienotā korpusā ar sadalni MS-1, kompletā ar vadību  ar Modbus TCP protokolu. komplektā ar automātiku pēc dotās shēmas</t>
  </si>
  <si>
    <t>Varset Automatic</t>
  </si>
  <si>
    <t>3</t>
  </si>
  <si>
    <t>Prisma P</t>
  </si>
  <si>
    <t>4</t>
  </si>
  <si>
    <t>KSB160DC4 vai ekvivalents</t>
  </si>
  <si>
    <t>5</t>
  </si>
  <si>
    <t>KSB100SM412vai ekvivalents</t>
  </si>
  <si>
    <t>6</t>
  </si>
  <si>
    <t>7</t>
  </si>
  <si>
    <t>KSB250DC4 vai ekvivalents</t>
  </si>
  <si>
    <t>8</t>
  </si>
  <si>
    <t>KTB0630DC4 vai ekvivalents</t>
  </si>
  <si>
    <t>9</t>
  </si>
  <si>
    <t>KSB100SM412 vai ekvivalents</t>
  </si>
  <si>
    <t>10</t>
  </si>
  <si>
    <t>11</t>
  </si>
  <si>
    <t>Kaedra</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</si>
  <si>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</si>
  <si>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</si>
  <si>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</si>
  <si>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</si>
  <si>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</si>
  <si>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</si>
  <si>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</si>
  <si>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</si>
  <si>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</si>
  <si>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</si>
  <si>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21</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</si>
  <si>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</si>
  <si>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22</t>
  </si>
  <si>
    <t>Sadalnes individuāli komplektējama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</si>
  <si>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</si>
  <si>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</si>
  <si>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Modulārs UPS
UPS modulāra tipa ar 2 x 16kVA/16kW jauda moduļiem. Kopējā jaud 32kVA/3 kW. Nākotnē iespējams pievienot vēl vienu jaudas moduli, tādā veidā palielinot UPS jaudu līdz 48 kVA/48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</si>
  <si>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APC Symmetra PX 32kW</t>
  </si>
  <si>
    <t>27</t>
  </si>
  <si>
    <t>28</t>
  </si>
  <si>
    <t>Elektroenerģijas uzskaite</t>
  </si>
  <si>
    <t>29</t>
  </si>
  <si>
    <t>30</t>
  </si>
  <si>
    <t>31</t>
  </si>
  <si>
    <t>Elektroenerģijas skaitītājs 400V/230V 3fāzu ar mod-bus protokolu, attālināti nolasām no WEB servera, tiešais slēgums līdz 63A</t>
  </si>
  <si>
    <t xml:space="preserve">A9MEM3150
</t>
  </si>
  <si>
    <t>32</t>
  </si>
  <si>
    <t>Elektroenerģijas skaitītājs 400V/230V 3fāzu ar mod-bus protokolu, attālināti nolasām no WEB servera, komplektā ar strāvmaiņiem</t>
  </si>
  <si>
    <t xml:space="preserve">A9MEM3250
</t>
  </si>
  <si>
    <t>33</t>
  </si>
  <si>
    <t>Patch kabelis Cat6 U/UTP ar adapteri RJ45 8(8)</t>
  </si>
  <si>
    <t>34</t>
  </si>
  <si>
    <t>Uzskaites softa programmēšana un pārbaude</t>
  </si>
  <si>
    <t>35</t>
  </si>
  <si>
    <t>Sadalnes slēdzene</t>
  </si>
  <si>
    <t>B</t>
  </si>
  <si>
    <t>Gaismekļi</t>
  </si>
  <si>
    <t>B-2</t>
  </si>
  <si>
    <t>Fasādes apgaismojums</t>
  </si>
  <si>
    <t>Fasādes prožektors LED: 52 W, 5572lm, 4000K, CRI &gt;70 IP66, IK08, Darba temperatūr a-40°C  +50°C
Garums: 520 mm
platums : 220 mm
augstums: 90 mm Efektivitāte &gt;107lm, L80B10, garantija 5gadi, kalpošanas laiks &gt;70 000 H, komplektā ar stiprinājumiem pie metāliskas fasādes.</t>
  </si>
  <si>
    <t>Vizulo Mini Martin MRS 052 740 L17 A024 SN NG1 O60 S-BIN</t>
  </si>
  <si>
    <t>Zemē guldāms gaismeklis LED 26W, 2400lm, 4000K, 245x245mm, IP68, ar šauru gaismas staru, Efektivitāte &gt;90 lm/W.</t>
  </si>
  <si>
    <t>RZB Terra Edelstahl 245</t>
  </si>
  <si>
    <t>Fasādes prožektors LED: 24 W, 1800lm, 4000K, CRI &gt;80 IP65, IK08, 
Garums: 200 mm
platums : 115mm
spotlight , komplektā ar stiprinājumiem pie metāliskas fasādes.</t>
  </si>
  <si>
    <t>RZB, Alu-Star Mini (721815.0031.1)</t>
  </si>
  <si>
    <t>C</t>
  </si>
  <si>
    <t>Apgaismojuma komutācija</t>
  </si>
  <si>
    <t>Asfora</t>
  </si>
  <si>
    <t>Slēdzis, 10A z.a., ar kārbu IP 20</t>
  </si>
  <si>
    <t>Touch dim dali tasterpogas , z.a ar kārbu IP44</t>
  </si>
  <si>
    <t xml:space="preserve"> Pārslēdzis 10A, z.a. ar kārbu IP 44</t>
  </si>
  <si>
    <t xml:space="preserve"> Steinel PC PRO Dual HF</t>
  </si>
  <si>
    <t>Klātbūtnes sensors, IP54,  Steinel PC PRO Dual HF, v/a augstfrekvences</t>
  </si>
  <si>
    <t>Klātbūtnes sensors, IP20,  Steinel PC PRO HF 360, z/a augstfrekvences</t>
  </si>
  <si>
    <t xml:space="preserve"> Steinel PC PRO HF 360</t>
  </si>
  <si>
    <t>Klātbūtnes sensors, IP54,  Steinel PC PRO HF 360, v/a augstfrekvences</t>
  </si>
  <si>
    <t>Savienojumi</t>
  </si>
  <si>
    <t>Wago</t>
  </si>
  <si>
    <t>Herm. Kārba, vadu savienoj.</t>
  </si>
  <si>
    <t>D</t>
  </si>
  <si>
    <t>Kabeļi/ kabeļu aizsardzība</t>
  </si>
  <si>
    <t>Kabelis NYY-J 5x240</t>
  </si>
  <si>
    <t>Faber kabel</t>
  </si>
  <si>
    <t>Kabelis NYY-J 5x150</t>
  </si>
  <si>
    <t>Kabelis NYY-J 4x240</t>
  </si>
  <si>
    <t>Kabelis NYY-J 4x150</t>
  </si>
  <si>
    <t>Kabelis NYY-J 5x120</t>
  </si>
  <si>
    <t>Kabelis NYY-J 5x95</t>
  </si>
  <si>
    <t>Kabelis NYY-J 5x50</t>
  </si>
  <si>
    <t>Kabelis NYY-J 5x16</t>
  </si>
  <si>
    <t>Kabelis NYY-J 4x16</t>
  </si>
  <si>
    <t>Kabelis NYY-J 5x10</t>
  </si>
  <si>
    <t>Kabelis NYY-J 5x6</t>
  </si>
  <si>
    <t>Kabelis NYY-J 5x4</t>
  </si>
  <si>
    <t>Kabelis NYY-J 5x2.5</t>
  </si>
  <si>
    <t>Kabelis NYY-J 3x4</t>
  </si>
  <si>
    <t>Kabelis NYY-J 3x2.5</t>
  </si>
  <si>
    <t>Kabelis NYY-J 5x1.5</t>
  </si>
  <si>
    <t>Kabelis XPJ-5x6</t>
  </si>
  <si>
    <t>Draka Keila cables</t>
  </si>
  <si>
    <t>Kabelis XPJ-5x4</t>
  </si>
  <si>
    <t>Kabelis XPJ-5x2,5</t>
  </si>
  <si>
    <t>19</t>
  </si>
  <si>
    <t>Kabelis XPJ-3x2.5</t>
  </si>
  <si>
    <t>Kabelis XPJ-5x1.5</t>
  </si>
  <si>
    <t>Kabelis XPJ-4x1.5</t>
  </si>
  <si>
    <t>Kabelis XPJ-3x1.5</t>
  </si>
  <si>
    <t>Kabelis NHXH-J E90-5x50</t>
  </si>
  <si>
    <t>Kabelis NHXH-J E90-5x16</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</si>
  <si>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</si>
  <si>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</si>
  <si>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</si>
  <si>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</si>
  <si>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</si>
  <si>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</si>
  <si>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</si>
  <si>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</si>
  <si>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</si>
  <si>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</si>
  <si>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</si>
  <si>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</si>
  <si>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</si>
  <si>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</si>
  <si>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</si>
  <si>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</si>
  <si>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</si>
  <si>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</si>
  <si>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</si>
  <si>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</si>
  <si>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</si>
  <si>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</si>
  <si>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</si>
  <si>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</si>
  <si>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</si>
  <si>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</si>
  <si>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</si>
  <si>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</si>
  <si>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</si>
  <si>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Meka</t>
  </si>
  <si>
    <t>Cinkota kabeu trepe 60x100 C3-C-4</t>
  </si>
  <si>
    <t xml:space="preserve"> Kabeļu renes Pagrieziens  60x200 </t>
  </si>
  <si>
    <t xml:space="preserve"> Kabeļu renes Pagrieziens  60x400</t>
  </si>
  <si>
    <t xml:space="preserve">Kabeļu renes T veida savienojums 100/100/100 </t>
  </si>
  <si>
    <t xml:space="preserve">Kabeļu renes T veida savienojums 200/200/200 </t>
  </si>
  <si>
    <t>Kabeļu renes T veida savienojums 400/400/100</t>
  </si>
  <si>
    <t>Kabeļu renes T veida savienojums 400/400/300</t>
  </si>
  <si>
    <t>Kabeļu renes T veida savienojums 400/400/200</t>
  </si>
  <si>
    <t xml:space="preserve"> Kabeļu trepes Pagrieziens  60x100</t>
  </si>
  <si>
    <t xml:space="preserve"> Kabeļu trepes Pagrieziens  60x200</t>
  </si>
  <si>
    <t xml:space="preserve"> Kabeļu trepes Pagrieziens  60x300</t>
  </si>
  <si>
    <t xml:space="preserve"> Kabeļu trepes Pagrieziens  60x400</t>
  </si>
  <si>
    <t xml:space="preserve">Kabeļu trepes T veida savienojums 200/100/100 </t>
  </si>
  <si>
    <t xml:space="preserve">Kabeļu trepes T veida savienojums 300/300/200 </t>
  </si>
  <si>
    <t xml:space="preserve">Kabeļu trepes T veida savienojums 300/200/300 </t>
  </si>
  <si>
    <t>Kabeļu trepes T veida savienojums 400/400/400</t>
  </si>
  <si>
    <t>Kabeļu trepes T veida savienojums 400/300/300</t>
  </si>
  <si>
    <t>Kabeļu trepes T veida savienojums 400/400/100</t>
  </si>
  <si>
    <t>Kabeļu trepes T veida savienojums 400/400/200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</si>
  <si>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</si>
  <si>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</si>
  <si>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</si>
  <si>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</si>
  <si>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</si>
  <si>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</si>
  <si>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</si>
  <si>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</si>
  <si>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</si>
  <si>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</si>
  <si>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</si>
  <si>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</si>
  <si>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</si>
  <si>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Kabeļa gala apdare 5x240</t>
  </si>
  <si>
    <t>CellPack</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</si>
  <si>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</si>
  <si>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</si>
  <si>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</si>
  <si>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</si>
  <si>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</si>
  <si>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</si>
  <si>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</si>
  <si>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</si>
  <si>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</si>
  <si>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</si>
  <si>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</si>
  <si>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</si>
  <si>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KTA 2500</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</si>
  <si>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</si>
  <si>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</si>
  <si>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</si>
  <si>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</si>
  <si>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</si>
  <si>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</si>
  <si>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</si>
  <si>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</si>
  <si>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</si>
  <si>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</si>
  <si>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</si>
  <si>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</si>
  <si>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</si>
  <si>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</si>
  <si>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</si>
  <si>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</si>
  <si>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</si>
  <si>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</si>
  <si>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</si>
  <si>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</si>
  <si>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</si>
  <si>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</si>
  <si>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</si>
  <si>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</si>
  <si>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</si>
  <si>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</si>
  <si>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</si>
  <si>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</si>
  <si>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</si>
  <si>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</si>
  <si>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</si>
  <si>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</si>
  <si>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</si>
  <si>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</si>
  <si>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</si>
  <si>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"DEVI" vai analogs</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</si>
  <si>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</si>
  <si>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</si>
  <si>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</si>
  <si>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</si>
  <si>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Palīgēka</t>
  </si>
  <si>
    <t xml:space="preserve"> VIZULO STONE PCL-4  </t>
  </si>
  <si>
    <t xml:space="preserve">Gaismeklis  ar sensoru LED 30W, 244x201mm, 1945lm, v/a, IP 44, 4000K,005726 </t>
  </si>
  <si>
    <t>LED floodlight with motion detector XLED 10</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</si>
  <si>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</si>
  <si>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</si>
  <si>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</si>
  <si>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</si>
  <si>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</si>
  <si>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</si>
  <si>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</si>
  <si>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</si>
  <si>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</si>
  <si>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</si>
  <si>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</si>
  <si>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</si>
  <si>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</si>
  <si>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</si>
  <si>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</si>
  <si>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</si>
  <si>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</si>
  <si>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</si>
  <si>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</si>
  <si>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</si>
  <si>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</si>
  <si>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</si>
  <si>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</si>
  <si>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</si>
  <si>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</si>
  <si>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</si>
  <si>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</si>
  <si>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</si>
  <si>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</si>
  <si>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</si>
  <si>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</si>
  <si>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</si>
  <si>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</si>
  <si>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</si>
  <si>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</si>
  <si>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</si>
  <si>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</si>
  <si>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</si>
  <si>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</si>
  <si>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</si>
  <si>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</si>
  <si>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</si>
  <si>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</si>
  <si>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</si>
  <si>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</si>
  <si>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</si>
  <si>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</si>
  <si>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</si>
  <si>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</si>
  <si>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</si>
  <si>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</si>
  <si>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</si>
  <si>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</si>
  <si>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</si>
  <si>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</si>
  <si>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</si>
  <si>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</si>
  <si>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</si>
  <si>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</si>
  <si>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</si>
  <si>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</si>
  <si>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</si>
  <si>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</si>
  <si>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</si>
  <si>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</si>
  <si>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</si>
  <si>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</si>
  <si>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</si>
  <si>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</si>
  <si>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</si>
  <si>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</si>
  <si>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</si>
  <si>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</si>
  <si>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</si>
  <si>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</si>
  <si>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</si>
  <si>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</si>
  <si>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</si>
  <si>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</si>
  <si>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</si>
  <si>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</si>
  <si>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</si>
  <si>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</si>
  <si>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</si>
  <si>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</si>
  <si>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</si>
  <si>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</si>
  <si>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</si>
  <si>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</si>
  <si>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</si>
  <si>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</si>
  <si>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</si>
  <si>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</si>
  <si>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</si>
  <si>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</si>
  <si>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</si>
  <si>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</si>
  <si>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</si>
  <si>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</si>
  <si>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</si>
  <si>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</si>
  <si>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</si>
  <si>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</si>
  <si>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</si>
  <si>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</si>
  <si>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</si>
  <si>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</si>
  <si>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</si>
  <si>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</si>
  <si>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</si>
  <si>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</si>
  <si>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</si>
  <si>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</si>
  <si>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</si>
  <si>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</si>
  <si>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</si>
  <si>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</si>
  <si>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</si>
  <si>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</si>
  <si>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</si>
  <si>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</si>
  <si>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</si>
  <si>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</si>
  <si>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</si>
  <si>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</si>
  <si>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</si>
  <si>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</si>
  <si>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</si>
  <si>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</si>
  <si>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</si>
  <si>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</si>
  <si>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</si>
  <si>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</si>
  <si>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</si>
  <si>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</si>
  <si>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</si>
  <si>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</si>
  <si>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</si>
  <si>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</si>
  <si>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</si>
  <si>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</si>
  <si>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Videonovērošanas sistēma  montāžas,palaišanas darbi</t>
  </si>
  <si>
    <t>IP videokamera (iekštelpās)</t>
  </si>
  <si>
    <t>HikVision DS-2CD2532F-IS</t>
  </si>
  <si>
    <t>IP videokamera (uz fasādes)</t>
  </si>
  <si>
    <t>HikVision DS-2CD2T22-I5</t>
  </si>
  <si>
    <t>IP videokamera (iebrauktuve uz autostāvvietu)</t>
  </si>
  <si>
    <t xml:space="preserve">HikVision DS-2CD2042WD-I </t>
  </si>
  <si>
    <t>B3 Cat6 UTP</t>
  </si>
  <si>
    <t>Switch 50 Port CISCO PoE</t>
  </si>
  <si>
    <t>SLM2048PTSG 200-50P</t>
  </si>
  <si>
    <t>Switch 26port CISCO PoE</t>
  </si>
  <si>
    <t>SLM2024PTSG 200-26P</t>
  </si>
  <si>
    <t>Datora komplekts i5/120GbSSD/8gb DDR3/Ge Force GT710/Windows 10 pro licence/ tastatūra/ pele (paredzēta pieslŗgšana 3 monitoriem)</t>
  </si>
  <si>
    <t>Monitors 27" Samsung LED</t>
  </si>
  <si>
    <t>Ierakstīšanas ierīce,  software</t>
  </si>
  <si>
    <t>Luxriot Enterprise</t>
  </si>
  <si>
    <t>Numuru atpazīšanas licence</t>
  </si>
  <si>
    <t>Luxriot LPR Unlimited</t>
  </si>
  <si>
    <t>Ierakstīšanas ierīce, dators</t>
  </si>
  <si>
    <t>Rackmount 4U case/i7 cpu  4770T 2,5 GHz/6x8Tb WDRed SATA 3 HDD/ 128Gb SSD/16Gb DDR4 RAM/ gigabit etherneth/ Win10 pro x64 licence</t>
  </si>
  <si>
    <t>Instalācijas un papildus materiāli</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</si>
  <si>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</si>
  <si>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</si>
  <si>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</si>
  <si>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</si>
  <si>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</si>
  <si>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</si>
  <si>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</si>
  <si>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ACO26FBRDEH</t>
  </si>
  <si>
    <t xml:space="preserve">"Split" sistēmas āra bloks ar stiprinājumiem </t>
  </si>
  <si>
    <t>ACO26FCADEH</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</si>
  <si>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</si>
  <si>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</si>
  <si>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</si>
  <si>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</si>
  <si>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</si>
  <si>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</si>
  <si>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</si>
  <si>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</si>
  <si>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</si>
  <si>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</si>
  <si>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</si>
  <si>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</si>
  <si>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</si>
  <si>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</si>
  <si>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</si>
  <si>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</si>
  <si>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</si>
  <si>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</si>
  <si>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</si>
  <si>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</si>
  <si>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</si>
  <si>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</si>
  <si>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</si>
  <si>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</si>
  <si>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</si>
  <si>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</si>
  <si>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</si>
  <si>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</si>
  <si>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</si>
  <si>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</si>
  <si>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</si>
  <si>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</si>
  <si>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L.c</t>
  </si>
  <si>
    <t>Augstas temperatūras termoeļļas katls  kpl. ar:</t>
  </si>
  <si>
    <t>Katla pretatloku komplektu</t>
  </si>
  <si>
    <t>Tīrīšanas piederumiem</t>
  </si>
  <si>
    <t>Katla siltumizolācijas 120mm</t>
  </si>
  <si>
    <t>Dokumentācijas komplektu</t>
  </si>
  <si>
    <t xml:space="preserve">Automātikas vadības skapi </t>
  </si>
  <si>
    <t>Katla drošības grupa, rūpniecisks izpildījums (temperatūras, spiediena devēji, manometri, termometri, spiediena starpības devēji utt.)</t>
  </si>
  <si>
    <t>Katla vadības automātika bloks BCO ar kabeļiem un temperatūras devējiem, stiprinājuma komplekts</t>
  </si>
  <si>
    <t>Kaskādes katlu vadības automātikas bloks SCO ar kabeļiem un temperatūras devējiem, stiprinājuma komplekts</t>
  </si>
  <si>
    <t>Dūmgāžu atbildes atloks DN400</t>
  </si>
  <si>
    <t>Montāžas rāmi</t>
  </si>
  <si>
    <t xml:space="preserve">Modulējošais sašķidrinātās gāzes kurināmā deglis, kpl. ar: </t>
  </si>
  <si>
    <t>WM-G20/2-A-ZM</t>
  </si>
  <si>
    <t xml:space="preserve">Gāzes regulējošās armatūras apsaistes komplektu DN 50 </t>
  </si>
  <si>
    <t>Gāzes regulējošās armatūras apsaistes komplektu DN 50</t>
  </si>
  <si>
    <t>Termoeļļas cirkulācijas sūknis kpl. ar atbildes atlokiem, elastīgiem metāla savienojumiem</t>
  </si>
  <si>
    <t>Siltumenerģijas plūsmas mērītājs</t>
  </si>
  <si>
    <t>DN125</t>
  </si>
  <si>
    <t>Siltumskaitītāja vadības bloks, kpl. ar turpgaitas un atpakaļgaits temperatūras devējiem</t>
  </si>
  <si>
    <t>Mbus</t>
  </si>
  <si>
    <t>Atsperes tipa drošības vārsts DN 20/40, P=10bar, T=350 oC kpl. ar atbildes atloku (iekļauts katla komplektācijā)</t>
  </si>
  <si>
    <t>Iemetināms gaisa savācējtrauks  (iekļauts katla komplektācijā)</t>
  </si>
  <si>
    <t xml:space="preserve"> DN150; PN16</t>
  </si>
  <si>
    <t>Atloku noslēgvārsts kpl. ar atbildes atlokiem</t>
  </si>
  <si>
    <t>GGG 40.3</t>
  </si>
  <si>
    <t xml:space="preserve">DN20, PN16, </t>
  </si>
  <si>
    <t>Manometrs</t>
  </si>
  <si>
    <t>Manometra noslēgkrāns</t>
  </si>
  <si>
    <t>Termometrs, kpl. ar čaulu</t>
  </si>
  <si>
    <t>Atloku lodveida krāns ar atbildes atlokiem</t>
  </si>
  <si>
    <t xml:space="preserve">DN100, PN16, </t>
  </si>
  <si>
    <t>Atloku filtrs ar atbildes atlokiem</t>
  </si>
  <si>
    <t>Atloku vienvirziena vārsts ar atbildes atlokiem</t>
  </si>
  <si>
    <t>atloku noslēgvārsts kpl. ar atbildes atlokiem</t>
  </si>
  <si>
    <t xml:space="preserve">DN150, PN16, </t>
  </si>
  <si>
    <t>Nerūsējošā tērauda izolēts dūmenis kpl. ar:</t>
  </si>
  <si>
    <t xml:space="preserve">Plāksne ar kondensāta izvadu </t>
  </si>
  <si>
    <t>Revīzija ar lūku</t>
  </si>
  <si>
    <t>Caurule 1000mm</t>
  </si>
  <si>
    <t>Caurule 500mm</t>
  </si>
  <si>
    <t>Caurules nobeigums</t>
  </si>
  <si>
    <t>Adapteris (400)</t>
  </si>
  <si>
    <t>Dinstanceris 100-150mm</t>
  </si>
  <si>
    <t>Pāreja DN250/349</t>
  </si>
  <si>
    <t>Pievienojums katla dūmejas atlokam DN400</t>
  </si>
  <si>
    <t>Akmens vates izolācija, biezums 50mm</t>
  </si>
  <si>
    <t>Tērauda metinātās caurule Ø168,3x4,1</t>
  </si>
  <si>
    <t>Tērauda metinātās caurule Ø114,3x3,2</t>
  </si>
  <si>
    <t>Tērauda metinātās caurule Ø26,3x2,0</t>
  </si>
  <si>
    <t>Tērauda cauruļvadu veidgabali (līkumi, T-gabali utt.), pārejas, atloki, stiprinājumi</t>
  </si>
  <si>
    <t>Saskrūves, vītņu savienojums, skrūves, uzgriežņi, blīves, pretkorozijas grunts krāsa un citi palīgmateriāli</t>
  </si>
  <si>
    <t>Metālkonstrukcijas (tērauda balsti), slīdošie un nekustīgie balsti, met. mat. u.c. montāžas palīgmateriāli</t>
  </si>
  <si>
    <t>Akmens vates cauruļvadu siltumizolācijas čaulas Hvac Section AluCoat T 168-100</t>
  </si>
  <si>
    <t>DN150x100</t>
  </si>
  <si>
    <t>Izolācijas palīgmateriāli (tērauda lenta, stieple, gala aizdare, līmlente)</t>
  </si>
  <si>
    <t>Katla automātikas un vadības sistēmas palīgmateriāli (kabeļi, apvalkcaurules, plaukti, stiprinājumi u.c. palīgmateriāli)</t>
  </si>
  <si>
    <t>Metinātu sadures šuvju defektoskopija 5% apjomā</t>
  </si>
  <si>
    <t xml:space="preserve">Sistēmas ieregulēšanas, testēšanas un palaišanas darbi </t>
  </si>
  <si>
    <t>20. grupa - Tvertņu kontūra apsaiste</t>
  </si>
  <si>
    <t>Eļļas savākšanas tvertne kpl. ar:</t>
  </si>
  <si>
    <t>siltumizolācija, biezumā 100mm</t>
  </si>
  <si>
    <t>alumīnija skārda apšuvums</t>
  </si>
  <si>
    <t>montāžas atbalsta rāmis</t>
  </si>
  <si>
    <t>cauruļvadu pieslēgums</t>
  </si>
  <si>
    <t xml:space="preserve">Sistēmas uzpildīšanās sūknis kpl. ar atlokiem </t>
  </si>
  <si>
    <t>Eļļas izplešanās tvertne  kpl. ar:</t>
  </si>
  <si>
    <t xml:space="preserve">līmeņa regulators </t>
  </si>
  <si>
    <t xml:space="preserve">cauruļvadu pieslēgums </t>
  </si>
  <si>
    <t xml:space="preserve">DN15, PN16, </t>
  </si>
  <si>
    <t xml:space="preserve">DN25, PN16, </t>
  </si>
  <si>
    <t xml:space="preserve">DN50, PN16, </t>
  </si>
  <si>
    <t>Tērauda metinātās caurule Ø60x2,6</t>
  </si>
  <si>
    <t>Tērauda metinātās caurule Ø48x2,3</t>
  </si>
  <si>
    <t>DN40</t>
  </si>
  <si>
    <t>Tērauda metinātās caurule Ø33,7x2,1</t>
  </si>
  <si>
    <t>Saskrūves, vītņu savienojums, skrūves, uzgriežņi, blīves,  pretkorozijas grunts krāsa un citi palīgmateriāli</t>
  </si>
  <si>
    <t>Akmens vates cauruļvadu siltumizolācijas čaulas Hvac Section AluCoat T 60-80</t>
  </si>
  <si>
    <t>Akmens vates cauruļvadu siltumizolācijas čaulas Hvac Section AluCoat T 48-80</t>
  </si>
  <si>
    <t>Tvertnes vadības sistēmas palīgmateriāli (kabeļi, apvalkcaurules, plaukti, stiprinājumi u.c. palīgmateriāli)</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</si>
  <si>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</si>
  <si>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</si>
  <si>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</si>
  <si>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</si>
  <si>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</si>
  <si>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</si>
  <si>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</si>
  <si>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</si>
  <si>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</si>
  <si>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</si>
  <si>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</si>
  <si>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500x300x150mm</t>
  </si>
  <si>
    <t>Ražošanas iekārtas vadības automātika ar iebūvētu temperatūras devēju (kpl. ar iekārtu)</t>
  </si>
  <si>
    <t>PIEGĀDĀ PASŪTĪTĀJS</t>
  </si>
  <si>
    <t>ar vītni</t>
  </si>
  <si>
    <t xml:space="preserve">DN40, PN16, </t>
  </si>
  <si>
    <t>Termoeļļas savākšanas tvertne kpl. ar siltumizolāciju, biezumā 80mm</t>
  </si>
  <si>
    <t>V=200 l</t>
  </si>
  <si>
    <t>Tērauda metinātās caurule Ø88,9x2,9</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</si>
  <si>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</si>
  <si>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</si>
  <si>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</si>
  <si>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</si>
  <si>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</si>
  <si>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Akmens vates cauruļvadu siltumizolācijas čaulas Hvac Section AluCoat T 89-100</t>
  </si>
  <si>
    <t>DN80x100</t>
  </si>
  <si>
    <t>Akmens vates cauruļvadu siltumizolācijas čaulas Hvac Section AluCoat T 76-80</t>
  </si>
  <si>
    <t>Ražošanas iekārtu, trīsvirzienu regulējošā vārsta automātikas vadības sistēmas palīgmateriāli (kabeļi, apvalkcaurules, plaukti, stiprinājumi u.c. palīgmateriāli)</t>
  </si>
  <si>
    <t xml:space="preserve">Sistēmas ieregulēšanas un palaišanas darbi </t>
  </si>
  <si>
    <t>Pārējie materiāli</t>
  </si>
  <si>
    <t>Pieplūdes gaisa padeves žalūzijas reste (iestrādāta vārtos)1200x1000mm (LxH)</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</si>
  <si>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</si>
  <si>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</si>
  <si>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</si>
  <si>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</si>
  <si>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</si>
  <si>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</si>
  <si>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</si>
  <si>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</si>
  <si>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</si>
  <si>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</si>
  <si>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</si>
  <si>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</si>
  <si>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Liekās grunts aizvešana uz pasūtītāja norādīto atbērtni</t>
  </si>
  <si>
    <t>Būvgružu utilizācija</t>
  </si>
  <si>
    <t>Sadzīves kanalizācijas sistēma K1 (materiāli)</t>
  </si>
  <si>
    <t>kompl.</t>
  </si>
  <si>
    <t>Palīgmateriāli cauruļvadu un aku montāžai</t>
  </si>
  <si>
    <t>Sadzīves kanalizācijas sistēma K1 (darbu apjomi)</t>
  </si>
  <si>
    <t>Sazemējums</t>
  </si>
  <si>
    <t>ALFA - SAV;SBV</t>
  </si>
  <si>
    <t>Signāllenta GĀZE</t>
  </si>
  <si>
    <t>Materiāli</t>
  </si>
  <si>
    <t>Izolētas caurules Ø114/225</t>
  </si>
  <si>
    <t>Izolēts paralēlais T-atzars Ø114/225 caurulei Ø168/250</t>
  </si>
  <si>
    <t>Izolēts vārsts Dn32 ar servisa krānu Dn50 (no nerūsējošā tērauda) Ø114/225, H=0,525m (ūdens izlaidei)</t>
  </si>
  <si>
    <t>PE monolīta gludsienu teleskopa caurule Dn/OD 160 mm, ķeta rāmis ar vāku Dn 160 mm, iebūves klase D400 (40t)</t>
  </si>
  <si>
    <t>Cauruļvadu savienojuma termonosēdošā uzmava Ø114/225 caurulei komplektā ar 2 termonosēdošām manžetēm, PUR putu komponentes</t>
  </si>
  <si>
    <t>Cauruļvadu savienojuma termonosēdošā uzmava Ø168/250 caurulei komplektā ar 2 termonosēdošām manžetēm, PUR putu komponentes</t>
  </si>
  <si>
    <t>Izolēts līkums Ø114/225 90° (L1=1000mm; L2=1000mm)</t>
  </si>
  <si>
    <t>Kompensācijas spilvenis</t>
  </si>
  <si>
    <t xml:space="preserve">Betons </t>
  </si>
  <si>
    <t>Metināšanas materiāli</t>
  </si>
  <si>
    <t>Pārējie materiāli, palīgmateriāli</t>
  </si>
  <si>
    <t>Elektrokabeļu aizsargcaurule Arot PS110</t>
  </si>
  <si>
    <t>Marķējuma lentas ieklāšana</t>
  </si>
  <si>
    <t>Grunts krāsa LARAGRUNTS 2 kārtas</t>
  </si>
  <si>
    <t>Rupjgraudainas smilts bez māla un akmeņiem</t>
  </si>
  <si>
    <t>Grunts izstrāde ar ekskavatoru</t>
  </si>
  <si>
    <t>Grunts izstrāde ar rokām</t>
  </si>
  <si>
    <t>Grunts izstrāde ar rokām komunikāciju tuvumā</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</si>
  <si>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</si>
  <si>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</si>
  <si>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</si>
  <si>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</si>
  <si>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</si>
  <si>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</si>
  <si>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</si>
  <si>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Divcauruļu siltumtīklu montāža no rūpnieciski izolētām tērauda caurulēm tranšejā</t>
  </si>
  <si>
    <t>Rūpnieciski izolētu veidgabu montāža tranšejā</t>
  </si>
  <si>
    <t>Kompensācijas spilvena uzstādīšana tranšejā</t>
  </si>
  <si>
    <t>Pieslēgums pie esošiem tīkliem</t>
  </si>
  <si>
    <t>Elektrokabeļu aizsardzība Arot PS110</t>
  </si>
  <si>
    <t>Siltumtrases cauruļvadu hidrauliskā un ultraskaņas pārbaude</t>
  </si>
  <si>
    <t xml:space="preserve">Teleskopisko skataku montāža </t>
  </si>
  <si>
    <t>Objekta nospraušana un nostiprināšana dabā</t>
  </si>
  <si>
    <t>Koku zāģēšana,celmu laušana un transportēšana uz atbērtni</t>
  </si>
  <si>
    <t>Krūmu zāģēšana un transportēšana uz atbērtni</t>
  </si>
  <si>
    <t>Ražošanas ēkas Nr.6 būvniecība Ventspils Augsto tehnoloģiju parks</t>
  </si>
  <si>
    <t xml:space="preserve">Nerūsējošā tērauda caurule </t>
  </si>
  <si>
    <t xml:space="preserve">Nerūsējošā tērauda cauruļvadu veidgabali </t>
  </si>
  <si>
    <t>Nerūsējošā tērauda cauruļvadu montāžas komplekts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</si>
  <si>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</si>
  <si>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</si>
  <si>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</si>
  <si>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</si>
  <si>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</si>
  <si>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</si>
  <si>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</si>
  <si>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</si>
  <si>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</si>
  <si>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</si>
  <si>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</si>
  <si>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</si>
  <si>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</si>
  <si>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</si>
  <si>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</si>
  <si>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</si>
  <si>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</si>
  <si>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</si>
  <si>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</si>
  <si>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SLCU 160 900 100</t>
  </si>
  <si>
    <t>SLCU 250 1200 100</t>
  </si>
  <si>
    <t>SLCU 250 900 100</t>
  </si>
  <si>
    <t>SORDO-P 800-1600</t>
  </si>
  <si>
    <t xml:space="preserve">Minerālvates siltumizolācija "Isover" CLIMCOVER WM ALU2 </t>
  </si>
  <si>
    <t>Siltuma skaitītājs ar M-bus tīkla karti un sensoriem</t>
  </si>
  <si>
    <t>10m3/h</t>
  </si>
  <si>
    <t>25m3/h</t>
  </si>
  <si>
    <t>40m3/h</t>
  </si>
  <si>
    <t xml:space="preserve"> P=6bar</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</si>
  <si>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</si>
  <si>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</si>
  <si>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</si>
  <si>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</si>
  <si>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</si>
  <si>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</si>
  <si>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</si>
  <si>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</si>
  <si>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</si>
  <si>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</si>
  <si>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</si>
  <si>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</si>
  <si>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</si>
  <si>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</si>
  <si>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</si>
  <si>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</si>
  <si>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</si>
  <si>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</si>
  <si>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</si>
  <si>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</si>
  <si>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</si>
  <si>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</si>
  <si>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</si>
  <si>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</si>
  <si>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</si>
  <si>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</si>
  <si>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</si>
  <si>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</si>
  <si>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</si>
  <si>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</si>
  <si>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</si>
  <si>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</si>
  <si>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</si>
  <si>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</si>
  <si>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</si>
  <si>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VS 1 dzīslu kabeļa 35 - 240 mm2 montāža caurulē (VS slēgiekārtas un transformatora saites )</t>
  </si>
  <si>
    <t>VS 1 dzīslu kabeļa 35 - 240 mm2 montāža uz plauktiem, kabeļu tuneļos, kanālos (VS slēgiekārtas un transformatora saites )</t>
  </si>
  <si>
    <t xml:space="preserve">VS 1 dzīslu plastmasas izolācijas kabeļa līdz 240 mm2 gala apdare </t>
  </si>
  <si>
    <t xml:space="preserve">VS 1 dzīslu plastmasas izolācijas kabeļa līdz 150 mm2 gala apdare </t>
  </si>
  <si>
    <t>VS 1 dzīslu kabeļa līdz 150mm2 adaptera montāža slēgiekārtās</t>
  </si>
  <si>
    <t>VS 1 dzīslu kabeļa līdz 240mm2 adaptera montāža slēgiekārtās</t>
  </si>
  <si>
    <t>VS slēgiekārtas 6 ligzdu slēgiekārtas montāža (iekļaujot visus papilddarbus, tajā skaitā, slēgiekārtas iecelšanu sadalietaisē ar mehānismu pielietošanu, u.c.)</t>
  </si>
  <si>
    <t xml:space="preserve">VS drošinātāju komplekta uzstādīšana </t>
  </si>
  <si>
    <t>Transformatora (ar korpusu) ar jaudu 2500 kVA montāža iekštelpu sadalietaisē (iekļaujot visus papilddarbus, tajā skaitā, transformatora iecelšanu sadalietaisē ar mehānismu pielietošanu, žoga nojaukšana, vāku nocelšana, termoaizsardzības uzstādīšana u.c.)</t>
  </si>
  <si>
    <t>Horizontālā zemētāja montāža telpās</t>
  </si>
  <si>
    <t>Zemējuma kontūra pieslēgšana galvenajai ēkas zemējuma kopnei</t>
  </si>
  <si>
    <t>Kabeļu aizsargcaurules d=125mm montāža ēkas grīdā</t>
  </si>
  <si>
    <t>Vertikālā zemētāja dziļumā  līdz 5 m montāža</t>
  </si>
  <si>
    <t>Transformatora zemēšana</t>
  </si>
  <si>
    <t>Slēgiekārta premset  DO6H+ D06H+ I06T+ I06T+ D06H-MA 10kV, komplektā ar vadību un automātiku. Skatīt shēmu lapā ELT-3</t>
  </si>
  <si>
    <t>Kabeļu aizsardzības caurule d=160, zemē guldāmā, 1250N</t>
  </si>
  <si>
    <t>0,4kV KL</t>
  </si>
  <si>
    <t>Dārbu izmaksas</t>
  </si>
  <si>
    <t>Kabeļu aizsargcaurules d=līdz 110 mm ieguldīšana gatavā tranšejā</t>
  </si>
  <si>
    <t>ZS kabeļa līdz 35 mm2 ieguldīšana gatavā tranšejā</t>
  </si>
  <si>
    <t>ZS kabeļa līdz 35 mm2 ievēršana caurulē</t>
  </si>
  <si>
    <t>ZS kabeļa no 50 līdz 150 mm2 ievēršana caurulē</t>
  </si>
  <si>
    <t>Kabeļu materiālu izmaksas skatīt EL daļā</t>
  </si>
  <si>
    <t>Kabeļu aizsardzības caurule d=110, zemē guldāmā, gofrētā, lokana 450N</t>
  </si>
  <si>
    <t>Kabeļu aizsardzības caurule d=75, zemē guldāmā, gofrētā, lokana 450N</t>
  </si>
  <si>
    <t>113</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</si>
  <si>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</si>
  <si>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</si>
  <si>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</si>
  <si>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</si>
  <si>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</si>
  <si>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</si>
  <si>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</si>
  <si>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</si>
  <si>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</si>
  <si>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</si>
  <si>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Nodeva par Būvatļaujas nodošanu</t>
  </si>
  <si>
    <t>Pakalpojuma sniegšana ar kravas celšanas mehānismu</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</si>
  <si>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</si>
  <si>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</si>
  <si>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</si>
  <si>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</si>
  <si>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</si>
  <si>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</si>
  <si>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</si>
  <si>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</si>
  <si>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</si>
  <si>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</si>
  <si>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</si>
  <si>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</si>
  <si>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</si>
  <si>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</si>
  <si>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</si>
  <si>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</si>
  <si>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</si>
  <si>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</si>
  <si>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</si>
  <si>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</si>
  <si>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</si>
  <si>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</si>
  <si>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</si>
  <si>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</si>
  <si>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</si>
  <si>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</si>
  <si>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</si>
  <si>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</si>
  <si>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</si>
  <si>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</si>
  <si>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</si>
  <si>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</si>
  <si>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</si>
  <si>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</si>
  <si>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</si>
  <si>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</si>
  <si>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</si>
  <si>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</si>
  <si>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Karkasu  apšūšana ar ugunsdrošo  ģipškartonu  (1kārtas) S-3</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</si>
  <si>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</si>
  <si>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</si>
  <si>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</si>
  <si>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</si>
  <si>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</si>
  <si>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</si>
  <si>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</si>
  <si>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</si>
  <si>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</si>
  <si>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</si>
  <si>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</si>
  <si>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</si>
  <si>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</si>
  <si>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</si>
  <si>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</si>
  <si>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</si>
  <si>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</si>
  <si>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</si>
  <si>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</si>
  <si>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</si>
  <si>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</si>
  <si>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</si>
  <si>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</si>
  <si>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</si>
  <si>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</si>
  <si>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</si>
  <si>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</si>
  <si>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</si>
  <si>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</si>
  <si>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</si>
  <si>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</si>
  <si>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</si>
  <si>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</si>
  <si>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</si>
  <si>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</si>
  <si>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</si>
  <si>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</si>
  <si>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</si>
  <si>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</si>
  <si>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</si>
  <si>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</si>
  <si>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Sekciju veida vārti ar iebūvētām durvīm (marka SPU F42 no Hormann vai ekvivalents-automātiskā vadība VT1-02 3,6x2,65m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</si>
  <si>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</si>
  <si>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</si>
  <si>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</si>
  <si>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</si>
  <si>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</si>
  <si>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</si>
  <si>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Enkuru ierīkošana (Peikko HPM 20L)</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</si>
  <si>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</si>
  <si>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</si>
  <si>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</si>
  <si>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</si>
  <si>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</si>
  <si>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</si>
  <si>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</si>
  <si>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</si>
  <si>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</si>
  <si>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</si>
  <si>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</si>
  <si>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</si>
  <si>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</si>
  <si>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</si>
  <si>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</si>
  <si>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</si>
  <si>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</si>
  <si>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</si>
  <si>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</si>
  <si>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</si>
  <si>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</si>
  <si>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</si>
  <si>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</si>
  <si>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</si>
  <si>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</si>
  <si>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</si>
  <si>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</si>
  <si>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</si>
  <si>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</si>
  <si>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</si>
  <si>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</si>
  <si>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</si>
  <si>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</si>
  <si>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</si>
  <si>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</si>
  <si>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Tērauda radiators PURMO "Ventil Compact", komplektā ar montāžas stiprinājumiem, atgaisotāju, korķiem</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</si>
  <si>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</si>
  <si>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</si>
  <si>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</si>
  <si>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</si>
  <si>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</si>
  <si>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</si>
  <si>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</si>
  <si>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</si>
  <si>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</si>
  <si>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</si>
  <si>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</si>
  <si>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Daudzslāņu kompozītcaurule Tigris K1 (taisna)</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</si>
  <si>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</si>
  <si>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</si>
  <si>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</si>
  <si>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</si>
  <si>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</si>
  <si>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</si>
  <si>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</si>
  <si>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</si>
  <si>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</si>
  <si>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</si>
  <si>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</si>
  <si>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</si>
  <si>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</si>
  <si>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</si>
  <si>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</si>
  <si>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</si>
  <si>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</si>
  <si>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</si>
  <si>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ALPHA2 25-50 130</t>
  </si>
  <si>
    <t>MAGNA 3 40-80 F</t>
  </si>
  <si>
    <t>MAGNA 3 40-100 F</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</si>
  <si>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</si>
  <si>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</si>
  <si>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</si>
  <si>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</si>
  <si>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</si>
  <si>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</si>
  <si>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</si>
  <si>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</si>
  <si>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</si>
  <si>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</si>
  <si>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</si>
  <si>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</si>
  <si>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</si>
  <si>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</si>
  <si>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</si>
  <si>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</si>
  <si>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</si>
  <si>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</si>
  <si>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</si>
  <si>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</si>
  <si>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GOLD F RX 012</t>
  </si>
  <si>
    <t>GOLD F RX 020</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</si>
  <si>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</si>
  <si>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</si>
  <si>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035</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</si>
  <si>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</si>
  <si>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100</t>
  </si>
  <si>
    <t>Kanāla ventilators ar automātiku</t>
  </si>
  <si>
    <t>K 160 EC</t>
  </si>
  <si>
    <t>PRIO 160 EC</t>
  </si>
  <si>
    <t>PRIO 250 EC</t>
  </si>
  <si>
    <t>PRIO 250 EC-L</t>
  </si>
  <si>
    <t>X-RS 100-50 EC</t>
  </si>
  <si>
    <t>Jumta ventilators ar automātiku, jumta kārbu un stiprinājumiem</t>
  </si>
  <si>
    <t>CBM 160-2.1</t>
  </si>
  <si>
    <t>CBM 200-5.0</t>
  </si>
  <si>
    <t>PGK 100x50-3-2,0</t>
  </si>
  <si>
    <t>PGK 100x50-4-2,0</t>
  </si>
  <si>
    <t>FFR 200 F5</t>
  </si>
  <si>
    <t>FFK 100-50 F5</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</si>
  <si>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</si>
  <si>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</si>
  <si>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</si>
  <si>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</si>
  <si>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</si>
  <si>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</si>
  <si>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</si>
  <si>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</si>
  <si>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</si>
  <si>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</si>
  <si>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</si>
  <si>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</si>
  <si>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</si>
  <si>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</si>
  <si>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</si>
  <si>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</si>
  <si>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</si>
  <si>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</si>
  <si>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</si>
  <si>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</si>
  <si>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</si>
  <si>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</si>
  <si>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</si>
  <si>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</si>
  <si>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</si>
  <si>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</si>
  <si>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</si>
  <si>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</si>
  <si>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</si>
  <si>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</si>
  <si>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</si>
  <si>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</si>
  <si>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</si>
  <si>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</si>
  <si>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</si>
  <si>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</si>
  <si>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</si>
  <si>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</si>
  <si>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</si>
  <si>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</si>
  <si>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</si>
  <si>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</si>
  <si>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</si>
  <si>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</si>
  <si>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</si>
  <si>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UTK/C-300-300-315</t>
  </si>
  <si>
    <t>UTK/R-300x300</t>
  </si>
  <si>
    <t>UTK/R-1400x1400</t>
  </si>
  <si>
    <t>UTK/R-400x300</t>
  </si>
  <si>
    <t>UTK/R-500x300</t>
  </si>
  <si>
    <t>UTK/R-800x400</t>
  </si>
  <si>
    <t>UTK/R-1000x400</t>
  </si>
  <si>
    <t>UTK/R-1100x1000</t>
  </si>
  <si>
    <t>Ugunsdrošais vārts EI-45</t>
  </si>
  <si>
    <t>FD-315</t>
  </si>
  <si>
    <t>FD-1000x400</t>
  </si>
  <si>
    <t>20mm</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</si>
  <si>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</si>
  <si>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</si>
  <si>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</si>
  <si>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</si>
  <si>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</si>
  <si>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</si>
  <si>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</si>
  <si>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Sadalne.v/a., IP31, rūpnieciski komplektējama 400A, 420/240V IK08, 50hz  izmērs 950x650x2100,  montāžai uz grīdas.  Ikm3&lt; 20kA, Ikm1&lt; 10kA Ar caurspīdīgām durvīm. Ar EBX  uzskaites  vadības moduļiem..  komplektā ar automātiku pēc dotās shēmas</t>
  </si>
  <si>
    <t>Sadalne.v/a., IP65 E90 korpussm ugunsdrošs izpildījums.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</si>
  <si>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</si>
  <si>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Pragma</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</si>
  <si>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</si>
  <si>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</si>
  <si>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Gaismeklis LED 75W, 1589x114x108mm, 6850lm, 139lm/W, IP 66, 4000K,gaismeklis montējams pie gaismas renes Vizulo, STC M 75 840 15D C0 N 100 76.39 W vai ekvivalents</t>
  </si>
  <si>
    <t>Vizulo, STC M 75 840 15D C0 N 100 76.39 W</t>
  </si>
  <si>
    <t>Gaismeklis LED 37W, 1289x114x108mm, 5130lm, 138lm/W, IP 66, 4000K,gaismeklis montējams pie gaismas renes Vizulo, STB L 37 840 12S A2 N 100 LT80 vai ekvivalents</t>
  </si>
  <si>
    <t>Vizulo, STB L 37 840 12S A2 N 100 LT80</t>
  </si>
  <si>
    <t>Gaismeklis LED 45W, 1289x114x108mm, 5830lm, 139lm/W, IP 66, 4000K,gaismeklis montējams pie gaismas renes, Vizulo, STB M 45 840 12D B4 N 100 LT80 vai ekvivalents</t>
  </si>
  <si>
    <t>Vizulo, STB M 45 840 12D B4 N 100 LT80</t>
  </si>
  <si>
    <t>Gaismeklis LED 43W, 1272x145x111mm, 5200lm, 121lm/W, IP 65, Ta=40C, 4000K,gaismeklis montējams pie gaismas renes, sprādzien drošs, Trevos, LED Ex,industrial,body PC,diffuser translucent PC, stainless clips 43 W vai ekvivalents</t>
  </si>
  <si>
    <t>Trevos, LED Ex,industrial,body PC,diffuser translucent PC, stainless clips 43 W</t>
  </si>
  <si>
    <t>Gaismeklis LED 90W, 1300x121x102mm, 12000lm, 133lm/W, IP 23, 4000K, gaismeklis montējams pie gaismas renes, Vizulo OK 90 840 1310 MY N10 90.604 W vai ekvivalents</t>
  </si>
  <si>
    <t>Vizulo OK 90 840 1310 MY N10 90.604 W</t>
  </si>
  <si>
    <t>Gaismeklis LED 35W, 595x595mm, 4380lm, 125lm/W, IP 40, 4000K, gaismeklis piekārts pie griestiem, Vizulo, LFS 35 840 R0606 WU N20 H vai ekvivalents</t>
  </si>
  <si>
    <t xml:space="preserve">Vizulo, LFS 35 840 R0606 WU N20 </t>
  </si>
  <si>
    <t>Gaismeklis LED 35W, 595x595mm, 4380lm, 125lm/W, IP 40, 4000K, gaismeklis piekārts pie griestiem, Vizulo, LFS 35 840 R0606 WU D10 H vai ekvivalents</t>
  </si>
  <si>
    <t>Vizulo, LFS 35 840 R0606 WU D10 H</t>
  </si>
  <si>
    <t xml:space="preserve">Gaismeklis LED 33W, 300x300x100mm, 2024lm, 74lm/W, IP 40, 4000K, z/a, Vizulo, NTC 33 840 04 PN S S 300 E ND vai ekvivalents
</t>
  </si>
  <si>
    <t>Vizulo, NTC 33 840 04 PN S S 300 E ND</t>
  </si>
  <si>
    <t>Gaismeklis LED 42W, 300x300x100mm, 2592lm, 78lm/W, IP 40, 4000K, z/a, Vizulo, NTC 42 840 05 PN S S 300 E ND vai ekvivalents</t>
  </si>
  <si>
    <t xml:space="preserve"> Vizulo, NTC 42 840 05 PN S S 300 E ND</t>
  </si>
  <si>
    <t>Gaismeklis LED 22W, 300x300x100mm, 1631lm, 70lm/W, IP 40, 4000K, z/a, Vizulo, NTC 22 840 04 PN S S 300 E ND vai ekvivalents</t>
  </si>
  <si>
    <t xml:space="preserve"> Vizulo, NTC 22 840 04 PN S S 300 E ND</t>
  </si>
  <si>
    <t xml:space="preserve">Gaismeklis LED 52W, 300x300x100mm, 5261lm, 101lm/W, IP 40, 4000K, gaismeklis piekārts pie griestiem, Vizulo, PN SS 52 840 1140 WUD N01 52 W vai ekvivalents
</t>
  </si>
  <si>
    <t xml:space="preserve">Vizulo, PN SS 52 840 1140 WUD N01 52 W </t>
  </si>
  <si>
    <t>Avārijas gaismeklis LED 1W, izstiepts leņķis, 132x132x54mm, 140lm, IP41, z/a, centrālai baterijas sistēmai CB, AWEX LVPO/1W - CB  LOVATO P vai ekvivalents</t>
  </si>
  <si>
    <t>AWEX LVPO/1W - CB  LOVATO P</t>
  </si>
  <si>
    <t>Avārijas gaismeklis LED 3W, izstiepts leņķis, 132x132x54mm, 390lm, IP41, v/a, centrālai baterijas sistēmai CB, AWEX LV2U/3W - CB  LOVATO 2 vai ekvivalents</t>
  </si>
  <si>
    <t>AWEX LV2U/3W - CB  LOVATO 2</t>
  </si>
  <si>
    <t>Avārijas gaismeklis LED 6W, izstiepts leņķis, D=202mm, H=58mm 620lm, IP41, v/a, centrālai baterijas sistēmai CB, AWEX AXNU/6W/B/SE 6 W   vai ekvivalents</t>
  </si>
  <si>
    <t>AXNU/6W/B/SE 6 W</t>
  </si>
  <si>
    <t>Avārijas gaismeklis LED 2W, izstiepts leņķis, 132x132x54mm, 270lm, IP41, v/a, centrālai baterijas sistēmai CB, AWEX LV2O/2W/CB  LOVATO 2 vai ekvivalents</t>
  </si>
  <si>
    <t xml:space="preserve"> AWEX LV2O/2W/CB  LOVATO 2</t>
  </si>
  <si>
    <t>Avārijas gaismeklis LED 1W, izstiepts leņķis, 132x132x54mm, 140lm, IP41, v/a, centrālai baterijas sistēmai CB, AWEX LV2O/1W - CB  LOVATO 2 vai ekvivalents</t>
  </si>
  <si>
    <t xml:space="preserve"> AWEX LV2O/1W - CB  LOVATO 2</t>
  </si>
  <si>
    <t>Avārijas gaismeklis LED 1W, izstiepts leņķis, 132x132x54mm, 140lm, IP41, v/a, centrālai baterijas sistēmai CB, AWEX LV2R/1W - CB  LOVATO 2 vai ekvivalents</t>
  </si>
  <si>
    <t>AWEX LV2R/1W - CB  LOVATO 2</t>
  </si>
  <si>
    <t>Avārijas gaismeklis LED 3W, izstiepts leņķis, 132x132x54mm, 360lm, IP41, v/a, centrālai baterijas sistēmai CB, AWEX LV2O/3W - CB  LOVATO 2 vai ekvivalents</t>
  </si>
  <si>
    <t>AWEX LV2O/3W - CB  LOVATO 2</t>
  </si>
  <si>
    <t>Avārijas gaismeklis LED 1W, izstiepts leņķis, 132x132x54mm, 140lm, IP41, v/a, centrālai baterijas sistēmai CB, AWEX LV2U/1W - CB  LOVATO 2 vai ekvivalents</t>
  </si>
  <si>
    <t>AWEX LV2U/1W - CB  LOVATO 2</t>
  </si>
  <si>
    <t>Evakuācijas gaismeklis LED 2W,337x189x57 IP44, centrālai baterijas sistēmai,AWEX INFINITY II ALL vai ekvivalents, centrālās baterijas sistēmai</t>
  </si>
  <si>
    <t>AWEX                     INFINITY II AL IF2ALS/2W/Z/CB/ADE/WH</t>
  </si>
  <si>
    <t>Herm.slēdzis,10A, z.a., /v.a ar kārbu IP 44</t>
  </si>
  <si>
    <t>Merten</t>
  </si>
  <si>
    <t>Herm. 2 polu slēdzis, 10A, z.a./v.a ar kārbu IP 44</t>
  </si>
  <si>
    <t>Klātbūtnes sensors, IP44,  Steinel PC  HF 360, 120x120mm,  augstfrekvences, z/a</t>
  </si>
  <si>
    <t>Kontaktligzda ar zem.,3-vietīga, 16A,z.a, L+N+PE, ar kārbu IP20.</t>
  </si>
  <si>
    <t>BALS</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</si>
  <si>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</si>
  <si>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</si>
  <si>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</si>
  <si>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</si>
  <si>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Zn Kabeļu rene  60x100 gluda C4</t>
  </si>
  <si>
    <t>Baks</t>
  </si>
  <si>
    <t>Zn Kabeļu rene  60x200 gluda C4</t>
  </si>
  <si>
    <t>Zn Kabeļu rene  60x300  gluda C4</t>
  </si>
  <si>
    <t>Zn Kabeļu rene  60x400 gluda C4</t>
  </si>
  <si>
    <t>Cinkota kabeu trepe 60x100 C4</t>
  </si>
  <si>
    <t>Cinkota kabeu trepe 60x200 C4</t>
  </si>
  <si>
    <t>Cinkota kabeu trepe 60x300 C4</t>
  </si>
  <si>
    <t>Cinkota kabeu trepe 60x400 C4</t>
  </si>
  <si>
    <t>Cinkota gaismas rene 50x70, ugumsdroša E90 C4</t>
  </si>
  <si>
    <t>Kabeļ kanāls pie sienas</t>
  </si>
  <si>
    <t xml:space="preserve">Atklāts zibensnovadītajs, cinkots apaļdzelzs D= 8mm ar stieples turētāju.tērauda profiloksnes jutmam.
</t>
  </si>
  <si>
    <t xml:space="preserve">Mērījumu klemme </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</si>
  <si>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</si>
  <si>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</si>
  <si>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</si>
  <si>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</si>
  <si>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</si>
  <si>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</si>
  <si>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</si>
  <si>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</si>
  <si>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</si>
  <si>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</si>
  <si>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</si>
  <si>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</si>
  <si>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</si>
  <si>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</si>
  <si>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</si>
  <si>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</si>
  <si>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</si>
  <si>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</si>
  <si>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</si>
  <si>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</si>
  <si>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</si>
  <si>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</si>
  <si>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</si>
  <si>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</si>
  <si>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</si>
  <si>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</si>
  <si>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</si>
  <si>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</si>
  <si>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</si>
  <si>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</si>
  <si>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</si>
  <si>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</si>
  <si>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</si>
  <si>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</si>
  <si>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</si>
  <si>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Dz/betona aka komplektā ar kāpšļiem, tērauda aizsargč.,</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</si>
  <si>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</si>
  <si>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</si>
  <si>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</si>
  <si>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</si>
  <si>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</si>
  <si>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</si>
  <si>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</si>
  <si>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</si>
  <si>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</si>
  <si>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</si>
  <si>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</si>
  <si>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Saites kopnes montāža sadalietaisē (KTA 4000A) un pieslēgšana tr-ram</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</si>
  <si>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</si>
  <si>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 xml:space="preserve"> Kopņu sistēma Canalis KTA4000, L=3,0m. Komplektā ar stiprinājumiem un tr-ar pievienojumiem ( lokanām kopnēm)
- 3L + N + PE and/or 3L + PEN, komplektā ar stiprinājumiem, IK08, IP65</t>
  </si>
  <si>
    <t>Zemējuma sistēma</t>
  </si>
  <si>
    <t>Tranšeja horizontālam zemēšanas kontūram</t>
  </si>
  <si>
    <t>Horizontālā zemētāja montāža tranšejā</t>
  </si>
  <si>
    <t>Kabeļu ieeju noblīvēšana</t>
  </si>
  <si>
    <t>120</t>
  </si>
  <si>
    <t>Pretkorozijas lenta</t>
  </si>
  <si>
    <t>Zemējuma vads H07V-K 1x50mm</t>
  </si>
  <si>
    <t>Zemējuma vads H07V-K 1x35mm</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</si>
  <si>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</si>
  <si>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</si>
  <si>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</si>
  <si>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</si>
  <si>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</si>
  <si>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</si>
  <si>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</si>
  <si>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</si>
  <si>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</si>
  <si>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</si>
  <si>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</si>
  <si>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</si>
  <si>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</si>
  <si>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</si>
  <si>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</si>
  <si>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</si>
  <si>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</si>
  <si>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</si>
  <si>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</si>
  <si>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</si>
  <si>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</si>
  <si>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</si>
  <si>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</si>
  <si>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</si>
  <si>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</si>
  <si>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</si>
  <si>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</si>
  <si>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</si>
  <si>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</si>
  <si>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</si>
  <si>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</si>
  <si>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</si>
  <si>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</si>
  <si>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</si>
  <si>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</si>
  <si>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</si>
  <si>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</si>
  <si>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</si>
  <si>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</si>
  <si>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</si>
  <si>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</si>
  <si>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</si>
  <si>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</si>
  <si>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</si>
  <si>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</si>
  <si>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</si>
  <si>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</si>
  <si>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</si>
  <si>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</si>
  <si>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</si>
  <si>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</si>
  <si>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</si>
  <si>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</si>
  <si>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</si>
  <si>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</si>
  <si>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</si>
  <si>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</si>
  <si>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</si>
  <si>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</si>
  <si>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</si>
  <si>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</si>
  <si>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</si>
  <si>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</si>
  <si>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</si>
  <si>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</si>
  <si>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Zemes darbi rakšana</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</si>
  <si>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</si>
  <si>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</si>
  <si>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</si>
  <si>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</si>
  <si>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</si>
  <si>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</si>
  <si>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</si>
  <si>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</si>
  <si>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</si>
  <si>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</si>
  <si>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</si>
  <si>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</si>
  <si>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</si>
  <si>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</si>
  <si>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</si>
  <si>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</si>
  <si>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</si>
  <si>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</si>
  <si>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</si>
  <si>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</si>
  <si>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</si>
  <si>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</si>
  <si>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</si>
  <si>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</si>
  <si>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</si>
  <si>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</si>
  <si>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</si>
  <si>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</si>
  <si>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</si>
  <si>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</si>
  <si>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</si>
  <si>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</si>
  <si>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</si>
  <si>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</si>
  <si>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</si>
  <si>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</si>
  <si>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</si>
  <si>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</si>
  <si>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9.pielikums
Atklātā konkursa „ Ražošanas ēkas Nr.6 būvniecība Ventspils Augsto tehnoloģiju parks”
nolikumam, iepirkuma identifikācijas Nr. VBOP 2018/49 ERAF</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</si>
  <si>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</si>
  <si>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</si>
  <si>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</si>
  <si>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</si>
  <si>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</si>
  <si>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</si>
  <si>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</si>
  <si>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</si>
  <si>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</si>
  <si>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</si>
  <si>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</si>
  <si>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</si>
  <si>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</si>
  <si>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</si>
  <si>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</si>
  <si>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</si>
  <si>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</si>
  <si>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</si>
  <si>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</si>
  <si>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</si>
  <si>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</si>
  <si>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</si>
  <si>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</si>
  <si>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</si>
  <si>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</si>
  <si>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</si>
  <si>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</si>
  <si>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</si>
  <si>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</si>
  <si>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</si>
  <si>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</si>
  <si>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</si>
  <si>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</si>
  <si>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</si>
  <si>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</si>
  <si>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</si>
  <si>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</si>
  <si>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</si>
  <si>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</si>
  <si>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</si>
  <si>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</si>
  <si>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</si>
  <si>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</si>
  <si>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</si>
  <si>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</si>
  <si>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</si>
  <si>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</si>
  <si>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</si>
  <si>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</si>
  <si>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</si>
  <si>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</si>
  <si>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</si>
  <si>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</si>
  <si>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</si>
  <si>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</si>
  <si>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</si>
  <si>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</si>
  <si>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</si>
  <si>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 xml:space="preserve">Gaismeklis LED 41W, 1283x168mm, 4433.3lm, gaismekļus montēt pie trosēm iekarot no griestiem, IP 65, 4000K, VIZULO STONE PCL-4  skalpošanas laiks &gt;50 000H, garantija 5gadi,  L80B10, efektivitāte &gt;90lm/W, CRI&gt;80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</si>
  <si>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</si>
  <si>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</si>
  <si>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</si>
  <si>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</si>
  <si>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</si>
  <si>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</si>
  <si>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</si>
  <si>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</si>
  <si>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</si>
  <si>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</si>
  <si>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</si>
  <si>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</si>
  <si>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</si>
  <si>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</si>
  <si>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Akmens vates (PAROC ) iestrāde   karkasā siltuma /skaņas izolācijai 50 mm</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</si>
  <si>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t>
  </si>
  <si>
    <t>Gipškartona starpsienu karkasa (50mm) izbūve S-3, S-3*</t>
  </si>
  <si>
    <t xml:space="preserve">FIBO Efekt 3 vai ekvivalents bloki 200mm </t>
  </si>
  <si>
    <t>Minerālvates ROCKWOOL Rocksonic Super iestrāde   karkasā siltuma /skaņas izolācijai 150 mm</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</si>
  <si>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</si>
  <si>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</si>
  <si>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</si>
  <si>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</si>
  <si>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</si>
  <si>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 xml:space="preserve">Tērauda konstrukciju izgatavošana,piegāde,montāža ,kopnēm,sijām,montēt ar normālā precizētām 8.8 klases skrūvēm,piemetinot ieliekām detaļām,ieskaitot tērauda konstrukciju virsmu apstrādi, atbilstoši darba zīmējumu prasībām </t>
  </si>
  <si>
    <t xml:space="preserve">Tērauda konstrukciju izgatavošana,piegāde,montāža ,1.stāva pārseguma konstrukcijām,montēt ar normālā precizētām 8.8 klases skrūvēm,piemetinot ieliekām detaļām,ieskaitot tērauda konstrukciju virsmu apstrādi, atbilstoši darba zīmējumu prasībām </t>
  </si>
  <si>
    <t xml:space="preserve">Tērauda konstrukciju izgatavošana,piegāde,montāža ,kopņu stinguma saitēm konstrukcijām,montēt ar normālā precizētām 8.8 klases skrūvēm,piemetinot ieliekām detaļām,ieskaitot tērauda konstrukciju virsmu apstrādi, atbilstoši darba zīmējumu prasībām </t>
  </si>
  <si>
    <t xml:space="preserve">Tērauda konstrukciju izgatavošana,piegāde,montāža ,notinumu  konstrukcijām,montēt ar normālā precizētām 8.8 klases skrūvēm,piemetinot ieliekām detaļām,ieskaitot tērauda konstrukciju virsmu apstrādi, atbilstoši darba zīmējumu prasībām </t>
  </si>
  <si>
    <t>Pārsegums</t>
  </si>
  <si>
    <t>Ruuki nesošais profils T153-40L-840</t>
  </si>
  <si>
    <t>Paļigmateriāli (skrūves u.c)</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</si>
  <si>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</si>
  <si>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Izolācijas plèves ieklâšana </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</si>
  <si>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</si>
  <si>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</si>
  <si>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</si>
  <si>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Modificēta bitumena ruļļu seguma apakšklājs  , propāns, palīgiekārtas k=1,17</t>
  </si>
  <si>
    <t>Modificēta bitumena ruļļu seguma virsklājs , propāns, palīgiekārtas k=1,17</t>
  </si>
  <si>
    <t>Sniega barjeras RSSSB" uzstādīšana</t>
  </si>
  <si>
    <t>Šķembu pamatojuma ierīkošana fr.0-20,blīvā veidā ,novibrējot</t>
  </si>
  <si>
    <t>Šķembu pamatojuma ierīkošana fr.0-45,blīvā veidā ,novibrējot</t>
  </si>
  <si>
    <t>Šķembu pamatojuma ierīkošana fr.0-63,blīvā veidā ,novibrējot</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</si>
  <si>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</si>
  <si>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</si>
  <si>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</si>
  <si>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</si>
  <si>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</si>
  <si>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</si>
  <si>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</si>
  <si>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</si>
  <si>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 xml:space="preserve">Hidroizolācija (Membrānas tipa; Pretestība ūdens tvaiku difūzijai ≤ 24000; Stiepes pretestība≥15,8N/mm²;
Relatīvā deformācija ≥313%; Noturība pret hidrostatisku spiedienu 4 ba≥72h, piem., Sikaplan WP
1100-15HL) </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</si>
  <si>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</si>
  <si>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</si>
  <si>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</si>
  <si>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</si>
  <si>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</si>
  <si>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Skaņas izolācija ROCKWOOL ROCKSONIC Super t=100 mm</t>
  </si>
  <si>
    <t>G2-2</t>
  </si>
  <si>
    <t>Skaņas izolācija ROCKWOOL ROCKSONIC Super t=200 mm</t>
  </si>
  <si>
    <t>Betona grīdu  slīpēšana  un pretputekļu un virsmas cietinoša sastāva iestrādāšana G1-5</t>
  </si>
  <si>
    <t>Betona grīdu  slīpēšana  un pretputekļu un virsmas cietinoša sastāva iestrādāšana G2-1</t>
  </si>
  <si>
    <t>Epoksīdsveķu pārklājuma sistēmas ierīkošana  -Maperimeter M grunts</t>
  </si>
  <si>
    <t>Nerūsējošu tērauda plātņu ieklāšana t.sk. amortizējošs slānis (1050A, H184;4mm) G1-6</t>
  </si>
  <si>
    <t>DA1-03*, DA2-03*  ( 1x2,55 m)</t>
  </si>
  <si>
    <t>D1-05  ( 0,9x2,1 m)</t>
  </si>
  <si>
    <t>D1-05*  ( 0,9x2,1 m)</t>
  </si>
  <si>
    <t>Virsgaismas neveramo logu montāža 1,2x1,5m VELUX CFP 100150 neverami, tai skaitā palīgmateriāli</t>
  </si>
  <si>
    <t>Virsgaismas neveramo logu montāža 1,2x1,5m VELUX CFP 100150 verami ar elektrisko piedziņu, tai skaitā palīgmateriāli</t>
  </si>
  <si>
    <t>1a</t>
  </si>
  <si>
    <t>Knauf sistēmas iekārto griestu D113 metāla karkasa ierīkošana 2 līmeņos vai ekvivalents G2-2</t>
  </si>
  <si>
    <t>Stiprinājumi</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</si>
  <si>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</si>
  <si>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</si>
  <si>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</si>
  <si>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</si>
  <si>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</si>
  <si>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</si>
  <si>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</si>
  <si>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</si>
  <si>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Ieejas mezgla konstrukcija</t>
  </si>
  <si>
    <t>Pālu 300x300 mm izbūve . Pāļu galu nociršana,stiegrojuma sagatavošana režģoga betonēšanai,būvgružu savākšana,aizvešana uz atbērtni. Tehnikas mobilizācija-demobilizācija.</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</si>
  <si>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</si>
  <si>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</si>
  <si>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</si>
  <si>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</si>
  <si>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</si>
  <si>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</si>
  <si>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</si>
  <si>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</si>
  <si>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</si>
  <si>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</si>
  <si>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</si>
  <si>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</si>
  <si>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</si>
  <si>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RS 50-25 EC</t>
  </si>
  <si>
    <t>RS 60-35 EC</t>
  </si>
  <si>
    <t>DVC 400-S</t>
  </si>
  <si>
    <t>Gaisa sildītājs ar sensoriem</t>
  </si>
  <si>
    <t>VBR 50-25-2</t>
  </si>
  <si>
    <t>VBR 60-35-2</t>
  </si>
  <si>
    <t>VBR 100-50-3</t>
  </si>
  <si>
    <t xml:space="preserve">Gaisa dzesētāts ar sensoriem </t>
  </si>
  <si>
    <t>FFK 50-25 F5</t>
  </si>
  <si>
    <t>FFK 60-35 F5</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</si>
  <si>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</si>
  <si>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</si>
  <si>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</si>
  <si>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</si>
  <si>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</si>
  <si>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</si>
  <si>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</si>
  <si>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</si>
  <si>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</si>
  <si>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</si>
  <si>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</si>
  <si>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</si>
  <si>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</si>
  <si>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</si>
  <si>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</si>
  <si>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</si>
  <si>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</si>
  <si>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</si>
  <si>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</si>
  <si>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</si>
  <si>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</si>
  <si>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</si>
  <si>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UTK/C-500-500-500</t>
  </si>
  <si>
    <t>UTK/R-300x200</t>
  </si>
  <si>
    <t>UTK/R-500x250</t>
  </si>
  <si>
    <t>UTK/R-600x350</t>
  </si>
  <si>
    <t>UTK/R-700x400</t>
  </si>
  <si>
    <t>UTK/R-1000x800</t>
  </si>
  <si>
    <t>UTK/R-1200x1000</t>
  </si>
  <si>
    <t>FD-100</t>
  </si>
  <si>
    <t>FD-160</t>
  </si>
  <si>
    <t>FD-250</t>
  </si>
  <si>
    <t>FD-400</t>
  </si>
  <si>
    <t>CADENZA 800-400-1850</t>
  </si>
  <si>
    <t>CADENZA 1000-0400-1850</t>
  </si>
  <si>
    <t>CADENZA 1200-400-2450</t>
  </si>
  <si>
    <t>CADENZA 1400-600-1850</t>
  </si>
  <si>
    <t>CADENZA 2200-1000-1850</t>
  </si>
  <si>
    <t>Mitrināšana</t>
  </si>
  <si>
    <t>Vadības skapis</t>
  </si>
  <si>
    <t>MC060CDM01</t>
  </si>
  <si>
    <t>Izsmidzināšanas sprauslas</t>
  </si>
  <si>
    <t>MCAA200000 2.7kg/h</t>
  </si>
  <si>
    <t>MCAC200000 5.4kg/h</t>
  </si>
  <si>
    <t>Sprauslas montāžas komplekts</t>
  </si>
  <si>
    <t>MCK1AW0000</t>
  </si>
  <si>
    <t>Solenoīda vārsts</t>
  </si>
  <si>
    <t>MCKDVWL001</t>
  </si>
  <si>
    <t>Temperatūras un mitruma sensors</t>
  </si>
  <si>
    <t>DPPC112000</t>
  </si>
  <si>
    <t>Ūdens filtra kartridžs</t>
  </si>
  <si>
    <t>MCC05PP005</t>
  </si>
  <si>
    <t>Ūdens filtrs stiprinājumi</t>
  </si>
  <si>
    <t>MCFILWAT05</t>
  </si>
  <si>
    <t>Gaisa filtrs</t>
  </si>
  <si>
    <t>MCFILAIR01</t>
  </si>
  <si>
    <t>Eļļas izvadītājs saspiestajam gaisam</t>
  </si>
  <si>
    <t>MCFILOIL01</t>
  </si>
  <si>
    <t>Reversās osmozes sistēma</t>
  </si>
  <si>
    <t>ROL4605U0B</t>
  </si>
  <si>
    <t>Izplešanas tverte V=200L</t>
  </si>
  <si>
    <t>AUC2000000</t>
  </si>
  <si>
    <t>Ūdens un gaisa padeves caurules</t>
  </si>
  <si>
    <t>Cauruļvadu veidgabali un stiprinājumi</t>
  </si>
  <si>
    <t>Siltummezgls -montāžas,palaišanas,pārbaudes darbi</t>
  </si>
  <si>
    <t>Iekšējā elekroinstlācija -montāžas,palaišanas,pārbaudes darbi</t>
  </si>
  <si>
    <r>
      <t xml:space="preserve">Elektroenerģijas uzskaites kontroles sistēma  Modbus TCP/IP server is EBX510 , ar Wifi uztvērēju </t>
    </r>
    <r>
      <rPr>
        <sz val="12"/>
        <color indexed="8"/>
        <rFont val="Times New Roman"/>
        <family val="1"/>
      </rPr>
      <t>EBXA-USB-WIFI, komplektā ar barošanas bloku AC 230V.DC 24V 30w</t>
    </r>
  </si>
  <si>
    <r>
      <t xml:space="preserve">Elektroenerģijas uzskaites kontroles sistēma   Ethernet gateway EGX150, </t>
    </r>
    <r>
      <rPr>
        <sz val="12"/>
        <color indexed="8"/>
        <rFont val="Times New Roman"/>
        <family val="1"/>
      </rPr>
      <t>komplektā ar barošanas bloku AC 230V.DC 24V 15w</t>
    </r>
  </si>
  <si>
    <t>Tetris 2 47.6</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</si>
  <si>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</si>
  <si>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</si>
  <si>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</si>
  <si>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</si>
  <si>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</si>
  <si>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</si>
  <si>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</si>
  <si>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</si>
  <si>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</si>
  <si>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</si>
  <si>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</si>
  <si>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</si>
  <si>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</si>
  <si>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</si>
  <si>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</si>
  <si>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</si>
  <si>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</si>
  <si>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</si>
  <si>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</si>
  <si>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</si>
  <si>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</si>
  <si>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</si>
  <si>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</si>
  <si>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</si>
  <si>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</si>
  <si>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</si>
  <si>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</si>
  <si>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</si>
  <si>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</si>
  <si>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</si>
  <si>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</si>
  <si>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</si>
  <si>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</si>
  <si>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</si>
  <si>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</si>
  <si>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</si>
  <si>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</si>
  <si>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</si>
  <si>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</si>
  <si>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</si>
  <si>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</si>
  <si>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</si>
  <si>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</si>
  <si>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</si>
  <si>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</si>
  <si>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</si>
  <si>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</si>
  <si>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</si>
  <si>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</si>
  <si>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</si>
  <si>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</si>
  <si>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</si>
  <si>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</si>
  <si>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</si>
  <si>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</si>
  <si>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</si>
  <si>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</si>
  <si>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</si>
  <si>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</si>
  <si>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</si>
  <si>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</si>
  <si>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</si>
  <si>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</si>
  <si>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</si>
  <si>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</si>
  <si>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</si>
  <si>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</si>
  <si>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</si>
  <si>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</si>
  <si>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</si>
  <si>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</si>
  <si>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</si>
  <si>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</si>
  <si>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</si>
  <si>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</si>
  <si>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</si>
  <si>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</si>
  <si>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</si>
  <si>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</si>
  <si>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</si>
  <si>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</si>
  <si>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</si>
  <si>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</si>
  <si>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</si>
  <si>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</si>
  <si>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</si>
  <si>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</si>
  <si>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</si>
  <si>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Termoeļļas tīkli-  montāžas,palaišanas darbi</t>
  </si>
  <si>
    <t>10. grupa - Katlu kontūra apsaiste</t>
  </si>
  <si>
    <t>OMV 1250</t>
  </si>
  <si>
    <t xml:space="preserve">PN10; Tmax=300° C, DN100 </t>
  </si>
  <si>
    <t>N=3,4kW; 3x400V</t>
  </si>
  <si>
    <t>P2=15kW; 3x400V; Tmax=350° C</t>
  </si>
  <si>
    <t xml:space="preserve"> PN 10bar </t>
  </si>
  <si>
    <t>vertikālais</t>
  </si>
  <si>
    <t>Akmens vates cauruļvadu siltumizolācija Ø168-100</t>
  </si>
  <si>
    <t>100mm biezums</t>
  </si>
  <si>
    <t>Akmens vates cauruļvadu siltumizolācija Ø114-100</t>
  </si>
  <si>
    <t>Akmens vates cauruļvadu siltumizolācija Ø28-60</t>
  </si>
  <si>
    <t>60mm biezums</t>
  </si>
  <si>
    <t>Cinkots alumīnija skārds (rievotais) δ=0,5mm</t>
  </si>
  <si>
    <t xml:space="preserve">DN65, PN2, </t>
  </si>
  <si>
    <t>P2=1,5kW; 1x230V; Tmax=350° C</t>
  </si>
  <si>
    <t>Akmens vates cauruļvadu siltumizolācija Ø60-80</t>
  </si>
  <si>
    <t>80mm biezums</t>
  </si>
  <si>
    <t>Akmens vates cauruļvadu siltumizolācija Ø48-80</t>
  </si>
  <si>
    <t>Akmens vates cauruļvadu siltumizolācija Ø35-60</t>
  </si>
  <si>
    <t>Akmens vates cauruļvadu siltumizolācija Ø28-40</t>
  </si>
  <si>
    <t>40mm biezums</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</si>
  <si>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</si>
  <si>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</si>
  <si>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</si>
  <si>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</si>
  <si>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</si>
  <si>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Termoeļļa</t>
  </si>
  <si>
    <t xml:space="preserve">T=350 oC </t>
  </si>
  <si>
    <t>Pieplūdes gaisa padeves žalūzijas reste (iestrādāta vārtos)</t>
  </si>
  <si>
    <t>1200x1000mm (LxH)</t>
  </si>
  <si>
    <t>Liekās grunts aizvešana  uz pasūtītāja norādīto atbērtni, t.sk. deponēšanas izmaksas</t>
  </si>
  <si>
    <t>PE spiediena cauruļvadi PN10, PE100</t>
  </si>
  <si>
    <t>Pazemes tipa eksplutācijas aizbīdnis ar kāta pagarinātāju</t>
  </si>
  <si>
    <t>un kaļamā ķeta kapi bruģa segumā. Spiediena klase</t>
  </si>
  <si>
    <t xml:space="preserve">PN10. Kaļamā ķeta kape atbilstoši LVS EN124 ar </t>
  </si>
  <si>
    <t xml:space="preserve">iekšējo diametru ne mazāku par 160mm. </t>
  </si>
  <si>
    <t>Universālais atloku adapteris</t>
  </si>
  <si>
    <t>Betona balsts</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</si>
  <si>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</si>
  <si>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</si>
  <si>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</si>
  <si>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</si>
  <si>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</si>
  <si>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 xml:space="preserve">Esošā bruģa seguma atjaunošana saskaņā ar </t>
  </si>
  <si>
    <t>konstruktīvo shēmu lapā ŪKT-3.</t>
  </si>
  <si>
    <t>Palīgmateriāli cauruļvadu un akas montāžai</t>
  </si>
  <si>
    <t>Smilts pabērums zem cauruļvada un šahtas</t>
  </si>
  <si>
    <t>h=20cm</t>
  </si>
  <si>
    <t>Pieslēgums pie esošā tīkla d150</t>
  </si>
  <si>
    <t>Šķērsojumi ar esošajām komunikācijām un to</t>
  </si>
  <si>
    <t>atšurfēšana ar rokām bez mehānismiem</t>
  </si>
  <si>
    <t xml:space="preserve">Pazemes tipa ekspluatācijas aizbīdņa DN150 ar kapi </t>
  </si>
  <si>
    <t>asfalta segumā montāža</t>
  </si>
  <si>
    <t>Cauruļvadu dezinfekcija</t>
  </si>
  <si>
    <t>Izbūvētā ūdensvada nodošana ekspluatācijā</t>
  </si>
  <si>
    <t>Grunts ūdens līmeņa atsūknēšana visā tranšejas garumā</t>
  </si>
  <si>
    <t>Ķeta atloku līkums DN150, 90°</t>
  </si>
  <si>
    <t>PP monolītsienu pašteces sadzīves kanalizācijas</t>
  </si>
  <si>
    <t>59,2</t>
  </si>
  <si>
    <t>cauruļvads, ieguldes klase SN8</t>
  </si>
  <si>
    <t>Rūpnieciski ražots siltināts pašteces kanalizācijas</t>
  </si>
  <si>
    <t>OD110/200</t>
  </si>
  <si>
    <t>cauruļvads PP, ieguldes klase SN8</t>
  </si>
  <si>
    <t>Kanalizācijas plastmasas skataka Ø600 komplektā ar</t>
  </si>
  <si>
    <t>manžeti, teleskopu, vāka rāmi; peldošā tipa vāku 40 t.</t>
  </si>
  <si>
    <t>dziļumā no 1,50m - 2,00m</t>
  </si>
  <si>
    <t>manžeti, teleskopu, vāka rāmi; vāku zaļajā zonā 25 t.</t>
  </si>
  <si>
    <t>dziļumā no 1,84m</t>
  </si>
  <si>
    <t>70,2</t>
  </si>
  <si>
    <t>Pieslēgums pie esošā kanalizācijas tīkla d160 pie atzara</t>
  </si>
  <si>
    <t>Pieslēgums pie esošā kanalizācijas tīkla esošajā akā</t>
  </si>
  <si>
    <t>Izbūvēto kanalizācijas cauruļvadu nodošana ekspluatācijā</t>
  </si>
  <si>
    <t>PP pašteces lietus kanalizācijas cauruļvads SN8</t>
  </si>
  <si>
    <t>OD315</t>
  </si>
  <si>
    <t>9,7</t>
  </si>
  <si>
    <t>493,2</t>
  </si>
  <si>
    <t>190,5</t>
  </si>
  <si>
    <t>dziļumā no 1,71m - 2,49m.</t>
  </si>
  <si>
    <t>dziļumā no 1,00m - 1,50m</t>
  </si>
  <si>
    <t>dziļumā 1,90m</t>
  </si>
  <si>
    <t>Revīzija uz notekas</t>
  </si>
  <si>
    <t>675,4</t>
  </si>
  <si>
    <t>Plastmasas aku un gūliju montāža</t>
  </si>
  <si>
    <t>Pieslēgums pie esošā kanalizācijas tīkla d200 atzara</t>
  </si>
  <si>
    <t>Kanalizācijas plastmasas 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</si>
  <si>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</si>
  <si>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</si>
  <si>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</si>
  <si>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</si>
  <si>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</si>
  <si>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</si>
  <si>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</si>
  <si>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</si>
  <si>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</si>
  <si>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</si>
  <si>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</si>
  <si>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</si>
  <si>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</si>
  <si>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</si>
  <si>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</si>
  <si>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</si>
  <si>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</si>
  <si>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</si>
  <si>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</si>
  <si>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</si>
  <si>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</si>
  <si>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</si>
  <si>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</si>
  <si>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</si>
  <si>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</si>
  <si>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</si>
  <si>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</si>
  <si>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</si>
  <si>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</si>
  <si>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</si>
  <si>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</si>
  <si>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</si>
  <si>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</si>
  <si>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</si>
  <si>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</si>
  <si>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</si>
  <si>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</si>
  <si>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Papilddarbi :</t>
  </si>
  <si>
    <t>Būvatļaujas saņemšana</t>
  </si>
  <si>
    <t>Elektroinstalācijas darbi</t>
  </si>
  <si>
    <t>Elektroiztvaikotāja barošanas - kabelis</t>
  </si>
  <si>
    <t>Labiekārtošanas darbi, bruģēšanas darbu un asfaltēšana</t>
  </si>
  <si>
    <t>Elektrometināmas tērauda caurules Ø21.3x2.6</t>
  </si>
  <si>
    <t>Izolēts vārsti ar diviem servisa krāniem Ø114/225</t>
  </si>
  <si>
    <t>Dzelzsbetona grods AG 20-050, grodu vāks ar divām lūkām AGP-20, 2x peldošaā tipa ķeta lūkas ar vākiem 40t, 2x pamatu bloki FSB-24-4-6 T</t>
  </si>
  <si>
    <t>Balansējošais vārsts Dn15</t>
  </si>
  <si>
    <t>Gala elements izolēts (aizbāznis) Ø114/225</t>
  </si>
  <si>
    <t>litri</t>
  </si>
  <si>
    <t>Celtniecības darbi</t>
  </si>
  <si>
    <t>Mezgla M2 montāža</t>
  </si>
  <si>
    <t>Izolētu vārstu ar diviem servisa krāniem montāža</t>
  </si>
  <si>
    <t>Savienotājcaurules montāža</t>
  </si>
  <si>
    <t>Balansejoša ventiļa montāža</t>
  </si>
  <si>
    <t>Dzelzsbetona akas montāža</t>
  </si>
  <si>
    <r>
      <t>m</t>
    </r>
    <r>
      <rPr>
        <vertAlign val="superscript"/>
        <sz val="10"/>
        <rFont val="Times New Roman"/>
        <family val="1"/>
      </rPr>
      <t>3</t>
    </r>
  </si>
  <si>
    <r>
      <t>m</t>
    </r>
    <r>
      <rPr>
        <vertAlign val="superscript"/>
        <sz val="10"/>
        <rFont val="Times New Roman"/>
        <family val="1"/>
      </rPr>
      <t>2</t>
    </r>
  </si>
  <si>
    <r>
      <t>m</t>
    </r>
    <r>
      <rPr>
        <vertAlign val="superscript"/>
        <sz val="10"/>
        <rFont val="Times New Roman"/>
        <family val="1"/>
      </rPr>
      <t>3</t>
    </r>
    <r>
      <rPr>
        <sz val="10"/>
        <rFont val="Arial"/>
        <family val="2"/>
      </rPr>
      <t/>
    </r>
  </si>
  <si>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</si>
  <si>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</si>
  <si>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</si>
  <si>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</si>
  <si>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</si>
  <si>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</si>
  <si>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</si>
  <si>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</si>
  <si>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</si>
  <si>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</si>
  <si>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</si>
  <si>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</si>
  <si>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</si>
  <si>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</si>
  <si>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</si>
  <si>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</si>
  <si>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</si>
  <si>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</si>
  <si>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</si>
  <si>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</si>
  <si>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Stiegrots betons C16/20 h=20cm iestrāde</t>
  </si>
  <si>
    <t>Apzaļumošana</t>
  </si>
  <si>
    <t>Karēlijas bērza h=1,9-2,0m stādīšana</t>
  </si>
  <si>
    <t>Māku ievas h=1,5-2,0m stādīšana</t>
  </si>
  <si>
    <t>Tilia Tomentosa(Sudraba liepa) h=2,5m stādīšana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</si>
  <si>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</si>
  <si>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</si>
  <si>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</si>
  <si>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</si>
  <si>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</si>
  <si>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</si>
  <si>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</si>
  <si>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Žogs "Nylofor 3D Pro" uzstādīšana</t>
  </si>
  <si>
    <t>Bīdāmie vārti 8.4x2.0 (h) m uzstādīšana</t>
  </si>
  <si>
    <t>Vārti 4.2x2.0 (h) m uzstādīšana</t>
  </si>
  <si>
    <t>Vārtiņi 1.2x2.0 (h) m  uzstādīšana</t>
  </si>
  <si>
    <t>Vārti 2.2x2.0 (h) m  uzstādīšana</t>
  </si>
  <si>
    <t>Barjeras l=4.8m  uzstādīšana</t>
  </si>
  <si>
    <t>Lokani signālstabiņi T-Flex ar gofru, sarkans 46 cm  uzstādīšana</t>
  </si>
  <si>
    <t>Alumīnija saliekami karoga masti h=12m  uzstādīšana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</si>
</sst>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s>
  <fonts count="75">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i/>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b/>
      <sz val="12"/>
      <color indexed="8"/>
      <name val="Times New Roman"/>
      <family val="1"/>
    </font>
    <font>
      <sz val="12"/>
      <color indexed="8"/>
      <name val="Times New Roman"/>
      <family val="1"/>
    </font>
    <font>
      <sz val="12"/>
      <name val="Times New Roman"/>
      <family val="1"/>
    </font>
    <font>
      <b/>
      <u/>
      <sz val="12"/>
      <name val="Times New Roman"/>
      <family val="1"/>
    </font>
    <font>
      <sz val="8"/>
      <name val="Times New Roman"/>
      <family val="1"/>
    </font>
    <font>
      <b/>
      <sz val="8"/>
      <name val="Times New Roman"/>
      <family val="1"/>
    </font>
    <font>
      <sz val="9"/>
      <color indexed="8"/>
      <name val="Times New Roman"/>
      <family val="1"/>
    </font>
    <font>
      <b/>
      <sz val="9"/>
      <color indexed="8"/>
      <name val="Times New Roman"/>
      <family val="1"/>
    </font>
    <font>
      <vertAlign val="superscript"/>
      <sz val="10"/>
      <name val="Times New Roman"/>
      <family val="1"/>
    </font>
  </fonts>
  <fills count="19">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rgb="FFFFFF0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theme="0" tint="-0.14996795556505021"/>
      </left>
      <right style="thin">
        <color indexed="64"/>
      </right>
      <top style="thin">
        <color theme="0" tint="-0.14996795556505021"/>
      </top>
      <bottom style="thin">
        <color theme="0" tint="-0.14996795556505021"/>
      </bottom>
      <diagonal/>
    </border>
  </borders>
  <cellStyleXfs count="105">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cellStyleXfs>
  <cellXfs count="942">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2" xfId="0" applyFont="1" applyFill="1" applyBorder="1" applyAlignment="1">
      <alignment horizontal="left" vertical="center" wrapText="1"/>
    </xf>
    <xf numFmtId="0" fontId="35" fillId="3" borderId="22" xfId="0" applyNumberFormat="1" applyFont="1" applyFill="1" applyBorder="1" applyAlignment="1">
      <alignment horizontal="center" vertical="center" wrapText="1"/>
    </xf>
    <xf numFmtId="4" fontId="39" fillId="3" borderId="22" xfId="0" applyNumberFormat="1" applyFont="1" applyFill="1" applyBorder="1" applyAlignment="1">
      <alignment vertical="center" wrapText="1"/>
    </xf>
    <xf numFmtId="0" fontId="35" fillId="3" borderId="22" xfId="0" applyFont="1" applyFill="1" applyBorder="1" applyAlignment="1">
      <alignment horizontal="center"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0" fontId="35" fillId="3" borderId="22" xfId="47" applyNumberFormat="1" applyFont="1" applyFill="1" applyBorder="1" applyAlignment="1">
      <alignment horizontal="left" vertical="center" wrapText="1"/>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4" fontId="35" fillId="3" borderId="22" xfId="0" applyNumberFormat="1" applyFont="1" applyFill="1" applyBorder="1" applyAlignment="1">
      <alignment vertical="center" wrapText="1"/>
    </xf>
    <xf numFmtId="0" fontId="38" fillId="3" borderId="22" xfId="0" applyFont="1" applyFill="1" applyBorder="1" applyAlignment="1">
      <alignment horizontal="left" wrapText="1" indent="1"/>
    </xf>
    <xf numFmtId="1" fontId="35" fillId="3" borderId="22" xfId="0" applyNumberFormat="1" applyFont="1" applyFill="1" applyBorder="1" applyAlignment="1">
      <alignment horizontal="center"/>
    </xf>
    <xf numFmtId="49" fontId="35" fillId="3" borderId="0" xfId="56" applyFont="1" applyFill="1" applyAlignment="1">
      <alignment horizontal="center" vertical="center"/>
    </xf>
    <xf numFmtId="0" fontId="35" fillId="3" borderId="21" xfId="0" applyNumberFormat="1"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5" fillId="3" borderId="22" xfId="0" applyFont="1" applyFill="1" applyBorder="1" applyAlignment="1">
      <alignment horizontal="center" vertical="center"/>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0" fontId="53" fillId="3" borderId="4" xfId="36" applyFont="1" applyFill="1" applyBorder="1" applyAlignment="1">
      <alignment horizontal="center" vertical="center"/>
    </xf>
    <xf numFmtId="0" fontId="53" fillId="3" borderId="5" xfId="36" applyFont="1" applyFill="1" applyBorder="1" applyAlignment="1">
      <alignment horizontal="center" vertical="center"/>
    </xf>
    <xf numFmtId="0" fontId="52" fillId="3" borderId="5" xfId="34" applyFont="1" applyFill="1" applyBorder="1" applyAlignment="1" applyProtection="1">
      <alignment horizontal="left" vertical="center" wrapText="1" indent="1"/>
      <protection locked="0"/>
    </xf>
    <xf numFmtId="0" fontId="52" fillId="3" borderId="5" xfId="34" applyFont="1" applyFill="1" applyBorder="1" applyAlignment="1" applyProtection="1">
      <alignment horizontal="center" vertical="center"/>
      <protection locked="0"/>
    </xf>
    <xf numFmtId="2" fontId="53" fillId="3" borderId="13" xfId="36" applyNumberFormat="1" applyFont="1" applyFill="1" applyBorder="1" applyAlignment="1">
      <alignment horizontal="center" vertical="center"/>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8" fillId="0" borderId="22" xfId="0" applyFont="1" applyBorder="1" applyAlignment="1">
      <alignment horizontal="left"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0" fontId="35" fillId="0" borderId="22" xfId="34" applyFont="1" applyFill="1" applyBorder="1" applyAlignment="1" applyProtection="1">
      <alignment horizontal="left" vertical="center" wrapText="1"/>
      <protection locked="0"/>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lignment horizontal="left" vertical="center" wrapText="1"/>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0" fontId="45" fillId="0" borderId="22" xfId="46" applyFont="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2" fontId="35" fillId="3" borderId="15" xfId="34" applyNumberFormat="1" applyFont="1" applyFill="1" applyBorder="1" applyAlignment="1" applyProtection="1">
      <alignment horizontal="center" vertical="center"/>
      <protection locked="0"/>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2" fontId="35" fillId="3" borderId="30" xfId="34" applyNumberFormat="1"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37" fillId="3" borderId="15" xfId="62"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8" fillId="0" borderId="30" xfId="0" applyFont="1" applyFill="1" applyBorder="1" applyAlignment="1"/>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19" applyFont="1" applyFill="1" applyBorder="1" applyAlignment="1">
      <alignment horizontal="center"/>
    </xf>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0" fontId="35" fillId="0" borderId="25" xfId="55" applyFont="1" applyFill="1" applyBorder="1" applyAlignment="1">
      <alignment horizontal="center" vertical="center"/>
    </xf>
    <xf numFmtId="2" fontId="35" fillId="0" borderId="25" xfId="54" applyNumberFormat="1" applyFont="1" applyFill="1" applyBorder="1" applyAlignment="1">
      <alignment horizontal="center" vertical="center"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left" vertical="center" wrapText="1"/>
    </xf>
    <xf numFmtId="0" fontId="35" fillId="0" borderId="25" xfId="0" applyFont="1" applyFill="1" applyBorder="1" applyAlignment="1">
      <alignment horizontal="center" vertical="center"/>
    </xf>
    <xf numFmtId="0" fontId="35" fillId="3" borderId="25" xfId="54" applyFont="1" applyFill="1" applyBorder="1" applyAlignment="1">
      <alignment horizont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1" fontId="35" fillId="0" borderId="25" xfId="54" applyNumberFormat="1" applyFont="1" applyFill="1" applyBorder="1" applyAlignment="1">
      <alignment horizontal="center"/>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9" fontId="35" fillId="0" borderId="25" xfId="54" applyNumberFormat="1" applyFont="1" applyFill="1" applyBorder="1" applyAlignment="1">
      <alignment horizontal="center" vertical="center"/>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1" fontId="35" fillId="0" borderId="25" xfId="0" applyNumberFormat="1" applyFont="1" applyFill="1" applyBorder="1" applyAlignment="1">
      <alignment horizontal="center" vertical="center" wrapText="1"/>
    </xf>
    <xf numFmtId="2" fontId="35" fillId="0" borderId="25" xfId="54" applyNumberFormat="1" applyFont="1" applyFill="1" applyBorder="1" applyAlignment="1">
      <alignment vertical="center" wrapText="1"/>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5" fillId="0" borderId="25" xfId="54" applyFont="1" applyFill="1" applyBorder="1" applyAlignment="1">
      <alignment horizontal="center" vertical="center"/>
    </xf>
    <xf numFmtId="0" fontId="35" fillId="0" borderId="25" xfId="54" applyFont="1" applyFill="1" applyBorder="1" applyAlignment="1">
      <alignment horizontal="center"/>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8" fillId="0" borderId="30" xfId="0" applyFont="1" applyFill="1" applyBorder="1" applyAlignment="1">
      <alignment wrapText="1"/>
    </xf>
    <xf numFmtId="0" fontId="38" fillId="0" borderId="30" xfId="0" applyNumberFormat="1" applyFont="1" applyFill="1" applyBorder="1" applyAlignment="1">
      <alignment horizontal="center" vertical="center"/>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0" fontId="37" fillId="0" borderId="15" xfId="0" applyFont="1" applyFill="1" applyBorder="1" applyAlignment="1">
      <alignment horizontal="left" vertical="center"/>
    </xf>
    <xf numFmtId="0" fontId="37" fillId="0" borderId="15" xfId="0" applyFont="1" applyFill="1" applyBorder="1" applyAlignment="1">
      <alignment horizontal="center"/>
    </xf>
    <xf numFmtId="0" fontId="37" fillId="0" borderId="15" xfId="0" applyFont="1" applyBorder="1" applyAlignment="1">
      <alignmen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3" borderId="22" xfId="0" applyFont="1" applyFill="1" applyBorder="1" applyAlignment="1">
      <alignment vertical="center" wrapText="1"/>
    </xf>
    <xf numFmtId="1" fontId="35" fillId="0" borderId="21" xfId="54" applyNumberFormat="1" applyFont="1" applyFill="1" applyBorder="1" applyAlignment="1">
      <alignment horizontal="center" vertical="center"/>
    </xf>
    <xf numFmtId="16" fontId="35" fillId="3" borderId="22" xfId="0" applyNumberFormat="1" applyFont="1" applyFill="1" applyBorder="1" applyAlignment="1">
      <alignment horizontal="center" vertical="center" wrapText="1"/>
    </xf>
    <xf numFmtId="0" fontId="35" fillId="3" borderId="22" xfId="0" applyFont="1" applyFill="1" applyBorder="1" applyAlignment="1">
      <alignment horizontal="center" wrapText="1"/>
    </xf>
    <xf numFmtId="0" fontId="35" fillId="0" borderId="22" xfId="0" applyNumberFormat="1" applyFont="1" applyBorder="1" applyAlignment="1">
      <alignment horizontal="center" vertical="top"/>
    </xf>
    <xf numFmtId="0" fontId="58" fillId="7" borderId="22" xfId="0" applyFont="1" applyFill="1" applyBorder="1" applyAlignment="1">
      <alignment vertical="center" wrapText="1"/>
    </xf>
    <xf numFmtId="2" fontId="35" fillId="0" borderId="22" xfId="54" applyNumberFormat="1" applyFont="1" applyFill="1" applyBorder="1" applyAlignment="1">
      <alignment vertical="center" wrapText="1"/>
    </xf>
    <xf numFmtId="0" fontId="35" fillId="0" borderId="22" xfId="54" applyFont="1" applyFill="1" applyBorder="1" applyAlignment="1">
      <alignment horizont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14" xfId="0" applyFont="1" applyFill="1" applyBorder="1" applyAlignment="1">
      <alignment horizontal="center" vertical="center"/>
    </xf>
    <xf numFmtId="1" fontId="35" fillId="0" borderId="15" xfId="0" applyNumberFormat="1" applyFont="1" applyFill="1" applyBorder="1" applyAlignment="1">
      <alignment horizontal="center" vertical="center"/>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49" fontId="39" fillId="0" borderId="15" xfId="0" applyNumberFormat="1" applyFont="1" applyFill="1" applyBorder="1" applyAlignment="1">
      <alignment vertical="center" wrapText="1"/>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9" fillId="0" borderId="15" xfId="0" applyFont="1" applyFill="1" applyBorder="1" applyAlignment="1">
      <alignment horizontal="left"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4" fontId="64" fillId="11" borderId="22" xfId="88" applyNumberFormat="1" applyFont="1" applyFill="1" applyBorder="1" applyAlignment="1">
      <alignment horizontal="left" vertical="center" wrapText="1"/>
    </xf>
    <xf numFmtId="0" fontId="35" fillId="3" borderId="22" xfId="90" applyFont="1" applyFill="1" applyBorder="1" applyAlignment="1">
      <alignment horizontal="center" vertical="center" wrapText="1"/>
    </xf>
    <xf numFmtId="4" fontId="32" fillId="0" borderId="22" xfId="88" applyNumberFormat="1" applyFont="1" applyFill="1" applyBorder="1" applyAlignment="1">
      <alignment horizontal="left"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3" fillId="3" borderId="22" xfId="88" applyNumberFormat="1" applyFont="1" applyFill="1" applyBorder="1" applyAlignment="1">
      <alignment horizontal="center" vertical="center" wrapText="1"/>
    </xf>
    <xf numFmtId="0" fontId="61"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5" fillId="3" borderId="22" xfId="0" applyNumberFormat="1" applyFont="1" applyFill="1" applyBorder="1" applyAlignment="1">
      <alignment horizontal="center" vertical="center" shrinkToFit="1"/>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3"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0" fontId="38" fillId="3" borderId="22" xfId="94" applyFont="1" applyFill="1" applyBorder="1" applyAlignment="1">
      <alignment horizontal="center" vertical="center"/>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1" fontId="35" fillId="3" borderId="72" xfId="19" applyNumberFormat="1" applyFont="1" applyFill="1" applyBorder="1" applyAlignment="1" applyProtection="1">
      <alignment horizontal="center" vertical="center"/>
      <protection locked="0"/>
    </xf>
    <xf numFmtId="4" fontId="37" fillId="3" borderId="15" xfId="88" applyNumberFormat="1" applyFont="1" applyFill="1" applyBorder="1" applyAlignment="1">
      <alignment horizontal="left" vertical="center" wrapText="1"/>
    </xf>
    <xf numFmtId="4" fontId="63"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1" fillId="0" borderId="0" xfId="85" applyFont="1"/>
    <xf numFmtId="0" fontId="62"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1"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0" fontId="35" fillId="3" borderId="15"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72"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2" fontId="35" fillId="18" borderId="22" xfId="34" applyNumberFormat="1" applyFont="1" applyFill="1" applyBorder="1" applyAlignment="1" applyProtection="1">
      <alignment horizontal="center" vertical="center"/>
      <protection locked="0"/>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4"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0" fontId="35" fillId="3" borderId="45" xfId="0" applyNumberFormat="1" applyFont="1" applyFill="1" applyBorder="1" applyAlignment="1">
      <alignment horizontal="center" vertical="center" wrapText="1"/>
    </xf>
    <xf numFmtId="4" fontId="63" fillId="3" borderId="45" xfId="88" applyNumberFormat="1" applyFont="1" applyFill="1" applyBorder="1" applyAlignment="1">
      <alignment horizontal="center" vertical="center" wrapText="1"/>
    </xf>
    <xf numFmtId="0" fontId="37" fillId="0" borderId="69"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35" fillId="0" borderId="30" xfId="0" applyFont="1" applyFill="1" applyBorder="1" applyAlignment="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3" fillId="0" borderId="0" xfId="0" applyFont="1" applyFill="1"/>
    <xf numFmtId="2" fontId="33" fillId="3" borderId="70" xfId="54" applyNumberFormat="1" applyFont="1" applyFill="1" applyBorder="1" applyAlignment="1">
      <alignment vertical="center" wrapText="1"/>
    </xf>
    <xf numFmtId="2" fontId="33" fillId="3" borderId="71"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5"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1" fontId="47" fillId="0" borderId="0" xfId="0" applyNumberFormat="1" applyFont="1" applyFill="1" applyBorder="1" applyAlignment="1">
      <alignment horizontal="center" vertical="center" wrapText="1"/>
    </xf>
    <xf numFmtId="0" fontId="39" fillId="0" borderId="15" xfId="19" applyFont="1" applyFill="1" applyBorder="1" applyAlignment="1">
      <alignment horizontal="left" vertical="center" wrapText="1"/>
    </xf>
    <xf numFmtId="0" fontId="35" fillId="0" borderId="15" xfId="19" applyFont="1" applyFill="1" applyBorder="1" applyAlignment="1">
      <alignment horizontal="center" vertical="center" wrapText="1"/>
    </xf>
    <xf numFmtId="0" fontId="35" fillId="0" borderId="25" xfId="55" applyFont="1" applyFill="1" applyBorder="1" applyAlignment="1">
      <alignment horizontal="left" vertical="center" wrapText="1"/>
    </xf>
    <xf numFmtId="0" fontId="35" fillId="0" borderId="25" xfId="54" applyFont="1" applyFill="1" applyBorder="1" applyAlignment="1">
      <alignment horizontal="center" wrapText="1"/>
    </xf>
    <xf numFmtId="2" fontId="35" fillId="4" borderId="15" xfId="54" applyNumberFormat="1" applyFont="1" applyFill="1" applyBorder="1" applyAlignment="1">
      <alignment horizontal="center" vertical="center" wrapText="1"/>
    </xf>
    <xf numFmtId="0" fontId="35" fillId="3" borderId="25" xfId="54" applyFont="1" applyFill="1" applyBorder="1" applyAlignment="1">
      <alignment horizontal="center" wrapText="1"/>
    </xf>
    <xf numFmtId="49" fontId="35" fillId="0" borderId="25" xfId="55" applyNumberFormat="1" applyFont="1" applyFill="1" applyBorder="1" applyAlignment="1">
      <alignment horizontal="center" vertical="center"/>
    </xf>
    <xf numFmtId="0" fontId="37" fillId="0" borderId="25" xfId="55" applyFont="1" applyFill="1" applyBorder="1" applyAlignment="1">
      <alignment horizontal="left" vertical="center" wrapText="1"/>
    </xf>
    <xf numFmtId="0" fontId="37" fillId="0" borderId="25" xfId="54" applyFont="1" applyFill="1" applyBorder="1" applyAlignment="1">
      <alignment horizontal="center"/>
    </xf>
    <xf numFmtId="2" fontId="37" fillId="4" borderId="15" xfId="54" applyNumberFormat="1" applyFont="1" applyFill="1" applyBorder="1" applyAlignment="1">
      <alignment horizontal="center" vertical="center" wrapText="1"/>
    </xf>
    <xf numFmtId="49" fontId="37" fillId="0" borderId="25" xfId="55" applyNumberFormat="1" applyFont="1" applyFill="1" applyBorder="1" applyAlignment="1">
      <alignment horizontal="center" vertical="center"/>
    </xf>
    <xf numFmtId="0" fontId="37" fillId="3" borderId="25" xfId="54" applyFont="1" applyFill="1" applyBorder="1" applyAlignment="1">
      <alignment horizontal="center"/>
    </xf>
    <xf numFmtId="0" fontId="37" fillId="0" borderId="25" xfId="55" applyFont="1" applyFill="1" applyBorder="1" applyAlignment="1">
      <alignment horizontal="center" vertical="center"/>
    </xf>
    <xf numFmtId="0" fontId="35" fillId="0" borderId="25" xfId="55" applyFont="1" applyFill="1" applyBorder="1" applyAlignment="1">
      <alignment horizontal="center"/>
    </xf>
    <xf numFmtId="0" fontId="35" fillId="3" borderId="25" xfId="54" applyFont="1" applyFill="1" applyBorder="1" applyAlignment="1">
      <alignment horizontal="left" vertical="center" wrapText="1"/>
    </xf>
    <xf numFmtId="2" fontId="35" fillId="4" borderId="15" xfId="0" applyNumberFormat="1" applyFont="1" applyFill="1" applyBorder="1" applyAlignment="1">
      <alignment horizontal="center" vertical="center" wrapText="1"/>
    </xf>
    <xf numFmtId="0" fontId="35" fillId="4" borderId="15" xfId="54" applyFont="1" applyFill="1" applyBorder="1" applyAlignment="1">
      <alignment horizontal="center"/>
    </xf>
    <xf numFmtId="2" fontId="37" fillId="0" borderId="25" xfId="54" applyNumberFormat="1" applyFont="1" applyFill="1" applyBorder="1" applyAlignment="1">
      <alignment vertical="center" wrapText="1"/>
    </xf>
    <xf numFmtId="0" fontId="37" fillId="4" borderId="15" xfId="54" applyFont="1" applyFill="1" applyBorder="1" applyAlignment="1">
      <alignment horizontal="center"/>
    </xf>
    <xf numFmtId="0" fontId="37" fillId="0" borderId="25" xfId="0" applyFont="1" applyFill="1" applyBorder="1" applyAlignment="1">
      <alignment horizontal="center" vertical="center"/>
    </xf>
    <xf numFmtId="0" fontId="37" fillId="0" borderId="30" xfId="85" applyFont="1" applyFill="1" applyBorder="1"/>
    <xf numFmtId="49" fontId="66" fillId="0" borderId="34" xfId="0" applyNumberFormat="1" applyFont="1" applyFill="1" applyBorder="1" applyAlignment="1">
      <alignment horizontal="center" vertical="center"/>
    </xf>
    <xf numFmtId="0" fontId="41" fillId="0" borderId="30" xfId="0" applyFont="1" applyFill="1" applyBorder="1" applyAlignment="1">
      <alignment horizontal="left" vertical="center" wrapText="1"/>
    </xf>
    <xf numFmtId="0" fontId="67" fillId="0" borderId="30" xfId="0" applyFont="1" applyFill="1" applyBorder="1" applyAlignment="1">
      <alignment horizontal="center" vertical="center" wrapText="1"/>
    </xf>
    <xf numFmtId="0" fontId="67" fillId="0" borderId="30" xfId="0" applyNumberFormat="1" applyFont="1" applyFill="1" applyBorder="1" applyAlignment="1">
      <alignment horizontal="center" vertical="center" wrapText="1"/>
    </xf>
    <xf numFmtId="0" fontId="68" fillId="0" borderId="30" xfId="0" applyFont="1" applyFill="1" applyBorder="1" applyAlignment="1">
      <alignment horizontal="left" vertical="center" wrapText="1"/>
    </xf>
    <xf numFmtId="0" fontId="68" fillId="0" borderId="30" xfId="0" applyFont="1" applyFill="1" applyBorder="1" applyAlignment="1">
      <alignment horizontal="center" vertical="center" wrapText="1"/>
    </xf>
    <xf numFmtId="0" fontId="68" fillId="0" borderId="30" xfId="0" applyNumberFormat="1" applyFont="1" applyFill="1" applyBorder="1" applyAlignment="1">
      <alignment horizontal="center" vertical="center" wrapText="1"/>
    </xf>
    <xf numFmtId="0" fontId="68" fillId="0" borderId="30" xfId="0" applyNumberFormat="1" applyFont="1" applyFill="1" applyBorder="1" applyAlignment="1">
      <alignment horizontal="left" vertical="center" wrapText="1"/>
    </xf>
    <xf numFmtId="0" fontId="41" fillId="0" borderId="30" xfId="0" applyNumberFormat="1" applyFont="1" applyFill="1" applyBorder="1" applyAlignment="1">
      <alignment horizontal="left" vertical="center" wrapText="1"/>
    </xf>
    <xf numFmtId="0" fontId="67" fillId="0" borderId="30" xfId="0" applyNumberFormat="1" applyFont="1" applyFill="1" applyBorder="1" applyAlignment="1">
      <alignment horizontal="left" vertical="center" wrapText="1"/>
    </xf>
    <xf numFmtId="0" fontId="58" fillId="0" borderId="30" xfId="0" applyNumberFormat="1" applyFont="1" applyFill="1" applyBorder="1" applyAlignment="1">
      <alignment horizontal="center" vertical="center" wrapText="1"/>
    </xf>
    <xf numFmtId="0" fontId="58" fillId="0" borderId="30" xfId="0" applyFont="1" applyFill="1" applyBorder="1" applyAlignment="1">
      <alignment horizontal="center" vertical="center" wrapText="1"/>
    </xf>
    <xf numFmtId="0" fontId="67" fillId="0" borderId="30" xfId="0" applyFont="1" applyFill="1" applyBorder="1" applyAlignment="1">
      <alignment horizontal="left" vertical="center" wrapText="1"/>
    </xf>
    <xf numFmtId="0" fontId="41" fillId="0" borderId="34" xfId="0" applyNumberFormat="1" applyFont="1" applyFill="1" applyBorder="1" applyAlignment="1">
      <alignment horizontal="center" vertical="center" wrapText="1"/>
    </xf>
    <xf numFmtId="0" fontId="66" fillId="0" borderId="30" xfId="0" applyNumberFormat="1" applyFont="1" applyFill="1" applyBorder="1" applyAlignment="1">
      <alignment horizontal="left" vertical="center" wrapText="1"/>
    </xf>
    <xf numFmtId="0" fontId="67" fillId="0" borderId="30" xfId="0" applyFont="1" applyFill="1" applyBorder="1" applyAlignment="1">
      <alignment horizontal="center" vertical="center"/>
    </xf>
    <xf numFmtId="0" fontId="67" fillId="0" borderId="30" xfId="0" applyFont="1" applyFill="1" applyBorder="1"/>
    <xf numFmtId="0" fontId="67" fillId="0" borderId="30" xfId="0" applyFont="1" applyFill="1" applyBorder="1" applyAlignment="1">
      <alignment wrapText="1"/>
    </xf>
    <xf numFmtId="0" fontId="67" fillId="0" borderId="30" xfId="0" applyNumberFormat="1" applyFont="1" applyFill="1" applyBorder="1" applyAlignment="1">
      <alignment horizontal="center" vertical="center"/>
    </xf>
    <xf numFmtId="1" fontId="68" fillId="0" borderId="30" xfId="0" applyNumberFormat="1" applyFont="1" applyFill="1" applyBorder="1" applyAlignment="1">
      <alignment horizontal="center" vertical="top"/>
    </xf>
    <xf numFmtId="49" fontId="68" fillId="0" borderId="30" xfId="0" applyNumberFormat="1" applyFont="1" applyFill="1" applyBorder="1" applyAlignment="1">
      <alignment horizontal="left" vertical="top"/>
    </xf>
    <xf numFmtId="0" fontId="69" fillId="0" borderId="30" xfId="0" applyFont="1" applyFill="1" applyBorder="1" applyAlignment="1">
      <alignment horizontal="center" vertical="center" wrapText="1"/>
    </xf>
    <xf numFmtId="0" fontId="67" fillId="0" borderId="30" xfId="0" applyFont="1" applyFill="1" applyBorder="1" applyAlignment="1">
      <alignment horizontal="center"/>
    </xf>
    <xf numFmtId="0" fontId="67" fillId="0" borderId="30" xfId="57" applyFont="1" applyFill="1" applyBorder="1" applyAlignment="1">
      <alignment horizontal="left" vertical="center" wrapText="1"/>
    </xf>
    <xf numFmtId="0" fontId="68" fillId="0" borderId="30" xfId="57" applyFont="1" applyFill="1" applyBorder="1" applyAlignment="1">
      <alignment horizontal="center" vertical="center" wrapText="1"/>
    </xf>
    <xf numFmtId="0" fontId="68" fillId="0" borderId="30" xfId="57" applyFont="1" applyFill="1" applyBorder="1" applyAlignment="1">
      <alignment horizontal="center" vertical="center"/>
    </xf>
    <xf numFmtId="0" fontId="68" fillId="0" borderId="30" xfId="57" applyFont="1" applyFill="1" applyBorder="1" applyAlignment="1">
      <alignment vertical="center" wrapText="1"/>
    </xf>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49" fontId="67" fillId="0" borderId="34" xfId="0" applyNumberFormat="1" applyFont="1" applyFill="1" applyBorder="1" applyAlignment="1">
      <alignment horizontal="center" vertical="center"/>
    </xf>
    <xf numFmtId="0" fontId="68" fillId="0" borderId="34" xfId="0" applyNumberFormat="1" applyFont="1" applyFill="1" applyBorder="1" applyAlignment="1">
      <alignment horizontal="center" vertical="center" wrapText="1"/>
    </xf>
    <xf numFmtId="0" fontId="66" fillId="0" borderId="34" xfId="0" applyFont="1" applyFill="1" applyBorder="1" applyAlignment="1">
      <alignment horizontal="center" vertical="center" wrapText="1"/>
    </xf>
    <xf numFmtId="0" fontId="67" fillId="0" borderId="34" xfId="0" applyFont="1" applyFill="1" applyBorder="1" applyAlignment="1">
      <alignment horizontal="center" vertical="center" wrapText="1"/>
    </xf>
    <xf numFmtId="0" fontId="66" fillId="0" borderId="34" xfId="0" applyFont="1" applyFill="1" applyBorder="1" applyAlignment="1">
      <alignment horizontal="center" vertical="center"/>
    </xf>
    <xf numFmtId="0" fontId="67" fillId="0" borderId="34" xfId="0"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3" fillId="0" borderId="30" xfId="0" applyFont="1" applyFill="1" applyBorder="1" applyAlignment="1">
      <alignment horizontal="right"/>
    </xf>
    <xf numFmtId="0" fontId="32" fillId="0" borderId="30" xfId="0" applyFont="1" applyBorder="1" applyAlignment="1">
      <alignment horizontal="left" wrapText="1" indent="1"/>
    </xf>
    <xf numFmtId="0" fontId="63" fillId="0" borderId="30" xfId="0" applyFont="1" applyFill="1" applyBorder="1" applyAlignment="1">
      <alignment horizontal="left" wrapText="1" indent="1"/>
    </xf>
    <xf numFmtId="0" fontId="63" fillId="0" borderId="30" xfId="0" applyFont="1" applyFill="1" applyBorder="1" applyAlignment="1">
      <alignment horizontal="left" wrapText="1"/>
    </xf>
    <xf numFmtId="0" fontId="63"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3" fillId="0" borderId="34" xfId="0" applyFont="1" applyFill="1" applyBorder="1" applyAlignment="1">
      <alignment horizontal="center" vertical="center"/>
    </xf>
    <xf numFmtId="0" fontId="63" fillId="0" borderId="30" xfId="0" applyFont="1" applyFill="1" applyBorder="1" applyAlignment="1">
      <alignment horizontal="left" vertical="center" wrapText="1"/>
    </xf>
    <xf numFmtId="0" fontId="63"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3" fillId="0" borderId="27" xfId="0" applyNumberFormat="1" applyFont="1" applyFill="1" applyBorder="1" applyAlignment="1">
      <alignment horizontal="center" vertical="center" wrapText="1"/>
    </xf>
    <xf numFmtId="1" fontId="70" fillId="0" borderId="34" xfId="0" applyNumberFormat="1" applyFont="1" applyBorder="1" applyAlignment="1">
      <alignment horizontal="left" vertical="top" indent="1"/>
    </xf>
    <xf numFmtId="0" fontId="71" fillId="0" borderId="30" xfId="0" applyNumberFormat="1" applyFont="1" applyBorder="1" applyAlignment="1">
      <alignment horizontal="center" vertical="top"/>
    </xf>
    <xf numFmtId="0" fontId="70"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41" fillId="3" borderId="0" xfId="33" applyFont="1" applyFill="1" applyBorder="1" applyAlignment="1" applyProtection="1">
      <alignment vertical="center" wrapText="1"/>
      <protection locked="0"/>
    </xf>
    <xf numFmtId="0" fontId="72" fillId="3" borderId="14" xfId="0" applyFont="1" applyFill="1" applyBorder="1" applyAlignment="1">
      <alignment horizontal="center" vertical="center"/>
    </xf>
    <xf numFmtId="0" fontId="58" fillId="7" borderId="15" xfId="0" applyFont="1" applyFill="1" applyBorder="1" applyAlignment="1">
      <alignment vertical="center" wrapText="1"/>
    </xf>
    <xf numFmtId="0" fontId="73"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right" vertical="center" wrapText="1"/>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16" fontId="39" fillId="3" borderId="22" xfId="0" applyNumberFormat="1" applyFont="1" applyFill="1" applyBorder="1" applyAlignment="1">
      <alignment horizontal="center" vertical="center" wrapText="1"/>
    </xf>
    <xf numFmtId="0" fontId="39" fillId="12" borderId="41" xfId="0" applyFont="1" applyFill="1" applyBorder="1"/>
    <xf numFmtId="0" fontId="35" fillId="0" borderId="41" xfId="0" applyFont="1" applyFill="1" applyBorder="1" applyAlignment="1">
      <alignment horizontal="center"/>
    </xf>
    <xf numFmtId="0" fontId="35" fillId="0" borderId="56" xfId="0" applyFont="1" applyFill="1" applyBorder="1" applyAlignment="1">
      <alignment horizontal="left" wrapText="1"/>
    </xf>
    <xf numFmtId="0" fontId="35" fillId="0" borderId="56" xfId="0" applyFont="1" applyFill="1" applyBorder="1" applyAlignment="1">
      <alignment horizontal="center"/>
    </xf>
    <xf numFmtId="0" fontId="35" fillId="0" borderId="56" xfId="0" applyFont="1" applyBorder="1" applyAlignment="1">
      <alignment horizontal="left" wrapText="1"/>
    </xf>
    <xf numFmtId="0" fontId="35" fillId="0" borderId="68" xfId="0" applyFont="1" applyFill="1" applyBorder="1" applyAlignment="1">
      <alignment horizontal="center" vertical="center"/>
    </xf>
    <xf numFmtId="0" fontId="35" fillId="0" borderId="68" xfId="0" applyFont="1" applyFill="1" applyBorder="1" applyAlignment="1">
      <alignment vertical="center"/>
    </xf>
    <xf numFmtId="0" fontId="35" fillId="0" borderId="56" xfId="0" applyFont="1" applyBorder="1" applyAlignment="1">
      <alignment horizontal="center"/>
    </xf>
    <xf numFmtId="0" fontId="38" fillId="0" borderId="57" xfId="0" applyFont="1" applyFill="1" applyBorder="1" applyAlignment="1">
      <alignment horizontal="center"/>
    </xf>
    <xf numFmtId="0" fontId="38" fillId="0" borderId="56" xfId="0" applyFont="1" applyFill="1" applyBorder="1" applyAlignment="1">
      <alignment horizontal="left" wrapText="1"/>
    </xf>
    <xf numFmtId="0" fontId="38" fillId="0" borderId="75" xfId="0" applyFont="1" applyFill="1" applyBorder="1" applyAlignment="1">
      <alignment horizontal="center" vertical="center"/>
    </xf>
    <xf numFmtId="0" fontId="35" fillId="0" borderId="76" xfId="0" applyFont="1" applyBorder="1" applyAlignment="1">
      <alignment horizontal="center" vertical="center"/>
    </xf>
    <xf numFmtId="0" fontId="35" fillId="0" borderId="41" xfId="0" applyFont="1" applyBorder="1" applyAlignment="1">
      <alignment horizontal="center"/>
    </xf>
    <xf numFmtId="0" fontId="38" fillId="0" borderId="57" xfId="0" applyFont="1" applyBorder="1" applyAlignment="1">
      <alignment horizontal="center"/>
    </xf>
    <xf numFmtId="0" fontId="56" fillId="12" borderId="56" xfId="0" applyFont="1" applyFill="1" applyBorder="1" applyAlignment="1">
      <alignment wrapText="1"/>
    </xf>
    <xf numFmtId="0" fontId="56" fillId="12" borderId="67" xfId="0" applyFont="1" applyFill="1" applyBorder="1" applyAlignment="1">
      <alignment horizontal="center" wrapText="1"/>
    </xf>
    <xf numFmtId="0" fontId="56" fillId="12" borderId="67" xfId="0" applyFont="1" applyFill="1" applyBorder="1" applyAlignment="1">
      <alignment wrapText="1"/>
    </xf>
    <xf numFmtId="0" fontId="38" fillId="0" borderId="56" xfId="0" applyFont="1" applyFill="1" applyBorder="1" applyAlignment="1">
      <alignment horizontal="center"/>
    </xf>
    <xf numFmtId="0" fontId="38" fillId="0" borderId="41" xfId="0" applyFont="1" applyFill="1" applyBorder="1" applyAlignment="1">
      <alignment horizontal="center"/>
    </xf>
    <xf numFmtId="0" fontId="38" fillId="0" borderId="56" xfId="0" applyFont="1" applyBorder="1" applyAlignment="1">
      <alignment horizontal="center"/>
    </xf>
    <xf numFmtId="0" fontId="38" fillId="0" borderId="41" xfId="0" applyFont="1" applyBorder="1" applyAlignment="1">
      <alignment horizontal="center"/>
    </xf>
    <xf numFmtId="0" fontId="38" fillId="0" borderId="77" xfId="36" applyFont="1" applyBorder="1" applyAlignment="1">
      <alignment horizontal="center" vertical="center"/>
    </xf>
    <xf numFmtId="0" fontId="38" fillId="4" borderId="78" xfId="36" applyFont="1" applyFill="1" applyBorder="1" applyAlignment="1">
      <alignment horizontal="center" vertical="center"/>
    </xf>
    <xf numFmtId="0" fontId="39" fillId="2" borderId="79" xfId="33" applyFont="1" applyFill="1" applyBorder="1" applyAlignment="1" applyProtection="1">
      <alignment vertical="center" wrapText="1"/>
      <protection locked="0"/>
    </xf>
    <xf numFmtId="0" fontId="39" fillId="2" borderId="80" xfId="33" applyFont="1" applyFill="1" applyBorder="1" applyAlignment="1" applyProtection="1">
      <alignment vertical="center" wrapText="1"/>
      <protection locked="0"/>
    </xf>
    <xf numFmtId="0" fontId="35" fillId="0" borderId="81" xfId="34" applyFont="1" applyBorder="1" applyAlignment="1" applyProtection="1">
      <alignment horizontal="center" vertical="center"/>
      <protection locked="0"/>
    </xf>
    <xf numFmtId="0" fontId="35" fillId="4" borderId="82" xfId="34" applyFont="1" applyFill="1" applyBorder="1" applyAlignment="1" applyProtection="1">
      <alignment horizontal="center" vertical="center"/>
      <protection locked="0"/>
    </xf>
    <xf numFmtId="0" fontId="39" fillId="12" borderId="83" xfId="0" applyFont="1" applyFill="1" applyBorder="1"/>
    <xf numFmtId="0" fontId="39" fillId="12" borderId="84" xfId="0" applyFont="1" applyFill="1" applyBorder="1"/>
    <xf numFmtId="0" fontId="56" fillId="12" borderId="85" xfId="0" applyFont="1" applyFill="1" applyBorder="1" applyAlignment="1">
      <alignment wrapText="1"/>
    </xf>
    <xf numFmtId="0" fontId="56" fillId="12" borderId="86" xfId="0" applyFont="1" applyFill="1" applyBorder="1" applyAlignment="1">
      <alignment wrapText="1"/>
    </xf>
    <xf numFmtId="0" fontId="56" fillId="12" borderId="87" xfId="0" applyFont="1" applyFill="1" applyBorder="1" applyAlignment="1">
      <alignment wrapText="1"/>
    </xf>
    <xf numFmtId="0" fontId="35" fillId="0" borderId="57" xfId="0" applyFont="1" applyFill="1" applyBorder="1" applyAlignment="1">
      <alignment horizontal="center"/>
    </xf>
    <xf numFmtId="0" fontId="35" fillId="0" borderId="88" xfId="0" applyFont="1" applyFill="1" applyBorder="1" applyAlignment="1">
      <alignment horizontal="center"/>
    </xf>
    <xf numFmtId="0" fontId="35" fillId="0" borderId="64" xfId="0" applyFont="1" applyFill="1" applyBorder="1" applyAlignment="1">
      <alignment horizontal="center"/>
    </xf>
    <xf numFmtId="1" fontId="35" fillId="0" borderId="89" xfId="0" applyNumberFormat="1" applyFont="1" applyFill="1" applyBorder="1" applyAlignment="1">
      <alignment horizontal="center" vertical="center"/>
    </xf>
    <xf numFmtId="1" fontId="35" fillId="0" borderId="89" xfId="0" applyNumberFormat="1" applyFont="1" applyFill="1" applyBorder="1" applyAlignment="1">
      <alignment vertical="center"/>
    </xf>
    <xf numFmtId="0" fontId="35" fillId="0" borderId="64" xfId="0" applyFont="1" applyBorder="1" applyAlignment="1">
      <alignment horizontal="center"/>
    </xf>
    <xf numFmtId="3" fontId="35" fillId="4" borderId="88" xfId="0" applyNumberFormat="1" applyFont="1" applyFill="1" applyBorder="1" applyAlignment="1">
      <alignment horizontal="center"/>
    </xf>
    <xf numFmtId="3" fontId="35" fillId="4" borderId="91" xfId="0" applyNumberFormat="1" applyFont="1" applyFill="1" applyBorder="1" applyAlignment="1">
      <alignment horizontal="center" vertical="center"/>
    </xf>
    <xf numFmtId="3" fontId="35" fillId="0" borderId="88" xfId="0" applyNumberFormat="1" applyFont="1" applyFill="1" applyBorder="1" applyAlignment="1">
      <alignment horizontal="center"/>
    </xf>
    <xf numFmtId="0" fontId="39" fillId="12" borderId="57" xfId="0" applyFont="1" applyFill="1" applyBorder="1"/>
    <xf numFmtId="0" fontId="56" fillId="12" borderId="92" xfId="0" applyFont="1" applyFill="1" applyBorder="1" applyAlignment="1">
      <alignment wrapText="1"/>
    </xf>
    <xf numFmtId="0" fontId="38" fillId="0" borderId="64" xfId="0" applyFont="1" applyFill="1" applyBorder="1" applyAlignment="1">
      <alignment horizontal="center"/>
    </xf>
    <xf numFmtId="0" fontId="38" fillId="0" borderId="88" xfId="0" applyFont="1" applyFill="1" applyBorder="1" applyAlignment="1">
      <alignment horizontal="center"/>
    </xf>
    <xf numFmtId="0" fontId="38" fillId="0" borderId="64" xfId="0" applyFont="1" applyBorder="1" applyAlignment="1">
      <alignment horizontal="center"/>
    </xf>
    <xf numFmtId="0" fontId="38" fillId="0" borderId="88" xfId="0" applyFont="1" applyBorder="1" applyAlignment="1">
      <alignment horizontal="center"/>
    </xf>
    <xf numFmtId="0" fontId="38" fillId="0" borderId="60" xfId="0" applyFont="1" applyFill="1" applyBorder="1" applyAlignment="1">
      <alignment horizontal="center"/>
    </xf>
    <xf numFmtId="0" fontId="35" fillId="0" borderId="58" xfId="0" applyFont="1" applyFill="1" applyBorder="1" applyAlignment="1">
      <alignment horizontal="center" vertical="center"/>
    </xf>
    <xf numFmtId="3" fontId="35" fillId="4" borderId="90" xfId="0" applyNumberFormat="1" applyFont="1" applyFill="1" applyBorder="1" applyAlignment="1">
      <alignment horizontal="center"/>
    </xf>
    <xf numFmtId="0" fontId="38" fillId="0" borderId="2" xfId="0" applyFont="1" applyFill="1" applyBorder="1" applyAlignment="1">
      <alignment vertical="center"/>
    </xf>
    <xf numFmtId="0" fontId="35" fillId="0" borderId="2"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35" fillId="0" borderId="2" xfId="0" applyFont="1" applyBorder="1" applyAlignment="1">
      <alignment vertical="center"/>
    </xf>
    <xf numFmtId="0" fontId="38" fillId="0" borderId="65" xfId="0" applyFont="1" applyFill="1" applyBorder="1" applyAlignment="1">
      <alignment horizontal="center"/>
    </xf>
    <xf numFmtId="0" fontId="38" fillId="0" borderId="93" xfId="0" applyFont="1" applyFill="1" applyBorder="1" applyAlignment="1">
      <alignment horizontal="center"/>
    </xf>
    <xf numFmtId="0" fontId="38" fillId="0" borderId="93" xfId="0" applyFont="1" applyFill="1" applyBorder="1" applyAlignment="1">
      <alignment horizontal="left" wrapText="1"/>
    </xf>
    <xf numFmtId="0" fontId="38" fillId="0" borderId="58" xfId="0" applyFont="1" applyFill="1" applyBorder="1" applyAlignment="1">
      <alignment horizontal="center"/>
    </xf>
    <xf numFmtId="0" fontId="38" fillId="0" borderId="90" xfId="0" applyFont="1" applyFill="1" applyBorder="1" applyAlignment="1">
      <alignment horizontal="center"/>
    </xf>
    <xf numFmtId="0" fontId="38" fillId="0" borderId="2" xfId="0" applyFont="1" applyBorder="1" applyAlignment="1">
      <alignment horizontal="center"/>
    </xf>
    <xf numFmtId="0" fontId="35" fillId="0" borderId="2" xfId="0" applyFont="1" applyBorder="1" applyAlignment="1">
      <alignment horizontal="left" wrapText="1"/>
    </xf>
    <xf numFmtId="0" fontId="35" fillId="0" borderId="2" xfId="0" applyFont="1" applyFill="1" applyBorder="1" applyAlignment="1">
      <alignment horizontal="center"/>
    </xf>
    <xf numFmtId="0" fontId="35" fillId="0" borderId="2" xfId="0" applyFont="1" applyFill="1" applyBorder="1" applyAlignment="1">
      <alignment horizontal="left" wrapText="1"/>
    </xf>
    <xf numFmtId="0" fontId="38" fillId="0" borderId="2" xfId="0" applyFont="1" applyFill="1" applyBorder="1" applyAlignment="1">
      <alignment horizontal="center"/>
    </xf>
    <xf numFmtId="0" fontId="35" fillId="0" borderId="2" xfId="0" applyFont="1" applyBorder="1" applyAlignment="1">
      <alignment horizontal="center" vertical="center"/>
    </xf>
    <xf numFmtId="0" fontId="38" fillId="0" borderId="2" xfId="0" applyFont="1" applyFill="1" applyBorder="1" applyAlignment="1">
      <alignment wrapText="1"/>
    </xf>
    <xf numFmtId="0" fontId="38" fillId="0" borderId="2" xfId="0" applyFont="1" applyBorder="1" applyAlignment="1">
      <alignment horizontal="left" wrapText="1"/>
    </xf>
    <xf numFmtId="0" fontId="35" fillId="0" borderId="2" xfId="0" applyFont="1" applyBorder="1" applyAlignment="1">
      <alignment wrapText="1"/>
    </xf>
    <xf numFmtId="0" fontId="35" fillId="0" borderId="2" xfId="0" applyFont="1" applyBorder="1" applyAlignment="1">
      <alignment horizontal="center"/>
    </xf>
    <xf numFmtId="3" fontId="35" fillId="4" borderId="2" xfId="0" applyNumberFormat="1" applyFont="1" applyFill="1" applyBorder="1" applyAlignment="1">
      <alignment horizontal="center"/>
    </xf>
    <xf numFmtId="0" fontId="37" fillId="3" borderId="2" xfId="85" applyFont="1" applyFill="1" applyBorder="1" applyAlignment="1">
      <alignment horizontal="center" vertical="center"/>
    </xf>
    <xf numFmtId="0" fontId="35" fillId="3" borderId="2" xfId="34" applyFont="1" applyFill="1" applyBorder="1" applyAlignment="1" applyProtection="1">
      <alignment horizontal="left" vertical="center" wrapText="1" indent="1"/>
      <protection locked="0"/>
    </xf>
    <xf numFmtId="0" fontId="35" fillId="3" borderId="2" xfId="34" applyFont="1" applyFill="1" applyBorder="1" applyAlignment="1" applyProtection="1">
      <alignment horizontal="center" vertical="center"/>
      <protection locked="0"/>
    </xf>
    <xf numFmtId="2" fontId="37" fillId="3" borderId="2" xfId="85" applyNumberFormat="1" applyFont="1" applyFill="1" applyBorder="1" applyAlignment="1">
      <alignment horizontal="center" vertical="center"/>
    </xf>
    <xf numFmtId="0" fontId="38" fillId="0" borderId="57" xfId="0" applyFont="1" applyFill="1" applyBorder="1" applyAlignment="1">
      <alignment horizontal="left"/>
    </xf>
    <xf numFmtId="0" fontId="38" fillId="0" borderId="57" xfId="0" applyFont="1" applyBorder="1" applyAlignment="1">
      <alignment horizontal="left"/>
    </xf>
    <xf numFmtId="0" fontId="35" fillId="0" borderId="56" xfId="0" applyFont="1" applyFill="1" applyBorder="1" applyAlignment="1">
      <alignment horizontal="left"/>
    </xf>
    <xf numFmtId="0" fontId="38" fillId="0" borderId="56" xfId="0" applyFont="1" applyFill="1" applyBorder="1" applyAlignment="1">
      <alignment horizontal="left"/>
    </xf>
    <xf numFmtId="0" fontId="35" fillId="0" borderId="65" xfId="0" applyFont="1" applyFill="1" applyBorder="1"/>
    <xf numFmtId="0" fontId="35" fillId="0" borderId="41" xfId="0" applyFont="1" applyFill="1" applyBorder="1" applyAlignment="1">
      <alignment horizontal="left"/>
    </xf>
    <xf numFmtId="0" fontId="35" fillId="0" borderId="56" xfId="0" applyFont="1" applyBorder="1" applyAlignment="1">
      <alignment horizontal="left"/>
    </xf>
    <xf numFmtId="0" fontId="35" fillId="0" borderId="63" xfId="0" applyFont="1" applyFill="1" applyBorder="1" applyAlignment="1">
      <alignment vertical="center"/>
    </xf>
    <xf numFmtId="0" fontId="35" fillId="0" borderId="76" xfId="0" applyFont="1" applyFill="1" applyBorder="1" applyAlignment="1">
      <alignment vertical="center"/>
    </xf>
    <xf numFmtId="0" fontId="35" fillId="0" borderId="58" xfId="0" applyFont="1" applyFill="1" applyBorder="1" applyAlignment="1">
      <alignment horizontal="center"/>
    </xf>
    <xf numFmtId="0" fontId="38" fillId="0" borderId="64" xfId="0" applyFont="1" applyBorder="1" applyAlignment="1">
      <alignment horizontal="left"/>
    </xf>
    <xf numFmtId="0" fontId="35" fillId="0" borderId="66" xfId="0" applyFont="1" applyBorder="1" applyAlignment="1">
      <alignment horizontal="center"/>
    </xf>
    <xf numFmtId="0" fontId="35" fillId="10" borderId="56" xfId="0" applyFont="1" applyFill="1" applyBorder="1" applyAlignment="1">
      <alignment horizontal="center"/>
    </xf>
    <xf numFmtId="0" fontId="35" fillId="0" borderId="41" xfId="0" applyFont="1" applyBorder="1" applyAlignment="1">
      <alignment horizontal="left"/>
    </xf>
    <xf numFmtId="0" fontId="38" fillId="0" borderId="56" xfId="0" applyFont="1" applyBorder="1" applyAlignment="1">
      <alignment horizontal="left"/>
    </xf>
    <xf numFmtId="0" fontId="35" fillId="0" borderId="57" xfId="0" applyFont="1" applyFill="1" applyBorder="1"/>
    <xf numFmtId="0" fontId="38" fillId="0" borderId="60" xfId="0" applyFont="1" applyBorder="1" applyAlignment="1">
      <alignment horizontal="left"/>
    </xf>
    <xf numFmtId="0" fontId="38" fillId="0" borderId="58" xfId="0" applyFont="1" applyBorder="1" applyAlignment="1">
      <alignment horizontal="center"/>
    </xf>
    <xf numFmtId="0" fontId="38" fillId="0" borderId="93" xfId="0" applyFont="1" applyBorder="1" applyAlignment="1">
      <alignment horizontal="center"/>
    </xf>
    <xf numFmtId="0" fontId="38" fillId="0" borderId="2" xfId="0" applyFont="1" applyBorder="1" applyAlignment="1">
      <alignment vertical="center"/>
    </xf>
    <xf numFmtId="0" fontId="38" fillId="0" borderId="2" xfId="0" applyFont="1" applyBorder="1" applyAlignment="1">
      <alignment horizontal="center" vertical="center"/>
    </xf>
    <xf numFmtId="0" fontId="35" fillId="0" borderId="2" xfId="0" applyFont="1" applyFill="1" applyBorder="1" applyAlignment="1">
      <alignment vertical="center"/>
    </xf>
    <xf numFmtId="0" fontId="38" fillId="0" borderId="2" xfId="0" applyFont="1" applyFill="1" applyBorder="1" applyAlignment="1">
      <alignment horizontal="left"/>
    </xf>
    <xf numFmtId="0" fontId="38" fillId="0" borderId="2" xfId="0" applyFont="1" applyBorder="1" applyAlignment="1">
      <alignment horizontal="left"/>
    </xf>
    <xf numFmtId="0" fontId="56" fillId="12" borderId="2" xfId="0" applyFont="1" applyFill="1" applyBorder="1" applyAlignment="1">
      <alignment wrapText="1"/>
    </xf>
    <xf numFmtId="0" fontId="56" fillId="12" borderId="2" xfId="0" applyFont="1" applyFill="1" applyBorder="1" applyAlignment="1">
      <alignment horizontal="center" wrapText="1"/>
    </xf>
    <xf numFmtId="0" fontId="35" fillId="0" borderId="2" xfId="0" applyFont="1" applyFill="1" applyBorder="1"/>
    <xf numFmtId="0" fontId="35" fillId="14" borderId="56" xfId="0" applyFont="1" applyFill="1" applyBorder="1" applyAlignment="1">
      <alignment horizontal="center"/>
    </xf>
    <xf numFmtId="0" fontId="56" fillId="14" borderId="73" xfId="0" applyFont="1" applyFill="1" applyBorder="1" applyAlignment="1"/>
    <xf numFmtId="0" fontId="56" fillId="14" borderId="74" xfId="0" applyFont="1" applyFill="1" applyBorder="1" applyAlignment="1"/>
    <xf numFmtId="0" fontId="35" fillId="0" borderId="60" xfId="0" applyFont="1" applyFill="1" applyBorder="1" applyAlignment="1">
      <alignment horizontal="center" vertical="center"/>
    </xf>
    <xf numFmtId="0" fontId="35" fillId="0" borderId="58" xfId="0" applyFont="1" applyFill="1" applyBorder="1" applyAlignment="1">
      <alignment vertical="center"/>
    </xf>
    <xf numFmtId="0" fontId="35" fillId="0" borderId="62" xfId="0" applyFont="1" applyFill="1" applyBorder="1" applyAlignment="1">
      <alignment vertical="center"/>
    </xf>
    <xf numFmtId="0" fontId="35" fillId="0" borderId="75" xfId="0" applyFont="1" applyFill="1" applyBorder="1" applyAlignment="1">
      <alignment vertical="center"/>
    </xf>
    <xf numFmtId="0" fontId="38" fillId="0" borderId="62" xfId="0" applyFont="1" applyBorder="1" applyAlignment="1">
      <alignment vertical="center"/>
    </xf>
    <xf numFmtId="0" fontId="38" fillId="0" borderId="75" xfId="0" applyFont="1" applyBorder="1" applyAlignment="1">
      <alignment vertical="center"/>
    </xf>
    <xf numFmtId="0" fontId="35" fillId="0" borderId="64" xfId="0" applyFont="1" applyFill="1" applyBorder="1" applyAlignment="1">
      <alignment horizontal="left"/>
    </xf>
    <xf numFmtId="0" fontId="35" fillId="0" borderId="67" xfId="0" applyFont="1" applyFill="1" applyBorder="1"/>
    <xf numFmtId="0" fontId="35" fillId="3" borderId="13" xfId="34" applyFont="1" applyFill="1" applyBorder="1" applyAlignment="1" applyProtection="1">
      <alignment horizontal="left" vertical="center" wrapText="1" indent="1"/>
      <protection locked="0"/>
    </xf>
    <xf numFmtId="0" fontId="34" fillId="0" borderId="2" xfId="85" applyFont="1" applyFill="1" applyBorder="1" applyAlignment="1">
      <alignment horizontal="center" vertical="center"/>
    </xf>
    <xf numFmtId="0" fontId="38" fillId="0" borderId="2" xfId="34" applyFont="1" applyFill="1" applyBorder="1"/>
    <xf numFmtId="0" fontId="37" fillId="0" borderId="2" xfId="85" applyFont="1" applyFill="1" applyBorder="1"/>
    <xf numFmtId="49" fontId="39" fillId="0" borderId="2" xfId="0" applyNumberFormat="1" applyFont="1" applyFill="1" applyBorder="1" applyAlignment="1">
      <alignment vertical="center" wrapText="1"/>
    </xf>
    <xf numFmtId="0" fontId="35" fillId="0" borderId="2" xfId="0" applyNumberFormat="1" applyFont="1" applyFill="1" applyBorder="1" applyAlignment="1">
      <alignment horizontal="center" vertical="center" wrapText="1"/>
    </xf>
    <xf numFmtId="0" fontId="35"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1" fontId="35" fillId="0" borderId="2" xfId="0" applyNumberFormat="1" applyFont="1" applyFill="1" applyBorder="1" applyAlignment="1">
      <alignment horizontal="center" vertical="center" wrapText="1"/>
    </xf>
    <xf numFmtId="49"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wrapText="1"/>
    </xf>
    <xf numFmtId="0" fontId="35" fillId="0" borderId="2" xfId="0" applyFont="1" applyFill="1" applyBorder="1" applyAlignment="1">
      <alignment horizontal="left" vertical="top" wrapText="1"/>
    </xf>
    <xf numFmtId="49" fontId="35" fillId="0" borderId="2" xfId="0" applyNumberFormat="1" applyFont="1" applyFill="1" applyBorder="1" applyAlignment="1">
      <alignment horizontal="left" vertical="top" wrapText="1"/>
    </xf>
    <xf numFmtId="49" fontId="44" fillId="0" borderId="2" xfId="0" applyNumberFormat="1" applyFont="1" applyFill="1" applyBorder="1" applyAlignment="1">
      <alignment horizontal="center" vertical="center" wrapText="1"/>
    </xf>
    <xf numFmtId="0" fontId="37" fillId="0" borderId="2" xfId="0" applyNumberFormat="1" applyFont="1" applyFill="1" applyBorder="1" applyAlignment="1">
      <alignment horizontal="center" vertical="center" wrapText="1"/>
    </xf>
    <xf numFmtId="49" fontId="35" fillId="0" borderId="2" xfId="34" applyNumberFormat="1" applyFont="1" applyFill="1" applyBorder="1" applyAlignment="1">
      <alignment horizontal="left" vertical="center" wrapText="1"/>
    </xf>
    <xf numFmtId="49" fontId="35" fillId="0" borderId="2" xfId="34" applyNumberFormat="1" applyFont="1" applyFill="1" applyBorder="1" applyAlignment="1">
      <alignment horizontal="center" vertical="center"/>
    </xf>
    <xf numFmtId="0" fontId="35" fillId="0" borderId="2" xfId="64" applyFont="1" applyFill="1" applyBorder="1" applyAlignment="1">
      <alignment wrapText="1"/>
    </xf>
    <xf numFmtId="0" fontId="59" fillId="0" borderId="2" xfId="0" applyFont="1" applyFill="1" applyBorder="1" applyAlignment="1">
      <alignment horizontal="center" vertical="center" wrapText="1"/>
    </xf>
    <xf numFmtId="0" fontId="38" fillId="0" borderId="2" xfId="0" applyNumberFormat="1" applyFont="1" applyFill="1" applyBorder="1" applyAlignment="1">
      <alignment horizontal="center" vertical="center"/>
    </xf>
    <xf numFmtId="0" fontId="39" fillId="0" borderId="2" xfId="0" applyFont="1" applyFill="1" applyBorder="1" applyAlignment="1">
      <alignment horizontal="left" vertical="top" wrapText="1"/>
    </xf>
    <xf numFmtId="169" fontId="35" fillId="0" borderId="2" xfId="0" applyNumberFormat="1" applyFont="1" applyFill="1" applyBorder="1" applyAlignment="1">
      <alignment horizontal="center" vertical="center" wrapText="1"/>
    </xf>
    <xf numFmtId="0" fontId="35" fillId="0" borderId="2" xfId="0" applyNumberFormat="1" applyFont="1" applyFill="1" applyBorder="1" applyAlignment="1">
      <alignment horizontal="center" wrapText="1"/>
    </xf>
    <xf numFmtId="49" fontId="35" fillId="0" borderId="2" xfId="0" applyNumberFormat="1" applyFont="1" applyFill="1" applyBorder="1" applyAlignment="1">
      <alignment vertical="center" wrapText="1"/>
    </xf>
    <xf numFmtId="49" fontId="35" fillId="0" borderId="2" xfId="34" applyNumberFormat="1" applyFont="1" applyFill="1" applyBorder="1" applyAlignment="1">
      <alignment horizontal="center" vertical="center" wrapText="1"/>
    </xf>
    <xf numFmtId="0" fontId="35" fillId="0" borderId="2" xfId="0" applyFont="1" applyFill="1" applyBorder="1" applyAlignment="1">
      <alignment horizontal="center" vertical="top" wrapText="1"/>
    </xf>
    <xf numFmtId="0" fontId="35" fillId="0" borderId="2" xfId="0" applyFont="1" applyFill="1" applyBorder="1" applyAlignment="1">
      <alignment horizontal="left"/>
    </xf>
    <xf numFmtId="0" fontId="39" fillId="0" borderId="2" xfId="0" applyFont="1" applyFill="1" applyBorder="1" applyAlignment="1">
      <alignment horizontal="left" wrapText="1"/>
    </xf>
    <xf numFmtId="49" fontId="35" fillId="0" borderId="2" xfId="44" applyNumberFormat="1" applyFont="1" applyFill="1" applyBorder="1" applyAlignment="1">
      <alignment horizontal="left" vertical="center" wrapText="1"/>
    </xf>
    <xf numFmtId="49" fontId="35" fillId="0" borderId="2" xfId="44" applyNumberFormat="1" applyFont="1" applyFill="1" applyBorder="1" applyAlignment="1">
      <alignment horizontal="center" vertical="center" wrapText="1"/>
    </xf>
    <xf numFmtId="49" fontId="35" fillId="0" borderId="2" xfId="34" applyNumberFormat="1" applyFont="1" applyFill="1" applyBorder="1" applyAlignment="1">
      <alignment horizontal="left" vertical="center"/>
    </xf>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xf>
    <xf numFmtId="0" fontId="38" fillId="0" borderId="2" xfId="0" applyFont="1" applyFill="1" applyBorder="1" applyAlignment="1">
      <alignment horizontal="center" vertical="center" wrapText="1"/>
    </xf>
    <xf numFmtId="49" fontId="39" fillId="0" borderId="2" xfId="0" applyNumberFormat="1" applyFont="1" applyFill="1" applyBorder="1" applyAlignment="1">
      <alignment horizontal="center" wrapText="1"/>
    </xf>
    <xf numFmtId="0" fontId="35" fillId="0" borderId="2" xfId="0" applyNumberFormat="1" applyFont="1" applyFill="1" applyBorder="1" applyAlignment="1">
      <alignment horizontal="center" vertical="top" wrapText="1"/>
    </xf>
    <xf numFmtId="49" fontId="35" fillId="0" borderId="2" xfId="0" applyNumberFormat="1" applyFont="1" applyFill="1" applyBorder="1" applyAlignment="1">
      <alignment horizontal="center" wrapText="1"/>
    </xf>
    <xf numFmtId="49" fontId="35" fillId="0" borderId="2" xfId="44" applyNumberFormat="1" applyFont="1" applyFill="1" applyBorder="1" applyAlignment="1">
      <alignment horizontal="center" vertical="center"/>
    </xf>
    <xf numFmtId="0" fontId="37" fillId="0" borderId="2" xfId="85" applyFont="1" applyFill="1" applyBorder="1" applyAlignment="1">
      <alignment horizontal="center" vertical="center"/>
    </xf>
    <xf numFmtId="0" fontId="35" fillId="0" borderId="2" xfId="34" applyFont="1" applyFill="1" applyBorder="1" applyAlignment="1" applyProtection="1">
      <alignment horizontal="left" vertical="center" wrapText="1" indent="1"/>
      <protection locked="0"/>
    </xf>
    <xf numFmtId="0" fontId="35" fillId="0" borderId="2" xfId="34" applyFont="1" applyFill="1" applyBorder="1" applyAlignment="1" applyProtection="1">
      <alignment horizontal="center" vertical="center"/>
      <protection locked="0"/>
    </xf>
    <xf numFmtId="2" fontId="37" fillId="0" borderId="2" xfId="85" applyNumberFormat="1" applyFont="1" applyFill="1" applyBorder="1" applyAlignment="1">
      <alignment horizontal="center" vertical="center"/>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71" fillId="0" borderId="14" xfId="0" applyNumberFormat="1" applyFont="1" applyBorder="1" applyAlignment="1">
      <alignment horizontal="left" vertical="top" indent="1"/>
    </xf>
    <xf numFmtId="0" fontId="35" fillId="0" borderId="15" xfId="0" applyFont="1" applyBorder="1"/>
    <xf numFmtId="0" fontId="71" fillId="0" borderId="14" xfId="0" applyNumberFormat="1" applyFont="1" applyBorder="1" applyAlignment="1">
      <alignment horizontal="left" vertical="top" indent="1"/>
    </xf>
    <xf numFmtId="0" fontId="71" fillId="0" borderId="15" xfId="0" applyNumberFormat="1" applyFont="1" applyBorder="1" applyAlignment="1">
      <alignment horizontal="left" vertical="top" indent="3"/>
    </xf>
    <xf numFmtId="0" fontId="71"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9" fillId="0" borderId="15" xfId="0" applyFont="1" applyBorder="1" applyAlignment="1">
      <alignment horizontal="left"/>
    </xf>
    <xf numFmtId="0" fontId="37" fillId="3" borderId="14" xfId="85" applyFont="1" applyFill="1" applyBorder="1"/>
    <xf numFmtId="169" fontId="35" fillId="3" borderId="14" xfId="0" applyNumberFormat="1" applyFont="1" applyFill="1" applyBorder="1" applyAlignment="1">
      <alignment horizontal="center" vertical="center"/>
    </xf>
    <xf numFmtId="0" fontId="31" fillId="3" borderId="30" xfId="0" applyFont="1" applyFill="1" applyBorder="1" applyAlignment="1">
      <alignment horizontal="left" wrapText="1"/>
    </xf>
    <xf numFmtId="0" fontId="63" fillId="3" borderId="30" xfId="63" applyFont="1" applyFill="1" applyBorder="1" applyAlignment="1">
      <alignment wrapText="1"/>
    </xf>
    <xf numFmtId="0" fontId="63"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3"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96" xfId="0" applyFont="1" applyBorder="1" applyAlignment="1">
      <alignment horizontal="center" vertical="center"/>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2" xfId="20" applyFont="1" applyBorder="1" applyAlignment="1">
      <alignment horizontal="center" vertical="center"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2" xfId="20" applyFont="1" applyBorder="1" applyAlignment="1">
      <alignment horizontal="justify" vertical="top"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9" fillId="0" borderId="15"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9" fillId="0" borderId="53" xfId="0" applyFont="1" applyBorder="1" applyAlignment="1">
      <alignment horizontal="left" vertical="center" wrapText="1"/>
    </xf>
    <xf numFmtId="0" fontId="35" fillId="0" borderId="0" xfId="20" applyFont="1" applyAlignment="1">
      <alignment horizontal="right" vertical="top"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5" fillId="3" borderId="22" xfId="0" applyFont="1" applyFill="1" applyBorder="1" applyAlignment="1">
      <alignment horizontal="left"/>
    </xf>
    <xf numFmtId="0" fontId="35" fillId="3" borderId="22" xfId="0" applyFont="1" applyFill="1" applyBorder="1" applyAlignment="1">
      <alignment horizontal="left"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xf numFmtId="0" fontId="38" fillId="0" borderId="2" xfId="0" applyFont="1" applyBorder="1" applyAlignment="1">
      <alignment horizontal="center" vertical="center"/>
    </xf>
    <xf numFmtId="0" fontId="35" fillId="0" borderId="59" xfId="0" applyFont="1" applyFill="1" applyBorder="1" applyAlignment="1">
      <alignment horizontal="center" vertical="center"/>
    </xf>
    <xf numFmtId="0" fontId="35" fillId="0" borderId="61" xfId="0" applyFont="1" applyFill="1" applyBorder="1" applyAlignment="1">
      <alignment horizontal="center" vertical="center"/>
    </xf>
    <xf numFmtId="0" fontId="35" fillId="0" borderId="94"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95" xfId="0" applyFont="1" applyFill="1" applyBorder="1" applyAlignment="1">
      <alignment horizontal="center" vertical="center"/>
    </xf>
  </cellXfs>
  <cellStyles count="105">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efreshError="1">
        <row r="11">
          <cell r="C11" t="str">
            <v>Ražošanas ēka</v>
          </cell>
        </row>
        <row r="16">
          <cell r="D16" t="str">
            <v xml:space="preserve">Tāme sastādīta:  </v>
          </cell>
        </row>
        <row r="21">
          <cell r="C21" t="str">
            <v>Vispārējie būvdarbi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tabSelected="1" view="pageBreakPreview" zoomScaleNormal="100" zoomScaleSheetLayoutView="100" workbookViewId="0">
      <selection activeCell="C35" sqref="C35"/>
    </sheetView>
  </sheetViews>
  <sheetFormatPr defaultColWidth="9.140625" defaultRowHeight="12.75"/>
  <cols>
    <col min="1" max="1" width="2.28515625" style="90" customWidth="1"/>
    <col min="2" max="2" width="26.140625" style="85" customWidth="1"/>
    <col min="3" max="3" width="42" style="85" customWidth="1"/>
    <col min="4" max="4" width="20.42578125" style="85" customWidth="1"/>
    <col min="5" max="5" width="9.140625" style="85"/>
    <col min="6" max="16384" width="9.140625" style="90"/>
  </cols>
  <sheetData>
    <row r="1" spans="1:4" s="85" customFormat="1" ht="47.45" customHeight="1">
      <c r="A1" s="865" t="s">
        <v>1753</v>
      </c>
      <c r="B1" s="865"/>
      <c r="C1" s="865"/>
      <c r="D1" s="865"/>
    </row>
    <row r="2" spans="1:4" s="85" customFormat="1">
      <c r="A2" s="158"/>
      <c r="D2" s="91"/>
    </row>
    <row r="3" spans="1:4" s="85" customFormat="1">
      <c r="A3" s="90"/>
      <c r="D3" s="91"/>
    </row>
    <row r="4" spans="1:4" s="85" customFormat="1">
      <c r="A4" s="90"/>
      <c r="D4" s="91"/>
    </row>
    <row r="5" spans="1:4" s="85" customFormat="1">
      <c r="A5" s="90"/>
      <c r="B5" s="92"/>
    </row>
    <row r="6" spans="1:4" s="85" customFormat="1" ht="18.75">
      <c r="A6" s="90"/>
      <c r="B6" s="866" t="s">
        <v>1752</v>
      </c>
      <c r="C6" s="867"/>
      <c r="D6" s="868"/>
    </row>
    <row r="7" spans="1:4" s="85" customFormat="1">
      <c r="A7" s="90"/>
      <c r="D7" s="91"/>
    </row>
    <row r="8" spans="1:4" s="85" customFormat="1">
      <c r="A8" s="90"/>
      <c r="B8" s="12" t="s">
        <v>1751</v>
      </c>
      <c r="C8" s="869" t="s">
        <v>1754</v>
      </c>
      <c r="D8" s="869"/>
    </row>
    <row r="9" spans="1:4" s="85" customFormat="1" ht="15" customHeight="1">
      <c r="A9" s="90"/>
      <c r="B9" s="12" t="s">
        <v>1750</v>
      </c>
      <c r="C9" s="869" t="s">
        <v>1155</v>
      </c>
      <c r="D9" s="869"/>
    </row>
    <row r="10" spans="1:4" s="85" customFormat="1" ht="12.6" customHeight="1">
      <c r="A10" s="90"/>
      <c r="B10" s="12" t="s">
        <v>1749</v>
      </c>
      <c r="C10" s="869" t="s">
        <v>1748</v>
      </c>
      <c r="D10" s="869"/>
    </row>
    <row r="11" spans="1:4" s="85" customFormat="1">
      <c r="A11" s="90"/>
      <c r="B11" s="93"/>
      <c r="C11" s="870"/>
      <c r="D11" s="871"/>
    </row>
    <row r="12" spans="1:4" s="85" customFormat="1">
      <c r="A12" s="90"/>
      <c r="D12" s="91"/>
    </row>
    <row r="13" spans="1:4" s="85" customFormat="1">
      <c r="A13" s="90"/>
      <c r="D13" s="91"/>
    </row>
    <row r="14" spans="1:4" s="85" customFormat="1">
      <c r="A14" s="90"/>
      <c r="B14" s="94" t="s">
        <v>1747</v>
      </c>
    </row>
    <row r="15" spans="1:4" s="85" customFormat="1">
      <c r="A15" s="90"/>
      <c r="B15" s="862" t="s">
        <v>1746</v>
      </c>
      <c r="C15" s="864" t="s">
        <v>1745</v>
      </c>
      <c r="D15" s="862" t="s">
        <v>1744</v>
      </c>
    </row>
    <row r="16" spans="1:4" s="85" customFormat="1">
      <c r="A16" s="90"/>
      <c r="B16" s="863"/>
      <c r="C16" s="864"/>
      <c r="D16" s="863"/>
    </row>
    <row r="17" spans="2:5">
      <c r="B17" s="95"/>
      <c r="C17" s="96"/>
      <c r="D17" s="97"/>
    </row>
    <row r="18" spans="2:5">
      <c r="B18" s="110">
        <v>1</v>
      </c>
      <c r="C18" s="111" t="s">
        <v>1743</v>
      </c>
      <c r="D18" s="98">
        <f>[2]kops1!E37</f>
        <v>0</v>
      </c>
    </row>
    <row r="19" spans="2:5">
      <c r="B19" s="110">
        <v>2</v>
      </c>
      <c r="C19" s="111" t="s">
        <v>1742</v>
      </c>
      <c r="D19" s="98">
        <f>[2]kops2!E38</f>
        <v>0</v>
      </c>
    </row>
    <row r="20" spans="2:5">
      <c r="B20" s="110">
        <v>3</v>
      </c>
      <c r="C20" s="111" t="s">
        <v>1741</v>
      </c>
      <c r="D20" s="98">
        <f>[2]kops3!E32</f>
        <v>0</v>
      </c>
    </row>
    <row r="21" spans="2:5">
      <c r="B21" s="112">
        <v>4</v>
      </c>
      <c r="C21" s="113" t="s">
        <v>1292</v>
      </c>
      <c r="D21" s="99">
        <f>[2]kops4!E27</f>
        <v>0</v>
      </c>
    </row>
    <row r="22" spans="2:5" s="50" customFormat="1">
      <c r="B22" s="100"/>
      <c r="C22" s="101" t="s">
        <v>1740</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54"/>
  <sheetViews>
    <sheetView showZeros="0" view="pageBreakPreview" topLeftCell="A7" zoomScaleNormal="100" zoomScaleSheetLayoutView="100" workbookViewId="0">
      <selection activeCell="G49" sqref="G49"/>
    </sheetView>
  </sheetViews>
  <sheetFormatPr defaultColWidth="9.140625" defaultRowHeight="12.75"/>
  <cols>
    <col min="1" max="1" width="6.5703125" style="14" customWidth="1"/>
    <col min="2" max="2" width="16.28515625" style="14" hidden="1" customWidth="1"/>
    <col min="3" max="3" width="40.28515625" style="14" customWidth="1"/>
    <col min="4" max="4" width="8.140625" style="14" customWidth="1"/>
    <col min="5" max="5" width="10.285156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1,8</v>
      </c>
      <c r="E1" s="10"/>
      <c r="F1" s="10"/>
      <c r="G1" s="10"/>
    </row>
    <row r="2" spans="1:7" s="9" customFormat="1" ht="18.75">
      <c r="A2" s="895" t="str">
        <f>C9</f>
        <v>Ailu aizpildījuma elementi</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v>0</v>
      </c>
      <c r="C9" s="24" t="s">
        <v>1284</v>
      </c>
      <c r="D9" s="118"/>
      <c r="E9" s="119"/>
      <c r="F9" s="20"/>
      <c r="G9" s="21"/>
    </row>
    <row r="10" spans="1:7" ht="38.25">
      <c r="A10" s="122">
        <v>1</v>
      </c>
      <c r="B10" s="462"/>
      <c r="C10" s="154" t="s">
        <v>169</v>
      </c>
      <c r="D10" s="152" t="s">
        <v>10</v>
      </c>
      <c r="E10" s="153">
        <v>742</v>
      </c>
      <c r="F10" s="20"/>
      <c r="G10" s="21"/>
    </row>
    <row r="11" spans="1:7">
      <c r="A11" s="436">
        <v>2</v>
      </c>
      <c r="B11" s="32"/>
      <c r="C11" s="154" t="s">
        <v>170</v>
      </c>
      <c r="D11" s="230" t="s">
        <v>31</v>
      </c>
      <c r="E11" s="435">
        <v>204.2</v>
      </c>
      <c r="F11" s="20"/>
      <c r="G11" s="21"/>
    </row>
    <row r="12" spans="1:7">
      <c r="A12" s="436">
        <v>0</v>
      </c>
      <c r="B12" s="32"/>
      <c r="C12" s="231" t="s">
        <v>1197</v>
      </c>
      <c r="D12" s="152" t="s">
        <v>7</v>
      </c>
      <c r="E12" s="476">
        <v>46</v>
      </c>
      <c r="F12" s="20"/>
      <c r="G12" s="21"/>
    </row>
    <row r="13" spans="1:7">
      <c r="A13" s="436">
        <v>0</v>
      </c>
      <c r="B13" s="32"/>
      <c r="C13" s="231" t="s">
        <v>1337</v>
      </c>
      <c r="D13" s="152" t="s">
        <v>7</v>
      </c>
      <c r="E13" s="476">
        <v>3</v>
      </c>
      <c r="F13" s="20"/>
      <c r="G13" s="21"/>
    </row>
    <row r="14" spans="1:7">
      <c r="A14" s="436"/>
      <c r="B14" s="32"/>
      <c r="C14" s="231" t="s">
        <v>1198</v>
      </c>
      <c r="D14" s="152" t="s">
        <v>7</v>
      </c>
      <c r="E14" s="476">
        <v>3</v>
      </c>
      <c r="F14" s="20"/>
      <c r="G14" s="21"/>
    </row>
    <row r="15" spans="1:7">
      <c r="A15" s="436"/>
      <c r="B15" s="32"/>
      <c r="C15" s="231" t="s">
        <v>1199</v>
      </c>
      <c r="D15" s="152" t="s">
        <v>7</v>
      </c>
      <c r="E15" s="476">
        <v>2</v>
      </c>
      <c r="F15" s="20"/>
      <c r="G15" s="21"/>
    </row>
    <row r="16" spans="1:7" ht="25.5">
      <c r="A16" s="436">
        <v>0</v>
      </c>
      <c r="B16" s="32"/>
      <c r="C16" s="231" t="s">
        <v>171</v>
      </c>
      <c r="D16" s="152" t="s">
        <v>31</v>
      </c>
      <c r="E16" s="435">
        <f>E11</f>
        <v>204.2</v>
      </c>
      <c r="F16" s="20"/>
      <c r="G16" s="21"/>
    </row>
    <row r="17" spans="1:7">
      <c r="A17" s="477" t="s">
        <v>172</v>
      </c>
      <c r="B17" s="123"/>
      <c r="C17" s="154" t="s">
        <v>173</v>
      </c>
      <c r="D17" s="230" t="s">
        <v>10</v>
      </c>
      <c r="E17" s="435">
        <v>84.3</v>
      </c>
      <c r="F17" s="20"/>
      <c r="G17" s="21"/>
    </row>
    <row r="18" spans="1:7" ht="25.5">
      <c r="A18" s="436">
        <v>3</v>
      </c>
      <c r="B18" s="32"/>
      <c r="C18" s="203" t="s">
        <v>174</v>
      </c>
      <c r="D18" s="152" t="s">
        <v>7</v>
      </c>
      <c r="E18" s="476">
        <v>1</v>
      </c>
      <c r="F18" s="20"/>
      <c r="G18" s="21"/>
    </row>
    <row r="19" spans="1:7" ht="25.5">
      <c r="A19" s="436">
        <v>4</v>
      </c>
      <c r="B19" s="32"/>
      <c r="C19" s="203" t="s">
        <v>175</v>
      </c>
      <c r="D19" s="152" t="s">
        <v>31</v>
      </c>
      <c r="E19" s="435">
        <v>93</v>
      </c>
      <c r="F19" s="20"/>
      <c r="G19" s="21"/>
    </row>
    <row r="20" spans="1:7" ht="25.5">
      <c r="A20" s="436">
        <v>5</v>
      </c>
      <c r="B20" s="32"/>
      <c r="C20" s="154" t="s">
        <v>176</v>
      </c>
      <c r="D20" s="230" t="s">
        <v>31</v>
      </c>
      <c r="E20" s="435">
        <v>205.3</v>
      </c>
      <c r="F20" s="20"/>
      <c r="G20" s="21"/>
    </row>
    <row r="21" spans="1:7">
      <c r="A21" s="436">
        <v>0</v>
      </c>
      <c r="B21" s="32"/>
      <c r="C21" s="231" t="s">
        <v>177</v>
      </c>
      <c r="D21" s="152" t="s">
        <v>7</v>
      </c>
      <c r="E21" s="476">
        <v>1</v>
      </c>
      <c r="F21" s="20"/>
      <c r="G21" s="21"/>
    </row>
    <row r="22" spans="1:7">
      <c r="A22" s="436">
        <v>0</v>
      </c>
      <c r="B22" s="32"/>
      <c r="C22" s="231" t="s">
        <v>178</v>
      </c>
      <c r="D22" s="152" t="s">
        <v>7</v>
      </c>
      <c r="E22" s="476">
        <v>1</v>
      </c>
      <c r="F22" s="20"/>
      <c r="G22" s="21"/>
    </row>
    <row r="23" spans="1:7">
      <c r="A23" s="436">
        <v>0</v>
      </c>
      <c r="B23" s="32"/>
      <c r="C23" s="231" t="s">
        <v>179</v>
      </c>
      <c r="D23" s="152" t="s">
        <v>7</v>
      </c>
      <c r="E23" s="476">
        <v>1</v>
      </c>
      <c r="F23" s="20"/>
      <c r="G23" s="21"/>
    </row>
    <row r="24" spans="1:7">
      <c r="A24" s="436">
        <v>0</v>
      </c>
      <c r="B24" s="32"/>
      <c r="C24" s="231" t="s">
        <v>180</v>
      </c>
      <c r="D24" s="152" t="s">
        <v>7</v>
      </c>
      <c r="E24" s="476">
        <v>1</v>
      </c>
      <c r="F24" s="20"/>
      <c r="G24" s="21"/>
    </row>
    <row r="25" spans="1:7">
      <c r="A25" s="436">
        <v>0</v>
      </c>
      <c r="B25" s="32"/>
      <c r="C25" s="231" t="s">
        <v>181</v>
      </c>
      <c r="D25" s="152" t="s">
        <v>7</v>
      </c>
      <c r="E25" s="476">
        <v>1</v>
      </c>
      <c r="F25" s="20"/>
      <c r="G25" s="21"/>
    </row>
    <row r="26" spans="1:7">
      <c r="A26" s="436">
        <v>0</v>
      </c>
      <c r="B26" s="32"/>
      <c r="C26" s="231" t="s">
        <v>182</v>
      </c>
      <c r="D26" s="152" t="s">
        <v>7</v>
      </c>
      <c r="E26" s="476">
        <v>1</v>
      </c>
      <c r="F26" s="20"/>
      <c r="G26" s="21"/>
    </row>
    <row r="27" spans="1:7">
      <c r="A27" s="436">
        <v>0</v>
      </c>
      <c r="B27" s="32"/>
      <c r="C27" s="231" t="s">
        <v>183</v>
      </c>
      <c r="D27" s="152" t="s">
        <v>7</v>
      </c>
      <c r="E27" s="476">
        <v>1</v>
      </c>
      <c r="F27" s="20"/>
      <c r="G27" s="21"/>
    </row>
    <row r="28" spans="1:7">
      <c r="A28" s="436">
        <v>0</v>
      </c>
      <c r="B28" s="32"/>
      <c r="C28" s="231" t="s">
        <v>184</v>
      </c>
      <c r="D28" s="152" t="s">
        <v>7</v>
      </c>
      <c r="E28" s="476">
        <v>2</v>
      </c>
      <c r="F28" s="20"/>
      <c r="G28" s="21"/>
    </row>
    <row r="29" spans="1:7">
      <c r="A29" s="436">
        <v>0</v>
      </c>
      <c r="B29" s="32"/>
      <c r="C29" s="231" t="s">
        <v>185</v>
      </c>
      <c r="D29" s="152" t="s">
        <v>7</v>
      </c>
      <c r="E29" s="476">
        <v>1</v>
      </c>
      <c r="F29" s="20"/>
      <c r="G29" s="21"/>
    </row>
    <row r="30" spans="1:7">
      <c r="A30" s="436">
        <v>0</v>
      </c>
      <c r="B30" s="32"/>
      <c r="C30" s="231" t="s">
        <v>186</v>
      </c>
      <c r="D30" s="152" t="s">
        <v>7</v>
      </c>
      <c r="E30" s="476">
        <v>2</v>
      </c>
      <c r="F30" s="20"/>
      <c r="G30" s="21"/>
    </row>
    <row r="31" spans="1:7">
      <c r="A31" s="436">
        <v>0</v>
      </c>
      <c r="B31" s="32"/>
      <c r="C31" s="231" t="s">
        <v>1739</v>
      </c>
      <c r="D31" s="152" t="s">
        <v>7</v>
      </c>
      <c r="E31" s="476">
        <v>1</v>
      </c>
      <c r="F31" s="20"/>
      <c r="G31" s="21"/>
    </row>
    <row r="32" spans="1:7" ht="25.5">
      <c r="A32" s="436">
        <v>0</v>
      </c>
      <c r="B32" s="32"/>
      <c r="C32" s="231" t="s">
        <v>171</v>
      </c>
      <c r="D32" s="152" t="s">
        <v>31</v>
      </c>
      <c r="E32" s="435">
        <f>E20</f>
        <v>205.3</v>
      </c>
      <c r="F32" s="20"/>
      <c r="G32" s="21"/>
    </row>
    <row r="33" spans="1:7">
      <c r="A33" s="436">
        <v>6</v>
      </c>
      <c r="B33" s="32"/>
      <c r="C33" s="478" t="s">
        <v>1338</v>
      </c>
      <c r="D33" s="230" t="s">
        <v>31</v>
      </c>
      <c r="E33" s="435">
        <v>226.9</v>
      </c>
      <c r="F33" s="20"/>
      <c r="G33" s="21"/>
    </row>
    <row r="34" spans="1:7">
      <c r="A34" s="436"/>
      <c r="B34" s="32"/>
      <c r="C34" s="231" t="s">
        <v>1339</v>
      </c>
      <c r="D34" s="152" t="s">
        <v>7</v>
      </c>
      <c r="E34" s="435">
        <v>20</v>
      </c>
      <c r="F34" s="20"/>
      <c r="G34" s="21"/>
    </row>
    <row r="35" spans="1:7">
      <c r="A35" s="436"/>
      <c r="B35" s="32"/>
      <c r="C35" s="231" t="s">
        <v>1200</v>
      </c>
      <c r="D35" s="152" t="s">
        <v>7</v>
      </c>
      <c r="E35" s="435">
        <v>4</v>
      </c>
      <c r="F35" s="20"/>
      <c r="G35" s="21"/>
    </row>
    <row r="36" spans="1:7">
      <c r="A36" s="436"/>
      <c r="B36" s="32"/>
      <c r="C36" s="231" t="s">
        <v>1340</v>
      </c>
      <c r="D36" s="152" t="s">
        <v>7</v>
      </c>
      <c r="E36" s="435">
        <v>1</v>
      </c>
      <c r="F36" s="20"/>
      <c r="G36" s="21"/>
    </row>
    <row r="37" spans="1:7">
      <c r="A37" s="436"/>
      <c r="B37" s="32"/>
      <c r="C37" s="231" t="s">
        <v>1876</v>
      </c>
      <c r="D37" s="152" t="s">
        <v>7</v>
      </c>
      <c r="E37" s="435">
        <v>10</v>
      </c>
      <c r="F37" s="20"/>
      <c r="G37" s="21"/>
    </row>
    <row r="38" spans="1:7">
      <c r="A38" s="436"/>
      <c r="B38" s="32"/>
      <c r="C38" s="231" t="s">
        <v>1201</v>
      </c>
      <c r="D38" s="152" t="s">
        <v>7</v>
      </c>
      <c r="E38" s="435">
        <v>1</v>
      </c>
      <c r="F38" s="20"/>
      <c r="G38" s="21"/>
    </row>
    <row r="39" spans="1:7">
      <c r="A39" s="436"/>
      <c r="B39" s="32"/>
      <c r="C39" s="231" t="s">
        <v>1202</v>
      </c>
      <c r="D39" s="152" t="s">
        <v>7</v>
      </c>
      <c r="E39" s="435">
        <v>4</v>
      </c>
      <c r="F39" s="20"/>
      <c r="G39" s="21"/>
    </row>
    <row r="40" spans="1:7">
      <c r="A40" s="436"/>
      <c r="B40" s="32"/>
      <c r="C40" s="231" t="s">
        <v>1877</v>
      </c>
      <c r="D40" s="152" t="s">
        <v>7</v>
      </c>
      <c r="E40" s="435">
        <v>13</v>
      </c>
      <c r="F40" s="20"/>
      <c r="G40" s="21"/>
    </row>
    <row r="41" spans="1:7">
      <c r="A41" s="436"/>
      <c r="B41" s="32"/>
      <c r="C41" s="231" t="s">
        <v>1878</v>
      </c>
      <c r="D41" s="152" t="s">
        <v>7</v>
      </c>
      <c r="E41" s="435">
        <v>1</v>
      </c>
      <c r="F41" s="20"/>
      <c r="G41" s="21"/>
    </row>
    <row r="42" spans="1:7">
      <c r="A42" s="436"/>
      <c r="B42" s="32"/>
      <c r="C42" s="231" t="s">
        <v>1203</v>
      </c>
      <c r="D42" s="152" t="s">
        <v>7</v>
      </c>
      <c r="E42" s="435">
        <v>7</v>
      </c>
      <c r="F42" s="20"/>
      <c r="G42" s="21"/>
    </row>
    <row r="43" spans="1:7" ht="25.5">
      <c r="A43" s="436">
        <v>0</v>
      </c>
      <c r="B43" s="32"/>
      <c r="C43" s="231" t="s">
        <v>171</v>
      </c>
      <c r="D43" s="152" t="s">
        <v>31</v>
      </c>
      <c r="E43" s="435">
        <f>E33</f>
        <v>226.9</v>
      </c>
      <c r="F43" s="20"/>
      <c r="G43" s="21"/>
    </row>
    <row r="44" spans="1:7" ht="38.25">
      <c r="A44" s="436">
        <v>7</v>
      </c>
      <c r="B44" s="32"/>
      <c r="C44" s="203" t="s">
        <v>1879</v>
      </c>
      <c r="D44" s="210" t="s">
        <v>7</v>
      </c>
      <c r="E44" s="435">
        <v>4</v>
      </c>
      <c r="F44" s="20"/>
      <c r="G44" s="21"/>
    </row>
    <row r="45" spans="1:7" ht="38.25">
      <c r="A45" s="436">
        <v>8</v>
      </c>
      <c r="B45" s="32"/>
      <c r="C45" s="203" t="s">
        <v>1880</v>
      </c>
      <c r="D45" s="210" t="s">
        <v>7</v>
      </c>
      <c r="E45" s="435">
        <v>14</v>
      </c>
      <c r="F45" s="20"/>
      <c r="G45" s="21"/>
    </row>
    <row r="46" spans="1:7" ht="38.25">
      <c r="A46" s="436">
        <v>9</v>
      </c>
      <c r="B46" s="32"/>
      <c r="C46" s="479" t="s">
        <v>187</v>
      </c>
      <c r="D46" s="210" t="s">
        <v>7</v>
      </c>
      <c r="E46" s="232">
        <v>3</v>
      </c>
      <c r="F46" s="20"/>
      <c r="G46" s="21"/>
    </row>
    <row r="47" spans="1:7" ht="38.25">
      <c r="A47" s="436">
        <v>10</v>
      </c>
      <c r="B47" s="32"/>
      <c r="C47" s="479" t="s">
        <v>1341</v>
      </c>
      <c r="D47" s="210" t="s">
        <v>7</v>
      </c>
      <c r="E47" s="232">
        <v>2</v>
      </c>
      <c r="F47" s="20"/>
      <c r="G47" s="21"/>
    </row>
    <row r="48" spans="1:7" ht="38.25">
      <c r="A48" s="436">
        <v>11</v>
      </c>
      <c r="B48" s="32"/>
      <c r="C48" s="479" t="s">
        <v>188</v>
      </c>
      <c r="D48" s="210" t="s">
        <v>7</v>
      </c>
      <c r="E48" s="232">
        <v>2</v>
      </c>
      <c r="F48" s="20"/>
      <c r="G48" s="21"/>
    </row>
    <row r="49" spans="1:7" s="16" customFormat="1" ht="38.25">
      <c r="A49" s="436">
        <v>12</v>
      </c>
      <c r="B49" s="32"/>
      <c r="C49" s="479" t="s">
        <v>1204</v>
      </c>
      <c r="D49" s="210" t="s">
        <v>7</v>
      </c>
      <c r="E49" s="232">
        <v>1</v>
      </c>
      <c r="F49" s="45"/>
      <c r="G49" s="46"/>
    </row>
    <row r="50" spans="1:7" ht="25.5">
      <c r="A50" s="436">
        <v>13</v>
      </c>
      <c r="B50" s="462"/>
      <c r="C50" s="154" t="s">
        <v>189</v>
      </c>
      <c r="D50" s="152" t="s">
        <v>10</v>
      </c>
      <c r="E50" s="153">
        <v>827</v>
      </c>
      <c r="F50" s="20"/>
      <c r="G50" s="21"/>
    </row>
    <row r="51" spans="1:7">
      <c r="A51" s="447"/>
      <c r="B51" s="455"/>
      <c r="C51" s="42"/>
      <c r="D51" s="43"/>
      <c r="E51" s="475"/>
    </row>
    <row r="52" spans="1:7" s="50" customFormat="1" ht="12.75" customHeight="1">
      <c r="A52" s="425"/>
      <c r="B52" s="425"/>
      <c r="C52" s="460"/>
      <c r="D52" s="460" t="s">
        <v>1</v>
      </c>
      <c r="E52" s="460"/>
    </row>
    <row r="53" spans="1:7" s="50" customFormat="1" ht="12.75" customHeight="1">
      <c r="A53" s="480"/>
      <c r="B53" s="480"/>
      <c r="C53" s="481"/>
      <c r="D53" s="481"/>
      <c r="E53" s="481"/>
    </row>
    <row r="54" spans="1:7" s="50" customFormat="1" ht="45" customHeight="1">
      <c r="A54"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892"/>
      <c r="C54" s="892"/>
      <c r="D54" s="892"/>
      <c r="E54" s="892"/>
      <c r="F54" s="892"/>
      <c r="G54" s="892"/>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49"/>
  <sheetViews>
    <sheetView showZeros="0" view="pageBreakPreview" zoomScaleNormal="100" zoomScaleSheetLayoutView="100" workbookViewId="0">
      <selection activeCell="A2" sqref="A2:G2"/>
    </sheetView>
  </sheetViews>
  <sheetFormatPr defaultColWidth="9.140625" defaultRowHeight="12.75"/>
  <cols>
    <col min="1" max="1" width="5.5703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1,9</v>
      </c>
      <c r="E1" s="10"/>
      <c r="F1" s="10"/>
      <c r="G1" s="10"/>
    </row>
    <row r="2" spans="1:7" s="9" customFormat="1" ht="18.75">
      <c r="A2" s="895" t="str">
        <f>C9</f>
        <v>Iekšējie apdares darbi</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0.45" customHeight="1">
      <c r="A8" s="896"/>
      <c r="B8" s="898"/>
      <c r="C8" s="903"/>
      <c r="D8" s="901"/>
      <c r="E8" s="902"/>
      <c r="F8" s="20"/>
      <c r="G8" s="21"/>
    </row>
    <row r="9" spans="1:7">
      <c r="A9" s="115"/>
      <c r="B9" s="142">
        <v>0</v>
      </c>
      <c r="C9" s="24" t="s">
        <v>1285</v>
      </c>
      <c r="D9" s="118"/>
      <c r="E9" s="119"/>
      <c r="F9" s="20"/>
      <c r="G9" s="21"/>
    </row>
    <row r="10" spans="1:7" ht="13.5">
      <c r="A10" s="27">
        <v>0</v>
      </c>
      <c r="B10" s="28"/>
      <c r="C10" s="233" t="s">
        <v>190</v>
      </c>
      <c r="D10" s="30"/>
      <c r="E10" s="30"/>
      <c r="F10" s="20"/>
      <c r="G10" s="21"/>
    </row>
    <row r="11" spans="1:7" ht="25.5">
      <c r="A11" s="122">
        <v>1</v>
      </c>
      <c r="B11" s="462"/>
      <c r="C11" s="154" t="s">
        <v>191</v>
      </c>
      <c r="D11" s="152" t="s">
        <v>31</v>
      </c>
      <c r="E11" s="153">
        <f>E13+E16+E19-E12</f>
        <v>978.69999999999993</v>
      </c>
      <c r="F11" s="20"/>
      <c r="G11" s="21"/>
    </row>
    <row r="12" spans="1:7" ht="25.5">
      <c r="A12" s="122" t="s">
        <v>1881</v>
      </c>
      <c r="B12" s="462"/>
      <c r="C12" s="154" t="s">
        <v>1882</v>
      </c>
      <c r="D12" s="152" t="s">
        <v>31</v>
      </c>
      <c r="E12" s="153">
        <v>147.6</v>
      </c>
      <c r="F12" s="20"/>
      <c r="G12" s="21"/>
    </row>
    <row r="13" spans="1:7">
      <c r="A13" s="122">
        <v>2</v>
      </c>
      <c r="B13" s="462"/>
      <c r="C13" s="154" t="s">
        <v>192</v>
      </c>
      <c r="D13" s="152" t="s">
        <v>31</v>
      </c>
      <c r="E13" s="153">
        <v>797</v>
      </c>
      <c r="F13" s="20"/>
      <c r="G13" s="21"/>
    </row>
    <row r="14" spans="1:7">
      <c r="A14" s="122">
        <v>0</v>
      </c>
      <c r="B14" s="462"/>
      <c r="C14" s="155" t="s">
        <v>193</v>
      </c>
      <c r="D14" s="152" t="s">
        <v>31</v>
      </c>
      <c r="E14" s="153">
        <f>1.05*E13</f>
        <v>836.85</v>
      </c>
      <c r="F14" s="20"/>
      <c r="G14" s="21"/>
    </row>
    <row r="15" spans="1:7">
      <c r="A15" s="122">
        <v>0</v>
      </c>
      <c r="B15" s="462"/>
      <c r="C15" s="155" t="s">
        <v>194</v>
      </c>
      <c r="D15" s="152" t="s">
        <v>113</v>
      </c>
      <c r="E15" s="153">
        <f>0.3*E13</f>
        <v>239.1</v>
      </c>
      <c r="F15" s="20"/>
      <c r="G15" s="21"/>
    </row>
    <row r="16" spans="1:7">
      <c r="A16" s="122">
        <v>3</v>
      </c>
      <c r="B16" s="462"/>
      <c r="C16" s="154" t="s">
        <v>192</v>
      </c>
      <c r="D16" s="152" t="s">
        <v>31</v>
      </c>
      <c r="E16" s="153">
        <v>220.8</v>
      </c>
      <c r="F16" s="20"/>
      <c r="G16" s="21"/>
    </row>
    <row r="17" spans="1:7">
      <c r="A17" s="122">
        <v>0</v>
      </c>
      <c r="B17" s="462"/>
      <c r="C17" s="155" t="s">
        <v>195</v>
      </c>
      <c r="D17" s="152" t="s">
        <v>31</v>
      </c>
      <c r="E17" s="153">
        <f>1.05*E16</f>
        <v>231.84000000000003</v>
      </c>
      <c r="F17" s="20"/>
      <c r="G17" s="21"/>
    </row>
    <row r="18" spans="1:7">
      <c r="A18" s="122">
        <v>0</v>
      </c>
      <c r="B18" s="462"/>
      <c r="C18" s="155" t="s">
        <v>194</v>
      </c>
      <c r="D18" s="152" t="s">
        <v>113</v>
      </c>
      <c r="E18" s="153">
        <f>0.3*E16</f>
        <v>66.239999999999995</v>
      </c>
      <c r="F18" s="20"/>
      <c r="G18" s="21"/>
    </row>
    <row r="19" spans="1:7">
      <c r="A19" s="122">
        <v>4</v>
      </c>
      <c r="B19" s="462"/>
      <c r="C19" s="154" t="s">
        <v>122</v>
      </c>
      <c r="D19" s="152" t="s">
        <v>31</v>
      </c>
      <c r="E19" s="153">
        <v>108.5</v>
      </c>
      <c r="F19" s="20"/>
      <c r="G19" s="21"/>
    </row>
    <row r="20" spans="1:7">
      <c r="A20" s="122">
        <v>0</v>
      </c>
      <c r="B20" s="462"/>
      <c r="C20" s="155" t="s">
        <v>196</v>
      </c>
      <c r="D20" s="152" t="s">
        <v>31</v>
      </c>
      <c r="E20" s="153">
        <f>1.05*E19*2</f>
        <v>227.85000000000002</v>
      </c>
      <c r="F20" s="20"/>
      <c r="G20" s="21"/>
    </row>
    <row r="21" spans="1:7">
      <c r="A21" s="122">
        <v>0</v>
      </c>
      <c r="B21" s="462"/>
      <c r="C21" s="155" t="s">
        <v>1883</v>
      </c>
      <c r="D21" s="152" t="s">
        <v>110</v>
      </c>
      <c r="E21" s="153">
        <v>1</v>
      </c>
      <c r="F21" s="20"/>
      <c r="G21" s="21"/>
    </row>
    <row r="22" spans="1:7">
      <c r="A22" s="122">
        <v>5</v>
      </c>
      <c r="B22" s="28"/>
      <c r="C22" s="154" t="s">
        <v>197</v>
      </c>
      <c r="D22" s="152" t="s">
        <v>31</v>
      </c>
      <c r="E22" s="153">
        <f>E11</f>
        <v>978.69999999999993</v>
      </c>
      <c r="F22" s="20"/>
      <c r="G22" s="21"/>
    </row>
    <row r="23" spans="1:7">
      <c r="A23" s="122">
        <v>6</v>
      </c>
      <c r="B23" s="28"/>
      <c r="C23" s="234" t="s">
        <v>199</v>
      </c>
      <c r="D23" s="152" t="s">
        <v>31</v>
      </c>
      <c r="E23" s="153">
        <f>E22</f>
        <v>978.69999999999993</v>
      </c>
      <c r="F23" s="20"/>
      <c r="G23" s="21"/>
    </row>
    <row r="24" spans="1:7">
      <c r="A24" s="122">
        <v>0</v>
      </c>
      <c r="B24" s="462"/>
      <c r="C24" s="155" t="s">
        <v>200</v>
      </c>
      <c r="D24" s="152" t="s">
        <v>198</v>
      </c>
      <c r="E24" s="153">
        <f>0.15*E23</f>
        <v>146.80499999999998</v>
      </c>
      <c r="F24" s="20"/>
      <c r="G24" s="21"/>
    </row>
    <row r="25" spans="1:7">
      <c r="A25" s="122">
        <v>7</v>
      </c>
      <c r="B25" s="28"/>
      <c r="C25" s="234" t="s">
        <v>201</v>
      </c>
      <c r="D25" s="152" t="s">
        <v>31</v>
      </c>
      <c r="E25" s="153">
        <f>E13+E19</f>
        <v>905.5</v>
      </c>
      <c r="F25" s="20"/>
      <c r="G25" s="21"/>
    </row>
    <row r="26" spans="1:7">
      <c r="A26" s="122">
        <v>0</v>
      </c>
      <c r="B26" s="462"/>
      <c r="C26" s="155" t="s">
        <v>202</v>
      </c>
      <c r="D26" s="152" t="s">
        <v>198</v>
      </c>
      <c r="E26" s="153">
        <f>0.33*E25</f>
        <v>298.815</v>
      </c>
      <c r="F26" s="20"/>
      <c r="G26" s="21"/>
    </row>
    <row r="27" spans="1:7">
      <c r="A27" s="122">
        <v>8</v>
      </c>
      <c r="B27" s="28"/>
      <c r="C27" s="234" t="s">
        <v>203</v>
      </c>
      <c r="D27" s="152" t="s">
        <v>31</v>
      </c>
      <c r="E27" s="153">
        <f>E16</f>
        <v>220.8</v>
      </c>
      <c r="F27" s="20"/>
      <c r="G27" s="21"/>
    </row>
    <row r="28" spans="1:7">
      <c r="A28" s="122">
        <v>0</v>
      </c>
      <c r="B28" s="462"/>
      <c r="C28" s="155" t="s">
        <v>204</v>
      </c>
      <c r="D28" s="152" t="s">
        <v>198</v>
      </c>
      <c r="E28" s="153">
        <f>0.33*E27</f>
        <v>72.864000000000004</v>
      </c>
      <c r="F28" s="20"/>
      <c r="G28" s="21"/>
    </row>
    <row r="29" spans="1:7">
      <c r="A29" s="122">
        <v>9</v>
      </c>
      <c r="B29" s="28"/>
      <c r="C29" s="234" t="s">
        <v>205</v>
      </c>
      <c r="D29" s="152" t="s">
        <v>7</v>
      </c>
      <c r="E29" s="153">
        <v>50</v>
      </c>
      <c r="F29" s="20"/>
      <c r="G29" s="21"/>
    </row>
    <row r="30" spans="1:7" ht="13.5">
      <c r="A30" s="27">
        <v>0</v>
      </c>
      <c r="B30" s="28"/>
      <c r="C30" s="233" t="s">
        <v>206</v>
      </c>
      <c r="D30" s="30"/>
      <c r="E30" s="30"/>
      <c r="F30" s="20"/>
      <c r="G30" s="21"/>
    </row>
    <row r="31" spans="1:7" ht="102">
      <c r="A31" s="122">
        <v>10</v>
      </c>
      <c r="B31" s="462"/>
      <c r="C31" s="154" t="s">
        <v>1884</v>
      </c>
      <c r="D31" s="152" t="s">
        <v>31</v>
      </c>
      <c r="E31" s="153">
        <v>660</v>
      </c>
      <c r="F31" s="20"/>
      <c r="G31" s="21"/>
    </row>
    <row r="32" spans="1:7" ht="25.5">
      <c r="A32" s="122" t="s">
        <v>1885</v>
      </c>
      <c r="B32" s="28"/>
      <c r="C32" s="235" t="s">
        <v>1886</v>
      </c>
      <c r="D32" s="152" t="s">
        <v>31</v>
      </c>
      <c r="E32" s="153">
        <f>205+50+50+595+595+165+165+70+70</f>
        <v>1965</v>
      </c>
      <c r="F32" s="20"/>
      <c r="G32" s="21"/>
    </row>
    <row r="33" spans="1:7">
      <c r="A33" s="122">
        <v>11</v>
      </c>
      <c r="B33" s="28"/>
      <c r="C33" s="235" t="s">
        <v>207</v>
      </c>
      <c r="D33" s="152" t="s">
        <v>31</v>
      </c>
      <c r="E33" s="153">
        <f>E34</f>
        <v>1829.3000000000002</v>
      </c>
      <c r="F33" s="20"/>
      <c r="G33" s="21"/>
    </row>
    <row r="34" spans="1:7">
      <c r="A34" s="122">
        <v>12</v>
      </c>
      <c r="B34" s="28"/>
      <c r="C34" s="212" t="s">
        <v>208</v>
      </c>
      <c r="D34" s="152" t="s">
        <v>31</v>
      </c>
      <c r="E34" s="153">
        <f>E36+E38</f>
        <v>1829.3000000000002</v>
      </c>
      <c r="F34" s="20"/>
      <c r="G34" s="21"/>
    </row>
    <row r="35" spans="1:7">
      <c r="A35" s="122">
        <v>0</v>
      </c>
      <c r="B35" s="28"/>
      <c r="C35" s="155" t="s">
        <v>200</v>
      </c>
      <c r="D35" s="152" t="s">
        <v>198</v>
      </c>
      <c r="E35" s="153">
        <f>0.15*E34</f>
        <v>274.39500000000004</v>
      </c>
      <c r="F35" s="20"/>
      <c r="G35" s="21"/>
    </row>
    <row r="36" spans="1:7" ht="25.5">
      <c r="A36" s="122">
        <v>13</v>
      </c>
      <c r="B36" s="28"/>
      <c r="C36" s="212" t="s">
        <v>209</v>
      </c>
      <c r="D36" s="152" t="s">
        <v>31</v>
      </c>
      <c r="E36" s="153">
        <v>1099.7</v>
      </c>
      <c r="F36" s="20"/>
      <c r="G36" s="21"/>
    </row>
    <row r="37" spans="1:7">
      <c r="A37" s="122">
        <v>0</v>
      </c>
      <c r="B37" s="28"/>
      <c r="C37" s="155" t="s">
        <v>202</v>
      </c>
      <c r="D37" s="152" t="s">
        <v>198</v>
      </c>
      <c r="E37" s="153">
        <f>0.33*E36</f>
        <v>362.90100000000001</v>
      </c>
      <c r="F37" s="20"/>
      <c r="G37" s="21"/>
    </row>
    <row r="38" spans="1:7" ht="25.5">
      <c r="A38" s="122">
        <v>14</v>
      </c>
      <c r="B38" s="28"/>
      <c r="C38" s="212" t="s">
        <v>209</v>
      </c>
      <c r="D38" s="152" t="s">
        <v>31</v>
      </c>
      <c r="E38" s="153">
        <v>729.6</v>
      </c>
      <c r="F38" s="20"/>
      <c r="G38" s="21"/>
    </row>
    <row r="39" spans="1:7">
      <c r="A39" s="122">
        <v>0</v>
      </c>
      <c r="B39" s="28"/>
      <c r="C39" s="155" t="s">
        <v>204</v>
      </c>
      <c r="D39" s="152" t="s">
        <v>198</v>
      </c>
      <c r="E39" s="153">
        <f>0.33*E38</f>
        <v>240.76800000000003</v>
      </c>
      <c r="F39" s="20"/>
      <c r="G39" s="21"/>
    </row>
    <row r="40" spans="1:7" ht="25.5">
      <c r="A40" s="122">
        <v>15</v>
      </c>
      <c r="B40" s="462"/>
      <c r="C40" s="154" t="s">
        <v>1342</v>
      </c>
      <c r="D40" s="152" t="s">
        <v>31</v>
      </c>
      <c r="E40" s="153">
        <f>E41</f>
        <v>153.9</v>
      </c>
      <c r="F40" s="20"/>
      <c r="G40" s="21"/>
    </row>
    <row r="41" spans="1:7">
      <c r="A41" s="122">
        <v>16</v>
      </c>
      <c r="B41" s="28"/>
      <c r="C41" s="203" t="s">
        <v>210</v>
      </c>
      <c r="D41" s="152" t="s">
        <v>31</v>
      </c>
      <c r="E41" s="153">
        <v>153.9</v>
      </c>
      <c r="F41" s="20"/>
      <c r="G41" s="21"/>
    </row>
    <row r="42" spans="1:7">
      <c r="A42" s="122">
        <v>0</v>
      </c>
      <c r="B42" s="28">
        <f t="shared" ref="B42:B44" si="0">IF(A42&gt;0,"L.c.",0)</f>
        <v>0</v>
      </c>
      <c r="C42" s="155" t="s">
        <v>211</v>
      </c>
      <c r="D42" s="152" t="s">
        <v>31</v>
      </c>
      <c r="E42" s="153">
        <f>1.08*E41</f>
        <v>166.21200000000002</v>
      </c>
      <c r="F42" s="20"/>
      <c r="G42" s="21"/>
    </row>
    <row r="43" spans="1:7">
      <c r="A43" s="122">
        <v>0</v>
      </c>
      <c r="B43" s="28">
        <f t="shared" si="0"/>
        <v>0</v>
      </c>
      <c r="C43" s="155" t="s">
        <v>212</v>
      </c>
      <c r="D43" s="152" t="s">
        <v>47</v>
      </c>
      <c r="E43" s="153">
        <f>4.4*E41</f>
        <v>677.16000000000008</v>
      </c>
      <c r="F43" s="20"/>
      <c r="G43" s="21"/>
    </row>
    <row r="44" spans="1:7">
      <c r="A44" s="122">
        <v>0</v>
      </c>
      <c r="B44" s="28">
        <f t="shared" si="0"/>
        <v>0</v>
      </c>
      <c r="C44" s="155" t="s">
        <v>213</v>
      </c>
      <c r="D44" s="152" t="s">
        <v>47</v>
      </c>
      <c r="E44" s="153">
        <f>0.44*E41</f>
        <v>67.716000000000008</v>
      </c>
      <c r="F44" s="20"/>
      <c r="G44" s="21"/>
    </row>
    <row r="45" spans="1:7">
      <c r="A45" s="447"/>
      <c r="B45" s="455"/>
      <c r="C45" s="42"/>
      <c r="D45" s="43"/>
      <c r="E45" s="448"/>
      <c r="F45" s="20"/>
      <c r="G45" s="21"/>
    </row>
    <row r="46" spans="1:7" ht="14.25">
      <c r="A46" s="425"/>
      <c r="B46" s="425"/>
      <c r="C46" s="460"/>
      <c r="D46" s="460" t="s">
        <v>1</v>
      </c>
      <c r="E46" s="426"/>
      <c r="F46" s="20"/>
      <c r="G46" s="21"/>
    </row>
    <row r="48" spans="1:7" s="50" customFormat="1" ht="12.75" customHeight="1">
      <c r="B48" s="51" t="str">
        <f>'1,1'!B22</f>
        <v>Piezīmes:</v>
      </c>
    </row>
    <row r="49" spans="1:7" s="50" customFormat="1" ht="45" customHeight="1">
      <c r="A49"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892"/>
      <c r="C49" s="892"/>
      <c r="D49" s="892"/>
      <c r="E49" s="892"/>
      <c r="F49" s="892"/>
      <c r="G49" s="892"/>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41"/>
  <sheetViews>
    <sheetView showZeros="0" view="pageBreakPreview" zoomScaleNormal="100" zoomScaleSheetLayoutView="100" workbookViewId="0">
      <selection activeCell="C11" sqref="C11"/>
    </sheetView>
  </sheetViews>
  <sheetFormatPr defaultColWidth="9.140625" defaultRowHeight="12.75"/>
  <cols>
    <col min="1" max="1" width="5.5703125" style="163" customWidth="1"/>
    <col min="2" max="2" width="16.28515625" style="163" hidden="1" customWidth="1"/>
    <col min="3" max="3" width="40.28515625" style="163" customWidth="1"/>
    <col min="4" max="4" width="8.140625" style="163" customWidth="1"/>
    <col min="5" max="6" width="9.140625" style="163"/>
    <col min="7" max="7" width="20.7109375" style="163" customWidth="1"/>
    <col min="8" max="8" width="9.140625" style="163"/>
    <col min="9" max="9" width="9.140625" style="163" hidden="1" customWidth="1"/>
    <col min="10" max="16384" width="9.140625" style="163"/>
  </cols>
  <sheetData>
    <row r="1" spans="1:7" s="160" customFormat="1">
      <c r="A1" s="906" t="s">
        <v>8</v>
      </c>
      <c r="B1" s="906"/>
      <c r="C1" s="906"/>
      <c r="D1" s="159" t="str">
        <f ca="1">MID(CELL("filename",A1), FIND("]", CELL("filename",A1))+ 1, 255)</f>
        <v>1,10</v>
      </c>
      <c r="E1" s="159"/>
      <c r="F1" s="159"/>
      <c r="G1" s="159"/>
    </row>
    <row r="2" spans="1:7" s="160" customFormat="1" ht="18.75">
      <c r="A2" s="907" t="str">
        <f>C9</f>
        <v>Fasāde</v>
      </c>
      <c r="B2" s="907"/>
      <c r="C2" s="907"/>
      <c r="D2" s="907"/>
      <c r="E2" s="907"/>
      <c r="F2" s="907"/>
      <c r="G2" s="907"/>
    </row>
    <row r="3" spans="1:7" ht="13.9" customHeight="1">
      <c r="A3" s="161" t="s">
        <v>1784</v>
      </c>
      <c r="B3" s="161"/>
      <c r="C3" s="162"/>
      <c r="D3" s="162"/>
      <c r="E3" s="162"/>
      <c r="F3" s="162"/>
    </row>
    <row r="4" spans="1:7" s="165" customFormat="1">
      <c r="A4" s="161" t="s">
        <v>1785</v>
      </c>
      <c r="B4" s="161"/>
      <c r="C4" s="164"/>
      <c r="D4" s="164"/>
      <c r="E4" s="164"/>
      <c r="F4" s="164"/>
    </row>
    <row r="5" spans="1:7" s="165" customFormat="1">
      <c r="A5" s="161" t="s">
        <v>1786</v>
      </c>
      <c r="B5" s="161"/>
      <c r="C5" s="166"/>
      <c r="D5" s="167"/>
      <c r="E5" s="167"/>
      <c r="F5" s="167"/>
    </row>
    <row r="6" spans="1:7">
      <c r="A6" s="168"/>
      <c r="B6" s="168"/>
    </row>
    <row r="7" spans="1:7" ht="14.25" customHeight="1">
      <c r="A7" s="908" t="s">
        <v>0</v>
      </c>
      <c r="B7" s="909"/>
      <c r="C7" s="911" t="s">
        <v>2</v>
      </c>
      <c r="D7" s="912" t="s">
        <v>3</v>
      </c>
      <c r="E7" s="913" t="s">
        <v>4</v>
      </c>
      <c r="F7" s="169"/>
      <c r="G7" s="170"/>
    </row>
    <row r="8" spans="1:7" ht="59.25" customHeight="1">
      <c r="A8" s="908"/>
      <c r="B8" s="910"/>
      <c r="C8" s="911"/>
      <c r="D8" s="912"/>
      <c r="E8" s="913"/>
      <c r="F8" s="169"/>
      <c r="G8" s="170"/>
    </row>
    <row r="9" spans="1:7">
      <c r="A9" s="171"/>
      <c r="B9" s="172">
        <v>0</v>
      </c>
      <c r="C9" s="173" t="s">
        <v>1286</v>
      </c>
      <c r="D9" s="174"/>
      <c r="E9" s="175"/>
      <c r="F9" s="169"/>
      <c r="G9" s="170"/>
    </row>
    <row r="10" spans="1:7" ht="25.5">
      <c r="A10" s="432">
        <v>1</v>
      </c>
      <c r="B10" s="417"/>
      <c r="C10" s="154" t="s">
        <v>125</v>
      </c>
      <c r="D10" s="152" t="s">
        <v>31</v>
      </c>
      <c r="E10" s="153">
        <v>3320</v>
      </c>
      <c r="F10" s="169"/>
      <c r="G10" s="170"/>
    </row>
    <row r="11" spans="1:7">
      <c r="A11" s="432">
        <v>2</v>
      </c>
      <c r="B11" s="128"/>
      <c r="C11" s="154" t="s">
        <v>214</v>
      </c>
      <c r="D11" s="152" t="s">
        <v>152</v>
      </c>
      <c r="E11" s="153">
        <v>262</v>
      </c>
      <c r="F11" s="169"/>
      <c r="G11" s="170"/>
    </row>
    <row r="12" spans="1:7">
      <c r="A12" s="432">
        <v>0</v>
      </c>
      <c r="B12" s="417"/>
      <c r="C12" s="155" t="s">
        <v>215</v>
      </c>
      <c r="D12" s="152" t="s">
        <v>152</v>
      </c>
      <c r="E12" s="153">
        <f>1.1*E11</f>
        <v>288.20000000000005</v>
      </c>
      <c r="F12" s="169"/>
      <c r="G12" s="170"/>
    </row>
    <row r="13" spans="1:7">
      <c r="A13" s="432">
        <v>3</v>
      </c>
      <c r="B13" s="128"/>
      <c r="C13" s="154" t="s">
        <v>216</v>
      </c>
      <c r="D13" s="152" t="s">
        <v>31</v>
      </c>
      <c r="E13" s="153">
        <v>320</v>
      </c>
      <c r="F13" s="169"/>
      <c r="G13" s="170"/>
    </row>
    <row r="14" spans="1:7" ht="38.25">
      <c r="A14" s="432">
        <v>4</v>
      </c>
      <c r="B14" s="128"/>
      <c r="C14" s="154" t="s">
        <v>1887</v>
      </c>
      <c r="D14" s="152" t="s">
        <v>31</v>
      </c>
      <c r="E14" s="153">
        <v>320</v>
      </c>
      <c r="F14" s="169"/>
      <c r="G14" s="170"/>
    </row>
    <row r="15" spans="1:7">
      <c r="A15" s="432">
        <v>0</v>
      </c>
      <c r="B15" s="417"/>
      <c r="C15" s="155" t="s">
        <v>217</v>
      </c>
      <c r="D15" s="152" t="s">
        <v>31</v>
      </c>
      <c r="E15" s="153">
        <f>E14*1.07</f>
        <v>342.40000000000003</v>
      </c>
      <c r="F15" s="169"/>
      <c r="G15" s="170"/>
    </row>
    <row r="16" spans="1:7">
      <c r="A16" s="432">
        <v>0</v>
      </c>
      <c r="B16" s="417"/>
      <c r="C16" s="155" t="s">
        <v>218</v>
      </c>
      <c r="D16" s="152" t="s">
        <v>13</v>
      </c>
      <c r="E16" s="153">
        <v>1</v>
      </c>
      <c r="F16" s="169"/>
      <c r="G16" s="170"/>
    </row>
    <row r="17" spans="1:7">
      <c r="A17" s="432" t="s">
        <v>219</v>
      </c>
      <c r="B17" s="417"/>
      <c r="C17" s="154" t="s">
        <v>1888</v>
      </c>
      <c r="D17" s="152" t="s">
        <v>10</v>
      </c>
      <c r="E17" s="153">
        <v>794</v>
      </c>
      <c r="F17" s="169"/>
      <c r="G17" s="170"/>
    </row>
    <row r="18" spans="1:7" ht="13.5">
      <c r="A18" s="122">
        <v>0</v>
      </c>
      <c r="B18" s="471"/>
      <c r="C18" s="482" t="s">
        <v>220</v>
      </c>
      <c r="D18" s="152"/>
      <c r="E18" s="153"/>
      <c r="F18" s="169"/>
      <c r="G18" s="170"/>
    </row>
    <row r="19" spans="1:7">
      <c r="A19" s="122">
        <v>5</v>
      </c>
      <c r="B19" s="191"/>
      <c r="C19" s="418" t="s">
        <v>221</v>
      </c>
      <c r="D19" s="152" t="s">
        <v>31</v>
      </c>
      <c r="E19" s="153">
        <v>192</v>
      </c>
      <c r="F19" s="169"/>
      <c r="G19" s="170"/>
    </row>
    <row r="20" spans="1:7">
      <c r="A20" s="122">
        <v>0</v>
      </c>
      <c r="B20" s="191"/>
      <c r="C20" s="219" t="s">
        <v>222</v>
      </c>
      <c r="D20" s="152" t="s">
        <v>31</v>
      </c>
      <c r="E20" s="153">
        <f>1.05*E19</f>
        <v>201.60000000000002</v>
      </c>
      <c r="F20" s="169"/>
      <c r="G20" s="170"/>
    </row>
    <row r="21" spans="1:7">
      <c r="A21" s="122">
        <v>0</v>
      </c>
      <c r="B21" s="191"/>
      <c r="C21" s="219" t="s">
        <v>223</v>
      </c>
      <c r="D21" s="152" t="s">
        <v>47</v>
      </c>
      <c r="E21" s="153">
        <f>5*E19</f>
        <v>960</v>
      </c>
      <c r="F21" s="169"/>
      <c r="G21" s="170"/>
    </row>
    <row r="22" spans="1:7">
      <c r="A22" s="122">
        <v>0</v>
      </c>
      <c r="B22" s="191"/>
      <c r="C22" s="219" t="s">
        <v>224</v>
      </c>
      <c r="D22" s="152" t="s">
        <v>7</v>
      </c>
      <c r="E22" s="153">
        <f>8*E19</f>
        <v>1536</v>
      </c>
      <c r="F22" s="169"/>
      <c r="G22" s="170"/>
    </row>
    <row r="23" spans="1:7">
      <c r="A23" s="122">
        <v>6</v>
      </c>
      <c r="B23" s="191"/>
      <c r="C23" s="418" t="s">
        <v>225</v>
      </c>
      <c r="D23" s="152" t="s">
        <v>31</v>
      </c>
      <c r="E23" s="153">
        <v>192</v>
      </c>
      <c r="F23" s="169"/>
      <c r="G23" s="170"/>
    </row>
    <row r="24" spans="1:7">
      <c r="A24" s="122">
        <v>7</v>
      </c>
      <c r="B24" s="471"/>
      <c r="C24" s="418" t="s">
        <v>226</v>
      </c>
      <c r="D24" s="152" t="s">
        <v>31</v>
      </c>
      <c r="E24" s="153">
        <v>192</v>
      </c>
      <c r="F24" s="169"/>
      <c r="G24" s="170"/>
    </row>
    <row r="25" spans="1:7">
      <c r="A25" s="122">
        <v>0</v>
      </c>
      <c r="B25" s="471"/>
      <c r="C25" s="219" t="s">
        <v>227</v>
      </c>
      <c r="D25" s="152" t="s">
        <v>198</v>
      </c>
      <c r="E25" s="153">
        <f>0.25*E24</f>
        <v>48</v>
      </c>
      <c r="F25" s="169"/>
      <c r="G25" s="170"/>
    </row>
    <row r="26" spans="1:7">
      <c r="A26" s="122">
        <v>8</v>
      </c>
      <c r="B26" s="471"/>
      <c r="C26" s="418" t="s">
        <v>228</v>
      </c>
      <c r="D26" s="152" t="s">
        <v>31</v>
      </c>
      <c r="E26" s="153">
        <v>100</v>
      </c>
      <c r="F26" s="169"/>
      <c r="G26" s="170"/>
    </row>
    <row r="27" spans="1:7" ht="25.5">
      <c r="A27" s="122">
        <v>0</v>
      </c>
      <c r="B27" s="471"/>
      <c r="C27" s="219" t="s">
        <v>229</v>
      </c>
      <c r="D27" s="152" t="s">
        <v>47</v>
      </c>
      <c r="E27" s="153">
        <f>5*E26</f>
        <v>500</v>
      </c>
      <c r="F27" s="169"/>
      <c r="G27" s="170"/>
    </row>
    <row r="28" spans="1:7">
      <c r="A28" s="122">
        <v>0</v>
      </c>
      <c r="B28" s="471"/>
      <c r="C28" s="219" t="s">
        <v>230</v>
      </c>
      <c r="D28" s="152" t="s">
        <v>31</v>
      </c>
      <c r="E28" s="153">
        <f>1.1*E26</f>
        <v>110.00000000000001</v>
      </c>
      <c r="F28" s="169"/>
      <c r="G28" s="170"/>
    </row>
    <row r="29" spans="1:7">
      <c r="A29" s="122">
        <v>9</v>
      </c>
      <c r="B29" s="471"/>
      <c r="C29" s="418" t="s">
        <v>231</v>
      </c>
      <c r="D29" s="152" t="s">
        <v>31</v>
      </c>
      <c r="E29" s="153">
        <v>100</v>
      </c>
      <c r="F29" s="169"/>
      <c r="G29" s="170"/>
    </row>
    <row r="30" spans="1:7" ht="25.5">
      <c r="A30" s="122">
        <v>0</v>
      </c>
      <c r="B30" s="471"/>
      <c r="C30" s="219" t="s">
        <v>232</v>
      </c>
      <c r="D30" s="152" t="s">
        <v>198</v>
      </c>
      <c r="E30" s="153">
        <f>0.25*E29</f>
        <v>25</v>
      </c>
      <c r="F30" s="169"/>
      <c r="G30" s="170"/>
    </row>
    <row r="31" spans="1:7">
      <c r="A31" s="122">
        <v>10</v>
      </c>
      <c r="B31" s="471"/>
      <c r="C31" s="418" t="s">
        <v>233</v>
      </c>
      <c r="D31" s="152" t="s">
        <v>31</v>
      </c>
      <c r="E31" s="153">
        <v>100</v>
      </c>
      <c r="F31" s="169"/>
      <c r="G31" s="170"/>
    </row>
    <row r="32" spans="1:7">
      <c r="A32" s="122">
        <v>0</v>
      </c>
      <c r="B32" s="471"/>
      <c r="C32" s="219" t="s">
        <v>234</v>
      </c>
      <c r="D32" s="152" t="s">
        <v>47</v>
      </c>
      <c r="E32" s="153">
        <f>3.5*E31</f>
        <v>350</v>
      </c>
      <c r="F32" s="169"/>
      <c r="G32" s="170"/>
    </row>
    <row r="33" spans="1:7">
      <c r="A33" s="122">
        <v>11</v>
      </c>
      <c r="B33" s="471"/>
      <c r="C33" s="418" t="s">
        <v>235</v>
      </c>
      <c r="D33" s="152" t="s">
        <v>31</v>
      </c>
      <c r="E33" s="153">
        <v>100</v>
      </c>
      <c r="F33" s="169"/>
      <c r="G33" s="170"/>
    </row>
    <row r="34" spans="1:7">
      <c r="A34" s="122">
        <v>0</v>
      </c>
      <c r="B34" s="471"/>
      <c r="C34" s="219" t="s">
        <v>236</v>
      </c>
      <c r="D34" s="152" t="s">
        <v>198</v>
      </c>
      <c r="E34" s="153">
        <f>0.06*E33</f>
        <v>6</v>
      </c>
      <c r="F34" s="169"/>
      <c r="G34" s="170"/>
    </row>
    <row r="35" spans="1:7">
      <c r="A35" s="122">
        <v>12</v>
      </c>
      <c r="B35" s="471"/>
      <c r="C35" s="418" t="s">
        <v>237</v>
      </c>
      <c r="D35" s="152" t="s">
        <v>31</v>
      </c>
      <c r="E35" s="153">
        <v>100</v>
      </c>
      <c r="F35" s="169"/>
      <c r="G35" s="170"/>
    </row>
    <row r="36" spans="1:7">
      <c r="A36" s="122">
        <v>0</v>
      </c>
      <c r="B36" s="471">
        <v>0</v>
      </c>
      <c r="C36" s="219" t="s">
        <v>238</v>
      </c>
      <c r="D36" s="152" t="s">
        <v>198</v>
      </c>
      <c r="E36" s="153">
        <f>0.35*E35</f>
        <v>35</v>
      </c>
      <c r="F36" s="169"/>
      <c r="G36" s="170"/>
    </row>
    <row r="37" spans="1:7" s="165" customFormat="1">
      <c r="A37" s="176"/>
      <c r="B37" s="177"/>
      <c r="C37" s="178"/>
      <c r="D37" s="179"/>
      <c r="E37" s="180"/>
      <c r="F37" s="181"/>
      <c r="G37" s="182"/>
    </row>
    <row r="38" spans="1:7">
      <c r="A38" s="183"/>
      <c r="B38" s="183"/>
      <c r="C38" s="184"/>
      <c r="D38" s="184" t="s">
        <v>1</v>
      </c>
      <c r="E38" s="185"/>
      <c r="F38" s="169"/>
      <c r="G38" s="170"/>
    </row>
    <row r="40" spans="1:7" s="186" customFormat="1" ht="12.75" customHeight="1">
      <c r="B40" s="187" t="str">
        <f>'1,1'!B22</f>
        <v>Piezīmes:</v>
      </c>
    </row>
    <row r="41" spans="1:7" s="186" customFormat="1" ht="45" customHeight="1">
      <c r="A41" s="905"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05"/>
      <c r="C41" s="905"/>
      <c r="D41" s="905"/>
      <c r="E41" s="905"/>
      <c r="F41" s="905"/>
      <c r="G41" s="905"/>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71"/>
  <sheetViews>
    <sheetView showZeros="0" view="pageBreakPreview" topLeftCell="A4" zoomScaleNormal="100" zoomScaleSheetLayoutView="100" workbookViewId="0">
      <selection activeCell="C49" sqref="C49"/>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1,11</v>
      </c>
      <c r="E1" s="10"/>
      <c r="F1" s="10"/>
      <c r="G1" s="10"/>
    </row>
    <row r="2" spans="1:7" s="9" customFormat="1" ht="18.75">
      <c r="A2" s="895" t="str">
        <f>C9</f>
        <v>Nojumes būvniecība</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c r="C9" s="24" t="s">
        <v>1287</v>
      </c>
      <c r="D9" s="118"/>
      <c r="E9" s="119"/>
      <c r="F9" s="20"/>
      <c r="G9" s="21"/>
    </row>
    <row r="10" spans="1:7" ht="25.5">
      <c r="A10" s="31">
        <v>0</v>
      </c>
      <c r="B10" s="483"/>
      <c r="C10" s="236" t="s">
        <v>239</v>
      </c>
      <c r="D10" s="152"/>
      <c r="E10" s="153"/>
      <c r="F10" s="20"/>
      <c r="G10" s="21"/>
    </row>
    <row r="11" spans="1:7">
      <c r="A11" s="27">
        <v>0</v>
      </c>
      <c r="B11" s="28"/>
      <c r="C11" s="237" t="s">
        <v>240</v>
      </c>
      <c r="D11" s="30"/>
      <c r="E11" s="30"/>
      <c r="F11" s="20"/>
      <c r="G11" s="21"/>
    </row>
    <row r="12" spans="1:7" ht="25.5">
      <c r="A12" s="31">
        <v>1</v>
      </c>
      <c r="B12" s="32"/>
      <c r="C12" s="33" t="s">
        <v>33</v>
      </c>
      <c r="D12" s="417" t="s">
        <v>13</v>
      </c>
      <c r="E12" s="35">
        <v>1</v>
      </c>
      <c r="F12" s="20"/>
      <c r="G12" s="21"/>
    </row>
    <row r="13" spans="1:7">
      <c r="A13" s="31">
        <v>2</v>
      </c>
      <c r="B13" s="32"/>
      <c r="C13" s="33" t="s">
        <v>34</v>
      </c>
      <c r="D13" s="417" t="s">
        <v>13</v>
      </c>
      <c r="E13" s="35">
        <v>1</v>
      </c>
      <c r="F13" s="20"/>
      <c r="G13" s="21"/>
    </row>
    <row r="14" spans="1:7">
      <c r="A14" s="31">
        <v>3</v>
      </c>
      <c r="B14" s="32"/>
      <c r="C14" s="33" t="s">
        <v>35</v>
      </c>
      <c r="D14" s="417" t="s">
        <v>16</v>
      </c>
      <c r="E14" s="35">
        <v>67</v>
      </c>
      <c r="F14" s="20"/>
      <c r="G14" s="21"/>
    </row>
    <row r="15" spans="1:7" ht="25.5">
      <c r="A15" s="31">
        <v>4</v>
      </c>
      <c r="B15" s="32"/>
      <c r="C15" s="36" t="s">
        <v>36</v>
      </c>
      <c r="D15" s="130" t="s">
        <v>16</v>
      </c>
      <c r="E15" s="38">
        <v>187</v>
      </c>
      <c r="F15" s="20"/>
      <c r="G15" s="21"/>
    </row>
    <row r="16" spans="1:7">
      <c r="A16" s="31">
        <v>5</v>
      </c>
      <c r="B16" s="32"/>
      <c r="C16" s="36" t="s">
        <v>37</v>
      </c>
      <c r="D16" s="130" t="s">
        <v>16</v>
      </c>
      <c r="E16" s="38">
        <v>21</v>
      </c>
      <c r="F16" s="20"/>
      <c r="G16" s="21"/>
    </row>
    <row r="17" spans="1:7" ht="25.5">
      <c r="A17" s="31">
        <v>6</v>
      </c>
      <c r="B17" s="32"/>
      <c r="C17" s="36" t="s">
        <v>241</v>
      </c>
      <c r="D17" s="130" t="s">
        <v>16</v>
      </c>
      <c r="E17" s="38">
        <v>332</v>
      </c>
      <c r="F17" s="20"/>
      <c r="G17" s="21"/>
    </row>
    <row r="18" spans="1:7" ht="25.5">
      <c r="A18" s="31">
        <v>7</v>
      </c>
      <c r="B18" s="32"/>
      <c r="C18" s="39" t="s">
        <v>242</v>
      </c>
      <c r="D18" s="130" t="s">
        <v>16</v>
      </c>
      <c r="E18" s="38">
        <v>18</v>
      </c>
      <c r="F18" s="20"/>
      <c r="G18" s="21"/>
    </row>
    <row r="19" spans="1:7">
      <c r="A19" s="31">
        <v>8</v>
      </c>
      <c r="B19" s="32"/>
      <c r="C19" s="39" t="s">
        <v>38</v>
      </c>
      <c r="D19" s="130" t="s">
        <v>16</v>
      </c>
      <c r="E19" s="38">
        <v>207</v>
      </c>
      <c r="F19" s="20"/>
      <c r="G19" s="21"/>
    </row>
    <row r="20" spans="1:7" ht="30">
      <c r="A20" s="463">
        <v>0</v>
      </c>
      <c r="B20" s="441"/>
      <c r="C20" s="492" t="s">
        <v>1343</v>
      </c>
      <c r="D20" s="441"/>
      <c r="E20" s="421"/>
      <c r="F20" s="20"/>
      <c r="G20" s="21"/>
    </row>
    <row r="21" spans="1:7" ht="15">
      <c r="A21" s="454">
        <v>9</v>
      </c>
      <c r="B21" s="431"/>
      <c r="C21" s="464" t="s">
        <v>1344</v>
      </c>
      <c r="D21" s="431" t="s">
        <v>16</v>
      </c>
      <c r="E21" s="421">
        <f>0.6*12</f>
        <v>7.1999999999999993</v>
      </c>
      <c r="F21" s="20"/>
      <c r="G21" s="21"/>
    </row>
    <row r="22" spans="1:7" ht="30">
      <c r="A22" s="454">
        <v>10</v>
      </c>
      <c r="B22" s="431"/>
      <c r="C22" s="464" t="s">
        <v>1308</v>
      </c>
      <c r="D22" s="431" t="s">
        <v>31</v>
      </c>
      <c r="E22" s="421">
        <v>84</v>
      </c>
      <c r="F22" s="20"/>
      <c r="G22" s="21"/>
    </row>
    <row r="23" spans="1:7" ht="30">
      <c r="A23" s="454">
        <v>11</v>
      </c>
      <c r="B23" s="431"/>
      <c r="C23" s="464" t="s">
        <v>1309</v>
      </c>
      <c r="D23" s="431" t="s">
        <v>1310</v>
      </c>
      <c r="E23" s="421">
        <f>0.104*12</f>
        <v>1.248</v>
      </c>
      <c r="F23" s="20"/>
      <c r="G23" s="21"/>
    </row>
    <row r="24" spans="1:7" ht="15">
      <c r="A24" s="454">
        <v>0</v>
      </c>
      <c r="B24" s="431"/>
      <c r="C24" s="464" t="s">
        <v>1311</v>
      </c>
      <c r="D24" s="431" t="s">
        <v>1310</v>
      </c>
      <c r="E24" s="421">
        <f>E23*1.15</f>
        <v>1.4351999999999998</v>
      </c>
      <c r="F24" s="20"/>
      <c r="G24" s="21"/>
    </row>
    <row r="25" spans="1:7" ht="30">
      <c r="A25" s="454">
        <v>0</v>
      </c>
      <c r="B25" s="431"/>
      <c r="C25" s="464" t="s">
        <v>1312</v>
      </c>
      <c r="D25" s="431" t="s">
        <v>13</v>
      </c>
      <c r="E25" s="421">
        <v>1</v>
      </c>
      <c r="F25" s="20"/>
      <c r="G25" s="21"/>
    </row>
    <row r="26" spans="1:7" ht="15">
      <c r="A26" s="454">
        <v>12</v>
      </c>
      <c r="B26" s="431"/>
      <c r="C26" s="464" t="s">
        <v>1345</v>
      </c>
      <c r="D26" s="431" t="s">
        <v>16</v>
      </c>
      <c r="E26" s="421">
        <f>1.3*12</f>
        <v>15.600000000000001</v>
      </c>
      <c r="F26" s="20"/>
      <c r="G26" s="21"/>
    </row>
    <row r="27" spans="1:7" ht="15">
      <c r="A27" s="454">
        <v>0</v>
      </c>
      <c r="B27" s="431"/>
      <c r="C27" s="464" t="s">
        <v>1314</v>
      </c>
      <c r="D27" s="431" t="s">
        <v>16</v>
      </c>
      <c r="E27" s="421">
        <f>E26*1.05</f>
        <v>16.380000000000003</v>
      </c>
      <c r="F27" s="20"/>
      <c r="G27" s="21"/>
    </row>
    <row r="28" spans="1:7" ht="15">
      <c r="A28" s="454">
        <v>0</v>
      </c>
      <c r="B28" s="431"/>
      <c r="C28" s="464" t="s">
        <v>1315</v>
      </c>
      <c r="D28" s="431" t="s">
        <v>58</v>
      </c>
      <c r="E28" s="421">
        <f>E26*0.25</f>
        <v>3.9000000000000004</v>
      </c>
      <c r="F28" s="20"/>
      <c r="G28" s="21"/>
    </row>
    <row r="29" spans="1:7" ht="15">
      <c r="A29" s="454">
        <v>13</v>
      </c>
      <c r="B29" s="431"/>
      <c r="C29" s="464" t="s">
        <v>1345</v>
      </c>
      <c r="D29" s="431" t="s">
        <v>16</v>
      </c>
      <c r="E29" s="421">
        <f>0.007*12</f>
        <v>8.4000000000000005E-2</v>
      </c>
      <c r="F29" s="20"/>
      <c r="G29" s="21"/>
    </row>
    <row r="30" spans="1:7" ht="15">
      <c r="A30" s="454">
        <v>0</v>
      </c>
      <c r="B30" s="431"/>
      <c r="C30" s="464" t="s">
        <v>1346</v>
      </c>
      <c r="D30" s="431" t="s">
        <v>16</v>
      </c>
      <c r="E30" s="421">
        <f>E29*1.05</f>
        <v>8.8200000000000014E-2</v>
      </c>
      <c r="F30" s="20"/>
      <c r="G30" s="21"/>
    </row>
    <row r="31" spans="1:7" ht="15">
      <c r="A31" s="454">
        <v>0</v>
      </c>
      <c r="B31" s="431"/>
      <c r="C31" s="464" t="s">
        <v>1315</v>
      </c>
      <c r="D31" s="431" t="s">
        <v>58</v>
      </c>
      <c r="E31" s="421">
        <f>E29*0.25</f>
        <v>2.1000000000000001E-2</v>
      </c>
      <c r="F31" s="20"/>
      <c r="G31" s="21"/>
    </row>
    <row r="32" spans="1:7" ht="15">
      <c r="A32" s="484">
        <v>14</v>
      </c>
      <c r="B32" s="421"/>
      <c r="C32" s="485" t="s">
        <v>1347</v>
      </c>
      <c r="D32" s="421" t="s">
        <v>31</v>
      </c>
      <c r="E32" s="421">
        <f>0.14*12</f>
        <v>1.6800000000000002</v>
      </c>
      <c r="F32" s="20"/>
      <c r="G32" s="21"/>
    </row>
    <row r="33" spans="1:7" ht="15">
      <c r="A33" s="484">
        <v>15</v>
      </c>
      <c r="B33" s="421"/>
      <c r="C33" s="485" t="s">
        <v>1348</v>
      </c>
      <c r="D33" s="421" t="s">
        <v>42</v>
      </c>
      <c r="E33" s="421">
        <f>4*12</f>
        <v>48</v>
      </c>
      <c r="F33" s="20"/>
      <c r="G33" s="21"/>
    </row>
    <row r="34" spans="1:7" ht="30">
      <c r="A34" s="463">
        <v>0</v>
      </c>
      <c r="B34" s="441"/>
      <c r="C34" s="492" t="s">
        <v>1349</v>
      </c>
      <c r="D34" s="441"/>
      <c r="E34" s="421"/>
      <c r="F34" s="20"/>
      <c r="G34" s="21"/>
    </row>
    <row r="35" spans="1:7" ht="15">
      <c r="A35" s="454">
        <v>16</v>
      </c>
      <c r="B35" s="431"/>
      <c r="C35" s="464" t="s">
        <v>1344</v>
      </c>
      <c r="D35" s="431" t="s">
        <v>16</v>
      </c>
      <c r="E35" s="421">
        <f>0.5*3</f>
        <v>1.5</v>
      </c>
      <c r="F35" s="20"/>
      <c r="G35" s="21"/>
    </row>
    <row r="36" spans="1:7" ht="30">
      <c r="A36" s="454">
        <v>17</v>
      </c>
      <c r="B36" s="431"/>
      <c r="C36" s="464" t="s">
        <v>1308</v>
      </c>
      <c r="D36" s="431" t="s">
        <v>31</v>
      </c>
      <c r="E36" s="421">
        <v>64</v>
      </c>
      <c r="F36" s="20"/>
      <c r="G36" s="21"/>
    </row>
    <row r="37" spans="1:7" ht="30">
      <c r="A37" s="454">
        <v>18</v>
      </c>
      <c r="B37" s="431"/>
      <c r="C37" s="464" t="s">
        <v>1309</v>
      </c>
      <c r="D37" s="431" t="s">
        <v>1310</v>
      </c>
      <c r="E37" s="421">
        <f>0.104*3</f>
        <v>0.312</v>
      </c>
      <c r="F37" s="20"/>
      <c r="G37" s="21"/>
    </row>
    <row r="38" spans="1:7" ht="15">
      <c r="A38" s="454">
        <v>0</v>
      </c>
      <c r="B38" s="431"/>
      <c r="C38" s="464" t="s">
        <v>1311</v>
      </c>
      <c r="D38" s="431" t="s">
        <v>1310</v>
      </c>
      <c r="E38" s="421">
        <f>E37*1.15</f>
        <v>0.35879999999999995</v>
      </c>
      <c r="F38" s="20"/>
      <c r="G38" s="21"/>
    </row>
    <row r="39" spans="1:7" ht="30">
      <c r="A39" s="454">
        <v>0</v>
      </c>
      <c r="B39" s="431"/>
      <c r="C39" s="464" t="s">
        <v>1312</v>
      </c>
      <c r="D39" s="431" t="s">
        <v>13</v>
      </c>
      <c r="E39" s="421">
        <v>1</v>
      </c>
      <c r="F39" s="20"/>
      <c r="G39" s="21"/>
    </row>
    <row r="40" spans="1:7" ht="15">
      <c r="A40" s="454">
        <v>19</v>
      </c>
      <c r="B40" s="431"/>
      <c r="C40" s="464" t="s">
        <v>1345</v>
      </c>
      <c r="D40" s="431" t="s">
        <v>16</v>
      </c>
      <c r="E40" s="421">
        <f>1*3</f>
        <v>3</v>
      </c>
      <c r="F40" s="20"/>
      <c r="G40" s="21"/>
    </row>
    <row r="41" spans="1:7" ht="15">
      <c r="A41" s="454">
        <v>0</v>
      </c>
      <c r="B41" s="431"/>
      <c r="C41" s="464" t="s">
        <v>1314</v>
      </c>
      <c r="D41" s="431" t="s">
        <v>16</v>
      </c>
      <c r="E41" s="421">
        <f>E40*1.05</f>
        <v>3.1500000000000004</v>
      </c>
      <c r="F41" s="20"/>
      <c r="G41" s="21"/>
    </row>
    <row r="42" spans="1:7" ht="15">
      <c r="A42" s="454">
        <v>0</v>
      </c>
      <c r="B42" s="431"/>
      <c r="C42" s="464" t="s">
        <v>1315</v>
      </c>
      <c r="D42" s="431" t="s">
        <v>58</v>
      </c>
      <c r="E42" s="421">
        <f>E40*0.25</f>
        <v>0.75</v>
      </c>
      <c r="F42" s="20"/>
      <c r="G42" s="21"/>
    </row>
    <row r="43" spans="1:7" ht="15">
      <c r="A43" s="454">
        <v>20</v>
      </c>
      <c r="B43" s="431"/>
      <c r="C43" s="464" t="s">
        <v>1345</v>
      </c>
      <c r="D43" s="431" t="s">
        <v>16</v>
      </c>
      <c r="E43" s="421">
        <f>0.007*3</f>
        <v>2.1000000000000001E-2</v>
      </c>
      <c r="F43" s="20"/>
      <c r="G43" s="21"/>
    </row>
    <row r="44" spans="1:7" ht="15">
      <c r="A44" s="454">
        <v>0</v>
      </c>
      <c r="B44" s="431"/>
      <c r="C44" s="464" t="s">
        <v>1346</v>
      </c>
      <c r="D44" s="431" t="s">
        <v>16</v>
      </c>
      <c r="E44" s="421">
        <f>E43*1.05</f>
        <v>2.2050000000000004E-2</v>
      </c>
      <c r="F44" s="20"/>
      <c r="G44" s="21"/>
    </row>
    <row r="45" spans="1:7" ht="15">
      <c r="A45" s="454">
        <v>0</v>
      </c>
      <c r="B45" s="431"/>
      <c r="C45" s="464" t="s">
        <v>1315</v>
      </c>
      <c r="D45" s="431" t="s">
        <v>58</v>
      </c>
      <c r="E45" s="421">
        <f>E43*0.25</f>
        <v>5.2500000000000003E-3</v>
      </c>
      <c r="F45" s="20"/>
      <c r="G45" s="21"/>
    </row>
    <row r="46" spans="1:7" ht="15">
      <c r="A46" s="484">
        <v>21</v>
      </c>
      <c r="B46" s="421"/>
      <c r="C46" s="485" t="s">
        <v>1347</v>
      </c>
      <c r="D46" s="421" t="s">
        <v>31</v>
      </c>
      <c r="E46" s="421">
        <f>0.14*3</f>
        <v>0.42000000000000004</v>
      </c>
      <c r="F46" s="20"/>
      <c r="G46" s="21"/>
    </row>
    <row r="47" spans="1:7" ht="15">
      <c r="A47" s="484">
        <v>22</v>
      </c>
      <c r="B47" s="421"/>
      <c r="C47" s="485" t="s">
        <v>1348</v>
      </c>
      <c r="D47" s="421" t="s">
        <v>42</v>
      </c>
      <c r="E47" s="421">
        <f>4*3</f>
        <v>12</v>
      </c>
      <c r="F47" s="20"/>
      <c r="G47" s="21"/>
    </row>
    <row r="48" spans="1:7">
      <c r="A48" s="27">
        <v>0</v>
      </c>
      <c r="B48" s="32"/>
      <c r="C48" s="237" t="s">
        <v>1350</v>
      </c>
      <c r="D48" s="30"/>
      <c r="E48" s="30"/>
      <c r="F48" s="20"/>
      <c r="G48" s="21"/>
    </row>
    <row r="49" spans="1:7" ht="76.5">
      <c r="A49" s="27">
        <v>23</v>
      </c>
      <c r="B49" s="32"/>
      <c r="C49" s="192" t="s">
        <v>243</v>
      </c>
      <c r="D49" s="416" t="s">
        <v>47</v>
      </c>
      <c r="E49" s="193">
        <v>5835</v>
      </c>
      <c r="F49" s="20"/>
      <c r="G49" s="21"/>
    </row>
    <row r="50" spans="1:7" ht="25.5">
      <c r="A50" s="27">
        <v>0</v>
      </c>
      <c r="B50" s="32"/>
      <c r="C50" s="194" t="s">
        <v>244</v>
      </c>
      <c r="D50" s="196" t="s">
        <v>47</v>
      </c>
      <c r="E50" s="199">
        <f>E49*1.1</f>
        <v>6418.5000000000009</v>
      </c>
      <c r="F50" s="20"/>
      <c r="G50" s="21"/>
    </row>
    <row r="51" spans="1:7">
      <c r="A51" s="27">
        <v>0</v>
      </c>
      <c r="B51" s="32"/>
      <c r="C51" s="194" t="s">
        <v>136</v>
      </c>
      <c r="D51" s="416" t="s">
        <v>13</v>
      </c>
      <c r="E51" s="196">
        <v>1</v>
      </c>
      <c r="F51" s="20"/>
      <c r="G51" s="21"/>
    </row>
    <row r="52" spans="1:7" ht="15">
      <c r="A52" s="454">
        <v>24</v>
      </c>
      <c r="B52" s="431"/>
      <c r="C52" s="464" t="s">
        <v>1351</v>
      </c>
      <c r="D52" s="431" t="s">
        <v>16</v>
      </c>
      <c r="E52" s="421">
        <v>5</v>
      </c>
      <c r="F52" s="20"/>
      <c r="G52" s="21"/>
    </row>
    <row r="53" spans="1:7" ht="30">
      <c r="A53" s="454">
        <v>25</v>
      </c>
      <c r="B53" s="431"/>
      <c r="C53" s="464" t="s">
        <v>1309</v>
      </c>
      <c r="D53" s="431" t="s">
        <v>1310</v>
      </c>
      <c r="E53" s="421">
        <v>0.12</v>
      </c>
      <c r="F53" s="20"/>
      <c r="G53" s="21"/>
    </row>
    <row r="54" spans="1:7" ht="15">
      <c r="A54" s="454">
        <v>0</v>
      </c>
      <c r="B54" s="431"/>
      <c r="C54" s="464" t="s">
        <v>1311</v>
      </c>
      <c r="D54" s="431" t="s">
        <v>1310</v>
      </c>
      <c r="E54" s="421">
        <f>E53*1.15</f>
        <v>0.13799999999999998</v>
      </c>
      <c r="F54" s="20"/>
      <c r="G54" s="21"/>
    </row>
    <row r="55" spans="1:7" ht="30">
      <c r="A55" s="454">
        <v>0</v>
      </c>
      <c r="B55" s="431"/>
      <c r="C55" s="464" t="s">
        <v>1312</v>
      </c>
      <c r="D55" s="431" t="s">
        <v>13</v>
      </c>
      <c r="E55" s="421">
        <v>1</v>
      </c>
      <c r="F55" s="20"/>
      <c r="G55" s="21"/>
    </row>
    <row r="56" spans="1:7">
      <c r="A56" s="122">
        <v>0</v>
      </c>
      <c r="B56" s="428"/>
      <c r="C56" s="151" t="s">
        <v>245</v>
      </c>
      <c r="D56" s="152"/>
      <c r="E56" s="153"/>
      <c r="F56" s="20"/>
      <c r="G56" s="21"/>
    </row>
    <row r="57" spans="1:7">
      <c r="A57" s="122">
        <v>26</v>
      </c>
      <c r="B57" s="238"/>
      <c r="C57" s="154" t="s">
        <v>1889</v>
      </c>
      <c r="D57" s="152" t="s">
        <v>10</v>
      </c>
      <c r="E57" s="486">
        <v>260</v>
      </c>
      <c r="F57" s="20"/>
      <c r="G57" s="21"/>
    </row>
    <row r="58" spans="1:7">
      <c r="A58" s="122">
        <v>0</v>
      </c>
      <c r="B58" s="238"/>
      <c r="C58" s="219" t="s">
        <v>1352</v>
      </c>
      <c r="D58" s="152" t="s">
        <v>10</v>
      </c>
      <c r="E58" s="486">
        <f>E57*1.1</f>
        <v>286</v>
      </c>
      <c r="F58" s="20"/>
      <c r="G58" s="21"/>
    </row>
    <row r="59" spans="1:7">
      <c r="A59" s="122">
        <v>0</v>
      </c>
      <c r="B59" s="238"/>
      <c r="C59" s="219" t="s">
        <v>246</v>
      </c>
      <c r="D59" s="152" t="s">
        <v>10</v>
      </c>
      <c r="E59" s="486">
        <f>E57</f>
        <v>260</v>
      </c>
      <c r="F59" s="20"/>
      <c r="G59" s="21"/>
    </row>
    <row r="60" spans="1:7">
      <c r="A60" s="122">
        <v>27</v>
      </c>
      <c r="B60" s="417"/>
      <c r="C60" s="418" t="s">
        <v>247</v>
      </c>
      <c r="D60" s="152" t="s">
        <v>31</v>
      </c>
      <c r="E60" s="153">
        <v>205</v>
      </c>
      <c r="F60" s="20"/>
      <c r="G60" s="21"/>
    </row>
    <row r="61" spans="1:7">
      <c r="A61" s="122">
        <v>28</v>
      </c>
      <c r="B61" s="428"/>
      <c r="C61" s="204" t="s">
        <v>249</v>
      </c>
      <c r="D61" s="205" t="s">
        <v>10</v>
      </c>
      <c r="E61" s="206">
        <v>16.5</v>
      </c>
      <c r="F61" s="20"/>
      <c r="G61" s="21"/>
    </row>
    <row r="62" spans="1:7" ht="25.5">
      <c r="A62" s="122">
        <v>0</v>
      </c>
      <c r="B62" s="428"/>
      <c r="C62" s="155" t="s">
        <v>147</v>
      </c>
      <c r="D62" s="205" t="s">
        <v>10</v>
      </c>
      <c r="E62" s="206">
        <f>1.1*E61</f>
        <v>18.150000000000002</v>
      </c>
      <c r="F62" s="20"/>
      <c r="G62" s="21"/>
    </row>
    <row r="63" spans="1:7">
      <c r="A63" s="122">
        <v>29</v>
      </c>
      <c r="B63" s="428"/>
      <c r="C63" s="204" t="s">
        <v>250</v>
      </c>
      <c r="D63" s="205" t="s">
        <v>10</v>
      </c>
      <c r="E63" s="207">
        <v>21</v>
      </c>
      <c r="F63" s="20"/>
      <c r="G63" s="21"/>
    </row>
    <row r="64" spans="1:7" ht="25.5">
      <c r="A64" s="122">
        <v>0</v>
      </c>
      <c r="B64" s="428"/>
      <c r="C64" s="155" t="s">
        <v>148</v>
      </c>
      <c r="D64" s="205" t="s">
        <v>10</v>
      </c>
      <c r="E64" s="208">
        <f>1.1*E63</f>
        <v>23.1</v>
      </c>
      <c r="F64" s="20"/>
      <c r="G64" s="21"/>
    </row>
    <row r="65" spans="1:7">
      <c r="A65" s="122">
        <v>0</v>
      </c>
      <c r="B65" s="428"/>
      <c r="C65" s="151" t="s">
        <v>206</v>
      </c>
      <c r="D65" s="152"/>
      <c r="E65" s="153"/>
      <c r="F65" s="20"/>
      <c r="G65" s="21"/>
    </row>
    <row r="66" spans="1:7">
      <c r="A66" s="122">
        <v>30</v>
      </c>
      <c r="B66" s="417"/>
      <c r="C66" s="418" t="s">
        <v>251</v>
      </c>
      <c r="D66" s="152" t="s">
        <v>31</v>
      </c>
      <c r="E66" s="153">
        <v>296</v>
      </c>
      <c r="F66" s="20"/>
      <c r="G66" s="21"/>
    </row>
    <row r="67" spans="1:7" s="16" customFormat="1">
      <c r="A67" s="122">
        <v>0</v>
      </c>
      <c r="B67" s="417"/>
      <c r="C67" s="155" t="s">
        <v>252</v>
      </c>
      <c r="D67" s="152" t="s">
        <v>31</v>
      </c>
      <c r="E67" s="153">
        <f>E66*1.15</f>
        <v>340.4</v>
      </c>
      <c r="F67" s="45"/>
      <c r="G67" s="46"/>
    </row>
    <row r="68" spans="1:7">
      <c r="A68" s="465">
        <v>0</v>
      </c>
      <c r="B68" s="420"/>
      <c r="C68" s="487" t="s">
        <v>248</v>
      </c>
      <c r="D68" s="488" t="s">
        <v>13</v>
      </c>
      <c r="E68" s="489">
        <v>1</v>
      </c>
      <c r="F68" s="20"/>
      <c r="G68" s="21"/>
    </row>
    <row r="69" spans="1:7">
      <c r="A69" s="490"/>
      <c r="B69" s="490"/>
      <c r="C69" s="490"/>
      <c r="D69" s="491" t="s">
        <v>1</v>
      </c>
      <c r="E69" s="490"/>
    </row>
    <row r="70" spans="1:7" s="50" customFormat="1" ht="12.75" customHeight="1">
      <c r="B70" s="51" t="str">
        <f>'1,1'!B22</f>
        <v>Piezīmes:</v>
      </c>
    </row>
    <row r="71" spans="1:7" s="50" customFormat="1" ht="45" customHeight="1">
      <c r="A71"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892"/>
      <c r="C71" s="892"/>
      <c r="D71" s="892"/>
      <c r="E71" s="892"/>
      <c r="F71" s="892"/>
      <c r="G71" s="892"/>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I51"/>
  <sheetViews>
    <sheetView showZeros="0" view="pageBreakPreview" zoomScaleNormal="100" zoomScaleSheetLayoutView="100" workbookViewId="0">
      <selection activeCell="A2" sqref="A2:G2"/>
    </sheetView>
  </sheetViews>
  <sheetFormatPr defaultColWidth="9.140625" defaultRowHeight="15"/>
  <cols>
    <col min="1" max="1" width="5.5703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893" t="s">
        <v>8</v>
      </c>
      <c r="B1" s="893"/>
      <c r="C1" s="893"/>
      <c r="D1" s="1" t="str">
        <f ca="1">MID(CELL("filename",A1), FIND("]", CELL("filename",A1))+ 1, 255)</f>
        <v>1,12</v>
      </c>
      <c r="E1" s="1"/>
      <c r="F1" s="1"/>
      <c r="G1" s="1"/>
    </row>
    <row r="2" spans="1:7" s="3" customFormat="1" ht="18.75">
      <c r="A2" s="895" t="str">
        <f>C9</f>
        <v>Dažādi darbi</v>
      </c>
      <c r="B2" s="895"/>
      <c r="C2" s="895"/>
      <c r="D2" s="895"/>
      <c r="E2" s="895"/>
      <c r="F2" s="895"/>
      <c r="G2" s="895"/>
    </row>
    <row r="3" spans="1:7" s="14" customFormat="1" ht="13.9" customHeight="1">
      <c r="A3" s="11" t="s">
        <v>1784</v>
      </c>
      <c r="B3" s="11"/>
      <c r="C3" s="13"/>
      <c r="D3" s="13"/>
      <c r="E3" s="13"/>
      <c r="F3" s="13"/>
    </row>
    <row r="4" spans="1:7" s="16" customFormat="1" ht="12.75">
      <c r="A4" s="11" t="s">
        <v>1785</v>
      </c>
      <c r="B4" s="11"/>
      <c r="C4" s="15"/>
      <c r="D4" s="15"/>
      <c r="E4" s="15"/>
      <c r="F4" s="15"/>
    </row>
    <row r="5" spans="1:7" s="16" customFormat="1" ht="12.75">
      <c r="A5" s="11" t="s">
        <v>1786</v>
      </c>
      <c r="B5" s="11"/>
      <c r="C5" s="17"/>
      <c r="D5" s="18"/>
      <c r="E5" s="18"/>
      <c r="F5" s="18"/>
    </row>
    <row r="6" spans="1:7" ht="15.75">
      <c r="A6" s="114"/>
      <c r="B6" s="114"/>
    </row>
    <row r="7" spans="1:7" ht="14.25" customHeight="1">
      <c r="A7" s="896" t="s">
        <v>0</v>
      </c>
      <c r="B7" s="897"/>
      <c r="C7" s="914" t="s">
        <v>2</v>
      </c>
      <c r="D7" s="901" t="s">
        <v>3</v>
      </c>
      <c r="E7" s="902" t="s">
        <v>4</v>
      </c>
      <c r="F7" s="5"/>
      <c r="G7" s="6"/>
    </row>
    <row r="8" spans="1:7" ht="59.25" customHeight="1">
      <c r="A8" s="896"/>
      <c r="B8" s="898"/>
      <c r="C8" s="914"/>
      <c r="D8" s="901"/>
      <c r="E8" s="902"/>
      <c r="F8" s="5"/>
      <c r="G8" s="6"/>
    </row>
    <row r="9" spans="1:7" ht="15.75">
      <c r="A9" s="115"/>
      <c r="B9" s="116"/>
      <c r="C9" s="117" t="s">
        <v>1288</v>
      </c>
      <c r="D9" s="118"/>
      <c r="E9" s="119"/>
      <c r="F9" s="5"/>
      <c r="G9" s="6"/>
    </row>
    <row r="10" spans="1:7">
      <c r="A10" s="27">
        <v>0</v>
      </c>
      <c r="B10" s="32"/>
      <c r="C10" s="239" t="s">
        <v>253</v>
      </c>
      <c r="D10" s="416"/>
      <c r="E10" s="153"/>
      <c r="F10" s="5"/>
      <c r="G10" s="6"/>
    </row>
    <row r="11" spans="1:7">
      <c r="A11" s="31">
        <v>1</v>
      </c>
      <c r="B11" s="32"/>
      <c r="C11" s="33" t="s">
        <v>34</v>
      </c>
      <c r="D11" s="417" t="s">
        <v>13</v>
      </c>
      <c r="E11" s="35">
        <v>1</v>
      </c>
      <c r="F11" s="5"/>
      <c r="G11" s="6"/>
    </row>
    <row r="12" spans="1:7">
      <c r="A12" s="31">
        <v>2</v>
      </c>
      <c r="B12" s="32"/>
      <c r="C12" s="33" t="s">
        <v>35</v>
      </c>
      <c r="D12" s="417" t="s">
        <v>16</v>
      </c>
      <c r="E12" s="35">
        <v>58</v>
      </c>
      <c r="F12" s="5"/>
      <c r="G12" s="6"/>
    </row>
    <row r="13" spans="1:7" ht="25.5">
      <c r="A13" s="31">
        <v>3</v>
      </c>
      <c r="B13" s="32"/>
      <c r="C13" s="36" t="s">
        <v>36</v>
      </c>
      <c r="D13" s="130" t="s">
        <v>16</v>
      </c>
      <c r="E13" s="38">
        <v>130</v>
      </c>
      <c r="F13" s="5"/>
      <c r="G13" s="6"/>
    </row>
    <row r="14" spans="1:7">
      <c r="A14" s="31">
        <v>4</v>
      </c>
      <c r="B14" s="32"/>
      <c r="C14" s="36" t="s">
        <v>37</v>
      </c>
      <c r="D14" s="130" t="s">
        <v>16</v>
      </c>
      <c r="E14" s="38">
        <v>14</v>
      </c>
      <c r="F14" s="5"/>
      <c r="G14" s="6"/>
    </row>
    <row r="15" spans="1:7" ht="25.5">
      <c r="A15" s="31">
        <v>5</v>
      </c>
      <c r="B15" s="32"/>
      <c r="C15" s="36" t="s">
        <v>241</v>
      </c>
      <c r="D15" s="130" t="s">
        <v>16</v>
      </c>
      <c r="E15" s="38">
        <v>52.5</v>
      </c>
      <c r="F15" s="5"/>
      <c r="G15" s="6"/>
    </row>
    <row r="16" spans="1:7">
      <c r="A16" s="31">
        <v>6</v>
      </c>
      <c r="B16" s="32"/>
      <c r="C16" s="39" t="s">
        <v>38</v>
      </c>
      <c r="D16" s="130" t="s">
        <v>16</v>
      </c>
      <c r="E16" s="38">
        <f>E13+E14</f>
        <v>144</v>
      </c>
      <c r="F16" s="5"/>
      <c r="G16" s="6"/>
    </row>
    <row r="17" spans="1:7" ht="25.5">
      <c r="A17" s="31">
        <v>7</v>
      </c>
      <c r="B17" s="128"/>
      <c r="C17" s="132" t="s">
        <v>45</v>
      </c>
      <c r="D17" s="130" t="s">
        <v>16</v>
      </c>
      <c r="E17" s="38">
        <v>21</v>
      </c>
      <c r="F17" s="5"/>
      <c r="G17" s="6"/>
    </row>
    <row r="18" spans="1:7" ht="25.5">
      <c r="A18" s="31">
        <v>8</v>
      </c>
      <c r="B18" s="128"/>
      <c r="C18" s="129" t="s">
        <v>44</v>
      </c>
      <c r="D18" s="130" t="s">
        <v>31</v>
      </c>
      <c r="E18" s="38">
        <v>210</v>
      </c>
      <c r="F18" s="5"/>
      <c r="G18" s="6"/>
    </row>
    <row r="19" spans="1:7" ht="25.5">
      <c r="A19" s="31">
        <v>9</v>
      </c>
      <c r="B19" s="128"/>
      <c r="C19" s="133" t="s">
        <v>46</v>
      </c>
      <c r="D19" s="130" t="s">
        <v>47</v>
      </c>
      <c r="E19" s="38">
        <v>3680</v>
      </c>
      <c r="F19" s="5"/>
      <c r="G19" s="6"/>
    </row>
    <row r="20" spans="1:7">
      <c r="A20" s="27">
        <v>0</v>
      </c>
      <c r="B20" s="128"/>
      <c r="C20" s="194" t="s">
        <v>48</v>
      </c>
      <c r="D20" s="135" t="s">
        <v>47</v>
      </c>
      <c r="E20" s="136">
        <f>E19*1.15</f>
        <v>4232</v>
      </c>
      <c r="F20" s="5"/>
      <c r="G20" s="6"/>
    </row>
    <row r="21" spans="1:7" ht="26.25">
      <c r="A21" s="27">
        <v>0</v>
      </c>
      <c r="B21" s="128"/>
      <c r="C21" s="194" t="s">
        <v>49</v>
      </c>
      <c r="D21" s="130" t="s">
        <v>13</v>
      </c>
      <c r="E21" s="130">
        <v>1</v>
      </c>
      <c r="F21" s="5"/>
      <c r="G21" s="6"/>
    </row>
    <row r="22" spans="1:7" ht="25.5">
      <c r="A22" s="27">
        <v>10</v>
      </c>
      <c r="B22" s="32"/>
      <c r="C22" s="133" t="s">
        <v>254</v>
      </c>
      <c r="D22" s="135" t="s">
        <v>16</v>
      </c>
      <c r="E22" s="38">
        <v>30</v>
      </c>
      <c r="F22" s="5"/>
      <c r="G22" s="6"/>
    </row>
    <row r="23" spans="1:7">
      <c r="A23" s="27">
        <v>0</v>
      </c>
      <c r="B23" s="32"/>
      <c r="C23" s="194" t="s">
        <v>1353</v>
      </c>
      <c r="D23" s="135" t="s">
        <v>16</v>
      </c>
      <c r="E23" s="138">
        <f>E22*1.05</f>
        <v>31.5</v>
      </c>
      <c r="F23" s="5"/>
      <c r="G23" s="6"/>
    </row>
    <row r="24" spans="1:7">
      <c r="A24" s="27">
        <v>0</v>
      </c>
      <c r="B24" s="32"/>
      <c r="C24" s="194" t="s">
        <v>57</v>
      </c>
      <c r="D24" s="135" t="s">
        <v>58</v>
      </c>
      <c r="E24" s="138">
        <f>E22*0.25</f>
        <v>7.5</v>
      </c>
      <c r="F24" s="5"/>
      <c r="G24" s="6"/>
    </row>
    <row r="25" spans="1:7">
      <c r="A25" s="27">
        <v>10</v>
      </c>
      <c r="B25" s="32"/>
      <c r="C25" s="133" t="s">
        <v>1354</v>
      </c>
      <c r="D25" s="135" t="s">
        <v>30</v>
      </c>
      <c r="E25" s="38">
        <v>6</v>
      </c>
      <c r="F25" s="5"/>
      <c r="G25" s="6"/>
    </row>
    <row r="26" spans="1:7">
      <c r="A26" s="27">
        <v>0</v>
      </c>
      <c r="B26" s="32"/>
      <c r="C26" s="239" t="s">
        <v>255</v>
      </c>
      <c r="D26" s="416"/>
      <c r="E26" s="153"/>
      <c r="F26" s="5"/>
      <c r="G26" s="6"/>
    </row>
    <row r="27" spans="1:7">
      <c r="A27" s="31">
        <v>11</v>
      </c>
      <c r="B27" s="32"/>
      <c r="C27" s="33" t="s">
        <v>34</v>
      </c>
      <c r="D27" s="417" t="s">
        <v>13</v>
      </c>
      <c r="E27" s="35">
        <v>1</v>
      </c>
      <c r="F27" s="5"/>
      <c r="G27" s="6"/>
    </row>
    <row r="28" spans="1:7">
      <c r="A28" s="31">
        <v>12</v>
      </c>
      <c r="B28" s="32"/>
      <c r="C28" s="33" t="s">
        <v>35</v>
      </c>
      <c r="D28" s="417" t="s">
        <v>16</v>
      </c>
      <c r="E28" s="35">
        <v>169</v>
      </c>
      <c r="F28" s="5"/>
      <c r="G28" s="6"/>
    </row>
    <row r="29" spans="1:7" ht="25.5">
      <c r="A29" s="31">
        <v>13</v>
      </c>
      <c r="B29" s="32"/>
      <c r="C29" s="36" t="s">
        <v>36</v>
      </c>
      <c r="D29" s="130" t="s">
        <v>16</v>
      </c>
      <c r="E29" s="38">
        <v>240</v>
      </c>
      <c r="F29" s="5"/>
      <c r="G29" s="6"/>
    </row>
    <row r="30" spans="1:7">
      <c r="A30" s="31">
        <v>14</v>
      </c>
      <c r="B30" s="32"/>
      <c r="C30" s="36" t="s">
        <v>37</v>
      </c>
      <c r="D30" s="130" t="s">
        <v>16</v>
      </c>
      <c r="E30" s="38">
        <v>24</v>
      </c>
      <c r="F30" s="5"/>
      <c r="G30" s="6"/>
    </row>
    <row r="31" spans="1:7" ht="25.5">
      <c r="A31" s="31">
        <v>15</v>
      </c>
      <c r="B31" s="32"/>
      <c r="C31" s="36" t="s">
        <v>241</v>
      </c>
      <c r="D31" s="130" t="s">
        <v>16</v>
      </c>
      <c r="E31" s="38">
        <v>105</v>
      </c>
      <c r="F31" s="5"/>
      <c r="G31" s="6"/>
    </row>
    <row r="32" spans="1:7">
      <c r="A32" s="31">
        <v>16</v>
      </c>
      <c r="B32" s="32"/>
      <c r="C32" s="39" t="s">
        <v>38</v>
      </c>
      <c r="D32" s="130" t="s">
        <v>16</v>
      </c>
      <c r="E32" s="38">
        <f>E29+E30</f>
        <v>264</v>
      </c>
      <c r="F32" s="5"/>
      <c r="G32" s="6"/>
    </row>
    <row r="33" spans="1:7" ht="25.5">
      <c r="A33" s="31">
        <v>17</v>
      </c>
      <c r="B33" s="128"/>
      <c r="C33" s="132" t="s">
        <v>45</v>
      </c>
      <c r="D33" s="130" t="s">
        <v>16</v>
      </c>
      <c r="E33" s="38">
        <v>20</v>
      </c>
      <c r="F33" s="5"/>
      <c r="G33" s="6"/>
    </row>
    <row r="34" spans="1:7" ht="25.5">
      <c r="A34" s="31">
        <v>18</v>
      </c>
      <c r="B34" s="128"/>
      <c r="C34" s="129" t="s">
        <v>44</v>
      </c>
      <c r="D34" s="130" t="s">
        <v>31</v>
      </c>
      <c r="E34" s="38">
        <v>120</v>
      </c>
      <c r="F34" s="5"/>
      <c r="G34" s="6"/>
    </row>
    <row r="35" spans="1:7" ht="25.5">
      <c r="A35" s="31">
        <v>19</v>
      </c>
      <c r="B35" s="128"/>
      <c r="C35" s="133" t="s">
        <v>46</v>
      </c>
      <c r="D35" s="130" t="s">
        <v>47</v>
      </c>
      <c r="E35" s="38">
        <v>3525</v>
      </c>
      <c r="F35" s="5"/>
      <c r="G35" s="6"/>
    </row>
    <row r="36" spans="1:7">
      <c r="A36" s="27">
        <v>0</v>
      </c>
      <c r="B36" s="128"/>
      <c r="C36" s="194" t="s">
        <v>48</v>
      </c>
      <c r="D36" s="135" t="s">
        <v>47</v>
      </c>
      <c r="E36" s="136">
        <f>E35*1.15</f>
        <v>4053.7499999999995</v>
      </c>
      <c r="F36" s="5"/>
      <c r="G36" s="6"/>
    </row>
    <row r="37" spans="1:7" ht="26.25">
      <c r="A37" s="27">
        <v>0</v>
      </c>
      <c r="B37" s="128"/>
      <c r="C37" s="194" t="s">
        <v>49</v>
      </c>
      <c r="D37" s="130" t="s">
        <v>13</v>
      </c>
      <c r="E37" s="130">
        <v>1</v>
      </c>
      <c r="F37" s="5"/>
      <c r="G37" s="6"/>
    </row>
    <row r="38" spans="1:7" ht="25.5">
      <c r="A38" s="27">
        <v>20</v>
      </c>
      <c r="B38" s="32"/>
      <c r="C38" s="133" t="s">
        <v>254</v>
      </c>
      <c r="D38" s="135" t="s">
        <v>16</v>
      </c>
      <c r="E38" s="38">
        <v>30</v>
      </c>
      <c r="F38" s="5"/>
      <c r="G38" s="6"/>
    </row>
    <row r="39" spans="1:7">
      <c r="A39" s="27">
        <v>0</v>
      </c>
      <c r="B39" s="32"/>
      <c r="C39" s="194" t="s">
        <v>1353</v>
      </c>
      <c r="D39" s="135" t="s">
        <v>16</v>
      </c>
      <c r="E39" s="138">
        <f>E38*1.05</f>
        <v>31.5</v>
      </c>
      <c r="F39" s="5"/>
      <c r="G39" s="6"/>
    </row>
    <row r="40" spans="1:7">
      <c r="A40" s="27">
        <v>0</v>
      </c>
      <c r="B40" s="32"/>
      <c r="C40" s="194" t="s">
        <v>57</v>
      </c>
      <c r="D40" s="135" t="s">
        <v>58</v>
      </c>
      <c r="E40" s="138">
        <f>E38*0.25</f>
        <v>7.5</v>
      </c>
      <c r="F40" s="5"/>
      <c r="G40" s="6"/>
    </row>
    <row r="41" spans="1:7" s="4" customFormat="1">
      <c r="A41" s="27">
        <v>20</v>
      </c>
      <c r="B41" s="32"/>
      <c r="C41" s="133" t="s">
        <v>1354</v>
      </c>
      <c r="D41" s="135" t="s">
        <v>30</v>
      </c>
      <c r="E41" s="38">
        <v>8</v>
      </c>
      <c r="F41" s="7"/>
      <c r="G41" s="8"/>
    </row>
    <row r="42" spans="1:7">
      <c r="A42" s="27">
        <v>0</v>
      </c>
      <c r="B42" s="32"/>
      <c r="C42" s="239" t="s">
        <v>1890</v>
      </c>
      <c r="D42" s="416"/>
      <c r="E42" s="153"/>
      <c r="F42" s="5"/>
      <c r="G42" s="6"/>
    </row>
    <row r="43" spans="1:7">
      <c r="A43" s="31">
        <v>21</v>
      </c>
      <c r="B43" s="32"/>
      <c r="C43" s="33" t="s">
        <v>1891</v>
      </c>
      <c r="D43" s="417" t="s">
        <v>31</v>
      </c>
      <c r="E43" s="493">
        <v>150</v>
      </c>
    </row>
    <row r="44" spans="1:7">
      <c r="A44" s="122">
        <v>0</v>
      </c>
      <c r="B44" s="123"/>
      <c r="C44" s="126" t="s">
        <v>1892</v>
      </c>
      <c r="D44" s="416"/>
      <c r="E44" s="474"/>
    </row>
    <row r="45" spans="1:7" ht="51">
      <c r="A45" s="122">
        <v>22</v>
      </c>
      <c r="B45" s="123"/>
      <c r="C45" s="124" t="s">
        <v>1893</v>
      </c>
      <c r="D45" s="30" t="s">
        <v>30</v>
      </c>
      <c r="E45" s="494">
        <v>4</v>
      </c>
    </row>
    <row r="46" spans="1:7" ht="30">
      <c r="A46" s="454">
        <v>23</v>
      </c>
      <c r="B46" s="431"/>
      <c r="C46" s="464" t="s">
        <v>1317</v>
      </c>
      <c r="D46" s="421" t="s">
        <v>1310</v>
      </c>
      <c r="E46" s="495">
        <v>2.5499999999999998</v>
      </c>
    </row>
    <row r="47" spans="1:7" ht="30">
      <c r="A47" s="454">
        <v>0</v>
      </c>
      <c r="B47" s="431"/>
      <c r="C47" s="464" t="s">
        <v>1318</v>
      </c>
      <c r="D47" s="421" t="s">
        <v>1310</v>
      </c>
      <c r="E47" s="495">
        <f>E46*1.1</f>
        <v>2.8050000000000002</v>
      </c>
    </row>
    <row r="48" spans="1:7">
      <c r="A48" s="454">
        <v>0</v>
      </c>
      <c r="B48" s="431"/>
      <c r="C48" s="464" t="s">
        <v>1319</v>
      </c>
      <c r="D48" s="421" t="s">
        <v>13</v>
      </c>
      <c r="E48" s="495">
        <v>1</v>
      </c>
    </row>
    <row r="49" spans="1:7">
      <c r="A49" s="425"/>
      <c r="B49" s="425"/>
      <c r="C49" s="460"/>
      <c r="D49" s="460" t="s">
        <v>1</v>
      </c>
      <c r="E49" s="460"/>
    </row>
    <row r="50" spans="1:7" s="50" customFormat="1" ht="12.75" customHeight="1">
      <c r="B50" s="51" t="str">
        <f>'1,1'!B22</f>
        <v>Piezīmes:</v>
      </c>
    </row>
    <row r="51" spans="1:7" s="50" customFormat="1" ht="45" customHeight="1">
      <c r="A51"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892"/>
      <c r="C51" s="892"/>
      <c r="D51" s="892"/>
      <c r="E51" s="892"/>
      <c r="F51" s="892"/>
      <c r="G51" s="892"/>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topLeftCell="A7" zoomScale="90" zoomScaleNormal="100" zoomScaleSheetLayoutView="90" workbookViewId="0">
      <selection activeCell="D37" sqref="D37"/>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877" t="s">
        <v>1810</v>
      </c>
      <c r="B2" s="877"/>
      <c r="C2" s="877"/>
      <c r="D2" s="877"/>
      <c r="E2" s="877"/>
      <c r="F2" s="877"/>
      <c r="G2" s="877"/>
      <c r="H2" s="877"/>
      <c r="I2" s="87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878" t="s">
        <v>1742</v>
      </c>
      <c r="B5" s="879"/>
      <c r="C5" s="879"/>
      <c r="D5" s="879"/>
      <c r="E5" s="879"/>
      <c r="F5" s="879"/>
      <c r="G5" s="879"/>
      <c r="H5" s="879"/>
      <c r="I5" s="880"/>
    </row>
    <row r="6" spans="1:9" ht="15" customHeight="1">
      <c r="A6" s="919"/>
      <c r="B6" s="919"/>
      <c r="C6" s="284"/>
      <c r="D6" s="69"/>
      <c r="E6" s="50"/>
    </row>
    <row r="7" spans="1:9" ht="15" customHeight="1">
      <c r="A7" s="11" t="s">
        <v>1751</v>
      </c>
      <c r="B7" s="12"/>
      <c r="C7" s="11" t="s">
        <v>1754</v>
      </c>
      <c r="D7" s="11"/>
      <c r="E7" s="69"/>
      <c r="F7" s="69"/>
      <c r="G7" s="69"/>
      <c r="H7" s="69"/>
      <c r="I7" s="69"/>
    </row>
    <row r="8" spans="1:9" ht="15.75" customHeight="1">
      <c r="A8" s="11" t="s">
        <v>1750</v>
      </c>
      <c r="B8" s="12"/>
      <c r="C8" s="11" t="s">
        <v>1155</v>
      </c>
      <c r="D8" s="11"/>
      <c r="E8" s="69"/>
      <c r="F8" s="69"/>
      <c r="G8" s="69"/>
      <c r="H8" s="69"/>
      <c r="I8" s="69"/>
    </row>
    <row r="9" spans="1:9" ht="15" customHeight="1">
      <c r="A9" s="11" t="s">
        <v>1749</v>
      </c>
      <c r="B9" s="12"/>
      <c r="C9" s="11" t="s">
        <v>1748</v>
      </c>
      <c r="D9" s="11"/>
      <c r="E9" s="69"/>
      <c r="F9" s="69"/>
      <c r="G9" s="69"/>
      <c r="H9" s="69"/>
      <c r="I9" s="69"/>
    </row>
    <row r="10" spans="1:9">
      <c r="A10" s="70"/>
      <c r="B10" s="70"/>
      <c r="C10" s="69"/>
      <c r="D10" s="69"/>
      <c r="E10" s="50"/>
    </row>
    <row r="11" spans="1:9" ht="15" customHeight="1">
      <c r="A11" s="69"/>
      <c r="B11" s="50"/>
      <c r="C11" s="50"/>
      <c r="D11" s="50"/>
      <c r="E11" s="50"/>
      <c r="F11" s="881" t="s">
        <v>1779</v>
      </c>
      <c r="G11" s="882"/>
      <c r="H11" s="71"/>
      <c r="I11" s="72"/>
    </row>
    <row r="12" spans="1:9" ht="15.75" customHeight="1">
      <c r="A12" s="69"/>
      <c r="B12" s="50"/>
      <c r="C12" s="50"/>
      <c r="D12" s="50"/>
      <c r="E12" s="50"/>
      <c r="F12" s="881" t="s">
        <v>1778</v>
      </c>
      <c r="G12" s="882"/>
      <c r="H12" s="71"/>
      <c r="I12" s="72"/>
    </row>
    <row r="13" spans="1:9" ht="15" customHeight="1">
      <c r="A13" s="50"/>
      <c r="B13" s="50"/>
      <c r="C13" s="50"/>
      <c r="D13" s="50"/>
      <c r="E13" s="50"/>
      <c r="F13" s="50"/>
      <c r="G13" s="73" t="s">
        <v>1811</v>
      </c>
      <c r="H13" s="50"/>
      <c r="I13" s="50"/>
    </row>
    <row r="14" spans="1:9" ht="18" customHeight="1">
      <c r="A14" s="74"/>
      <c r="B14" s="50"/>
      <c r="C14" s="50"/>
      <c r="D14" s="50"/>
      <c r="E14" s="50"/>
      <c r="F14" s="50"/>
      <c r="G14" s="50"/>
      <c r="H14" s="50"/>
      <c r="I14" s="50"/>
    </row>
    <row r="15" spans="1:9" ht="13.15" customHeight="1">
      <c r="A15" s="883" t="s">
        <v>0</v>
      </c>
      <c r="B15" s="883" t="s">
        <v>1777</v>
      </c>
      <c r="C15" s="884" t="s">
        <v>1776</v>
      </c>
      <c r="D15" s="885"/>
      <c r="E15" s="883" t="s">
        <v>1775</v>
      </c>
      <c r="F15" s="883" t="s">
        <v>1774</v>
      </c>
      <c r="G15" s="883"/>
      <c r="H15" s="883"/>
      <c r="I15" s="883" t="s">
        <v>1773</v>
      </c>
    </row>
    <row r="16" spans="1:9" ht="25.5">
      <c r="A16" s="883"/>
      <c r="B16" s="883"/>
      <c r="C16" s="886"/>
      <c r="D16" s="887"/>
      <c r="E16" s="883"/>
      <c r="F16" s="75" t="s">
        <v>1772</v>
      </c>
      <c r="G16" s="75" t="s">
        <v>1794</v>
      </c>
      <c r="H16" s="75" t="s">
        <v>1770</v>
      </c>
      <c r="I16" s="883"/>
    </row>
    <row r="17" spans="1:9">
      <c r="A17" s="76"/>
      <c r="B17" s="77"/>
      <c r="C17" s="890"/>
      <c r="D17" s="891"/>
      <c r="E17" s="77"/>
      <c r="F17" s="77"/>
      <c r="G17" s="77"/>
      <c r="H17" s="77"/>
      <c r="I17" s="78"/>
    </row>
    <row r="18" spans="1:9" ht="14.45" customHeight="1">
      <c r="A18" s="58">
        <v>1</v>
      </c>
      <c r="B18" s="59" t="s">
        <v>1795</v>
      </c>
      <c r="C18" s="915" t="s">
        <v>256</v>
      </c>
      <c r="D18" s="915"/>
      <c r="E18" s="60"/>
      <c r="F18" s="60"/>
      <c r="G18" s="60"/>
      <c r="H18" s="60"/>
      <c r="I18" s="61"/>
    </row>
    <row r="19" spans="1:9" ht="16.149999999999999" customHeight="1">
      <c r="A19" s="58">
        <v>2</v>
      </c>
      <c r="B19" s="59" t="s">
        <v>1796</v>
      </c>
      <c r="C19" s="915" t="s">
        <v>257</v>
      </c>
      <c r="D19" s="915"/>
      <c r="E19" s="60"/>
      <c r="F19" s="60"/>
      <c r="G19" s="60"/>
      <c r="H19" s="60"/>
      <c r="I19" s="61"/>
    </row>
    <row r="20" spans="1:9">
      <c r="A20" s="58">
        <v>3</v>
      </c>
      <c r="B20" s="59" t="s">
        <v>1797</v>
      </c>
      <c r="C20" s="917" t="s">
        <v>258</v>
      </c>
      <c r="D20" s="917"/>
      <c r="E20" s="60"/>
      <c r="F20" s="60"/>
      <c r="G20" s="60"/>
      <c r="H20" s="60"/>
      <c r="I20" s="61"/>
    </row>
    <row r="21" spans="1:9">
      <c r="A21" s="58">
        <v>4</v>
      </c>
      <c r="B21" s="59" t="s">
        <v>1798</v>
      </c>
      <c r="C21" s="915" t="s">
        <v>259</v>
      </c>
      <c r="D21" s="915"/>
      <c r="E21" s="60"/>
      <c r="F21" s="60"/>
      <c r="G21" s="60"/>
      <c r="H21" s="60"/>
      <c r="I21" s="61"/>
    </row>
    <row r="22" spans="1:9">
      <c r="A22" s="58">
        <v>5</v>
      </c>
      <c r="B22" s="59" t="s">
        <v>1799</v>
      </c>
      <c r="C22" s="916" t="s">
        <v>260</v>
      </c>
      <c r="D22" s="916"/>
      <c r="E22" s="60"/>
      <c r="F22" s="60"/>
      <c r="G22" s="60"/>
      <c r="H22" s="60"/>
      <c r="I22" s="61"/>
    </row>
    <row r="23" spans="1:9">
      <c r="A23" s="58">
        <v>6</v>
      </c>
      <c r="B23" s="59" t="s">
        <v>1800</v>
      </c>
      <c r="C23" s="916" t="s">
        <v>261</v>
      </c>
      <c r="D23" s="916"/>
      <c r="E23" s="60"/>
      <c r="F23" s="60"/>
      <c r="G23" s="60"/>
      <c r="H23" s="60"/>
      <c r="I23" s="61"/>
    </row>
    <row r="24" spans="1:9" ht="15.6" customHeight="1">
      <c r="A24" s="58">
        <v>7</v>
      </c>
      <c r="B24" s="59" t="s">
        <v>1801</v>
      </c>
      <c r="C24" s="915" t="s">
        <v>262</v>
      </c>
      <c r="D24" s="915"/>
      <c r="E24" s="60"/>
      <c r="F24" s="60"/>
      <c r="G24" s="60"/>
      <c r="H24" s="60"/>
      <c r="I24" s="61"/>
    </row>
    <row r="25" spans="1:9" ht="12.75" customHeight="1">
      <c r="A25" s="58">
        <v>8</v>
      </c>
      <c r="B25" s="59" t="s">
        <v>1802</v>
      </c>
      <c r="C25" s="915" t="s">
        <v>263</v>
      </c>
      <c r="D25" s="915"/>
      <c r="E25" s="60"/>
      <c r="F25" s="60"/>
      <c r="G25" s="60"/>
      <c r="H25" s="60"/>
      <c r="I25" s="61"/>
    </row>
    <row r="26" spans="1:9" ht="12.75" customHeight="1">
      <c r="A26" s="58">
        <v>9</v>
      </c>
      <c r="B26" s="59" t="s">
        <v>1803</v>
      </c>
      <c r="C26" s="918" t="s">
        <v>264</v>
      </c>
      <c r="D26" s="873"/>
      <c r="E26" s="60"/>
      <c r="F26" s="60"/>
      <c r="G26" s="60"/>
      <c r="H26" s="60"/>
      <c r="I26" s="61"/>
    </row>
    <row r="27" spans="1:9">
      <c r="A27" s="58">
        <v>10</v>
      </c>
      <c r="B27" s="59" t="s">
        <v>1804</v>
      </c>
      <c r="C27" s="915" t="s">
        <v>265</v>
      </c>
      <c r="D27" s="915"/>
      <c r="E27" s="60"/>
      <c r="F27" s="60"/>
      <c r="G27" s="60"/>
      <c r="H27" s="60"/>
      <c r="I27" s="61"/>
    </row>
    <row r="28" spans="1:9">
      <c r="A28" s="58">
        <v>11</v>
      </c>
      <c r="B28" s="59" t="s">
        <v>1805</v>
      </c>
      <c r="C28" s="915" t="s">
        <v>1289</v>
      </c>
      <c r="D28" s="915"/>
      <c r="E28" s="60"/>
      <c r="F28" s="60"/>
      <c r="G28" s="60"/>
      <c r="H28" s="60"/>
      <c r="I28" s="61"/>
    </row>
    <row r="29" spans="1:9">
      <c r="A29" s="58">
        <v>12</v>
      </c>
      <c r="B29" s="59" t="s">
        <v>1806</v>
      </c>
      <c r="C29" s="915" t="s">
        <v>266</v>
      </c>
      <c r="D29" s="915"/>
      <c r="E29" s="60"/>
      <c r="F29" s="60"/>
      <c r="G29" s="60"/>
      <c r="H29" s="60"/>
      <c r="I29" s="61"/>
    </row>
    <row r="30" spans="1:9" ht="12.75" customHeight="1">
      <c r="A30" s="58">
        <v>13</v>
      </c>
      <c r="B30" s="59" t="s">
        <v>1807</v>
      </c>
      <c r="C30" s="915" t="s">
        <v>267</v>
      </c>
      <c r="D30" s="915"/>
      <c r="E30" s="60"/>
      <c r="F30" s="60"/>
      <c r="G30" s="60"/>
      <c r="H30" s="60"/>
      <c r="I30" s="61"/>
    </row>
    <row r="31" spans="1:9">
      <c r="A31" s="58">
        <v>14</v>
      </c>
      <c r="B31" s="59" t="s">
        <v>1808</v>
      </c>
      <c r="C31" s="915" t="s">
        <v>268</v>
      </c>
      <c r="D31" s="915"/>
      <c r="E31" s="60"/>
      <c r="F31" s="60"/>
      <c r="G31" s="60"/>
      <c r="H31" s="60"/>
      <c r="I31" s="61"/>
    </row>
    <row r="32" spans="1:9">
      <c r="A32" s="58">
        <v>15</v>
      </c>
      <c r="B32" s="59" t="s">
        <v>1809</v>
      </c>
      <c r="C32" s="915" t="s">
        <v>269</v>
      </c>
      <c r="D32" s="915"/>
      <c r="E32" s="60"/>
      <c r="F32" s="60"/>
      <c r="G32" s="60"/>
      <c r="H32" s="60"/>
      <c r="I32" s="61"/>
    </row>
    <row r="33" spans="1:9" ht="16.5" customHeight="1">
      <c r="A33" s="62"/>
      <c r="B33" s="63"/>
      <c r="C33" s="874"/>
      <c r="D33" s="875"/>
      <c r="E33" s="64"/>
      <c r="F33" s="64"/>
      <c r="G33" s="64"/>
      <c r="H33" s="64"/>
      <c r="I33" s="65"/>
    </row>
    <row r="34" spans="1:9" ht="15.6" customHeight="1">
      <c r="A34" s="79"/>
      <c r="B34" s="79"/>
      <c r="C34" s="80" t="s">
        <v>1</v>
      </c>
      <c r="D34" s="80"/>
      <c r="E34" s="281"/>
      <c r="F34" s="281"/>
      <c r="G34" s="281"/>
      <c r="H34" s="281"/>
      <c r="I34" s="281"/>
    </row>
    <row r="35" spans="1:9" ht="13.15" customHeight="1">
      <c r="A35" s="889" t="s">
        <v>1758</v>
      </c>
      <c r="B35" s="889"/>
      <c r="C35" s="889"/>
      <c r="D35" s="81" t="s">
        <v>1783</v>
      </c>
      <c r="E35" s="299"/>
      <c r="F35" s="298"/>
      <c r="G35" s="298"/>
      <c r="H35" s="298"/>
      <c r="I35" s="299"/>
    </row>
    <row r="36" spans="1:9">
      <c r="A36" s="82"/>
      <c r="B36" s="82"/>
      <c r="C36" s="83" t="s">
        <v>1757</v>
      </c>
      <c r="D36" s="81"/>
      <c r="E36" s="299"/>
      <c r="F36" s="298"/>
      <c r="G36" s="298"/>
      <c r="H36" s="298"/>
      <c r="I36" s="299"/>
    </row>
    <row r="37" spans="1:9" ht="18" customHeight="1">
      <c r="A37" s="889" t="s">
        <v>1756</v>
      </c>
      <c r="B37" s="889"/>
      <c r="C37" s="889"/>
      <c r="D37" s="81" t="s">
        <v>1783</v>
      </c>
      <c r="E37" s="299"/>
      <c r="F37" s="298"/>
      <c r="G37" s="298"/>
      <c r="H37" s="298"/>
      <c r="I37" s="299"/>
    </row>
    <row r="38" spans="1:9">
      <c r="A38" s="888"/>
      <c r="B38" s="888"/>
      <c r="C38" s="80" t="s">
        <v>1755</v>
      </c>
      <c r="D38" s="80"/>
      <c r="E38" s="285"/>
      <c r="F38" s="298"/>
      <c r="G38" s="298"/>
      <c r="H38" s="298"/>
      <c r="I38" s="299"/>
    </row>
    <row r="39" spans="1:9">
      <c r="A39" s="84"/>
      <c r="B39" s="50"/>
      <c r="C39" s="50"/>
      <c r="D39" s="50"/>
      <c r="E39" s="50"/>
      <c r="F39" s="50"/>
      <c r="G39" s="50"/>
      <c r="H39" s="50"/>
      <c r="I39" s="50"/>
    </row>
    <row r="40" spans="1:9">
      <c r="B40" s="50"/>
      <c r="C40" s="52"/>
    </row>
    <row r="41" spans="1:9">
      <c r="B41" s="54"/>
      <c r="C41" s="53"/>
    </row>
  </sheetData>
  <mergeCells count="31">
    <mergeCell ref="A2:I2"/>
    <mergeCell ref="A5:I5"/>
    <mergeCell ref="A6:B6"/>
    <mergeCell ref="F11:G11"/>
    <mergeCell ref="F12:G12"/>
    <mergeCell ref="A15:A16"/>
    <mergeCell ref="B15:B16"/>
    <mergeCell ref="C15:D16"/>
    <mergeCell ref="E15:E16"/>
    <mergeCell ref="F15:H15"/>
    <mergeCell ref="A35:C35"/>
    <mergeCell ref="A37:C37"/>
    <mergeCell ref="A38:B38"/>
    <mergeCell ref="C32:D32"/>
    <mergeCell ref="C33:D33"/>
    <mergeCell ref="C28:D28"/>
    <mergeCell ref="C29:D29"/>
    <mergeCell ref="C30:D30"/>
    <mergeCell ref="C31:D31"/>
    <mergeCell ref="C26:D26"/>
    <mergeCell ref="C27:D27"/>
    <mergeCell ref="C23:D23"/>
    <mergeCell ref="C24:D24"/>
    <mergeCell ref="C25:D25"/>
    <mergeCell ref="C20:D20"/>
    <mergeCell ref="C21:D21"/>
    <mergeCell ref="I15:I16"/>
    <mergeCell ref="C17:D17"/>
    <mergeCell ref="C18:D18"/>
    <mergeCell ref="C19:D19"/>
    <mergeCell ref="C22:D2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99"/>
  <sheetViews>
    <sheetView showZeros="0" view="pageBreakPreview" topLeftCell="A4" zoomScale="85" zoomScaleNormal="100" zoomScaleSheetLayoutView="85" workbookViewId="0">
      <selection activeCell="C95" sqref="C95"/>
    </sheetView>
  </sheetViews>
  <sheetFormatPr defaultColWidth="9.140625" defaultRowHeight="12.75"/>
  <cols>
    <col min="1" max="1" width="12.140625" style="14" customWidth="1"/>
    <col min="2" max="2" width="16.28515625" style="14" hidden="1" customWidth="1"/>
    <col min="3" max="3" width="40.28515625" style="14" customWidth="1"/>
    <col min="4" max="4" width="12.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2,1</v>
      </c>
      <c r="F1" s="10"/>
      <c r="G1" s="10"/>
      <c r="H1" s="10"/>
    </row>
    <row r="2" spans="1:8" s="9" customFormat="1" ht="18.75">
      <c r="A2" s="895" t="str">
        <f>C9</f>
        <v>Iekšējais ūdensvads</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256</v>
      </c>
      <c r="D9" s="259"/>
      <c r="E9" s="25"/>
      <c r="F9" s="26"/>
      <c r="G9" s="20"/>
      <c r="H9" s="21"/>
    </row>
    <row r="10" spans="1:8" ht="31.5">
      <c r="A10" s="496"/>
      <c r="B10" s="497"/>
      <c r="C10" s="498" t="s">
        <v>1894</v>
      </c>
      <c r="D10" s="498"/>
      <c r="E10" s="499"/>
      <c r="F10" s="500"/>
      <c r="G10" s="20"/>
      <c r="H10" s="21"/>
    </row>
    <row r="11" spans="1:8" ht="13.5">
      <c r="A11" s="240"/>
      <c r="B11" s="501"/>
      <c r="C11" s="242" t="s">
        <v>274</v>
      </c>
      <c r="D11" s="242"/>
      <c r="E11" s="242"/>
      <c r="F11" s="242"/>
      <c r="G11" s="20"/>
      <c r="H11" s="21"/>
    </row>
    <row r="12" spans="1:8">
      <c r="A12" s="243">
        <v>1</v>
      </c>
      <c r="B12" s="501"/>
      <c r="C12" s="244" t="s">
        <v>275</v>
      </c>
      <c r="D12" s="245" t="s">
        <v>276</v>
      </c>
      <c r="E12" s="414" t="s">
        <v>10</v>
      </c>
      <c r="F12" s="414">
        <v>111</v>
      </c>
      <c r="G12" s="20"/>
      <c r="H12" s="21"/>
    </row>
    <row r="13" spans="1:8">
      <c r="A13" s="243">
        <v>2</v>
      </c>
      <c r="B13" s="501"/>
      <c r="C13" s="244" t="s">
        <v>275</v>
      </c>
      <c r="D13" s="245" t="s">
        <v>277</v>
      </c>
      <c r="E13" s="414" t="s">
        <v>10</v>
      </c>
      <c r="F13" s="414">
        <v>121</v>
      </c>
      <c r="G13" s="20"/>
      <c r="H13" s="21"/>
    </row>
    <row r="14" spans="1:8">
      <c r="A14" s="243">
        <v>3</v>
      </c>
      <c r="B14" s="501"/>
      <c r="C14" s="244" t="s">
        <v>275</v>
      </c>
      <c r="D14" s="245" t="s">
        <v>278</v>
      </c>
      <c r="E14" s="414" t="s">
        <v>10</v>
      </c>
      <c r="F14" s="414">
        <v>145</v>
      </c>
      <c r="G14" s="20"/>
      <c r="H14" s="21"/>
    </row>
    <row r="15" spans="1:8">
      <c r="A15" s="243">
        <v>4</v>
      </c>
      <c r="B15" s="501"/>
      <c r="C15" s="244" t="s">
        <v>275</v>
      </c>
      <c r="D15" s="245" t="s">
        <v>279</v>
      </c>
      <c r="E15" s="414" t="s">
        <v>10</v>
      </c>
      <c r="F15" s="414">
        <v>18</v>
      </c>
      <c r="G15" s="20"/>
      <c r="H15" s="21"/>
    </row>
    <row r="16" spans="1:8">
      <c r="A16" s="243">
        <v>5</v>
      </c>
      <c r="B16" s="501"/>
      <c r="C16" s="244" t="s">
        <v>280</v>
      </c>
      <c r="D16" s="245" t="s">
        <v>281</v>
      </c>
      <c r="E16" s="414" t="s">
        <v>30</v>
      </c>
      <c r="F16" s="414">
        <v>2</v>
      </c>
      <c r="G16" s="20"/>
      <c r="H16" s="21"/>
    </row>
    <row r="17" spans="1:8">
      <c r="A17" s="243">
        <v>6</v>
      </c>
      <c r="B17" s="501"/>
      <c r="C17" s="244" t="s">
        <v>280</v>
      </c>
      <c r="D17" s="245" t="s">
        <v>282</v>
      </c>
      <c r="E17" s="414" t="s">
        <v>30</v>
      </c>
      <c r="F17" s="414">
        <v>3</v>
      </c>
      <c r="G17" s="20"/>
      <c r="H17" s="21"/>
    </row>
    <row r="18" spans="1:8">
      <c r="A18" s="243">
        <v>7</v>
      </c>
      <c r="B18" s="501"/>
      <c r="C18" s="244" t="s">
        <v>280</v>
      </c>
      <c r="D18" s="245" t="s">
        <v>283</v>
      </c>
      <c r="E18" s="414" t="s">
        <v>30</v>
      </c>
      <c r="F18" s="414">
        <v>3</v>
      </c>
      <c r="G18" s="20"/>
      <c r="H18" s="21"/>
    </row>
    <row r="19" spans="1:8">
      <c r="A19" s="243">
        <v>8</v>
      </c>
      <c r="B19" s="501"/>
      <c r="C19" s="244" t="s">
        <v>284</v>
      </c>
      <c r="D19" s="245" t="s">
        <v>281</v>
      </c>
      <c r="E19" s="414" t="s">
        <v>30</v>
      </c>
      <c r="F19" s="414">
        <v>1</v>
      </c>
      <c r="G19" s="20"/>
      <c r="H19" s="21"/>
    </row>
    <row r="20" spans="1:8">
      <c r="A20" s="243">
        <v>9</v>
      </c>
      <c r="B20" s="501"/>
      <c r="C20" s="244" t="s">
        <v>285</v>
      </c>
      <c r="D20" s="245" t="s">
        <v>283</v>
      </c>
      <c r="E20" s="414" t="s">
        <v>30</v>
      </c>
      <c r="F20" s="414">
        <v>3</v>
      </c>
      <c r="G20" s="20"/>
      <c r="H20" s="21"/>
    </row>
    <row r="21" spans="1:8">
      <c r="A21" s="243">
        <v>10</v>
      </c>
      <c r="B21" s="501"/>
      <c r="C21" s="244" t="s">
        <v>286</v>
      </c>
      <c r="D21" s="245" t="s">
        <v>283</v>
      </c>
      <c r="E21" s="414" t="s">
        <v>30</v>
      </c>
      <c r="F21" s="414">
        <v>26</v>
      </c>
      <c r="G21" s="20"/>
      <c r="H21" s="21"/>
    </row>
    <row r="22" spans="1:8">
      <c r="A22" s="243">
        <v>11</v>
      </c>
      <c r="B22" s="501"/>
      <c r="C22" s="244" t="s">
        <v>286</v>
      </c>
      <c r="D22" s="245" t="s">
        <v>287</v>
      </c>
      <c r="E22" s="414" t="s">
        <v>30</v>
      </c>
      <c r="F22" s="414">
        <v>11</v>
      </c>
      <c r="G22" s="20"/>
      <c r="H22" s="21"/>
    </row>
    <row r="23" spans="1:8">
      <c r="A23" s="243">
        <v>12</v>
      </c>
      <c r="B23" s="501"/>
      <c r="C23" s="244" t="s">
        <v>288</v>
      </c>
      <c r="D23" s="245" t="s">
        <v>281</v>
      </c>
      <c r="E23" s="414" t="s">
        <v>30</v>
      </c>
      <c r="F23" s="414">
        <v>3</v>
      </c>
      <c r="G23" s="20"/>
      <c r="H23" s="21"/>
    </row>
    <row r="24" spans="1:8">
      <c r="A24" s="243">
        <v>13</v>
      </c>
      <c r="B24" s="501"/>
      <c r="C24" s="244" t="s">
        <v>288</v>
      </c>
      <c r="D24" s="245" t="s">
        <v>282</v>
      </c>
      <c r="E24" s="414" t="s">
        <v>30</v>
      </c>
      <c r="F24" s="414">
        <v>2</v>
      </c>
      <c r="G24" s="20"/>
      <c r="H24" s="21"/>
    </row>
    <row r="25" spans="1:8">
      <c r="A25" s="243">
        <v>14</v>
      </c>
      <c r="B25" s="501"/>
      <c r="C25" s="244" t="s">
        <v>289</v>
      </c>
      <c r="D25" s="245"/>
      <c r="E25" s="414" t="s">
        <v>10</v>
      </c>
      <c r="F25" s="414">
        <v>395</v>
      </c>
      <c r="G25" s="20"/>
      <c r="H25" s="21"/>
    </row>
    <row r="26" spans="1:8">
      <c r="A26" s="243">
        <v>15</v>
      </c>
      <c r="B26" s="501"/>
      <c r="C26" s="246" t="s">
        <v>290</v>
      </c>
      <c r="D26" s="245"/>
      <c r="E26" s="414" t="s">
        <v>10</v>
      </c>
      <c r="F26" s="414">
        <v>395</v>
      </c>
      <c r="G26" s="20"/>
      <c r="H26" s="21"/>
    </row>
    <row r="27" spans="1:8" ht="25.5">
      <c r="A27" s="243">
        <v>16</v>
      </c>
      <c r="B27" s="501"/>
      <c r="C27" s="247" t="s">
        <v>291</v>
      </c>
      <c r="D27" s="415" t="s">
        <v>292</v>
      </c>
      <c r="E27" s="415" t="s">
        <v>13</v>
      </c>
      <c r="F27" s="415">
        <v>1</v>
      </c>
      <c r="G27" s="20"/>
      <c r="H27" s="21"/>
    </row>
    <row r="28" spans="1:8" ht="25.5">
      <c r="A28" s="243">
        <v>17</v>
      </c>
      <c r="B28" s="501"/>
      <c r="C28" s="247" t="s">
        <v>1355</v>
      </c>
      <c r="D28" s="245" t="s">
        <v>283</v>
      </c>
      <c r="E28" s="415" t="s">
        <v>13</v>
      </c>
      <c r="F28" s="414">
        <v>4</v>
      </c>
      <c r="G28" s="20"/>
      <c r="H28" s="21"/>
    </row>
    <row r="29" spans="1:8" ht="25.5">
      <c r="A29" s="243">
        <v>18</v>
      </c>
      <c r="B29" s="501"/>
      <c r="C29" s="247" t="s">
        <v>1356</v>
      </c>
      <c r="D29" s="245" t="s">
        <v>283</v>
      </c>
      <c r="E29" s="415" t="s">
        <v>13</v>
      </c>
      <c r="F29" s="414">
        <v>1</v>
      </c>
      <c r="G29" s="20"/>
      <c r="H29" s="21"/>
    </row>
    <row r="30" spans="1:8" ht="25.5">
      <c r="A30" s="243">
        <v>19</v>
      </c>
      <c r="B30" s="501"/>
      <c r="C30" s="248" t="s">
        <v>293</v>
      </c>
      <c r="D30" s="245"/>
      <c r="E30" s="415" t="s">
        <v>13</v>
      </c>
      <c r="F30" s="414">
        <v>1</v>
      </c>
      <c r="G30" s="20"/>
      <c r="H30" s="21"/>
    </row>
    <row r="31" spans="1:8">
      <c r="A31" s="243"/>
      <c r="B31" s="501"/>
      <c r="C31" s="244"/>
      <c r="D31" s="245"/>
      <c r="E31" s="414"/>
      <c r="F31" s="414"/>
      <c r="G31" s="20"/>
      <c r="H31" s="21"/>
    </row>
    <row r="32" spans="1:8" ht="13.5">
      <c r="A32" s="249"/>
      <c r="B32" s="501"/>
      <c r="C32" s="250" t="s">
        <v>294</v>
      </c>
      <c r="D32" s="250"/>
      <c r="E32" s="250"/>
      <c r="F32" s="250"/>
      <c r="G32" s="20"/>
      <c r="H32" s="21"/>
    </row>
    <row r="33" spans="1:8">
      <c r="A33" s="243">
        <v>1</v>
      </c>
      <c r="B33" s="501"/>
      <c r="C33" s="244" t="s">
        <v>1357</v>
      </c>
      <c r="D33" s="245"/>
      <c r="E33" s="414" t="s">
        <v>30</v>
      </c>
      <c r="F33" s="414">
        <v>1</v>
      </c>
      <c r="G33" s="20"/>
      <c r="H33" s="21"/>
    </row>
    <row r="34" spans="1:8">
      <c r="A34" s="251">
        <v>2</v>
      </c>
      <c r="B34" s="501"/>
      <c r="C34" s="244" t="s">
        <v>1358</v>
      </c>
      <c r="D34" s="252"/>
      <c r="E34" s="414" t="s">
        <v>30</v>
      </c>
      <c r="F34" s="254">
        <v>1</v>
      </c>
      <c r="G34" s="20"/>
      <c r="H34" s="21"/>
    </row>
    <row r="35" spans="1:8">
      <c r="A35" s="251">
        <v>3</v>
      </c>
      <c r="B35" s="501"/>
      <c r="C35" s="246" t="s">
        <v>1787</v>
      </c>
      <c r="D35" s="252"/>
      <c r="E35" s="414" t="s">
        <v>30</v>
      </c>
      <c r="F35" s="255">
        <v>1</v>
      </c>
      <c r="G35" s="20"/>
      <c r="H35" s="21"/>
    </row>
    <row r="36" spans="1:8">
      <c r="A36" s="251">
        <v>4</v>
      </c>
      <c r="B36" s="501"/>
      <c r="C36" s="244" t="s">
        <v>1359</v>
      </c>
      <c r="D36" s="252" t="s">
        <v>307</v>
      </c>
      <c r="E36" s="253" t="s">
        <v>10</v>
      </c>
      <c r="F36" s="256">
        <v>0.5</v>
      </c>
      <c r="G36" s="20"/>
      <c r="H36" s="21"/>
    </row>
    <row r="37" spans="1:8">
      <c r="A37" s="251">
        <v>5</v>
      </c>
      <c r="B37" s="501"/>
      <c r="C37" s="246" t="s">
        <v>1360</v>
      </c>
      <c r="D37" s="252" t="s">
        <v>282</v>
      </c>
      <c r="E37" s="253" t="s">
        <v>10</v>
      </c>
      <c r="F37" s="256">
        <v>0.5</v>
      </c>
      <c r="G37" s="20"/>
      <c r="H37" s="21"/>
    </row>
    <row r="38" spans="1:8">
      <c r="A38" s="251">
        <v>6</v>
      </c>
      <c r="B38" s="501"/>
      <c r="C38" s="246" t="s">
        <v>1361</v>
      </c>
      <c r="D38" s="252" t="s">
        <v>296</v>
      </c>
      <c r="E38" s="415" t="s">
        <v>13</v>
      </c>
      <c r="F38" s="255">
        <v>1</v>
      </c>
      <c r="G38" s="20"/>
      <c r="H38" s="21"/>
    </row>
    <row r="39" spans="1:8">
      <c r="A39" s="251"/>
      <c r="B39" s="501"/>
      <c r="C39" s="246" t="s">
        <v>1362</v>
      </c>
      <c r="D39" s="252"/>
      <c r="E39" s="253"/>
      <c r="F39" s="255"/>
      <c r="G39" s="20"/>
      <c r="H39" s="21"/>
    </row>
    <row r="40" spans="1:8">
      <c r="A40" s="251">
        <v>7</v>
      </c>
      <c r="B40" s="501"/>
      <c r="C40" s="246" t="s">
        <v>297</v>
      </c>
      <c r="D40" s="252" t="s">
        <v>296</v>
      </c>
      <c r="E40" s="414" t="s">
        <v>30</v>
      </c>
      <c r="F40" s="255">
        <v>1</v>
      </c>
      <c r="G40" s="20"/>
      <c r="H40" s="21"/>
    </row>
    <row r="41" spans="1:8">
      <c r="A41" s="251">
        <v>8</v>
      </c>
      <c r="B41" s="501"/>
      <c r="C41" s="246" t="s">
        <v>1363</v>
      </c>
      <c r="D41" s="252" t="s">
        <v>307</v>
      </c>
      <c r="E41" s="414" t="s">
        <v>30</v>
      </c>
      <c r="F41" s="255">
        <v>5</v>
      </c>
      <c r="G41" s="20"/>
      <c r="H41" s="21"/>
    </row>
    <row r="42" spans="1:8">
      <c r="A42" s="251">
        <v>9</v>
      </c>
      <c r="B42" s="501"/>
      <c r="C42" s="246" t="s">
        <v>1364</v>
      </c>
      <c r="D42" s="252" t="s">
        <v>298</v>
      </c>
      <c r="E42" s="414" t="s">
        <v>30</v>
      </c>
      <c r="F42" s="255">
        <v>2</v>
      </c>
      <c r="G42" s="20"/>
      <c r="H42" s="21"/>
    </row>
    <row r="43" spans="1:8">
      <c r="A43" s="251">
        <v>10</v>
      </c>
      <c r="B43" s="501"/>
      <c r="C43" s="246" t="s">
        <v>299</v>
      </c>
      <c r="D43" s="252" t="s">
        <v>282</v>
      </c>
      <c r="E43" s="414" t="s">
        <v>30</v>
      </c>
      <c r="F43" s="255">
        <v>1</v>
      </c>
      <c r="G43" s="20"/>
      <c r="H43" s="21"/>
    </row>
    <row r="44" spans="1:8">
      <c r="A44" s="251">
        <v>11</v>
      </c>
      <c r="B44" s="501"/>
      <c r="C44" s="246" t="s">
        <v>1365</v>
      </c>
      <c r="D44" s="252" t="s">
        <v>282</v>
      </c>
      <c r="E44" s="414" t="s">
        <v>30</v>
      </c>
      <c r="F44" s="255">
        <v>1</v>
      </c>
      <c r="G44" s="20"/>
      <c r="H44" s="21"/>
    </row>
    <row r="45" spans="1:8">
      <c r="A45" s="251">
        <v>12</v>
      </c>
      <c r="B45" s="501"/>
      <c r="C45" s="246" t="s">
        <v>300</v>
      </c>
      <c r="D45" s="252" t="s">
        <v>282</v>
      </c>
      <c r="E45" s="414" t="s">
        <v>30</v>
      </c>
      <c r="F45" s="253">
        <v>1</v>
      </c>
      <c r="G45" s="20"/>
      <c r="H45" s="21"/>
    </row>
    <row r="46" spans="1:8">
      <c r="A46" s="251">
        <v>13</v>
      </c>
      <c r="B46" s="501"/>
      <c r="C46" s="246" t="s">
        <v>301</v>
      </c>
      <c r="D46" s="252" t="s">
        <v>282</v>
      </c>
      <c r="E46" s="414" t="s">
        <v>30</v>
      </c>
      <c r="F46" s="253">
        <v>1</v>
      </c>
      <c r="G46" s="20"/>
      <c r="H46" s="21"/>
    </row>
    <row r="47" spans="1:8">
      <c r="A47" s="251">
        <v>14</v>
      </c>
      <c r="B47" s="501"/>
      <c r="C47" s="244" t="s">
        <v>1014</v>
      </c>
      <c r="D47" s="252"/>
      <c r="E47" s="414" t="s">
        <v>30</v>
      </c>
      <c r="F47" s="253">
        <v>1</v>
      </c>
      <c r="G47" s="20"/>
      <c r="H47" s="21"/>
    </row>
    <row r="48" spans="1:8">
      <c r="A48" s="251">
        <v>15</v>
      </c>
      <c r="B48" s="501"/>
      <c r="C48" s="244" t="s">
        <v>1366</v>
      </c>
      <c r="D48" s="252" t="s">
        <v>281</v>
      </c>
      <c r="E48" s="414" t="s">
        <v>30</v>
      </c>
      <c r="F48" s="253">
        <v>1</v>
      </c>
      <c r="G48" s="20"/>
      <c r="H48" s="21"/>
    </row>
    <row r="49" spans="1:8">
      <c r="A49" s="251">
        <v>16</v>
      </c>
      <c r="B49" s="501"/>
      <c r="C49" s="244" t="s">
        <v>1367</v>
      </c>
      <c r="D49" s="252"/>
      <c r="E49" s="414" t="s">
        <v>30</v>
      </c>
      <c r="F49" s="253">
        <v>1</v>
      </c>
      <c r="G49" s="20"/>
      <c r="H49" s="21"/>
    </row>
    <row r="50" spans="1:8">
      <c r="A50" s="251">
        <v>17</v>
      </c>
      <c r="B50" s="501"/>
      <c r="C50" s="246" t="s">
        <v>1368</v>
      </c>
      <c r="D50" s="252"/>
      <c r="E50" s="414" t="s">
        <v>30</v>
      </c>
      <c r="F50" s="253">
        <v>2</v>
      </c>
      <c r="G50" s="20"/>
      <c r="H50" s="21"/>
    </row>
    <row r="51" spans="1:8">
      <c r="A51" s="251">
        <v>18</v>
      </c>
      <c r="B51" s="501"/>
      <c r="C51" s="246" t="s">
        <v>1788</v>
      </c>
      <c r="D51" s="252"/>
      <c r="E51" s="414" t="s">
        <v>30</v>
      </c>
      <c r="F51" s="253">
        <v>2</v>
      </c>
      <c r="G51" s="20"/>
      <c r="H51" s="21"/>
    </row>
    <row r="52" spans="1:8">
      <c r="A52" s="243">
        <v>19</v>
      </c>
      <c r="B52" s="501"/>
      <c r="C52" s="244" t="s">
        <v>302</v>
      </c>
      <c r="D52" s="245"/>
      <c r="E52" s="415" t="s">
        <v>13</v>
      </c>
      <c r="F52" s="414">
        <v>1</v>
      </c>
      <c r="G52" s="20"/>
      <c r="H52" s="21"/>
    </row>
    <row r="53" spans="1:8" ht="27">
      <c r="A53" s="240"/>
      <c r="B53" s="501"/>
      <c r="C53" s="242" t="s">
        <v>303</v>
      </c>
      <c r="D53" s="242"/>
      <c r="E53" s="242"/>
      <c r="F53" s="242"/>
      <c r="G53" s="20"/>
      <c r="H53" s="21"/>
    </row>
    <row r="54" spans="1:8">
      <c r="A54" s="243">
        <v>1</v>
      </c>
      <c r="B54" s="501"/>
      <c r="C54" s="244" t="s">
        <v>304</v>
      </c>
      <c r="D54" s="245" t="s">
        <v>296</v>
      </c>
      <c r="E54" s="414" t="s">
        <v>10</v>
      </c>
      <c r="F54" s="414">
        <v>3</v>
      </c>
      <c r="G54" s="20"/>
      <c r="H54" s="21"/>
    </row>
    <row r="55" spans="1:8">
      <c r="A55" s="243">
        <v>2</v>
      </c>
      <c r="B55" s="501"/>
      <c r="C55" s="244" t="s">
        <v>305</v>
      </c>
      <c r="D55" s="245" t="s">
        <v>306</v>
      </c>
      <c r="E55" s="414" t="s">
        <v>10</v>
      </c>
      <c r="F55" s="414">
        <v>195</v>
      </c>
      <c r="G55" s="20"/>
      <c r="H55" s="21"/>
    </row>
    <row r="56" spans="1:8">
      <c r="A56" s="243">
        <v>3</v>
      </c>
      <c r="B56" s="501"/>
      <c r="C56" s="244" t="s">
        <v>308</v>
      </c>
      <c r="D56" s="245" t="s">
        <v>306</v>
      </c>
      <c r="E56" s="414" t="s">
        <v>30</v>
      </c>
      <c r="F56" s="414">
        <v>14</v>
      </c>
      <c r="G56" s="20"/>
      <c r="H56" s="21"/>
    </row>
    <row r="57" spans="1:8">
      <c r="A57" s="243">
        <v>4</v>
      </c>
      <c r="B57" s="501"/>
      <c r="C57" s="244" t="s">
        <v>309</v>
      </c>
      <c r="D57" s="245" t="s">
        <v>306</v>
      </c>
      <c r="E57" s="414" t="s">
        <v>30</v>
      </c>
      <c r="F57" s="414">
        <v>12</v>
      </c>
      <c r="G57" s="20"/>
      <c r="H57" s="21"/>
    </row>
    <row r="58" spans="1:8">
      <c r="A58" s="243">
        <v>5</v>
      </c>
      <c r="B58" s="501"/>
      <c r="C58" s="244" t="s">
        <v>1369</v>
      </c>
      <c r="D58" s="245"/>
      <c r="E58" s="414" t="s">
        <v>30</v>
      </c>
      <c r="F58" s="414">
        <v>12</v>
      </c>
      <c r="G58" s="20"/>
      <c r="H58" s="21"/>
    </row>
    <row r="59" spans="1:8">
      <c r="A59" s="243"/>
      <c r="B59" s="501"/>
      <c r="C59" s="244" t="s">
        <v>1370</v>
      </c>
      <c r="D59" s="245"/>
      <c r="E59" s="414"/>
      <c r="F59" s="414"/>
      <c r="G59" s="20"/>
      <c r="H59" s="21"/>
    </row>
    <row r="60" spans="1:8">
      <c r="A60" s="243">
        <v>6</v>
      </c>
      <c r="B60" s="501"/>
      <c r="C60" s="246" t="s">
        <v>1371</v>
      </c>
      <c r="D60" s="245"/>
      <c r="E60" s="415" t="s">
        <v>13</v>
      </c>
      <c r="F60" s="414">
        <v>12</v>
      </c>
      <c r="G60" s="20"/>
      <c r="H60" s="21"/>
    </row>
    <row r="61" spans="1:8">
      <c r="A61" s="243"/>
      <c r="B61" s="501"/>
      <c r="C61" s="247" t="s">
        <v>1372</v>
      </c>
      <c r="D61" s="245"/>
      <c r="E61" s="414"/>
      <c r="F61" s="414"/>
      <c r="G61" s="20"/>
      <c r="H61" s="21"/>
    </row>
    <row r="62" spans="1:8">
      <c r="A62" s="243">
        <v>7</v>
      </c>
      <c r="B62" s="501"/>
      <c r="C62" s="244" t="s">
        <v>310</v>
      </c>
      <c r="D62" s="245" t="s">
        <v>306</v>
      </c>
      <c r="E62" s="414" t="s">
        <v>30</v>
      </c>
      <c r="F62" s="414">
        <v>12</v>
      </c>
      <c r="G62" s="20"/>
      <c r="H62" s="21"/>
    </row>
    <row r="63" spans="1:8">
      <c r="A63" s="243">
        <v>8</v>
      </c>
      <c r="B63" s="501"/>
      <c r="C63" s="244" t="s">
        <v>311</v>
      </c>
      <c r="D63" s="245" t="s">
        <v>306</v>
      </c>
      <c r="E63" s="414" t="s">
        <v>30</v>
      </c>
      <c r="F63" s="414">
        <v>12</v>
      </c>
      <c r="G63" s="20"/>
      <c r="H63" s="21"/>
    </row>
    <row r="64" spans="1:8">
      <c r="A64" s="243">
        <v>9</v>
      </c>
      <c r="B64" s="501"/>
      <c r="C64" s="246" t="s">
        <v>312</v>
      </c>
      <c r="D64" s="245" t="s">
        <v>306</v>
      </c>
      <c r="E64" s="414" t="s">
        <v>30</v>
      </c>
      <c r="F64" s="414">
        <v>12</v>
      </c>
      <c r="G64" s="20"/>
      <c r="H64" s="21"/>
    </row>
    <row r="65" spans="1:8">
      <c r="A65" s="243">
        <v>10</v>
      </c>
      <c r="B65" s="501"/>
      <c r="C65" s="244" t="s">
        <v>1373</v>
      </c>
      <c r="D65" s="245" t="s">
        <v>313</v>
      </c>
      <c r="E65" s="414" t="s">
        <v>30</v>
      </c>
      <c r="F65" s="414">
        <v>12</v>
      </c>
      <c r="G65" s="20"/>
      <c r="H65" s="21"/>
    </row>
    <row r="66" spans="1:8">
      <c r="A66" s="243">
        <v>11</v>
      </c>
      <c r="B66" s="501"/>
      <c r="C66" s="244" t="s">
        <v>309</v>
      </c>
      <c r="D66" s="245" t="s">
        <v>306</v>
      </c>
      <c r="E66" s="414" t="s">
        <v>30</v>
      </c>
      <c r="F66" s="414">
        <v>12</v>
      </c>
      <c r="G66" s="20"/>
      <c r="H66" s="21"/>
    </row>
    <row r="67" spans="1:8">
      <c r="A67" s="243">
        <v>12</v>
      </c>
      <c r="B67" s="501"/>
      <c r="C67" s="246" t="s">
        <v>290</v>
      </c>
      <c r="D67" s="245"/>
      <c r="E67" s="414" t="s">
        <v>10</v>
      </c>
      <c r="F67" s="414">
        <v>195</v>
      </c>
      <c r="G67" s="20"/>
      <c r="H67" s="21"/>
    </row>
    <row r="68" spans="1:8">
      <c r="A68" s="243">
        <v>13</v>
      </c>
      <c r="B68" s="501"/>
      <c r="C68" s="246" t="s">
        <v>1374</v>
      </c>
      <c r="D68" s="924"/>
      <c r="E68" s="925" t="s">
        <v>13</v>
      </c>
      <c r="F68" s="926">
        <v>1</v>
      </c>
      <c r="G68" s="20"/>
      <c r="H68" s="21"/>
    </row>
    <row r="69" spans="1:8">
      <c r="A69" s="243"/>
      <c r="B69" s="501"/>
      <c r="C69" s="246" t="s">
        <v>1375</v>
      </c>
      <c r="D69" s="924"/>
      <c r="E69" s="925"/>
      <c r="F69" s="926"/>
      <c r="G69" s="20"/>
      <c r="H69" s="21"/>
    </row>
    <row r="70" spans="1:8">
      <c r="A70" s="243"/>
      <c r="B70" s="501"/>
      <c r="C70" s="246" t="s">
        <v>1376</v>
      </c>
      <c r="D70" s="924"/>
      <c r="E70" s="925"/>
      <c r="F70" s="926"/>
      <c r="G70" s="20"/>
      <c r="H70" s="21"/>
    </row>
    <row r="71" spans="1:8">
      <c r="A71" s="243"/>
      <c r="B71" s="501"/>
      <c r="C71" s="246" t="s">
        <v>1377</v>
      </c>
      <c r="D71" s="924"/>
      <c r="E71" s="925"/>
      <c r="F71" s="926"/>
      <c r="G71" s="20"/>
      <c r="H71" s="21"/>
    </row>
    <row r="72" spans="1:8">
      <c r="A72" s="243">
        <v>14</v>
      </c>
      <c r="B72" s="501"/>
      <c r="C72" s="244" t="s">
        <v>314</v>
      </c>
      <c r="D72" s="245"/>
      <c r="E72" s="414" t="s">
        <v>13</v>
      </c>
      <c r="F72" s="414">
        <v>1</v>
      </c>
      <c r="G72" s="20"/>
      <c r="H72" s="21"/>
    </row>
    <row r="73" spans="1:8" ht="13.5">
      <c r="A73" s="249"/>
      <c r="B73" s="501"/>
      <c r="C73" s="242" t="s">
        <v>315</v>
      </c>
      <c r="D73" s="242"/>
      <c r="E73" s="242"/>
      <c r="F73" s="242"/>
      <c r="G73" s="20"/>
      <c r="H73" s="21"/>
    </row>
    <row r="74" spans="1:8">
      <c r="A74" s="243">
        <v>1</v>
      </c>
      <c r="B74" s="501"/>
      <c r="C74" s="244" t="s">
        <v>275</v>
      </c>
      <c r="D74" s="245" t="s">
        <v>276</v>
      </c>
      <c r="E74" s="414" t="s">
        <v>10</v>
      </c>
      <c r="F74" s="414">
        <v>111</v>
      </c>
      <c r="G74" s="20"/>
      <c r="H74" s="21"/>
    </row>
    <row r="75" spans="1:8">
      <c r="A75" s="243">
        <v>2</v>
      </c>
      <c r="B75" s="501"/>
      <c r="C75" s="244" t="s">
        <v>275</v>
      </c>
      <c r="D75" s="245" t="s">
        <v>277</v>
      </c>
      <c r="E75" s="414" t="s">
        <v>10</v>
      </c>
      <c r="F75" s="254">
        <v>121</v>
      </c>
      <c r="G75" s="20"/>
      <c r="H75" s="21"/>
    </row>
    <row r="76" spans="1:8">
      <c r="A76" s="243">
        <v>3</v>
      </c>
      <c r="B76" s="501"/>
      <c r="C76" s="244" t="s">
        <v>275</v>
      </c>
      <c r="D76" s="245" t="s">
        <v>278</v>
      </c>
      <c r="E76" s="414" t="s">
        <v>10</v>
      </c>
      <c r="F76" s="255">
        <v>145</v>
      </c>
      <c r="G76" s="20"/>
      <c r="H76" s="21"/>
    </row>
    <row r="77" spans="1:8">
      <c r="A77" s="243">
        <v>4</v>
      </c>
      <c r="B77" s="501"/>
      <c r="C77" s="244" t="s">
        <v>280</v>
      </c>
      <c r="D77" s="245" t="s">
        <v>281</v>
      </c>
      <c r="E77" s="414" t="s">
        <v>30</v>
      </c>
      <c r="F77" s="414">
        <v>77</v>
      </c>
      <c r="G77" s="20"/>
      <c r="H77" s="21"/>
    </row>
    <row r="78" spans="1:8">
      <c r="A78" s="251">
        <v>5</v>
      </c>
      <c r="B78" s="501"/>
      <c r="C78" s="244" t="s">
        <v>280</v>
      </c>
      <c r="D78" s="245" t="s">
        <v>282</v>
      </c>
      <c r="E78" s="414" t="s">
        <v>30</v>
      </c>
      <c r="F78" s="414">
        <v>3</v>
      </c>
      <c r="G78" s="20"/>
      <c r="H78" s="21"/>
    </row>
    <row r="79" spans="1:8">
      <c r="A79" s="251">
        <v>6</v>
      </c>
      <c r="B79" s="501"/>
      <c r="C79" s="244" t="s">
        <v>280</v>
      </c>
      <c r="D79" s="252" t="s">
        <v>283</v>
      </c>
      <c r="E79" s="414" t="s">
        <v>30</v>
      </c>
      <c r="F79" s="255">
        <v>3</v>
      </c>
      <c r="G79" s="20"/>
      <c r="H79" s="21"/>
    </row>
    <row r="80" spans="1:8">
      <c r="A80" s="251">
        <v>7</v>
      </c>
      <c r="B80" s="501"/>
      <c r="C80" s="244" t="s">
        <v>285</v>
      </c>
      <c r="D80" s="252" t="s">
        <v>283</v>
      </c>
      <c r="E80" s="414" t="s">
        <v>30</v>
      </c>
      <c r="F80" s="255">
        <v>2</v>
      </c>
      <c r="G80" s="20"/>
      <c r="H80" s="21"/>
    </row>
    <row r="81" spans="1:8">
      <c r="A81" s="251">
        <v>8</v>
      </c>
      <c r="B81" s="501"/>
      <c r="C81" s="244" t="s">
        <v>286</v>
      </c>
      <c r="D81" s="252" t="s">
        <v>283</v>
      </c>
      <c r="E81" s="414" t="s">
        <v>30</v>
      </c>
      <c r="F81" s="255">
        <v>26</v>
      </c>
      <c r="G81" s="20"/>
      <c r="H81" s="21"/>
    </row>
    <row r="82" spans="1:8">
      <c r="A82" s="251">
        <v>9</v>
      </c>
      <c r="B82" s="501"/>
      <c r="C82" s="244" t="s">
        <v>288</v>
      </c>
      <c r="D82" s="252" t="s">
        <v>281</v>
      </c>
      <c r="E82" s="414" t="s">
        <v>30</v>
      </c>
      <c r="F82" s="255">
        <v>3</v>
      </c>
      <c r="G82" s="20"/>
      <c r="H82" s="21"/>
    </row>
    <row r="83" spans="1:8">
      <c r="A83" s="251">
        <v>10</v>
      </c>
      <c r="B83" s="501"/>
      <c r="C83" s="244" t="s">
        <v>288</v>
      </c>
      <c r="D83" s="252" t="s">
        <v>282</v>
      </c>
      <c r="E83" s="414" t="s">
        <v>30</v>
      </c>
      <c r="F83" s="255">
        <v>2</v>
      </c>
      <c r="G83" s="20"/>
      <c r="H83" s="21"/>
    </row>
    <row r="84" spans="1:8">
      <c r="A84" s="251">
        <v>11</v>
      </c>
      <c r="B84" s="501"/>
      <c r="C84" s="246" t="s">
        <v>1378</v>
      </c>
      <c r="D84" s="252"/>
      <c r="E84" s="253" t="s">
        <v>10</v>
      </c>
      <c r="F84" s="255">
        <v>377</v>
      </c>
      <c r="G84" s="20"/>
      <c r="H84" s="21"/>
    </row>
    <row r="85" spans="1:8">
      <c r="A85" s="251">
        <v>12</v>
      </c>
      <c r="B85" s="501"/>
      <c r="C85" s="246" t="s">
        <v>290</v>
      </c>
      <c r="D85" s="252"/>
      <c r="E85" s="253" t="s">
        <v>10</v>
      </c>
      <c r="F85" s="255">
        <v>377</v>
      </c>
      <c r="G85" s="20"/>
      <c r="H85" s="21"/>
    </row>
    <row r="86" spans="1:8">
      <c r="A86" s="251">
        <v>13</v>
      </c>
      <c r="B86" s="501"/>
      <c r="C86" s="244" t="s">
        <v>293</v>
      </c>
      <c r="D86" s="252"/>
      <c r="E86" s="253" t="s">
        <v>13</v>
      </c>
      <c r="F86" s="255">
        <v>1</v>
      </c>
      <c r="G86" s="20"/>
      <c r="H86" s="21"/>
    </row>
    <row r="87" spans="1:8" ht="13.5">
      <c r="A87" s="249"/>
      <c r="B87" s="501"/>
      <c r="C87" s="242" t="s">
        <v>316</v>
      </c>
      <c r="D87" s="242"/>
      <c r="E87" s="242"/>
      <c r="F87" s="242"/>
      <c r="G87" s="20"/>
      <c r="H87" s="21"/>
    </row>
    <row r="88" spans="1:8">
      <c r="A88" s="251">
        <v>1</v>
      </c>
      <c r="B88" s="501"/>
      <c r="C88" s="246" t="s">
        <v>275</v>
      </c>
      <c r="D88" s="252" t="s">
        <v>278</v>
      </c>
      <c r="E88" s="253" t="s">
        <v>10</v>
      </c>
      <c r="F88" s="253">
        <v>205</v>
      </c>
      <c r="G88" s="20"/>
      <c r="H88" s="21"/>
    </row>
    <row r="89" spans="1:8">
      <c r="A89" s="251">
        <v>2</v>
      </c>
      <c r="B89" s="501"/>
      <c r="C89" s="244" t="s">
        <v>284</v>
      </c>
      <c r="D89" s="252" t="s">
        <v>281</v>
      </c>
      <c r="E89" s="414" t="s">
        <v>30</v>
      </c>
      <c r="F89" s="253">
        <v>1</v>
      </c>
      <c r="G89" s="20"/>
      <c r="H89" s="21"/>
    </row>
    <row r="90" spans="1:8">
      <c r="A90" s="251">
        <v>3</v>
      </c>
      <c r="B90" s="501"/>
      <c r="C90" s="246" t="s">
        <v>280</v>
      </c>
      <c r="D90" s="252" t="s">
        <v>283</v>
      </c>
      <c r="E90" s="414" t="s">
        <v>30</v>
      </c>
      <c r="F90" s="253">
        <v>4</v>
      </c>
      <c r="G90" s="20"/>
      <c r="H90" s="21"/>
    </row>
    <row r="91" spans="1:8">
      <c r="A91" s="251">
        <v>4</v>
      </c>
      <c r="B91" s="501"/>
      <c r="C91" s="246" t="s">
        <v>288</v>
      </c>
      <c r="D91" s="252" t="s">
        <v>283</v>
      </c>
      <c r="E91" s="414" t="s">
        <v>30</v>
      </c>
      <c r="F91" s="253">
        <v>2</v>
      </c>
      <c r="G91" s="20"/>
      <c r="H91" s="21"/>
    </row>
    <row r="92" spans="1:8">
      <c r="A92" s="243">
        <v>5</v>
      </c>
      <c r="B92" s="501"/>
      <c r="C92" s="244" t="s">
        <v>285</v>
      </c>
      <c r="D92" s="245" t="s">
        <v>283</v>
      </c>
      <c r="E92" s="414" t="s">
        <v>30</v>
      </c>
      <c r="F92" s="414">
        <v>1</v>
      </c>
      <c r="G92" s="20"/>
      <c r="H92" s="21"/>
    </row>
    <row r="93" spans="1:8">
      <c r="A93" s="243">
        <v>6</v>
      </c>
      <c r="B93" s="501"/>
      <c r="C93" s="246" t="s">
        <v>1378</v>
      </c>
      <c r="D93" s="245"/>
      <c r="E93" s="414" t="s">
        <v>10</v>
      </c>
      <c r="F93" s="414">
        <v>205</v>
      </c>
      <c r="G93" s="20"/>
      <c r="H93" s="21"/>
    </row>
    <row r="94" spans="1:8">
      <c r="A94" s="243">
        <v>7</v>
      </c>
      <c r="B94" s="501"/>
      <c r="C94" s="246" t="s">
        <v>290</v>
      </c>
      <c r="D94" s="245"/>
      <c r="E94" s="414" t="s">
        <v>10</v>
      </c>
      <c r="F94" s="414">
        <v>205</v>
      </c>
      <c r="G94" s="20"/>
      <c r="H94" s="21"/>
    </row>
    <row r="95" spans="1:8" s="16" customFormat="1">
      <c r="A95" s="243">
        <v>8</v>
      </c>
      <c r="B95" s="501"/>
      <c r="C95" s="244" t="s">
        <v>293</v>
      </c>
      <c r="D95" s="245"/>
      <c r="E95" s="414" t="s">
        <v>13</v>
      </c>
      <c r="F95" s="414">
        <v>1</v>
      </c>
      <c r="G95" s="45"/>
      <c r="H95" s="46"/>
    </row>
    <row r="96" spans="1:8">
      <c r="A96" s="47"/>
      <c r="B96" s="47"/>
      <c r="C96" s="48"/>
      <c r="D96" s="48"/>
      <c r="E96" s="48" t="s">
        <v>1</v>
      </c>
      <c r="F96" s="49"/>
      <c r="G96" s="20"/>
      <c r="H96" s="21"/>
    </row>
    <row r="98" spans="1:8" s="50" customFormat="1" ht="12.75" customHeight="1">
      <c r="B98" s="51" t="str">
        <f>'1,1'!B22</f>
        <v>Piezīmes:</v>
      </c>
    </row>
    <row r="99" spans="1:8" s="50" customFormat="1" ht="45" customHeight="1">
      <c r="A99"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99" s="892"/>
      <c r="C99" s="892"/>
      <c r="D99" s="892"/>
      <c r="E99" s="892"/>
      <c r="F99" s="892"/>
      <c r="G99" s="892"/>
      <c r="H99" s="892"/>
    </row>
  </sheetData>
  <mergeCells count="11">
    <mergeCell ref="A99:H99"/>
    <mergeCell ref="C7:D8"/>
    <mergeCell ref="D68:D71"/>
    <mergeCell ref="E68:E71"/>
    <mergeCell ref="F68:F71"/>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zoomScaleNormal="100" zoomScaleSheetLayoutView="100" workbookViewId="0">
      <selection activeCell="A2" sqref="A2:H2"/>
    </sheetView>
  </sheetViews>
  <sheetFormatPr defaultColWidth="9.140625" defaultRowHeight="12.75"/>
  <cols>
    <col min="1" max="1" width="12.140625" style="14" customWidth="1"/>
    <col min="2" max="2" width="16.28515625" style="14" hidden="1" customWidth="1"/>
    <col min="3" max="3" width="40.28515625" style="14" customWidth="1"/>
    <col min="4" max="4" width="15.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2,2</v>
      </c>
      <c r="F1" s="10"/>
      <c r="G1" s="10"/>
      <c r="H1" s="10"/>
    </row>
    <row r="2" spans="1:8" s="9" customFormat="1" ht="18.75">
      <c r="A2" s="895" t="str">
        <f>C9</f>
        <v>Iekšējā kanalizācija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257</v>
      </c>
      <c r="D9" s="259"/>
      <c r="E9" s="25"/>
      <c r="F9" s="26"/>
      <c r="G9" s="20"/>
      <c r="H9" s="21"/>
    </row>
    <row r="10" spans="1:8" ht="31.5">
      <c r="A10" s="496"/>
      <c r="B10" s="497"/>
      <c r="C10" s="498" t="s">
        <v>1895</v>
      </c>
      <c r="D10" s="498"/>
      <c r="E10" s="499"/>
      <c r="F10" s="500"/>
      <c r="G10" s="20"/>
      <c r="H10" s="21"/>
    </row>
    <row r="11" spans="1:8" ht="13.5">
      <c r="A11" s="260"/>
      <c r="B11" s="502"/>
      <c r="C11" s="261" t="s">
        <v>1379</v>
      </c>
      <c r="D11" s="261"/>
      <c r="E11" s="261"/>
      <c r="F11" s="261"/>
      <c r="G11" s="20"/>
      <c r="H11" s="21"/>
    </row>
    <row r="12" spans="1:8">
      <c r="A12" s="262">
        <v>1</v>
      </c>
      <c r="B12" s="502"/>
      <c r="C12" s="263" t="s">
        <v>317</v>
      </c>
      <c r="D12" s="264" t="s">
        <v>12</v>
      </c>
      <c r="E12" s="265" t="s">
        <v>10</v>
      </c>
      <c r="F12" s="265">
        <v>155</v>
      </c>
      <c r="G12" s="20"/>
      <c r="H12" s="21"/>
    </row>
    <row r="13" spans="1:8">
      <c r="A13" s="262">
        <v>2</v>
      </c>
      <c r="B13" s="502"/>
      <c r="C13" s="263" t="s">
        <v>317</v>
      </c>
      <c r="D13" s="264" t="s">
        <v>318</v>
      </c>
      <c r="E13" s="265" t="s">
        <v>10</v>
      </c>
      <c r="F13" s="265">
        <v>120</v>
      </c>
      <c r="G13" s="20"/>
      <c r="H13" s="21"/>
    </row>
    <row r="14" spans="1:8">
      <c r="A14" s="262">
        <v>3</v>
      </c>
      <c r="B14" s="502"/>
      <c r="C14" s="263" t="s">
        <v>317</v>
      </c>
      <c r="D14" s="264" t="s">
        <v>319</v>
      </c>
      <c r="E14" s="265" t="s">
        <v>10</v>
      </c>
      <c r="F14" s="265">
        <v>78</v>
      </c>
      <c r="G14" s="20"/>
      <c r="H14" s="21"/>
    </row>
    <row r="15" spans="1:8">
      <c r="A15" s="262">
        <v>4</v>
      </c>
      <c r="B15" s="502"/>
      <c r="C15" s="266" t="s">
        <v>320</v>
      </c>
      <c r="D15" s="264" t="s">
        <v>12</v>
      </c>
      <c r="E15" s="265" t="s">
        <v>30</v>
      </c>
      <c r="F15" s="265">
        <v>7</v>
      </c>
      <c r="G15" s="20"/>
      <c r="H15" s="21"/>
    </row>
    <row r="16" spans="1:8">
      <c r="A16" s="262">
        <v>5</v>
      </c>
      <c r="B16" s="502"/>
      <c r="C16" s="263" t="s">
        <v>321</v>
      </c>
      <c r="D16" s="264" t="s">
        <v>318</v>
      </c>
      <c r="E16" s="265" t="s">
        <v>30</v>
      </c>
      <c r="F16" s="265">
        <v>5</v>
      </c>
      <c r="G16" s="20"/>
      <c r="H16" s="21"/>
    </row>
    <row r="17" spans="1:8">
      <c r="A17" s="262">
        <v>6</v>
      </c>
      <c r="B17" s="502"/>
      <c r="C17" s="267" t="s">
        <v>322</v>
      </c>
      <c r="D17" s="264" t="s">
        <v>318</v>
      </c>
      <c r="E17" s="265" t="s">
        <v>30</v>
      </c>
      <c r="F17" s="265">
        <v>2</v>
      </c>
      <c r="G17" s="20"/>
      <c r="H17" s="21"/>
    </row>
    <row r="18" spans="1:8">
      <c r="A18" s="262"/>
      <c r="B18" s="502"/>
      <c r="C18" s="267" t="s">
        <v>322</v>
      </c>
      <c r="D18" s="264" t="s">
        <v>319</v>
      </c>
      <c r="E18" s="265" t="s">
        <v>30</v>
      </c>
      <c r="F18" s="265">
        <v>9</v>
      </c>
      <c r="G18" s="20"/>
      <c r="H18" s="21"/>
    </row>
    <row r="19" spans="1:8">
      <c r="A19" s="262">
        <v>7</v>
      </c>
      <c r="B19" s="502"/>
      <c r="C19" s="263" t="s">
        <v>1380</v>
      </c>
      <c r="D19" s="264" t="s">
        <v>296</v>
      </c>
      <c r="E19" s="265" t="s">
        <v>30</v>
      </c>
      <c r="F19" s="265">
        <v>2</v>
      </c>
      <c r="G19" s="20"/>
      <c r="H19" s="21"/>
    </row>
    <row r="20" spans="1:8">
      <c r="A20" s="262">
        <v>8</v>
      </c>
      <c r="B20" s="502"/>
      <c r="C20" s="263" t="s">
        <v>1380</v>
      </c>
      <c r="D20" s="264" t="s">
        <v>946</v>
      </c>
      <c r="E20" s="265" t="s">
        <v>30</v>
      </c>
      <c r="F20" s="265">
        <v>2</v>
      </c>
      <c r="G20" s="20"/>
      <c r="H20" s="21"/>
    </row>
    <row r="21" spans="1:8">
      <c r="A21" s="262">
        <v>9</v>
      </c>
      <c r="B21" s="502"/>
      <c r="C21" s="267" t="s">
        <v>293</v>
      </c>
      <c r="D21" s="264"/>
      <c r="E21" s="265" t="s">
        <v>13</v>
      </c>
      <c r="F21" s="265">
        <v>1</v>
      </c>
      <c r="G21" s="20"/>
      <c r="H21" s="21"/>
    </row>
    <row r="22" spans="1:8">
      <c r="A22" s="262">
        <v>10</v>
      </c>
      <c r="B22" s="502"/>
      <c r="C22" s="267" t="s">
        <v>323</v>
      </c>
      <c r="D22" s="264" t="s">
        <v>324</v>
      </c>
      <c r="E22" s="265" t="s">
        <v>10</v>
      </c>
      <c r="F22" s="265">
        <v>0.5</v>
      </c>
      <c r="G22" s="20"/>
      <c r="H22" s="21"/>
    </row>
    <row r="23" spans="1:8">
      <c r="A23" s="262">
        <v>11</v>
      </c>
      <c r="B23" s="502"/>
      <c r="C23" s="267" t="s">
        <v>323</v>
      </c>
      <c r="D23" s="264" t="s">
        <v>325</v>
      </c>
      <c r="E23" s="265" t="s">
        <v>10</v>
      </c>
      <c r="F23" s="265">
        <v>1</v>
      </c>
      <c r="G23" s="20"/>
      <c r="H23" s="21"/>
    </row>
    <row r="24" spans="1:8" ht="13.5">
      <c r="A24" s="268"/>
      <c r="B24" s="502"/>
      <c r="C24" s="269" t="s">
        <v>326</v>
      </c>
      <c r="D24" s="269"/>
      <c r="E24" s="269"/>
      <c r="F24" s="269"/>
      <c r="G24" s="20"/>
      <c r="H24" s="21"/>
    </row>
    <row r="25" spans="1:8" ht="51">
      <c r="A25" s="270">
        <v>1</v>
      </c>
      <c r="B25" s="502"/>
      <c r="C25" s="271" t="s">
        <v>327</v>
      </c>
      <c r="D25" s="503"/>
      <c r="E25" s="265" t="s">
        <v>13</v>
      </c>
      <c r="F25" s="272">
        <v>1</v>
      </c>
      <c r="G25" s="20"/>
      <c r="H25" s="21"/>
    </row>
    <row r="26" spans="1:8" ht="38.25">
      <c r="A26" s="270">
        <v>2</v>
      </c>
      <c r="B26" s="502"/>
      <c r="C26" s="271" t="s">
        <v>328</v>
      </c>
      <c r="D26" s="503"/>
      <c r="E26" s="265" t="s">
        <v>13</v>
      </c>
      <c r="F26" s="272">
        <v>7</v>
      </c>
      <c r="G26" s="20"/>
      <c r="H26" s="21"/>
    </row>
    <row r="27" spans="1:8" ht="38.25">
      <c r="A27" s="270">
        <v>3</v>
      </c>
      <c r="B27" s="502"/>
      <c r="C27" s="271" t="s">
        <v>329</v>
      </c>
      <c r="D27" s="503"/>
      <c r="E27" s="265" t="s">
        <v>13</v>
      </c>
      <c r="F27" s="272">
        <v>1</v>
      </c>
      <c r="G27" s="20"/>
      <c r="H27" s="21"/>
    </row>
    <row r="28" spans="1:8" ht="25.5">
      <c r="A28" s="270">
        <v>4</v>
      </c>
      <c r="B28" s="502"/>
      <c r="C28" s="271" t="s">
        <v>330</v>
      </c>
      <c r="D28" s="503"/>
      <c r="E28" s="265" t="s">
        <v>13</v>
      </c>
      <c r="F28" s="272">
        <v>14</v>
      </c>
      <c r="G28" s="20"/>
      <c r="H28" s="21"/>
    </row>
    <row r="29" spans="1:8" ht="25.5">
      <c r="A29" s="270">
        <v>5</v>
      </c>
      <c r="B29" s="502"/>
      <c r="C29" s="271" t="s">
        <v>331</v>
      </c>
      <c r="D29" s="503"/>
      <c r="E29" s="265" t="s">
        <v>13</v>
      </c>
      <c r="F29" s="272">
        <v>1</v>
      </c>
      <c r="G29" s="20"/>
      <c r="H29" s="21"/>
    </row>
    <row r="30" spans="1:8" ht="25.5">
      <c r="A30" s="270">
        <v>6</v>
      </c>
      <c r="B30" s="502"/>
      <c r="C30" s="271" t="s">
        <v>332</v>
      </c>
      <c r="D30" s="503"/>
      <c r="E30" s="265" t="s">
        <v>13</v>
      </c>
      <c r="F30" s="272">
        <v>10</v>
      </c>
      <c r="G30" s="20"/>
      <c r="H30" s="21"/>
    </row>
    <row r="31" spans="1:8">
      <c r="A31" s="270">
        <v>7</v>
      </c>
      <c r="B31" s="502"/>
      <c r="C31" s="271" t="s">
        <v>1381</v>
      </c>
      <c r="D31" s="273"/>
      <c r="E31" s="265" t="s">
        <v>13</v>
      </c>
      <c r="F31" s="272">
        <v>3</v>
      </c>
      <c r="G31" s="20"/>
      <c r="H31" s="21"/>
    </row>
    <row r="32" spans="1:8" s="16" customFormat="1">
      <c r="A32" s="270">
        <v>8</v>
      </c>
      <c r="B32" s="502"/>
      <c r="C32" s="272" t="s">
        <v>333</v>
      </c>
      <c r="D32" s="273"/>
      <c r="E32" s="265" t="s">
        <v>13</v>
      </c>
      <c r="F32" s="272">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892"/>
      <c r="C36" s="892"/>
      <c r="D36" s="892"/>
      <c r="E36" s="892"/>
      <c r="F36" s="892"/>
      <c r="G36" s="892"/>
      <c r="H36" s="892"/>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118" zoomScaleNormal="100" zoomScaleSheetLayoutView="100" workbookViewId="0">
      <selection activeCell="A132" sqref="A132:H132"/>
    </sheetView>
  </sheetViews>
  <sheetFormatPr defaultColWidth="9.140625" defaultRowHeight="12.75"/>
  <cols>
    <col min="1" max="1" width="12.14062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2,3</v>
      </c>
      <c r="F1" s="10"/>
      <c r="G1" s="10"/>
      <c r="H1" s="10"/>
    </row>
    <row r="2" spans="1:8" s="9" customFormat="1" ht="18.75">
      <c r="A2" s="895" t="str">
        <f>C9</f>
        <v>Apkure</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258</v>
      </c>
      <c r="D9" s="259"/>
      <c r="E9" s="25"/>
      <c r="F9" s="26"/>
      <c r="G9" s="20"/>
      <c r="H9" s="21"/>
    </row>
    <row r="10" spans="1:8" ht="31.5">
      <c r="A10" s="496"/>
      <c r="B10" s="504"/>
      <c r="C10" s="498" t="s">
        <v>1896</v>
      </c>
      <c r="D10" s="498"/>
      <c r="E10" s="499"/>
      <c r="F10" s="500"/>
      <c r="G10" s="20"/>
      <c r="H10" s="21"/>
    </row>
    <row r="11" spans="1:8" ht="24">
      <c r="A11" s="505">
        <v>1</v>
      </c>
      <c r="B11" s="501"/>
      <c r="C11" s="506" t="s">
        <v>1382</v>
      </c>
      <c r="D11" s="507" t="s">
        <v>1383</v>
      </c>
      <c r="E11" s="508" t="s">
        <v>30</v>
      </c>
      <c r="F11" s="507">
        <v>2</v>
      </c>
      <c r="G11" s="20"/>
      <c r="H11" s="21"/>
    </row>
    <row r="12" spans="1:8" ht="36">
      <c r="A12" s="505">
        <f t="shared" ref="A12:A50" si="0">A11+1</f>
        <v>2</v>
      </c>
      <c r="B12" s="501"/>
      <c r="C12" s="509" t="s">
        <v>1384</v>
      </c>
      <c r="D12" s="507" t="s">
        <v>1385</v>
      </c>
      <c r="E12" s="508" t="s">
        <v>30</v>
      </c>
      <c r="F12" s="507">
        <v>1</v>
      </c>
      <c r="G12" s="20"/>
      <c r="H12" s="21"/>
    </row>
    <row r="13" spans="1:8" ht="36">
      <c r="A13" s="505">
        <f t="shared" si="0"/>
        <v>3</v>
      </c>
      <c r="B13" s="501"/>
      <c r="C13" s="509" t="s">
        <v>1384</v>
      </c>
      <c r="D13" s="507" t="s">
        <v>1386</v>
      </c>
      <c r="E13" s="508" t="s">
        <v>30</v>
      </c>
      <c r="F13" s="507">
        <v>2</v>
      </c>
      <c r="G13" s="20"/>
      <c r="H13" s="21"/>
    </row>
    <row r="14" spans="1:8" ht="36">
      <c r="A14" s="505">
        <f t="shared" si="0"/>
        <v>4</v>
      </c>
      <c r="B14" s="501"/>
      <c r="C14" s="509" t="s">
        <v>1384</v>
      </c>
      <c r="D14" s="507" t="s">
        <v>1387</v>
      </c>
      <c r="E14" s="508" t="s">
        <v>30</v>
      </c>
      <c r="F14" s="507">
        <v>7</v>
      </c>
      <c r="G14" s="20"/>
      <c r="H14" s="21"/>
    </row>
    <row r="15" spans="1:8" ht="36">
      <c r="A15" s="505">
        <f t="shared" si="0"/>
        <v>5</v>
      </c>
      <c r="B15" s="501"/>
      <c r="C15" s="509" t="s">
        <v>1384</v>
      </c>
      <c r="D15" s="507" t="s">
        <v>1388</v>
      </c>
      <c r="E15" s="508" t="s">
        <v>30</v>
      </c>
      <c r="F15" s="507">
        <v>1</v>
      </c>
      <c r="G15" s="20"/>
      <c r="H15" s="21"/>
    </row>
    <row r="16" spans="1:8" ht="36">
      <c r="A16" s="505">
        <f t="shared" si="0"/>
        <v>6</v>
      </c>
      <c r="B16" s="501"/>
      <c r="C16" s="509" t="s">
        <v>1384</v>
      </c>
      <c r="D16" s="507" t="s">
        <v>1897</v>
      </c>
      <c r="E16" s="508" t="s">
        <v>30</v>
      </c>
      <c r="F16" s="507">
        <v>2</v>
      </c>
      <c r="G16" s="20"/>
      <c r="H16" s="21"/>
    </row>
    <row r="17" spans="1:8" ht="36">
      <c r="A17" s="505">
        <f t="shared" si="0"/>
        <v>7</v>
      </c>
      <c r="B17" s="501"/>
      <c r="C17" s="509" t="s">
        <v>1384</v>
      </c>
      <c r="D17" s="507" t="s">
        <v>1898</v>
      </c>
      <c r="E17" s="508" t="s">
        <v>30</v>
      </c>
      <c r="F17" s="507">
        <v>2</v>
      </c>
      <c r="G17" s="20"/>
      <c r="H17" s="21"/>
    </row>
    <row r="18" spans="1:8" ht="24">
      <c r="A18" s="505">
        <f t="shared" si="0"/>
        <v>8</v>
      </c>
      <c r="B18" s="501"/>
      <c r="C18" s="509" t="s">
        <v>1899</v>
      </c>
      <c r="D18" s="507" t="s">
        <v>1900</v>
      </c>
      <c r="E18" s="508" t="s">
        <v>30</v>
      </c>
      <c r="F18" s="507">
        <v>6</v>
      </c>
      <c r="G18" s="20"/>
      <c r="H18" s="21"/>
    </row>
    <row r="19" spans="1:8" ht="24">
      <c r="A19" s="505">
        <f t="shared" si="0"/>
        <v>9</v>
      </c>
      <c r="B19" s="501"/>
      <c r="C19" s="509" t="s">
        <v>1899</v>
      </c>
      <c r="D19" s="507" t="s">
        <v>1901</v>
      </c>
      <c r="E19" s="508" t="s">
        <v>30</v>
      </c>
      <c r="F19" s="507">
        <v>1</v>
      </c>
      <c r="G19" s="20"/>
      <c r="H19" s="21"/>
    </row>
    <row r="20" spans="1:8">
      <c r="A20" s="505">
        <f t="shared" si="0"/>
        <v>10</v>
      </c>
      <c r="B20" s="501"/>
      <c r="C20" s="506" t="s">
        <v>1389</v>
      </c>
      <c r="D20" s="507" t="s">
        <v>1390</v>
      </c>
      <c r="E20" s="508" t="s">
        <v>30</v>
      </c>
      <c r="F20" s="510">
        <v>24</v>
      </c>
      <c r="G20" s="20"/>
      <c r="H20" s="21"/>
    </row>
    <row r="21" spans="1:8">
      <c r="A21" s="505">
        <f t="shared" si="0"/>
        <v>11</v>
      </c>
      <c r="B21" s="501"/>
      <c r="C21" s="506" t="s">
        <v>1391</v>
      </c>
      <c r="D21" s="510"/>
      <c r="E21" s="508" t="s">
        <v>30</v>
      </c>
      <c r="F21" s="510">
        <v>2</v>
      </c>
      <c r="G21" s="20"/>
      <c r="H21" s="21"/>
    </row>
    <row r="22" spans="1:8">
      <c r="A22" s="505">
        <f t="shared" si="0"/>
        <v>12</v>
      </c>
      <c r="B22" s="501"/>
      <c r="C22" s="506" t="s">
        <v>1392</v>
      </c>
      <c r="D22" s="510" t="s">
        <v>1393</v>
      </c>
      <c r="E22" s="508" t="s">
        <v>30</v>
      </c>
      <c r="F22" s="510">
        <v>2</v>
      </c>
      <c r="G22" s="20"/>
      <c r="H22" s="21"/>
    </row>
    <row r="23" spans="1:8">
      <c r="A23" s="505">
        <f t="shared" si="0"/>
        <v>13</v>
      </c>
      <c r="B23" s="501"/>
      <c r="C23" s="506" t="s">
        <v>1394</v>
      </c>
      <c r="D23" s="510"/>
      <c r="E23" s="511" t="s">
        <v>13</v>
      </c>
      <c r="F23" s="510">
        <v>11</v>
      </c>
      <c r="G23" s="20"/>
      <c r="H23" s="21"/>
    </row>
    <row r="24" spans="1:8">
      <c r="A24" s="505">
        <f t="shared" si="0"/>
        <v>14</v>
      </c>
      <c r="B24" s="501"/>
      <c r="C24" s="512" t="s">
        <v>1395</v>
      </c>
      <c r="D24" s="507"/>
      <c r="E24" s="511" t="s">
        <v>13</v>
      </c>
      <c r="F24" s="510">
        <v>11</v>
      </c>
      <c r="G24" s="20"/>
      <c r="H24" s="21"/>
    </row>
    <row r="25" spans="1:8">
      <c r="A25" s="505">
        <f t="shared" si="0"/>
        <v>15</v>
      </c>
      <c r="B25" s="501"/>
      <c r="C25" s="512" t="s">
        <v>1396</v>
      </c>
      <c r="D25" s="507" t="s">
        <v>1789</v>
      </c>
      <c r="E25" s="508" t="s">
        <v>10</v>
      </c>
      <c r="F25" s="507">
        <v>90</v>
      </c>
      <c r="G25" s="20"/>
      <c r="H25" s="21"/>
    </row>
    <row r="26" spans="1:8">
      <c r="A26" s="505">
        <f t="shared" si="0"/>
        <v>16</v>
      </c>
      <c r="B26" s="501"/>
      <c r="C26" s="512" t="s">
        <v>1396</v>
      </c>
      <c r="D26" s="507" t="s">
        <v>1790</v>
      </c>
      <c r="E26" s="508" t="s">
        <v>10</v>
      </c>
      <c r="F26" s="507">
        <v>120</v>
      </c>
      <c r="G26" s="20"/>
      <c r="H26" s="21"/>
    </row>
    <row r="27" spans="1:8" ht="25.9" customHeight="1">
      <c r="A27" s="505">
        <f t="shared" si="0"/>
        <v>17</v>
      </c>
      <c r="B27" s="501"/>
      <c r="C27" s="512" t="s">
        <v>1396</v>
      </c>
      <c r="D27" s="507" t="s">
        <v>1791</v>
      </c>
      <c r="E27" s="508" t="s">
        <v>10</v>
      </c>
      <c r="F27" s="507">
        <v>85</v>
      </c>
      <c r="G27" s="20"/>
      <c r="H27" s="21"/>
    </row>
    <row r="28" spans="1:8">
      <c r="A28" s="505">
        <f t="shared" si="0"/>
        <v>18</v>
      </c>
      <c r="B28" s="501"/>
      <c r="C28" s="512" t="s">
        <v>1396</v>
      </c>
      <c r="D28" s="507" t="s">
        <v>1792</v>
      </c>
      <c r="E28" s="508" t="s">
        <v>10</v>
      </c>
      <c r="F28" s="507">
        <v>150</v>
      </c>
      <c r="G28" s="20"/>
      <c r="H28" s="21"/>
    </row>
    <row r="29" spans="1:8">
      <c r="A29" s="505">
        <f t="shared" si="0"/>
        <v>19</v>
      </c>
      <c r="B29" s="501"/>
      <c r="C29" s="512" t="s">
        <v>1396</v>
      </c>
      <c r="D29" s="507" t="s">
        <v>1793</v>
      </c>
      <c r="E29" s="508" t="s">
        <v>10</v>
      </c>
      <c r="F29" s="507">
        <v>10</v>
      </c>
      <c r="G29" s="20"/>
      <c r="H29" s="21"/>
    </row>
    <row r="30" spans="1:8">
      <c r="A30" s="505">
        <f t="shared" si="0"/>
        <v>20</v>
      </c>
      <c r="B30" s="501"/>
      <c r="C30" s="513" t="s">
        <v>1397</v>
      </c>
      <c r="D30" s="514" t="s">
        <v>1398</v>
      </c>
      <c r="E30" s="508" t="s">
        <v>30</v>
      </c>
      <c r="F30" s="514">
        <v>1</v>
      </c>
      <c r="G30" s="20"/>
      <c r="H30" s="21"/>
    </row>
    <row r="31" spans="1:8">
      <c r="A31" s="505">
        <f t="shared" si="0"/>
        <v>21</v>
      </c>
      <c r="B31" s="501"/>
      <c r="C31" s="513" t="s">
        <v>1397</v>
      </c>
      <c r="D31" s="514" t="s">
        <v>1399</v>
      </c>
      <c r="E31" s="508" t="s">
        <v>30</v>
      </c>
      <c r="F31" s="514">
        <v>1</v>
      </c>
      <c r="G31" s="20"/>
      <c r="H31" s="21"/>
    </row>
    <row r="32" spans="1:8">
      <c r="A32" s="505">
        <f t="shared" si="0"/>
        <v>22</v>
      </c>
      <c r="B32" s="501"/>
      <c r="C32" s="513" t="s">
        <v>1397</v>
      </c>
      <c r="D32" s="514" t="s">
        <v>1400</v>
      </c>
      <c r="E32" s="508" t="s">
        <v>30</v>
      </c>
      <c r="F32" s="514">
        <v>2</v>
      </c>
      <c r="G32" s="20"/>
      <c r="H32" s="21"/>
    </row>
    <row r="33" spans="1:8">
      <c r="A33" s="505">
        <f t="shared" si="0"/>
        <v>23</v>
      </c>
      <c r="B33" s="501"/>
      <c r="C33" s="513" t="s">
        <v>1401</v>
      </c>
      <c r="D33" s="514" t="s">
        <v>390</v>
      </c>
      <c r="E33" s="508" t="s">
        <v>30</v>
      </c>
      <c r="F33" s="514">
        <v>1</v>
      </c>
      <c r="G33" s="20"/>
      <c r="H33" s="21"/>
    </row>
    <row r="34" spans="1:8">
      <c r="A34" s="505">
        <f t="shared" si="0"/>
        <v>24</v>
      </c>
      <c r="B34" s="501"/>
      <c r="C34" s="513" t="s">
        <v>1401</v>
      </c>
      <c r="D34" s="514" t="s">
        <v>356</v>
      </c>
      <c r="E34" s="508" t="s">
        <v>30</v>
      </c>
      <c r="F34" s="514">
        <v>1</v>
      </c>
      <c r="G34" s="20"/>
      <c r="H34" s="21"/>
    </row>
    <row r="35" spans="1:8">
      <c r="A35" s="505">
        <f t="shared" si="0"/>
        <v>25</v>
      </c>
      <c r="B35" s="501"/>
      <c r="C35" s="513" t="s">
        <v>1401</v>
      </c>
      <c r="D35" s="514" t="s">
        <v>958</v>
      </c>
      <c r="E35" s="508" t="s">
        <v>30</v>
      </c>
      <c r="F35" s="514">
        <v>2</v>
      </c>
      <c r="G35" s="20"/>
      <c r="H35" s="21"/>
    </row>
    <row r="36" spans="1:8">
      <c r="A36" s="505">
        <f t="shared" si="0"/>
        <v>26</v>
      </c>
      <c r="B36" s="501"/>
      <c r="C36" s="513" t="s">
        <v>1401</v>
      </c>
      <c r="D36" s="514" t="s">
        <v>379</v>
      </c>
      <c r="E36" s="508" t="s">
        <v>30</v>
      </c>
      <c r="F36" s="514">
        <v>2</v>
      </c>
      <c r="G36" s="20"/>
      <c r="H36" s="21"/>
    </row>
    <row r="37" spans="1:8">
      <c r="A37" s="505">
        <f t="shared" si="0"/>
        <v>27</v>
      </c>
      <c r="B37" s="501"/>
      <c r="C37" s="513" t="s">
        <v>1402</v>
      </c>
      <c r="D37" s="514" t="s">
        <v>1403</v>
      </c>
      <c r="E37" s="514" t="s">
        <v>10</v>
      </c>
      <c r="F37" s="514">
        <v>75</v>
      </c>
      <c r="G37" s="20"/>
      <c r="H37" s="21"/>
    </row>
    <row r="38" spans="1:8">
      <c r="A38" s="505">
        <f t="shared" si="0"/>
        <v>28</v>
      </c>
      <c r="B38" s="501"/>
      <c r="C38" s="513" t="s">
        <v>1402</v>
      </c>
      <c r="D38" s="514" t="s">
        <v>1404</v>
      </c>
      <c r="E38" s="514" t="s">
        <v>10</v>
      </c>
      <c r="F38" s="514">
        <v>90</v>
      </c>
      <c r="G38" s="20"/>
      <c r="H38" s="21"/>
    </row>
    <row r="39" spans="1:8">
      <c r="A39" s="505">
        <f t="shared" si="0"/>
        <v>29</v>
      </c>
      <c r="B39" s="501"/>
      <c r="C39" s="513" t="s">
        <v>1402</v>
      </c>
      <c r="D39" s="514" t="s">
        <v>1405</v>
      </c>
      <c r="E39" s="514" t="s">
        <v>10</v>
      </c>
      <c r="F39" s="514">
        <v>60</v>
      </c>
      <c r="G39" s="20"/>
      <c r="H39" s="21"/>
    </row>
    <row r="40" spans="1:8">
      <c r="A40" s="505">
        <f t="shared" si="0"/>
        <v>30</v>
      </c>
      <c r="B40" s="501"/>
      <c r="C40" s="513" t="s">
        <v>1402</v>
      </c>
      <c r="D40" s="514" t="s">
        <v>1406</v>
      </c>
      <c r="E40" s="514" t="s">
        <v>10</v>
      </c>
      <c r="F40" s="514">
        <v>35</v>
      </c>
      <c r="G40" s="20"/>
      <c r="H40" s="21"/>
    </row>
    <row r="41" spans="1:8">
      <c r="A41" s="505">
        <f t="shared" si="0"/>
        <v>31</v>
      </c>
      <c r="B41" s="501"/>
      <c r="C41" s="513" t="s">
        <v>1407</v>
      </c>
      <c r="D41" s="514" t="s">
        <v>1408</v>
      </c>
      <c r="E41" s="514" t="s">
        <v>10</v>
      </c>
      <c r="F41" s="514">
        <v>20</v>
      </c>
      <c r="G41" s="20"/>
      <c r="H41" s="21"/>
    </row>
    <row r="42" spans="1:8">
      <c r="A42" s="505">
        <f t="shared" si="0"/>
        <v>32</v>
      </c>
      <c r="B42" s="501"/>
      <c r="C42" s="513" t="s">
        <v>1407</v>
      </c>
      <c r="D42" s="514" t="s">
        <v>1409</v>
      </c>
      <c r="E42" s="514" t="s">
        <v>10</v>
      </c>
      <c r="F42" s="514">
        <v>35</v>
      </c>
      <c r="G42" s="20"/>
      <c r="H42" s="21"/>
    </row>
    <row r="43" spans="1:8">
      <c r="A43" s="505">
        <f t="shared" si="0"/>
        <v>33</v>
      </c>
      <c r="B43" s="501"/>
      <c r="C43" s="513" t="s">
        <v>1407</v>
      </c>
      <c r="D43" s="514" t="s">
        <v>1410</v>
      </c>
      <c r="E43" s="514" t="s">
        <v>10</v>
      </c>
      <c r="F43" s="514">
        <v>30</v>
      </c>
      <c r="G43" s="20"/>
      <c r="H43" s="21"/>
    </row>
    <row r="44" spans="1:8">
      <c r="A44" s="505">
        <f t="shared" si="0"/>
        <v>34</v>
      </c>
      <c r="B44" s="501"/>
      <c r="C44" s="513" t="s">
        <v>1407</v>
      </c>
      <c r="D44" s="514" t="s">
        <v>1411</v>
      </c>
      <c r="E44" s="514" t="s">
        <v>10</v>
      </c>
      <c r="F44" s="514">
        <v>120</v>
      </c>
      <c r="G44" s="20"/>
      <c r="H44" s="21"/>
    </row>
    <row r="45" spans="1:8">
      <c r="A45" s="505">
        <f t="shared" si="0"/>
        <v>35</v>
      </c>
      <c r="B45" s="501"/>
      <c r="C45" s="513" t="s">
        <v>1407</v>
      </c>
      <c r="D45" s="514" t="s">
        <v>1412</v>
      </c>
      <c r="E45" s="514" t="s">
        <v>10</v>
      </c>
      <c r="F45" s="514">
        <v>10</v>
      </c>
      <c r="G45" s="20"/>
      <c r="H45" s="21"/>
    </row>
    <row r="46" spans="1:8">
      <c r="A46" s="505">
        <f t="shared" si="0"/>
        <v>36</v>
      </c>
      <c r="B46" s="501"/>
      <c r="C46" s="512" t="s">
        <v>549</v>
      </c>
      <c r="D46" s="515"/>
      <c r="E46" s="511" t="s">
        <v>13</v>
      </c>
      <c r="F46" s="507">
        <v>1</v>
      </c>
      <c r="G46" s="20"/>
      <c r="H46" s="21"/>
    </row>
    <row r="47" spans="1:8">
      <c r="A47" s="505">
        <f t="shared" si="0"/>
        <v>37</v>
      </c>
      <c r="B47" s="501"/>
      <c r="C47" s="512" t="s">
        <v>550</v>
      </c>
      <c r="D47" s="515"/>
      <c r="E47" s="511" t="s">
        <v>13</v>
      </c>
      <c r="F47" s="507">
        <v>1</v>
      </c>
      <c r="G47" s="20"/>
      <c r="H47" s="21"/>
    </row>
    <row r="48" spans="1:8">
      <c r="A48" s="505">
        <f t="shared" si="0"/>
        <v>38</v>
      </c>
      <c r="B48" s="501"/>
      <c r="C48" s="512" t="s">
        <v>374</v>
      </c>
      <c r="D48" s="515"/>
      <c r="E48" s="511" t="s">
        <v>13</v>
      </c>
      <c r="F48" s="507">
        <v>1</v>
      </c>
      <c r="G48" s="20"/>
      <c r="H48" s="21"/>
    </row>
    <row r="49" spans="1:8">
      <c r="A49" s="505">
        <f t="shared" si="0"/>
        <v>39</v>
      </c>
      <c r="B49" s="501"/>
      <c r="C49" s="513" t="s">
        <v>1413</v>
      </c>
      <c r="D49" s="514"/>
      <c r="E49" s="511" t="s">
        <v>13</v>
      </c>
      <c r="F49" s="514">
        <v>1</v>
      </c>
      <c r="G49" s="20"/>
      <c r="H49" s="21"/>
    </row>
    <row r="50" spans="1:8" ht="24">
      <c r="A50" s="505">
        <f t="shared" si="0"/>
        <v>40</v>
      </c>
      <c r="B50" s="501"/>
      <c r="C50" s="512" t="s">
        <v>1414</v>
      </c>
      <c r="D50" s="516"/>
      <c r="E50" s="511" t="s">
        <v>13</v>
      </c>
      <c r="F50" s="517">
        <v>1</v>
      </c>
      <c r="G50" s="20"/>
      <c r="H50" s="21"/>
    </row>
    <row r="51" spans="1:8" ht="15">
      <c r="A51" s="518"/>
      <c r="B51" s="501"/>
      <c r="C51" s="519" t="s">
        <v>1902</v>
      </c>
      <c r="D51" s="520"/>
      <c r="E51" s="520"/>
      <c r="F51" s="520"/>
      <c r="G51" s="20"/>
      <c r="H51" s="21"/>
    </row>
    <row r="52" spans="1:8">
      <c r="A52" s="505">
        <f>A50+1</f>
        <v>41</v>
      </c>
      <c r="B52" s="501"/>
      <c r="C52" s="506" t="s">
        <v>335</v>
      </c>
      <c r="D52" s="521" t="s">
        <v>377</v>
      </c>
      <c r="E52" s="508" t="s">
        <v>30</v>
      </c>
      <c r="F52" s="522">
        <v>3</v>
      </c>
      <c r="G52" s="20"/>
      <c r="H52" s="21"/>
    </row>
    <row r="53" spans="1:8">
      <c r="A53" s="505">
        <f t="shared" ref="A53:A116" si="1">A52+1</f>
        <v>42</v>
      </c>
      <c r="B53" s="501"/>
      <c r="C53" s="506" t="s">
        <v>335</v>
      </c>
      <c r="D53" s="521" t="s">
        <v>1415</v>
      </c>
      <c r="E53" s="508" t="s">
        <v>30</v>
      </c>
      <c r="F53" s="522">
        <v>1</v>
      </c>
      <c r="G53" s="20"/>
      <c r="H53" s="21"/>
    </row>
    <row r="54" spans="1:8">
      <c r="A54" s="505">
        <f t="shared" si="1"/>
        <v>43</v>
      </c>
      <c r="B54" s="501"/>
      <c r="C54" s="506" t="s">
        <v>335</v>
      </c>
      <c r="D54" s="521" t="s">
        <v>1416</v>
      </c>
      <c r="E54" s="508" t="s">
        <v>30</v>
      </c>
      <c r="F54" s="522">
        <v>1</v>
      </c>
      <c r="G54" s="20"/>
      <c r="H54" s="21"/>
    </row>
    <row r="55" spans="1:8">
      <c r="A55" s="505">
        <f t="shared" si="1"/>
        <v>44</v>
      </c>
      <c r="B55" s="501"/>
      <c r="C55" s="506" t="s">
        <v>335</v>
      </c>
      <c r="D55" s="521" t="s">
        <v>1417</v>
      </c>
      <c r="E55" s="508" t="s">
        <v>30</v>
      </c>
      <c r="F55" s="522">
        <v>1</v>
      </c>
      <c r="G55" s="20"/>
      <c r="H55" s="21"/>
    </row>
    <row r="56" spans="1:8">
      <c r="A56" s="505">
        <f t="shared" si="1"/>
        <v>45</v>
      </c>
      <c r="B56" s="501"/>
      <c r="C56" s="506" t="s">
        <v>378</v>
      </c>
      <c r="D56" s="523" t="s">
        <v>356</v>
      </c>
      <c r="E56" s="511" t="s">
        <v>13</v>
      </c>
      <c r="F56" s="524">
        <v>2</v>
      </c>
      <c r="G56" s="20"/>
      <c r="H56" s="21"/>
    </row>
    <row r="57" spans="1:8">
      <c r="A57" s="505">
        <f t="shared" si="1"/>
        <v>46</v>
      </c>
      <c r="B57" s="501"/>
      <c r="C57" s="506" t="s">
        <v>378</v>
      </c>
      <c r="D57" s="523" t="s">
        <v>379</v>
      </c>
      <c r="E57" s="511" t="s">
        <v>13</v>
      </c>
      <c r="F57" s="524">
        <v>2</v>
      </c>
      <c r="G57" s="20"/>
      <c r="H57" s="21"/>
    </row>
    <row r="58" spans="1:8">
      <c r="A58" s="505">
        <f t="shared" si="1"/>
        <v>47</v>
      </c>
      <c r="B58" s="501"/>
      <c r="C58" s="506" t="s">
        <v>378</v>
      </c>
      <c r="D58" s="523" t="s">
        <v>387</v>
      </c>
      <c r="E58" s="511" t="s">
        <v>13</v>
      </c>
      <c r="F58" s="524">
        <v>1</v>
      </c>
      <c r="G58" s="20"/>
      <c r="H58" s="21"/>
    </row>
    <row r="59" spans="1:8">
      <c r="A59" s="505">
        <f t="shared" si="1"/>
        <v>48</v>
      </c>
      <c r="B59" s="501"/>
      <c r="C59" s="506" t="s">
        <v>378</v>
      </c>
      <c r="D59" s="523" t="s">
        <v>388</v>
      </c>
      <c r="E59" s="511" t="s">
        <v>13</v>
      </c>
      <c r="F59" s="524">
        <v>1</v>
      </c>
      <c r="G59" s="20"/>
      <c r="H59" s="21"/>
    </row>
    <row r="60" spans="1:8">
      <c r="A60" s="505">
        <f t="shared" si="1"/>
        <v>49</v>
      </c>
      <c r="B60" s="501"/>
      <c r="C60" s="506" t="s">
        <v>380</v>
      </c>
      <c r="D60" s="525" t="s">
        <v>1903</v>
      </c>
      <c r="E60" s="511" t="s">
        <v>13</v>
      </c>
      <c r="F60" s="522">
        <v>2</v>
      </c>
      <c r="G60" s="20"/>
      <c r="H60" s="21"/>
    </row>
    <row r="61" spans="1:8">
      <c r="A61" s="505">
        <f t="shared" si="1"/>
        <v>50</v>
      </c>
      <c r="B61" s="501"/>
      <c r="C61" s="506" t="s">
        <v>380</v>
      </c>
      <c r="D61" s="525" t="s">
        <v>1904</v>
      </c>
      <c r="E61" s="511" t="s">
        <v>13</v>
      </c>
      <c r="F61" s="522">
        <v>1</v>
      </c>
      <c r="G61" s="20"/>
      <c r="H61" s="21"/>
    </row>
    <row r="62" spans="1:8">
      <c r="A62" s="505">
        <f t="shared" si="1"/>
        <v>51</v>
      </c>
      <c r="B62" s="501"/>
      <c r="C62" s="506" t="s">
        <v>380</v>
      </c>
      <c r="D62" s="525" t="s">
        <v>1418</v>
      </c>
      <c r="E62" s="511" t="s">
        <v>13</v>
      </c>
      <c r="F62" s="524">
        <v>7</v>
      </c>
      <c r="G62" s="20"/>
      <c r="H62" s="21"/>
    </row>
    <row r="63" spans="1:8">
      <c r="A63" s="505">
        <f t="shared" si="1"/>
        <v>52</v>
      </c>
      <c r="B63" s="501"/>
      <c r="C63" s="506" t="s">
        <v>1419</v>
      </c>
      <c r="D63" s="521" t="s">
        <v>1420</v>
      </c>
      <c r="E63" s="511" t="s">
        <v>13</v>
      </c>
      <c r="F63" s="524">
        <v>9</v>
      </c>
      <c r="G63" s="20"/>
      <c r="H63" s="21"/>
    </row>
    <row r="64" spans="1:8">
      <c r="A64" s="505">
        <f t="shared" si="1"/>
        <v>53</v>
      </c>
      <c r="B64" s="501"/>
      <c r="C64" s="506" t="s">
        <v>1419</v>
      </c>
      <c r="D64" s="521" t="s">
        <v>1421</v>
      </c>
      <c r="E64" s="511" t="s">
        <v>13</v>
      </c>
      <c r="F64" s="524">
        <v>10</v>
      </c>
      <c r="G64" s="20"/>
      <c r="H64" s="21"/>
    </row>
    <row r="65" spans="1:8">
      <c r="A65" s="505">
        <f t="shared" si="1"/>
        <v>54</v>
      </c>
      <c r="B65" s="501"/>
      <c r="C65" s="506" t="s">
        <v>1422</v>
      </c>
      <c r="D65" s="523" t="s">
        <v>1423</v>
      </c>
      <c r="E65" s="511" t="s">
        <v>13</v>
      </c>
      <c r="F65" s="524">
        <v>9</v>
      </c>
      <c r="G65" s="20"/>
      <c r="H65" s="21"/>
    </row>
    <row r="66" spans="1:8">
      <c r="A66" s="505">
        <f t="shared" si="1"/>
        <v>55</v>
      </c>
      <c r="B66" s="501"/>
      <c r="C66" s="506" t="s">
        <v>1422</v>
      </c>
      <c r="D66" s="523" t="s">
        <v>1424</v>
      </c>
      <c r="E66" s="511" t="s">
        <v>13</v>
      </c>
      <c r="F66" s="524">
        <v>10</v>
      </c>
      <c r="G66" s="20"/>
      <c r="H66" s="21"/>
    </row>
    <row r="67" spans="1:8">
      <c r="A67" s="505">
        <f t="shared" si="1"/>
        <v>56</v>
      </c>
      <c r="B67" s="501"/>
      <c r="C67" s="506" t="s">
        <v>1425</v>
      </c>
      <c r="D67" s="523"/>
      <c r="E67" s="508" t="s">
        <v>30</v>
      </c>
      <c r="F67" s="524">
        <v>10</v>
      </c>
      <c r="G67" s="20"/>
      <c r="H67" s="21"/>
    </row>
    <row r="68" spans="1:8">
      <c r="A68" s="505">
        <f t="shared" si="1"/>
        <v>57</v>
      </c>
      <c r="B68" s="501"/>
      <c r="C68" s="506" t="s">
        <v>338</v>
      </c>
      <c r="D68" s="523" t="s">
        <v>381</v>
      </c>
      <c r="E68" s="511" t="s">
        <v>13</v>
      </c>
      <c r="F68" s="524">
        <v>12</v>
      </c>
      <c r="G68" s="20"/>
      <c r="H68" s="21"/>
    </row>
    <row r="69" spans="1:8">
      <c r="A69" s="505">
        <f t="shared" si="1"/>
        <v>58</v>
      </c>
      <c r="B69" s="501"/>
      <c r="C69" s="506" t="s">
        <v>338</v>
      </c>
      <c r="D69" s="523" t="s">
        <v>382</v>
      </c>
      <c r="E69" s="511" t="s">
        <v>13</v>
      </c>
      <c r="F69" s="524">
        <v>3</v>
      </c>
      <c r="G69" s="20"/>
      <c r="H69" s="21"/>
    </row>
    <row r="70" spans="1:8">
      <c r="A70" s="505">
        <f t="shared" si="1"/>
        <v>59</v>
      </c>
      <c r="B70" s="501"/>
      <c r="C70" s="506" t="s">
        <v>338</v>
      </c>
      <c r="D70" s="523" t="s">
        <v>1426</v>
      </c>
      <c r="E70" s="511" t="s">
        <v>13</v>
      </c>
      <c r="F70" s="524">
        <v>2</v>
      </c>
      <c r="G70" s="20"/>
      <c r="H70" s="21"/>
    </row>
    <row r="71" spans="1:8">
      <c r="A71" s="505">
        <f t="shared" si="1"/>
        <v>60</v>
      </c>
      <c r="B71" s="501"/>
      <c r="C71" s="506" t="s">
        <v>338</v>
      </c>
      <c r="D71" s="523" t="s">
        <v>1905</v>
      </c>
      <c r="E71" s="511" t="s">
        <v>13</v>
      </c>
      <c r="F71" s="524">
        <v>1</v>
      </c>
      <c r="G71" s="20"/>
      <c r="H71" s="21"/>
    </row>
    <row r="72" spans="1:8">
      <c r="A72" s="505">
        <f t="shared" si="1"/>
        <v>61</v>
      </c>
      <c r="B72" s="501"/>
      <c r="C72" s="506" t="s">
        <v>338</v>
      </c>
      <c r="D72" s="515" t="s">
        <v>339</v>
      </c>
      <c r="E72" s="511" t="s">
        <v>13</v>
      </c>
      <c r="F72" s="524">
        <v>3</v>
      </c>
      <c r="G72" s="20"/>
      <c r="H72" s="21"/>
    </row>
    <row r="73" spans="1:8">
      <c r="A73" s="505">
        <f t="shared" si="1"/>
        <v>62</v>
      </c>
      <c r="B73" s="501"/>
      <c r="C73" s="506" t="s">
        <v>338</v>
      </c>
      <c r="D73" s="515" t="s">
        <v>340</v>
      </c>
      <c r="E73" s="511" t="s">
        <v>13</v>
      </c>
      <c r="F73" s="524">
        <v>1</v>
      </c>
      <c r="G73" s="20"/>
      <c r="H73" s="21"/>
    </row>
    <row r="74" spans="1:8">
      <c r="A74" s="505">
        <f t="shared" si="1"/>
        <v>63</v>
      </c>
      <c r="B74" s="501"/>
      <c r="C74" s="506" t="s">
        <v>338</v>
      </c>
      <c r="D74" s="515" t="s">
        <v>1427</v>
      </c>
      <c r="E74" s="511" t="s">
        <v>13</v>
      </c>
      <c r="F74" s="524">
        <v>2</v>
      </c>
      <c r="G74" s="20"/>
      <c r="H74" s="21"/>
    </row>
    <row r="75" spans="1:8">
      <c r="A75" s="505">
        <f t="shared" si="1"/>
        <v>64</v>
      </c>
      <c r="B75" s="501"/>
      <c r="C75" s="506" t="s">
        <v>338</v>
      </c>
      <c r="D75" s="515" t="s">
        <v>1428</v>
      </c>
      <c r="E75" s="511" t="s">
        <v>13</v>
      </c>
      <c r="F75" s="524">
        <v>1</v>
      </c>
      <c r="G75" s="20"/>
      <c r="H75" s="21"/>
    </row>
    <row r="76" spans="1:8">
      <c r="A76" s="505">
        <f t="shared" si="1"/>
        <v>65</v>
      </c>
      <c r="B76" s="501"/>
      <c r="C76" s="526" t="s">
        <v>384</v>
      </c>
      <c r="D76" s="523" t="s">
        <v>390</v>
      </c>
      <c r="E76" s="508" t="s">
        <v>30</v>
      </c>
      <c r="F76" s="524">
        <v>12</v>
      </c>
      <c r="G76" s="20"/>
      <c r="H76" s="21"/>
    </row>
    <row r="77" spans="1:8">
      <c r="A77" s="505">
        <f t="shared" si="1"/>
        <v>66</v>
      </c>
      <c r="B77" s="501"/>
      <c r="C77" s="526" t="s">
        <v>384</v>
      </c>
      <c r="D77" s="523" t="s">
        <v>356</v>
      </c>
      <c r="E77" s="508" t="s">
        <v>30</v>
      </c>
      <c r="F77" s="524">
        <f>13+6</f>
        <v>19</v>
      </c>
      <c r="G77" s="20"/>
      <c r="H77" s="21"/>
    </row>
    <row r="78" spans="1:8">
      <c r="A78" s="505">
        <f t="shared" si="1"/>
        <v>67</v>
      </c>
      <c r="B78" s="501"/>
      <c r="C78" s="526" t="s">
        <v>384</v>
      </c>
      <c r="D78" s="523" t="s">
        <v>958</v>
      </c>
      <c r="E78" s="508" t="s">
        <v>30</v>
      </c>
      <c r="F78" s="524">
        <f>4+4</f>
        <v>8</v>
      </c>
      <c r="G78" s="20"/>
      <c r="H78" s="21"/>
    </row>
    <row r="79" spans="1:8">
      <c r="A79" s="505">
        <f t="shared" si="1"/>
        <v>68</v>
      </c>
      <c r="B79" s="501"/>
      <c r="C79" s="526" t="s">
        <v>384</v>
      </c>
      <c r="D79" s="523" t="s">
        <v>379</v>
      </c>
      <c r="E79" s="508" t="s">
        <v>30</v>
      </c>
      <c r="F79" s="524">
        <f>1+2+6</f>
        <v>9</v>
      </c>
      <c r="G79" s="20"/>
      <c r="H79" s="21"/>
    </row>
    <row r="80" spans="1:8">
      <c r="A80" s="505">
        <f t="shared" si="1"/>
        <v>69</v>
      </c>
      <c r="B80" s="501"/>
      <c r="C80" s="526" t="s">
        <v>384</v>
      </c>
      <c r="D80" s="521" t="s">
        <v>386</v>
      </c>
      <c r="E80" s="508" t="s">
        <v>30</v>
      </c>
      <c r="F80" s="524">
        <f>3+7+7</f>
        <v>17</v>
      </c>
      <c r="G80" s="20"/>
      <c r="H80" s="21"/>
    </row>
    <row r="81" spans="1:8">
      <c r="A81" s="505">
        <f t="shared" si="1"/>
        <v>70</v>
      </c>
      <c r="B81" s="501"/>
      <c r="C81" s="526" t="s">
        <v>384</v>
      </c>
      <c r="D81" s="521" t="s">
        <v>387</v>
      </c>
      <c r="E81" s="508" t="s">
        <v>30</v>
      </c>
      <c r="F81" s="524">
        <v>5</v>
      </c>
      <c r="G81" s="20"/>
      <c r="H81" s="21"/>
    </row>
    <row r="82" spans="1:8">
      <c r="A82" s="505">
        <f t="shared" si="1"/>
        <v>71</v>
      </c>
      <c r="B82" s="501"/>
      <c r="C82" s="526" t="s">
        <v>384</v>
      </c>
      <c r="D82" s="521" t="s">
        <v>388</v>
      </c>
      <c r="E82" s="508" t="s">
        <v>30</v>
      </c>
      <c r="F82" s="524">
        <v>5</v>
      </c>
      <c r="G82" s="20"/>
      <c r="H82" s="21"/>
    </row>
    <row r="83" spans="1:8">
      <c r="A83" s="505">
        <f t="shared" si="1"/>
        <v>72</v>
      </c>
      <c r="B83" s="501"/>
      <c r="C83" s="526" t="s">
        <v>384</v>
      </c>
      <c r="D83" s="521" t="s">
        <v>389</v>
      </c>
      <c r="E83" s="508" t="s">
        <v>30</v>
      </c>
      <c r="F83" s="524">
        <v>1</v>
      </c>
      <c r="G83" s="20"/>
      <c r="H83" s="21"/>
    </row>
    <row r="84" spans="1:8">
      <c r="A84" s="505">
        <f t="shared" si="1"/>
        <v>73</v>
      </c>
      <c r="B84" s="501"/>
      <c r="C84" s="526" t="s">
        <v>384</v>
      </c>
      <c r="D84" s="521" t="s">
        <v>1429</v>
      </c>
      <c r="E84" s="508" t="s">
        <v>30</v>
      </c>
      <c r="F84" s="524">
        <v>2</v>
      </c>
      <c r="G84" s="20"/>
      <c r="H84" s="21"/>
    </row>
    <row r="85" spans="1:8">
      <c r="A85" s="505">
        <f t="shared" si="1"/>
        <v>74</v>
      </c>
      <c r="B85" s="501"/>
      <c r="C85" s="506" t="s">
        <v>346</v>
      </c>
      <c r="D85" s="523" t="s">
        <v>390</v>
      </c>
      <c r="E85" s="508" t="s">
        <v>30</v>
      </c>
      <c r="F85" s="524">
        <v>24</v>
      </c>
      <c r="G85" s="20"/>
      <c r="H85" s="21"/>
    </row>
    <row r="86" spans="1:8">
      <c r="A86" s="505">
        <f t="shared" si="1"/>
        <v>75</v>
      </c>
      <c r="B86" s="501"/>
      <c r="C86" s="506" t="s">
        <v>284</v>
      </c>
      <c r="D86" s="523" t="s">
        <v>356</v>
      </c>
      <c r="E86" s="508" t="s">
        <v>30</v>
      </c>
      <c r="F86" s="524">
        <v>4</v>
      </c>
      <c r="G86" s="20"/>
      <c r="H86" s="21"/>
    </row>
    <row r="87" spans="1:8">
      <c r="A87" s="505">
        <f t="shared" si="1"/>
        <v>76</v>
      </c>
      <c r="B87" s="501"/>
      <c r="C87" s="506" t="s">
        <v>284</v>
      </c>
      <c r="D87" s="523" t="s">
        <v>379</v>
      </c>
      <c r="E87" s="508" t="s">
        <v>30</v>
      </c>
      <c r="F87" s="524">
        <v>4</v>
      </c>
      <c r="G87" s="20"/>
      <c r="H87" s="21"/>
    </row>
    <row r="88" spans="1:8">
      <c r="A88" s="505">
        <f t="shared" si="1"/>
        <v>77</v>
      </c>
      <c r="B88" s="501"/>
      <c r="C88" s="506" t="s">
        <v>284</v>
      </c>
      <c r="D88" s="523" t="s">
        <v>387</v>
      </c>
      <c r="E88" s="508" t="s">
        <v>30</v>
      </c>
      <c r="F88" s="524">
        <v>2</v>
      </c>
      <c r="G88" s="20"/>
      <c r="H88" s="21"/>
    </row>
    <row r="89" spans="1:8">
      <c r="A89" s="505">
        <f t="shared" si="1"/>
        <v>78</v>
      </c>
      <c r="B89" s="501"/>
      <c r="C89" s="506" t="s">
        <v>284</v>
      </c>
      <c r="D89" s="523" t="s">
        <v>388</v>
      </c>
      <c r="E89" s="508" t="s">
        <v>30</v>
      </c>
      <c r="F89" s="524">
        <v>2</v>
      </c>
      <c r="G89" s="20"/>
      <c r="H89" s="21"/>
    </row>
    <row r="90" spans="1:8">
      <c r="A90" s="505">
        <f t="shared" si="1"/>
        <v>79</v>
      </c>
      <c r="B90" s="501"/>
      <c r="C90" s="506" t="s">
        <v>391</v>
      </c>
      <c r="D90" s="523" t="s">
        <v>356</v>
      </c>
      <c r="E90" s="508" t="s">
        <v>30</v>
      </c>
      <c r="F90" s="524">
        <v>2</v>
      </c>
      <c r="G90" s="20"/>
      <c r="H90" s="21"/>
    </row>
    <row r="91" spans="1:8">
      <c r="A91" s="505">
        <f t="shared" si="1"/>
        <v>80</v>
      </c>
      <c r="B91" s="501"/>
      <c r="C91" s="506" t="s">
        <v>391</v>
      </c>
      <c r="D91" s="523" t="s">
        <v>379</v>
      </c>
      <c r="E91" s="508" t="s">
        <v>30</v>
      </c>
      <c r="F91" s="524">
        <v>2</v>
      </c>
      <c r="G91" s="20"/>
      <c r="H91" s="21"/>
    </row>
    <row r="92" spans="1:8">
      <c r="A92" s="505">
        <f t="shared" si="1"/>
        <v>81</v>
      </c>
      <c r="B92" s="501"/>
      <c r="C92" s="506" t="s">
        <v>391</v>
      </c>
      <c r="D92" s="523" t="s">
        <v>387</v>
      </c>
      <c r="E92" s="508" t="s">
        <v>30</v>
      </c>
      <c r="F92" s="524">
        <v>1</v>
      </c>
      <c r="G92" s="20"/>
      <c r="H92" s="21"/>
    </row>
    <row r="93" spans="1:8">
      <c r="A93" s="505">
        <f t="shared" si="1"/>
        <v>82</v>
      </c>
      <c r="B93" s="501"/>
      <c r="C93" s="506" t="s">
        <v>391</v>
      </c>
      <c r="D93" s="523" t="s">
        <v>388</v>
      </c>
      <c r="E93" s="508" t="s">
        <v>30</v>
      </c>
      <c r="F93" s="524">
        <v>1</v>
      </c>
      <c r="G93" s="20"/>
      <c r="H93" s="21"/>
    </row>
    <row r="94" spans="1:8">
      <c r="A94" s="505">
        <f t="shared" si="1"/>
        <v>83</v>
      </c>
      <c r="B94" s="501"/>
      <c r="C94" s="527" t="s">
        <v>392</v>
      </c>
      <c r="D94" s="523" t="s">
        <v>390</v>
      </c>
      <c r="E94" s="528" t="s">
        <v>10</v>
      </c>
      <c r="F94" s="514">
        <v>130</v>
      </c>
      <c r="G94" s="20"/>
      <c r="H94" s="21"/>
    </row>
    <row r="95" spans="1:8">
      <c r="A95" s="505">
        <f t="shared" si="1"/>
        <v>84</v>
      </c>
      <c r="B95" s="501"/>
      <c r="C95" s="527" t="s">
        <v>392</v>
      </c>
      <c r="D95" s="523" t="s">
        <v>356</v>
      </c>
      <c r="E95" s="528" t="s">
        <v>10</v>
      </c>
      <c r="F95" s="514">
        <v>320</v>
      </c>
      <c r="G95" s="20"/>
      <c r="H95" s="21"/>
    </row>
    <row r="96" spans="1:8">
      <c r="A96" s="505">
        <f t="shared" si="1"/>
        <v>85</v>
      </c>
      <c r="B96" s="501"/>
      <c r="C96" s="527" t="s">
        <v>392</v>
      </c>
      <c r="D96" s="523" t="s">
        <v>958</v>
      </c>
      <c r="E96" s="528" t="s">
        <v>10</v>
      </c>
      <c r="F96" s="514">
        <v>160</v>
      </c>
      <c r="G96" s="20"/>
      <c r="H96" s="21"/>
    </row>
    <row r="97" spans="1:8">
      <c r="A97" s="505">
        <f t="shared" si="1"/>
        <v>86</v>
      </c>
      <c r="B97" s="501"/>
      <c r="C97" s="527" t="s">
        <v>392</v>
      </c>
      <c r="D97" s="523" t="s">
        <v>379</v>
      </c>
      <c r="E97" s="528" t="s">
        <v>10</v>
      </c>
      <c r="F97" s="514">
        <v>190</v>
      </c>
      <c r="G97" s="20"/>
      <c r="H97" s="21"/>
    </row>
    <row r="98" spans="1:8">
      <c r="A98" s="505">
        <f t="shared" si="1"/>
        <v>87</v>
      </c>
      <c r="B98" s="501"/>
      <c r="C98" s="527" t="s">
        <v>392</v>
      </c>
      <c r="D98" s="523" t="s">
        <v>385</v>
      </c>
      <c r="E98" s="528" t="s">
        <v>10</v>
      </c>
      <c r="F98" s="514">
        <v>100</v>
      </c>
      <c r="G98" s="20"/>
      <c r="H98" s="21"/>
    </row>
    <row r="99" spans="1:8">
      <c r="A99" s="505">
        <f t="shared" si="1"/>
        <v>88</v>
      </c>
      <c r="B99" s="501"/>
      <c r="C99" s="527" t="s">
        <v>392</v>
      </c>
      <c r="D99" s="523" t="s">
        <v>386</v>
      </c>
      <c r="E99" s="528" t="s">
        <v>10</v>
      </c>
      <c r="F99" s="514">
        <v>100</v>
      </c>
      <c r="G99" s="20"/>
      <c r="H99" s="21"/>
    </row>
    <row r="100" spans="1:8">
      <c r="A100" s="505">
        <f t="shared" si="1"/>
        <v>89</v>
      </c>
      <c r="B100" s="501"/>
      <c r="C100" s="527" t="s">
        <v>392</v>
      </c>
      <c r="D100" s="523" t="s">
        <v>393</v>
      </c>
      <c r="E100" s="528" t="s">
        <v>10</v>
      </c>
      <c r="F100" s="514">
        <v>10</v>
      </c>
      <c r="G100" s="20"/>
      <c r="H100" s="21"/>
    </row>
    <row r="101" spans="1:8">
      <c r="A101" s="505">
        <f t="shared" si="1"/>
        <v>90</v>
      </c>
      <c r="B101" s="501"/>
      <c r="C101" s="527" t="s">
        <v>392</v>
      </c>
      <c r="D101" s="523" t="s">
        <v>387</v>
      </c>
      <c r="E101" s="528" t="s">
        <v>10</v>
      </c>
      <c r="F101" s="514">
        <v>40</v>
      </c>
      <c r="G101" s="20"/>
      <c r="H101" s="21"/>
    </row>
    <row r="102" spans="1:8">
      <c r="A102" s="505">
        <f t="shared" si="1"/>
        <v>91</v>
      </c>
      <c r="B102" s="501"/>
      <c r="C102" s="527" t="s">
        <v>392</v>
      </c>
      <c r="D102" s="523" t="s">
        <v>388</v>
      </c>
      <c r="E102" s="528" t="s">
        <v>10</v>
      </c>
      <c r="F102" s="514">
        <v>240</v>
      </c>
      <c r="G102" s="20"/>
      <c r="H102" s="21"/>
    </row>
    <row r="103" spans="1:8">
      <c r="A103" s="505">
        <f t="shared" si="1"/>
        <v>92</v>
      </c>
      <c r="B103" s="501"/>
      <c r="C103" s="527" t="s">
        <v>392</v>
      </c>
      <c r="D103" s="523" t="s">
        <v>389</v>
      </c>
      <c r="E103" s="528" t="s">
        <v>10</v>
      </c>
      <c r="F103" s="514">
        <v>130</v>
      </c>
      <c r="G103" s="20"/>
      <c r="H103" s="21"/>
    </row>
    <row r="104" spans="1:8">
      <c r="A104" s="505">
        <f t="shared" si="1"/>
        <v>93</v>
      </c>
      <c r="B104" s="501"/>
      <c r="C104" s="527" t="s">
        <v>392</v>
      </c>
      <c r="D104" s="523" t="s">
        <v>1429</v>
      </c>
      <c r="E104" s="528" t="s">
        <v>10</v>
      </c>
      <c r="F104" s="514">
        <v>70</v>
      </c>
      <c r="G104" s="20"/>
      <c r="H104" s="21"/>
    </row>
    <row r="105" spans="1:8">
      <c r="A105" s="505">
        <f t="shared" si="1"/>
        <v>94</v>
      </c>
      <c r="B105" s="501"/>
      <c r="C105" s="506" t="s">
        <v>394</v>
      </c>
      <c r="D105" s="523" t="s">
        <v>395</v>
      </c>
      <c r="E105" s="508" t="s">
        <v>30</v>
      </c>
      <c r="F105" s="524">
        <v>12</v>
      </c>
      <c r="G105" s="20"/>
      <c r="H105" s="21"/>
    </row>
    <row r="106" spans="1:8">
      <c r="A106" s="505">
        <f t="shared" si="1"/>
        <v>95</v>
      </c>
      <c r="B106" s="501"/>
      <c r="C106" s="506" t="s">
        <v>396</v>
      </c>
      <c r="D106" s="523" t="s">
        <v>352</v>
      </c>
      <c r="E106" s="508" t="s">
        <v>30</v>
      </c>
      <c r="F106" s="524">
        <v>18</v>
      </c>
      <c r="G106" s="20"/>
      <c r="H106" s="21"/>
    </row>
    <row r="107" spans="1:8">
      <c r="A107" s="505">
        <f t="shared" si="1"/>
        <v>96</v>
      </c>
      <c r="B107" s="501"/>
      <c r="C107" s="506" t="s">
        <v>355</v>
      </c>
      <c r="D107" s="523" t="s">
        <v>390</v>
      </c>
      <c r="E107" s="508" t="s">
        <v>30</v>
      </c>
      <c r="F107" s="524">
        <v>40</v>
      </c>
      <c r="G107" s="20"/>
      <c r="H107" s="21"/>
    </row>
    <row r="108" spans="1:8">
      <c r="A108" s="505">
        <f t="shared" si="1"/>
        <v>97</v>
      </c>
      <c r="B108" s="501"/>
      <c r="C108" s="506" t="s">
        <v>353</v>
      </c>
      <c r="D108" s="523" t="s">
        <v>390</v>
      </c>
      <c r="E108" s="508" t="s">
        <v>30</v>
      </c>
      <c r="F108" s="524">
        <v>40</v>
      </c>
      <c r="G108" s="20"/>
      <c r="H108" s="21"/>
    </row>
    <row r="109" spans="1:8">
      <c r="A109" s="505">
        <f t="shared" si="1"/>
        <v>98</v>
      </c>
      <c r="B109" s="501"/>
      <c r="C109" s="506" t="s">
        <v>397</v>
      </c>
      <c r="D109" s="510" t="s">
        <v>398</v>
      </c>
      <c r="E109" s="528" t="s">
        <v>10</v>
      </c>
      <c r="F109" s="524">
        <v>6</v>
      </c>
      <c r="G109" s="20"/>
      <c r="H109" s="21"/>
    </row>
    <row r="110" spans="1:8">
      <c r="A110" s="505">
        <f t="shared" si="1"/>
        <v>99</v>
      </c>
      <c r="B110" s="501"/>
      <c r="C110" s="506" t="s">
        <v>399</v>
      </c>
      <c r="D110" s="523" t="s">
        <v>365</v>
      </c>
      <c r="E110" s="528" t="s">
        <v>10</v>
      </c>
      <c r="F110" s="523">
        <v>160</v>
      </c>
      <c r="G110" s="20"/>
      <c r="H110" s="21"/>
    </row>
    <row r="111" spans="1:8">
      <c r="A111" s="505">
        <f t="shared" si="1"/>
        <v>100</v>
      </c>
      <c r="B111" s="501"/>
      <c r="C111" s="506" t="s">
        <v>399</v>
      </c>
      <c r="D111" s="523" t="s">
        <v>400</v>
      </c>
      <c r="E111" s="528" t="s">
        <v>10</v>
      </c>
      <c r="F111" s="523">
        <v>380</v>
      </c>
      <c r="G111" s="20"/>
      <c r="H111" s="21"/>
    </row>
    <row r="112" spans="1:8">
      <c r="A112" s="505">
        <f t="shared" si="1"/>
        <v>101</v>
      </c>
      <c r="B112" s="501"/>
      <c r="C112" s="506" t="s">
        <v>399</v>
      </c>
      <c r="D112" s="523" t="s">
        <v>1430</v>
      </c>
      <c r="E112" s="528" t="s">
        <v>10</v>
      </c>
      <c r="F112" s="523">
        <v>190</v>
      </c>
      <c r="G112" s="20"/>
      <c r="H112" s="21"/>
    </row>
    <row r="113" spans="1:8">
      <c r="A113" s="505">
        <f t="shared" si="1"/>
        <v>102</v>
      </c>
      <c r="B113" s="501"/>
      <c r="C113" s="506" t="s">
        <v>399</v>
      </c>
      <c r="D113" s="523" t="s">
        <v>366</v>
      </c>
      <c r="E113" s="528" t="s">
        <v>10</v>
      </c>
      <c r="F113" s="523">
        <v>230</v>
      </c>
      <c r="G113" s="20"/>
      <c r="H113" s="21"/>
    </row>
    <row r="114" spans="1:8">
      <c r="A114" s="505">
        <f t="shared" si="1"/>
        <v>103</v>
      </c>
      <c r="B114" s="501"/>
      <c r="C114" s="506" t="s">
        <v>399</v>
      </c>
      <c r="D114" s="523" t="s">
        <v>1431</v>
      </c>
      <c r="E114" s="528" t="s">
        <v>10</v>
      </c>
      <c r="F114" s="523">
        <v>120</v>
      </c>
      <c r="G114" s="20"/>
      <c r="H114" s="21"/>
    </row>
    <row r="115" spans="1:8">
      <c r="A115" s="505">
        <f t="shared" si="1"/>
        <v>104</v>
      </c>
      <c r="B115" s="501"/>
      <c r="C115" s="506" t="s">
        <v>399</v>
      </c>
      <c r="D115" s="523" t="s">
        <v>367</v>
      </c>
      <c r="E115" s="528" t="s">
        <v>10</v>
      </c>
      <c r="F115" s="523">
        <v>120</v>
      </c>
      <c r="G115" s="20"/>
      <c r="H115" s="21"/>
    </row>
    <row r="116" spans="1:8">
      <c r="A116" s="505">
        <f t="shared" si="1"/>
        <v>105</v>
      </c>
      <c r="B116" s="501"/>
      <c r="C116" s="506" t="s">
        <v>399</v>
      </c>
      <c r="D116" s="523" t="s">
        <v>368</v>
      </c>
      <c r="E116" s="528" t="s">
        <v>10</v>
      </c>
      <c r="F116" s="523">
        <v>10</v>
      </c>
      <c r="G116" s="20"/>
      <c r="H116" s="21"/>
    </row>
    <row r="117" spans="1:8">
      <c r="A117" s="505">
        <f t="shared" ref="A117:A128" si="2">A116+1</f>
        <v>106</v>
      </c>
      <c r="B117" s="501"/>
      <c r="C117" s="506" t="s">
        <v>399</v>
      </c>
      <c r="D117" s="523" t="s">
        <v>1432</v>
      </c>
      <c r="E117" s="528" t="s">
        <v>10</v>
      </c>
      <c r="F117" s="523">
        <v>50</v>
      </c>
      <c r="G117" s="20"/>
      <c r="H117" s="21"/>
    </row>
    <row r="118" spans="1:8">
      <c r="A118" s="505">
        <f t="shared" si="2"/>
        <v>107</v>
      </c>
      <c r="B118" s="501"/>
      <c r="C118" s="506" t="s">
        <v>399</v>
      </c>
      <c r="D118" s="523" t="s">
        <v>1433</v>
      </c>
      <c r="E118" s="528" t="s">
        <v>10</v>
      </c>
      <c r="F118" s="523">
        <v>290</v>
      </c>
      <c r="G118" s="20"/>
      <c r="H118" s="21"/>
    </row>
    <row r="119" spans="1:8">
      <c r="A119" s="505">
        <f t="shared" si="2"/>
        <v>108</v>
      </c>
      <c r="B119" s="501"/>
      <c r="C119" s="506" t="s">
        <v>399</v>
      </c>
      <c r="D119" s="523" t="s">
        <v>548</v>
      </c>
      <c r="E119" s="528" t="s">
        <v>10</v>
      </c>
      <c r="F119" s="523">
        <v>160</v>
      </c>
      <c r="G119" s="20"/>
      <c r="H119" s="21"/>
    </row>
    <row r="120" spans="1:8">
      <c r="A120" s="505">
        <f t="shared" si="2"/>
        <v>109</v>
      </c>
      <c r="B120" s="501"/>
      <c r="C120" s="506" t="s">
        <v>399</v>
      </c>
      <c r="D120" s="523" t="s">
        <v>1434</v>
      </c>
      <c r="E120" s="528" t="s">
        <v>10</v>
      </c>
      <c r="F120" s="523">
        <v>85</v>
      </c>
      <c r="G120" s="20"/>
      <c r="H120" s="21"/>
    </row>
    <row r="121" spans="1:8">
      <c r="A121" s="505">
        <f t="shared" si="2"/>
        <v>110</v>
      </c>
      <c r="B121" s="501"/>
      <c r="C121" s="506" t="s">
        <v>1435</v>
      </c>
      <c r="D121" s="529">
        <v>0.35</v>
      </c>
      <c r="E121" s="528" t="s">
        <v>1436</v>
      </c>
      <c r="F121" s="523">
        <v>5000</v>
      </c>
      <c r="G121" s="20"/>
      <c r="H121" s="21"/>
    </row>
    <row r="122" spans="1:8">
      <c r="A122" s="505">
        <f t="shared" si="2"/>
        <v>111</v>
      </c>
      <c r="B122" s="501"/>
      <c r="C122" s="506" t="s">
        <v>403</v>
      </c>
      <c r="D122" s="523"/>
      <c r="E122" s="511" t="s">
        <v>13</v>
      </c>
      <c r="F122" s="510">
        <v>1</v>
      </c>
      <c r="G122" s="20"/>
      <c r="H122" s="21"/>
    </row>
    <row r="123" spans="1:8">
      <c r="A123" s="505">
        <f t="shared" si="2"/>
        <v>112</v>
      </c>
      <c r="B123" s="501"/>
      <c r="C123" s="506" t="s">
        <v>404</v>
      </c>
      <c r="D123" s="523"/>
      <c r="E123" s="511" t="s">
        <v>13</v>
      </c>
      <c r="F123" s="510">
        <v>1</v>
      </c>
      <c r="G123" s="20"/>
      <c r="H123" s="21"/>
    </row>
    <row r="124" spans="1:8">
      <c r="A124" s="505">
        <f t="shared" si="2"/>
        <v>113</v>
      </c>
      <c r="B124" s="501"/>
      <c r="C124" s="527" t="s">
        <v>373</v>
      </c>
      <c r="D124" s="530"/>
      <c r="E124" s="511" t="s">
        <v>13</v>
      </c>
      <c r="F124" s="510">
        <v>1</v>
      </c>
      <c r="G124" s="20"/>
      <c r="H124" s="21"/>
    </row>
    <row r="125" spans="1:8">
      <c r="A125" s="505">
        <f t="shared" si="2"/>
        <v>114</v>
      </c>
      <c r="B125" s="501"/>
      <c r="C125" s="506" t="s">
        <v>374</v>
      </c>
      <c r="D125" s="523"/>
      <c r="E125" s="511" t="s">
        <v>13</v>
      </c>
      <c r="F125" s="510">
        <v>1</v>
      </c>
      <c r="G125" s="20"/>
      <c r="H125" s="21"/>
    </row>
    <row r="126" spans="1:8">
      <c r="A126" s="505">
        <f t="shared" si="2"/>
        <v>115</v>
      </c>
      <c r="B126" s="501"/>
      <c r="C126" s="527" t="s">
        <v>375</v>
      </c>
      <c r="D126" s="530"/>
      <c r="E126" s="511" t="s">
        <v>13</v>
      </c>
      <c r="F126" s="510">
        <v>1</v>
      </c>
      <c r="G126" s="20"/>
      <c r="H126" s="21"/>
    </row>
    <row r="127" spans="1:8">
      <c r="A127" s="505">
        <f t="shared" si="2"/>
        <v>116</v>
      </c>
      <c r="B127" s="501"/>
      <c r="C127" s="526" t="s">
        <v>376</v>
      </c>
      <c r="D127" s="523" t="s">
        <v>405</v>
      </c>
      <c r="E127" s="511" t="s">
        <v>13</v>
      </c>
      <c r="F127" s="524">
        <v>1</v>
      </c>
      <c r="G127" s="20"/>
      <c r="H127" s="21"/>
    </row>
    <row r="128" spans="1:8" ht="24">
      <c r="A128" s="505">
        <f t="shared" si="2"/>
        <v>117</v>
      </c>
      <c r="B128" s="501"/>
      <c r="C128" s="506" t="s">
        <v>406</v>
      </c>
      <c r="D128" s="528"/>
      <c r="E128" s="511" t="s">
        <v>13</v>
      </c>
      <c r="F128" s="531">
        <v>1</v>
      </c>
      <c r="G128" s="20"/>
      <c r="H128" s="21"/>
    </row>
    <row r="129" spans="1:8" ht="14.25">
      <c r="A129" s="425"/>
      <c r="B129" s="425"/>
      <c r="C129" s="460"/>
      <c r="D129" s="460"/>
      <c r="E129" s="460" t="s">
        <v>1</v>
      </c>
      <c r="F129" s="426"/>
      <c r="G129" s="20"/>
      <c r="H129" s="21"/>
    </row>
    <row r="131" spans="1:8" s="50" customFormat="1" ht="12.75" customHeight="1">
      <c r="B131" s="51" t="str">
        <f>'1,1'!B22</f>
        <v>Piezīmes:</v>
      </c>
    </row>
    <row r="132" spans="1:8" s="50" customFormat="1" ht="45" customHeight="1">
      <c r="A132"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892"/>
      <c r="C132" s="892"/>
      <c r="D132" s="892"/>
      <c r="E132" s="892"/>
      <c r="F132" s="892"/>
      <c r="G132" s="892"/>
      <c r="H132" s="892"/>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3" zoomScaleNormal="100" zoomScaleSheetLayoutView="100" workbookViewId="0">
      <selection activeCell="G207" sqref="G207"/>
    </sheetView>
  </sheetViews>
  <sheetFormatPr defaultColWidth="9.140625" defaultRowHeight="12.75"/>
  <cols>
    <col min="1" max="1" width="6.140625" style="14" customWidth="1"/>
    <col min="2" max="2" width="16.28515625" style="14" hidden="1" customWidth="1"/>
    <col min="3" max="3" width="40.28515625" style="14" customWidth="1"/>
    <col min="4" max="4" width="16.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2,4</v>
      </c>
      <c r="F1" s="10"/>
      <c r="G1" s="10"/>
      <c r="H1" s="10"/>
    </row>
    <row r="2" spans="1:8" s="9" customFormat="1" ht="18.75">
      <c r="A2" s="895" t="str">
        <f>C9</f>
        <v>Ventilācija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259</v>
      </c>
      <c r="D9" s="259"/>
      <c r="E9" s="25"/>
      <c r="F9" s="26"/>
      <c r="G9" s="20"/>
      <c r="H9" s="21"/>
    </row>
    <row r="10" spans="1:8" ht="25.5">
      <c r="A10" s="275"/>
      <c r="B10" s="276"/>
      <c r="C10" s="277" t="s">
        <v>407</v>
      </c>
      <c r="D10" s="277"/>
      <c r="E10" s="278"/>
      <c r="F10" s="278"/>
      <c r="G10" s="20"/>
      <c r="H10" s="21"/>
    </row>
    <row r="11" spans="1:8" ht="72">
      <c r="A11" s="522">
        <v>1</v>
      </c>
      <c r="B11" s="532"/>
      <c r="C11" s="506" t="s">
        <v>1437</v>
      </c>
      <c r="D11" s="528" t="s">
        <v>1438</v>
      </c>
      <c r="E11" s="511" t="s">
        <v>13</v>
      </c>
      <c r="F11" s="531">
        <v>2</v>
      </c>
      <c r="G11" s="20"/>
      <c r="H11" s="21"/>
    </row>
    <row r="12" spans="1:8" ht="72">
      <c r="A12" s="522">
        <f t="shared" ref="A12:A75" si="0">A11+1</f>
        <v>2</v>
      </c>
      <c r="B12" s="532"/>
      <c r="C12" s="506" t="s">
        <v>1440</v>
      </c>
      <c r="D12" s="528" t="s">
        <v>1439</v>
      </c>
      <c r="E12" s="511" t="s">
        <v>13</v>
      </c>
      <c r="F12" s="531">
        <v>1</v>
      </c>
      <c r="G12" s="20"/>
      <c r="H12" s="21"/>
    </row>
    <row r="13" spans="1:8" ht="84">
      <c r="A13" s="522">
        <f t="shared" si="0"/>
        <v>3</v>
      </c>
      <c r="B13" s="532"/>
      <c r="C13" s="506" t="s">
        <v>1441</v>
      </c>
      <c r="D13" s="528" t="s">
        <v>1442</v>
      </c>
      <c r="E13" s="511" t="s">
        <v>13</v>
      </c>
      <c r="F13" s="531">
        <v>1</v>
      </c>
      <c r="G13" s="20"/>
      <c r="H13" s="21"/>
    </row>
    <row r="14" spans="1:8" ht="84">
      <c r="A14" s="522">
        <f t="shared" si="0"/>
        <v>4</v>
      </c>
      <c r="B14" s="532"/>
      <c r="C14" s="506" t="s">
        <v>1443</v>
      </c>
      <c r="D14" s="528" t="s">
        <v>1444</v>
      </c>
      <c r="E14" s="511" t="s">
        <v>13</v>
      </c>
      <c r="F14" s="531">
        <v>2</v>
      </c>
      <c r="G14" s="20"/>
      <c r="H14" s="21"/>
    </row>
    <row r="15" spans="1:8">
      <c r="A15" s="522">
        <f t="shared" si="0"/>
        <v>5</v>
      </c>
      <c r="B15" s="532"/>
      <c r="C15" s="506" t="s">
        <v>1445</v>
      </c>
      <c r="D15" s="528" t="s">
        <v>450</v>
      </c>
      <c r="E15" s="511" t="s">
        <v>13</v>
      </c>
      <c r="F15" s="531">
        <v>2</v>
      </c>
      <c r="G15" s="20"/>
      <c r="H15" s="21"/>
    </row>
    <row r="16" spans="1:8">
      <c r="A16" s="522">
        <f t="shared" si="0"/>
        <v>6</v>
      </c>
      <c r="B16" s="532"/>
      <c r="C16" s="506" t="s">
        <v>1445</v>
      </c>
      <c r="D16" s="528" t="s">
        <v>1446</v>
      </c>
      <c r="E16" s="511" t="s">
        <v>13</v>
      </c>
      <c r="F16" s="531">
        <v>8</v>
      </c>
      <c r="G16" s="20"/>
      <c r="H16" s="21"/>
    </row>
    <row r="17" spans="1:8">
      <c r="A17" s="522">
        <f t="shared" si="0"/>
        <v>7</v>
      </c>
      <c r="B17" s="532"/>
      <c r="C17" s="506" t="s">
        <v>1445</v>
      </c>
      <c r="D17" s="528" t="s">
        <v>1447</v>
      </c>
      <c r="E17" s="511" t="s">
        <v>13</v>
      </c>
      <c r="F17" s="531">
        <v>2</v>
      </c>
      <c r="G17" s="20"/>
      <c r="H17" s="21"/>
    </row>
    <row r="18" spans="1:8">
      <c r="A18" s="522">
        <f t="shared" si="0"/>
        <v>8</v>
      </c>
      <c r="B18" s="532"/>
      <c r="C18" s="506" t="s">
        <v>1445</v>
      </c>
      <c r="D18" s="528" t="s">
        <v>1448</v>
      </c>
      <c r="E18" s="511" t="s">
        <v>13</v>
      </c>
      <c r="F18" s="531">
        <v>1</v>
      </c>
      <c r="G18" s="20"/>
      <c r="H18" s="21"/>
    </row>
    <row r="19" spans="1:8">
      <c r="A19" s="522">
        <f t="shared" si="0"/>
        <v>9</v>
      </c>
      <c r="B19" s="532"/>
      <c r="C19" s="506" t="s">
        <v>1445</v>
      </c>
      <c r="D19" s="528" t="s">
        <v>1449</v>
      </c>
      <c r="E19" s="511" t="s">
        <v>13</v>
      </c>
      <c r="F19" s="531">
        <v>1</v>
      </c>
      <c r="G19" s="20"/>
      <c r="H19" s="21"/>
    </row>
    <row r="20" spans="1:8">
      <c r="A20" s="522">
        <f t="shared" si="0"/>
        <v>10</v>
      </c>
      <c r="B20" s="532"/>
      <c r="C20" s="506" t="s">
        <v>1906</v>
      </c>
      <c r="D20" s="528" t="s">
        <v>1907</v>
      </c>
      <c r="E20" s="511" t="s">
        <v>13</v>
      </c>
      <c r="F20" s="531">
        <v>2</v>
      </c>
      <c r="G20" s="20"/>
      <c r="H20" s="21"/>
    </row>
    <row r="21" spans="1:8">
      <c r="A21" s="522">
        <f t="shared" si="0"/>
        <v>11</v>
      </c>
      <c r="B21" s="532"/>
      <c r="C21" s="506" t="s">
        <v>1906</v>
      </c>
      <c r="D21" s="528" t="s">
        <v>1908</v>
      </c>
      <c r="E21" s="511" t="s">
        <v>13</v>
      </c>
      <c r="F21" s="531">
        <v>1</v>
      </c>
      <c r="G21" s="20"/>
      <c r="H21" s="21"/>
    </row>
    <row r="22" spans="1:8">
      <c r="A22" s="522">
        <f t="shared" si="0"/>
        <v>12</v>
      </c>
      <c r="B22" s="532"/>
      <c r="C22" s="506" t="s">
        <v>1906</v>
      </c>
      <c r="D22" s="528" t="s">
        <v>1450</v>
      </c>
      <c r="E22" s="511" t="s">
        <v>13</v>
      </c>
      <c r="F22" s="531">
        <v>23</v>
      </c>
      <c r="G22" s="20"/>
      <c r="H22" s="21"/>
    </row>
    <row r="23" spans="1:8" ht="24">
      <c r="A23" s="522">
        <f t="shared" si="0"/>
        <v>13</v>
      </c>
      <c r="B23" s="532"/>
      <c r="C23" s="506" t="s">
        <v>1451</v>
      </c>
      <c r="D23" s="528" t="s">
        <v>1909</v>
      </c>
      <c r="E23" s="511" t="s">
        <v>13</v>
      </c>
      <c r="F23" s="531">
        <v>2</v>
      </c>
      <c r="G23" s="20"/>
      <c r="H23" s="21"/>
    </row>
    <row r="24" spans="1:8">
      <c r="A24" s="522">
        <f t="shared" si="0"/>
        <v>14</v>
      </c>
      <c r="B24" s="532"/>
      <c r="C24" s="506" t="s">
        <v>1910</v>
      </c>
      <c r="D24" s="528" t="s">
        <v>1452</v>
      </c>
      <c r="E24" s="511" t="s">
        <v>13</v>
      </c>
      <c r="F24" s="531">
        <v>1</v>
      </c>
      <c r="G24" s="20"/>
      <c r="H24" s="21"/>
    </row>
    <row r="25" spans="1:8">
      <c r="A25" s="522">
        <f t="shared" si="0"/>
        <v>15</v>
      </c>
      <c r="B25" s="532"/>
      <c r="C25" s="506" t="s">
        <v>1910</v>
      </c>
      <c r="D25" s="528" t="s">
        <v>1453</v>
      </c>
      <c r="E25" s="511" t="s">
        <v>13</v>
      </c>
      <c r="F25" s="531">
        <v>4</v>
      </c>
      <c r="G25" s="20"/>
      <c r="H25" s="21"/>
    </row>
    <row r="26" spans="1:8">
      <c r="A26" s="522">
        <f t="shared" si="0"/>
        <v>16</v>
      </c>
      <c r="B26" s="532"/>
      <c r="C26" s="506" t="s">
        <v>1910</v>
      </c>
      <c r="D26" s="528" t="s">
        <v>1911</v>
      </c>
      <c r="E26" s="511" t="s">
        <v>13</v>
      </c>
      <c r="F26" s="531">
        <v>2</v>
      </c>
      <c r="G26" s="20"/>
      <c r="H26" s="21"/>
    </row>
    <row r="27" spans="1:8">
      <c r="A27" s="522">
        <f t="shared" si="0"/>
        <v>17</v>
      </c>
      <c r="B27" s="532"/>
      <c r="C27" s="506" t="s">
        <v>1910</v>
      </c>
      <c r="D27" s="528" t="s">
        <v>1912</v>
      </c>
      <c r="E27" s="511" t="s">
        <v>13</v>
      </c>
      <c r="F27" s="531">
        <v>1</v>
      </c>
      <c r="G27" s="20"/>
      <c r="H27" s="21"/>
    </row>
    <row r="28" spans="1:8">
      <c r="A28" s="522">
        <f t="shared" si="0"/>
        <v>18</v>
      </c>
      <c r="B28" s="532"/>
      <c r="C28" s="506" t="s">
        <v>1910</v>
      </c>
      <c r="D28" s="528" t="s">
        <v>1913</v>
      </c>
      <c r="E28" s="511" t="s">
        <v>13</v>
      </c>
      <c r="F28" s="531">
        <v>7</v>
      </c>
      <c r="G28" s="20"/>
      <c r="H28" s="21"/>
    </row>
    <row r="29" spans="1:8">
      <c r="A29" s="522">
        <f t="shared" si="0"/>
        <v>19</v>
      </c>
      <c r="B29" s="532"/>
      <c r="C29" s="506" t="s">
        <v>1914</v>
      </c>
      <c r="D29" s="528" t="s">
        <v>1454</v>
      </c>
      <c r="E29" s="511" t="s">
        <v>13</v>
      </c>
      <c r="F29" s="531">
        <v>7</v>
      </c>
      <c r="G29" s="20"/>
      <c r="H29" s="21"/>
    </row>
    <row r="30" spans="1:8">
      <c r="A30" s="522">
        <f t="shared" si="0"/>
        <v>20</v>
      </c>
      <c r="B30" s="532"/>
      <c r="C30" s="506" t="s">
        <v>1914</v>
      </c>
      <c r="D30" s="528" t="s">
        <v>1455</v>
      </c>
      <c r="E30" s="511" t="s">
        <v>13</v>
      </c>
      <c r="F30" s="531">
        <v>14</v>
      </c>
      <c r="G30" s="20"/>
      <c r="H30" s="21"/>
    </row>
    <row r="31" spans="1:8">
      <c r="A31" s="522">
        <f t="shared" si="0"/>
        <v>21</v>
      </c>
      <c r="B31" s="532"/>
      <c r="C31" s="506" t="s">
        <v>451</v>
      </c>
      <c r="D31" s="528" t="s">
        <v>452</v>
      </c>
      <c r="E31" s="511" t="s">
        <v>30</v>
      </c>
      <c r="F31" s="531">
        <v>1</v>
      </c>
      <c r="G31" s="20"/>
      <c r="H31" s="21"/>
    </row>
    <row r="32" spans="1:8">
      <c r="A32" s="522">
        <f t="shared" si="0"/>
        <v>22</v>
      </c>
      <c r="B32" s="532"/>
      <c r="C32" s="506" t="s">
        <v>451</v>
      </c>
      <c r="D32" s="528" t="s">
        <v>1456</v>
      </c>
      <c r="E32" s="511" t="s">
        <v>30</v>
      </c>
      <c r="F32" s="531">
        <v>4</v>
      </c>
      <c r="G32" s="20"/>
      <c r="H32" s="21"/>
    </row>
    <row r="33" spans="1:8">
      <c r="A33" s="522">
        <f t="shared" si="0"/>
        <v>23</v>
      </c>
      <c r="B33" s="532"/>
      <c r="C33" s="506" t="s">
        <v>451</v>
      </c>
      <c r="D33" s="528" t="s">
        <v>1915</v>
      </c>
      <c r="E33" s="511" t="s">
        <v>30</v>
      </c>
      <c r="F33" s="531">
        <v>2</v>
      </c>
      <c r="G33" s="20"/>
      <c r="H33" s="21"/>
    </row>
    <row r="34" spans="1:8">
      <c r="A34" s="522">
        <f t="shared" si="0"/>
        <v>24</v>
      </c>
      <c r="B34" s="532"/>
      <c r="C34" s="506" t="s">
        <v>451</v>
      </c>
      <c r="D34" s="528" t="s">
        <v>1916</v>
      </c>
      <c r="E34" s="511" t="s">
        <v>30</v>
      </c>
      <c r="F34" s="531">
        <v>1</v>
      </c>
      <c r="G34" s="20"/>
      <c r="H34" s="21"/>
    </row>
    <row r="35" spans="1:8">
      <c r="A35" s="522">
        <f t="shared" si="0"/>
        <v>25</v>
      </c>
      <c r="B35" s="532"/>
      <c r="C35" s="506" t="s">
        <v>451</v>
      </c>
      <c r="D35" s="528" t="s">
        <v>1457</v>
      </c>
      <c r="E35" s="511" t="s">
        <v>30</v>
      </c>
      <c r="F35" s="531">
        <v>7</v>
      </c>
      <c r="G35" s="20"/>
      <c r="H35" s="21"/>
    </row>
    <row r="36" spans="1:8">
      <c r="A36" s="522">
        <f t="shared" si="0"/>
        <v>26</v>
      </c>
      <c r="B36" s="532"/>
      <c r="C36" s="506" t="s">
        <v>408</v>
      </c>
      <c r="D36" s="528" t="s">
        <v>409</v>
      </c>
      <c r="E36" s="511" t="s">
        <v>1458</v>
      </c>
      <c r="F36" s="531">
        <v>15</v>
      </c>
      <c r="G36" s="20"/>
      <c r="H36" s="21"/>
    </row>
    <row r="37" spans="1:8">
      <c r="A37" s="522">
        <f t="shared" si="0"/>
        <v>27</v>
      </c>
      <c r="B37" s="532"/>
      <c r="C37" s="506" t="s">
        <v>408</v>
      </c>
      <c r="D37" s="528" t="s">
        <v>410</v>
      </c>
      <c r="E37" s="511" t="s">
        <v>1458</v>
      </c>
      <c r="F37" s="531">
        <v>60</v>
      </c>
      <c r="G37" s="20"/>
      <c r="H37" s="21"/>
    </row>
    <row r="38" spans="1:8">
      <c r="A38" s="522">
        <f t="shared" si="0"/>
        <v>28</v>
      </c>
      <c r="B38" s="532"/>
      <c r="C38" s="506" t="s">
        <v>408</v>
      </c>
      <c r="D38" s="528" t="s">
        <v>411</v>
      </c>
      <c r="E38" s="511" t="s">
        <v>1458</v>
      </c>
      <c r="F38" s="531">
        <v>90</v>
      </c>
      <c r="G38" s="20"/>
      <c r="H38" s="21"/>
    </row>
    <row r="39" spans="1:8">
      <c r="A39" s="522">
        <f t="shared" si="0"/>
        <v>29</v>
      </c>
      <c r="B39" s="532"/>
      <c r="C39" s="506" t="s">
        <v>408</v>
      </c>
      <c r="D39" s="528" t="s">
        <v>412</v>
      </c>
      <c r="E39" s="511" t="s">
        <v>1458</v>
      </c>
      <c r="F39" s="531">
        <v>95</v>
      </c>
      <c r="G39" s="20"/>
      <c r="H39" s="21"/>
    </row>
    <row r="40" spans="1:8">
      <c r="A40" s="522">
        <f t="shared" si="0"/>
        <v>30</v>
      </c>
      <c r="B40" s="532"/>
      <c r="C40" s="506" t="s">
        <v>408</v>
      </c>
      <c r="D40" s="528" t="s">
        <v>413</v>
      </c>
      <c r="E40" s="511" t="s">
        <v>1458</v>
      </c>
      <c r="F40" s="531">
        <v>220</v>
      </c>
      <c r="G40" s="20"/>
      <c r="H40" s="21"/>
    </row>
    <row r="41" spans="1:8">
      <c r="A41" s="522">
        <f t="shared" si="0"/>
        <v>31</v>
      </c>
      <c r="B41" s="532"/>
      <c r="C41" s="506" t="s">
        <v>408</v>
      </c>
      <c r="D41" s="528" t="s">
        <v>414</v>
      </c>
      <c r="E41" s="511" t="s">
        <v>1458</v>
      </c>
      <c r="F41" s="531">
        <v>300</v>
      </c>
      <c r="G41" s="20"/>
      <c r="H41" s="21"/>
    </row>
    <row r="42" spans="1:8">
      <c r="A42" s="522">
        <f t="shared" si="0"/>
        <v>32</v>
      </c>
      <c r="B42" s="532"/>
      <c r="C42" s="506" t="s">
        <v>408</v>
      </c>
      <c r="D42" s="528" t="s">
        <v>415</v>
      </c>
      <c r="E42" s="511" t="s">
        <v>1458</v>
      </c>
      <c r="F42" s="531">
        <v>130</v>
      </c>
      <c r="G42" s="20"/>
      <c r="H42" s="21"/>
    </row>
    <row r="43" spans="1:8">
      <c r="A43" s="522">
        <f t="shared" si="0"/>
        <v>33</v>
      </c>
      <c r="B43" s="532"/>
      <c r="C43" s="506" t="s">
        <v>408</v>
      </c>
      <c r="D43" s="528" t="s">
        <v>434</v>
      </c>
      <c r="E43" s="511" t="s">
        <v>1458</v>
      </c>
      <c r="F43" s="531">
        <v>160</v>
      </c>
      <c r="G43" s="20"/>
      <c r="H43" s="21"/>
    </row>
    <row r="44" spans="1:8">
      <c r="A44" s="522">
        <f t="shared" si="0"/>
        <v>34</v>
      </c>
      <c r="B44" s="532"/>
      <c r="C44" s="506" t="s">
        <v>408</v>
      </c>
      <c r="D44" s="528" t="s">
        <v>435</v>
      </c>
      <c r="E44" s="511" t="s">
        <v>1458</v>
      </c>
      <c r="F44" s="531">
        <v>810</v>
      </c>
      <c r="G44" s="20"/>
      <c r="H44" s="21"/>
    </row>
    <row r="45" spans="1:8">
      <c r="A45" s="522">
        <f t="shared" si="0"/>
        <v>35</v>
      </c>
      <c r="B45" s="532"/>
      <c r="C45" s="506" t="s">
        <v>408</v>
      </c>
      <c r="D45" s="528" t="s">
        <v>445</v>
      </c>
      <c r="E45" s="511" t="s">
        <v>1458</v>
      </c>
      <c r="F45" s="531">
        <v>5</v>
      </c>
      <c r="G45" s="20"/>
      <c r="H45" s="21"/>
    </row>
    <row r="46" spans="1:8">
      <c r="A46" s="522">
        <f t="shared" si="0"/>
        <v>36</v>
      </c>
      <c r="B46" s="532"/>
      <c r="C46" s="506" t="s">
        <v>408</v>
      </c>
      <c r="D46" s="528" t="s">
        <v>1917</v>
      </c>
      <c r="E46" s="511" t="s">
        <v>1458</v>
      </c>
      <c r="F46" s="531">
        <v>1</v>
      </c>
      <c r="G46" s="20"/>
      <c r="H46" s="21"/>
    </row>
    <row r="47" spans="1:8">
      <c r="A47" s="522">
        <f t="shared" si="0"/>
        <v>37</v>
      </c>
      <c r="B47" s="532"/>
      <c r="C47" s="506" t="s">
        <v>408</v>
      </c>
      <c r="D47" s="528" t="s">
        <v>1918</v>
      </c>
      <c r="E47" s="511" t="s">
        <v>1458</v>
      </c>
      <c r="F47" s="531">
        <v>1</v>
      </c>
      <c r="G47" s="20"/>
      <c r="H47" s="21"/>
    </row>
    <row r="48" spans="1:8">
      <c r="A48" s="522">
        <f t="shared" si="0"/>
        <v>38</v>
      </c>
      <c r="B48" s="532"/>
      <c r="C48" s="506" t="s">
        <v>408</v>
      </c>
      <c r="D48" s="528" t="s">
        <v>1459</v>
      </c>
      <c r="E48" s="511" t="s">
        <v>1458</v>
      </c>
      <c r="F48" s="531">
        <v>1</v>
      </c>
      <c r="G48" s="20"/>
      <c r="H48" s="21"/>
    </row>
    <row r="49" spans="1:8">
      <c r="A49" s="522">
        <f t="shared" si="0"/>
        <v>39</v>
      </c>
      <c r="B49" s="532"/>
      <c r="C49" s="506" t="s">
        <v>408</v>
      </c>
      <c r="D49" s="528" t="s">
        <v>1460</v>
      </c>
      <c r="E49" s="511" t="s">
        <v>1458</v>
      </c>
      <c r="F49" s="531">
        <v>1</v>
      </c>
      <c r="G49" s="20"/>
      <c r="H49" s="21"/>
    </row>
    <row r="50" spans="1:8">
      <c r="A50" s="522">
        <f t="shared" si="0"/>
        <v>40</v>
      </c>
      <c r="B50" s="532"/>
      <c r="C50" s="506" t="s">
        <v>408</v>
      </c>
      <c r="D50" s="528" t="s">
        <v>1461</v>
      </c>
      <c r="E50" s="511" t="s">
        <v>1458</v>
      </c>
      <c r="F50" s="531">
        <v>15</v>
      </c>
      <c r="G50" s="20"/>
      <c r="H50" s="21"/>
    </row>
    <row r="51" spans="1:8">
      <c r="A51" s="522">
        <f t="shared" si="0"/>
        <v>41</v>
      </c>
      <c r="B51" s="532"/>
      <c r="C51" s="506" t="s">
        <v>408</v>
      </c>
      <c r="D51" s="528" t="s">
        <v>1919</v>
      </c>
      <c r="E51" s="511" t="s">
        <v>1458</v>
      </c>
      <c r="F51" s="531">
        <v>1</v>
      </c>
      <c r="G51" s="20"/>
      <c r="H51" s="21"/>
    </row>
    <row r="52" spans="1:8">
      <c r="A52" s="522">
        <f t="shared" si="0"/>
        <v>42</v>
      </c>
      <c r="B52" s="532"/>
      <c r="C52" s="506" t="s">
        <v>408</v>
      </c>
      <c r="D52" s="528" t="s">
        <v>1159</v>
      </c>
      <c r="E52" s="511" t="s">
        <v>1458</v>
      </c>
      <c r="F52" s="531">
        <v>27</v>
      </c>
      <c r="G52" s="20"/>
      <c r="H52" s="21"/>
    </row>
    <row r="53" spans="1:8">
      <c r="A53" s="522">
        <f t="shared" si="0"/>
        <v>43</v>
      </c>
      <c r="B53" s="532"/>
      <c r="C53" s="506" t="s">
        <v>408</v>
      </c>
      <c r="D53" s="528" t="s">
        <v>1160</v>
      </c>
      <c r="E53" s="511" t="s">
        <v>1458</v>
      </c>
      <c r="F53" s="531">
        <v>1</v>
      </c>
      <c r="G53" s="20"/>
      <c r="H53" s="21"/>
    </row>
    <row r="54" spans="1:8">
      <c r="A54" s="522">
        <f t="shared" si="0"/>
        <v>44</v>
      </c>
      <c r="B54" s="532"/>
      <c r="C54" s="506" t="s">
        <v>408</v>
      </c>
      <c r="D54" s="528" t="s">
        <v>1920</v>
      </c>
      <c r="E54" s="511" t="s">
        <v>1458</v>
      </c>
      <c r="F54" s="531">
        <v>1</v>
      </c>
      <c r="G54" s="20"/>
      <c r="H54" s="21"/>
    </row>
    <row r="55" spans="1:8">
      <c r="A55" s="522">
        <f t="shared" si="0"/>
        <v>45</v>
      </c>
      <c r="B55" s="532"/>
      <c r="C55" s="506" t="s">
        <v>408</v>
      </c>
      <c r="D55" s="528" t="s">
        <v>416</v>
      </c>
      <c r="E55" s="511" t="s">
        <v>1458</v>
      </c>
      <c r="F55" s="531">
        <v>33</v>
      </c>
      <c r="G55" s="20"/>
      <c r="H55" s="21"/>
    </row>
    <row r="56" spans="1:8">
      <c r="A56" s="522">
        <f t="shared" si="0"/>
        <v>46</v>
      </c>
      <c r="B56" s="532"/>
      <c r="C56" s="506" t="s">
        <v>408</v>
      </c>
      <c r="D56" s="528" t="s">
        <v>459</v>
      </c>
      <c r="E56" s="511" t="s">
        <v>1458</v>
      </c>
      <c r="F56" s="531">
        <v>6</v>
      </c>
      <c r="G56" s="20"/>
      <c r="H56" s="21"/>
    </row>
    <row r="57" spans="1:8">
      <c r="A57" s="522">
        <f t="shared" si="0"/>
        <v>47</v>
      </c>
      <c r="B57" s="532"/>
      <c r="C57" s="506" t="s">
        <v>408</v>
      </c>
      <c r="D57" s="528" t="s">
        <v>1462</v>
      </c>
      <c r="E57" s="511" t="s">
        <v>1458</v>
      </c>
      <c r="F57" s="531">
        <v>18</v>
      </c>
      <c r="G57" s="20"/>
      <c r="H57" s="21"/>
    </row>
    <row r="58" spans="1:8">
      <c r="A58" s="522">
        <f t="shared" si="0"/>
        <v>48</v>
      </c>
      <c r="B58" s="532"/>
      <c r="C58" s="506" t="s">
        <v>408</v>
      </c>
      <c r="D58" s="528" t="s">
        <v>1463</v>
      </c>
      <c r="E58" s="511" t="s">
        <v>1458</v>
      </c>
      <c r="F58" s="531">
        <v>250</v>
      </c>
      <c r="G58" s="20"/>
      <c r="H58" s="21"/>
    </row>
    <row r="59" spans="1:8">
      <c r="A59" s="522">
        <f t="shared" si="0"/>
        <v>49</v>
      </c>
      <c r="B59" s="532"/>
      <c r="C59" s="506" t="s">
        <v>408</v>
      </c>
      <c r="D59" s="528" t="s">
        <v>417</v>
      </c>
      <c r="E59" s="511" t="s">
        <v>1458</v>
      </c>
      <c r="F59" s="531">
        <v>80</v>
      </c>
      <c r="G59" s="20"/>
      <c r="H59" s="21"/>
    </row>
    <row r="60" spans="1:8">
      <c r="A60" s="522">
        <f t="shared" si="0"/>
        <v>50</v>
      </c>
      <c r="B60" s="532"/>
      <c r="C60" s="506" t="s">
        <v>408</v>
      </c>
      <c r="D60" s="528" t="s">
        <v>1464</v>
      </c>
      <c r="E60" s="511" t="s">
        <v>1458</v>
      </c>
      <c r="F60" s="531">
        <v>3</v>
      </c>
      <c r="G60" s="20"/>
      <c r="H60" s="21"/>
    </row>
    <row r="61" spans="1:8">
      <c r="A61" s="522">
        <f t="shared" si="0"/>
        <v>51</v>
      </c>
      <c r="B61" s="532"/>
      <c r="C61" s="506" t="s">
        <v>408</v>
      </c>
      <c r="D61" s="528" t="s">
        <v>448</v>
      </c>
      <c r="E61" s="511" t="s">
        <v>1458</v>
      </c>
      <c r="F61" s="531">
        <v>130</v>
      </c>
      <c r="G61" s="20"/>
      <c r="H61" s="21"/>
    </row>
    <row r="62" spans="1:8">
      <c r="A62" s="522">
        <f t="shared" si="0"/>
        <v>52</v>
      </c>
      <c r="B62" s="532"/>
      <c r="C62" s="506" t="s">
        <v>408</v>
      </c>
      <c r="D62" s="528" t="s">
        <v>446</v>
      </c>
      <c r="E62" s="511" t="s">
        <v>1458</v>
      </c>
      <c r="F62" s="531">
        <v>60</v>
      </c>
      <c r="G62" s="20"/>
      <c r="H62" s="21"/>
    </row>
    <row r="63" spans="1:8">
      <c r="A63" s="522">
        <f t="shared" si="0"/>
        <v>53</v>
      </c>
      <c r="B63" s="532"/>
      <c r="C63" s="506" t="s">
        <v>408</v>
      </c>
      <c r="D63" s="528" t="s">
        <v>1921</v>
      </c>
      <c r="E63" s="511" t="s">
        <v>1458</v>
      </c>
      <c r="F63" s="531">
        <v>1</v>
      </c>
      <c r="G63" s="20"/>
      <c r="H63" s="21"/>
    </row>
    <row r="64" spans="1:8">
      <c r="A64" s="522">
        <f t="shared" si="0"/>
        <v>54</v>
      </c>
      <c r="B64" s="532"/>
      <c r="C64" s="506" t="s">
        <v>408</v>
      </c>
      <c r="D64" s="528" t="s">
        <v>463</v>
      </c>
      <c r="E64" s="511" t="s">
        <v>1458</v>
      </c>
      <c r="F64" s="531">
        <v>2</v>
      </c>
      <c r="G64" s="20"/>
      <c r="H64" s="21"/>
    </row>
    <row r="65" spans="1:8">
      <c r="A65" s="522">
        <f t="shared" si="0"/>
        <v>55</v>
      </c>
      <c r="B65" s="532"/>
      <c r="C65" s="506" t="s">
        <v>408</v>
      </c>
      <c r="D65" s="528" t="s">
        <v>1465</v>
      </c>
      <c r="E65" s="511" t="s">
        <v>1458</v>
      </c>
      <c r="F65" s="531">
        <v>1</v>
      </c>
      <c r="G65" s="20"/>
      <c r="H65" s="21"/>
    </row>
    <row r="66" spans="1:8">
      <c r="A66" s="522">
        <f t="shared" si="0"/>
        <v>56</v>
      </c>
      <c r="B66" s="532"/>
      <c r="C66" s="506" t="s">
        <v>408</v>
      </c>
      <c r="D66" s="528" t="s">
        <v>1466</v>
      </c>
      <c r="E66" s="511" t="s">
        <v>1458</v>
      </c>
      <c r="F66" s="531">
        <v>6</v>
      </c>
      <c r="G66" s="20"/>
      <c r="H66" s="21"/>
    </row>
    <row r="67" spans="1:8">
      <c r="A67" s="522">
        <f t="shared" si="0"/>
        <v>57</v>
      </c>
      <c r="B67" s="532"/>
      <c r="C67" s="506" t="s">
        <v>408</v>
      </c>
      <c r="D67" s="528" t="s">
        <v>418</v>
      </c>
      <c r="E67" s="511" t="s">
        <v>1458</v>
      </c>
      <c r="F67" s="531">
        <v>105</v>
      </c>
      <c r="G67" s="20"/>
      <c r="H67" s="21"/>
    </row>
    <row r="68" spans="1:8">
      <c r="A68" s="522">
        <f t="shared" si="0"/>
        <v>58</v>
      </c>
      <c r="B68" s="532"/>
      <c r="C68" s="506" t="s">
        <v>408</v>
      </c>
      <c r="D68" s="528" t="s">
        <v>1467</v>
      </c>
      <c r="E68" s="511" t="s">
        <v>1458</v>
      </c>
      <c r="F68" s="531">
        <v>10</v>
      </c>
      <c r="G68" s="20"/>
      <c r="H68" s="21"/>
    </row>
    <row r="69" spans="1:8">
      <c r="A69" s="522">
        <f t="shared" si="0"/>
        <v>59</v>
      </c>
      <c r="B69" s="532"/>
      <c r="C69" s="506" t="s">
        <v>408</v>
      </c>
      <c r="D69" s="528" t="s">
        <v>1922</v>
      </c>
      <c r="E69" s="511" t="s">
        <v>1458</v>
      </c>
      <c r="F69" s="531">
        <v>1</v>
      </c>
      <c r="G69" s="20"/>
      <c r="H69" s="21"/>
    </row>
    <row r="70" spans="1:8">
      <c r="A70" s="522">
        <f t="shared" si="0"/>
        <v>60</v>
      </c>
      <c r="B70" s="532"/>
      <c r="C70" s="506" t="s">
        <v>408</v>
      </c>
      <c r="D70" s="528" t="s">
        <v>1161</v>
      </c>
      <c r="E70" s="511" t="s">
        <v>1458</v>
      </c>
      <c r="F70" s="531">
        <v>40</v>
      </c>
      <c r="G70" s="20"/>
      <c r="H70" s="21"/>
    </row>
    <row r="71" spans="1:8">
      <c r="A71" s="522">
        <f t="shared" si="0"/>
        <v>61</v>
      </c>
      <c r="B71" s="532"/>
      <c r="C71" s="506" t="s">
        <v>408</v>
      </c>
      <c r="D71" s="528" t="s">
        <v>1468</v>
      </c>
      <c r="E71" s="511" t="s">
        <v>1458</v>
      </c>
      <c r="F71" s="531">
        <v>170</v>
      </c>
      <c r="G71" s="20"/>
      <c r="H71" s="21"/>
    </row>
    <row r="72" spans="1:8">
      <c r="A72" s="522">
        <f t="shared" si="0"/>
        <v>62</v>
      </c>
      <c r="B72" s="532"/>
      <c r="C72" s="506" t="s">
        <v>408</v>
      </c>
      <c r="D72" s="528" t="s">
        <v>1469</v>
      </c>
      <c r="E72" s="511" t="s">
        <v>1458</v>
      </c>
      <c r="F72" s="531">
        <v>5</v>
      </c>
      <c r="G72" s="20"/>
      <c r="H72" s="21"/>
    </row>
    <row r="73" spans="1:8">
      <c r="A73" s="522">
        <f t="shared" si="0"/>
        <v>63</v>
      </c>
      <c r="B73" s="532"/>
      <c r="C73" s="506" t="s">
        <v>408</v>
      </c>
      <c r="D73" s="528" t="s">
        <v>1470</v>
      </c>
      <c r="E73" s="511" t="s">
        <v>1458</v>
      </c>
      <c r="F73" s="531">
        <v>2</v>
      </c>
      <c r="G73" s="20"/>
      <c r="H73" s="21"/>
    </row>
    <row r="74" spans="1:8">
      <c r="A74" s="522">
        <f t="shared" si="0"/>
        <v>64</v>
      </c>
      <c r="B74" s="532"/>
      <c r="C74" s="506" t="s">
        <v>408</v>
      </c>
      <c r="D74" s="528" t="s">
        <v>464</v>
      </c>
      <c r="E74" s="511" t="s">
        <v>1458</v>
      </c>
      <c r="F74" s="531">
        <v>1</v>
      </c>
      <c r="G74" s="20"/>
      <c r="H74" s="21"/>
    </row>
    <row r="75" spans="1:8">
      <c r="A75" s="522">
        <f t="shared" si="0"/>
        <v>65</v>
      </c>
      <c r="B75" s="532"/>
      <c r="C75" s="506" t="s">
        <v>408</v>
      </c>
      <c r="D75" s="528" t="s">
        <v>447</v>
      </c>
      <c r="E75" s="511" t="s">
        <v>1458</v>
      </c>
      <c r="F75" s="531">
        <v>7</v>
      </c>
      <c r="G75" s="20"/>
      <c r="H75" s="21"/>
    </row>
    <row r="76" spans="1:8">
      <c r="A76" s="522">
        <f t="shared" ref="A76:A139" si="1">A75+1</f>
        <v>66</v>
      </c>
      <c r="B76" s="532"/>
      <c r="C76" s="506" t="s">
        <v>408</v>
      </c>
      <c r="D76" s="528" t="s">
        <v>1923</v>
      </c>
      <c r="E76" s="511" t="s">
        <v>1458</v>
      </c>
      <c r="F76" s="531">
        <v>1</v>
      </c>
      <c r="G76" s="20"/>
      <c r="H76" s="21"/>
    </row>
    <row r="77" spans="1:8">
      <c r="A77" s="522">
        <f t="shared" si="1"/>
        <v>67</v>
      </c>
      <c r="B77" s="532"/>
      <c r="C77" s="506" t="s">
        <v>408</v>
      </c>
      <c r="D77" s="528" t="s">
        <v>1162</v>
      </c>
      <c r="E77" s="511" t="s">
        <v>1458</v>
      </c>
      <c r="F77" s="531">
        <v>1</v>
      </c>
      <c r="G77" s="20"/>
      <c r="H77" s="21"/>
    </row>
    <row r="78" spans="1:8">
      <c r="A78" s="522">
        <f t="shared" si="1"/>
        <v>68</v>
      </c>
      <c r="B78" s="532"/>
      <c r="C78" s="506" t="s">
        <v>408</v>
      </c>
      <c r="D78" s="528" t="s">
        <v>1471</v>
      </c>
      <c r="E78" s="511" t="s">
        <v>1458</v>
      </c>
      <c r="F78" s="531">
        <v>7</v>
      </c>
      <c r="G78" s="20"/>
      <c r="H78" s="21"/>
    </row>
    <row r="79" spans="1:8">
      <c r="A79" s="522">
        <f t="shared" si="1"/>
        <v>69</v>
      </c>
      <c r="B79" s="532"/>
      <c r="C79" s="506" t="s">
        <v>408</v>
      </c>
      <c r="D79" s="528" t="s">
        <v>436</v>
      </c>
      <c r="E79" s="511" t="s">
        <v>1458</v>
      </c>
      <c r="F79" s="531">
        <v>10</v>
      </c>
      <c r="G79" s="20"/>
      <c r="H79" s="21"/>
    </row>
    <row r="80" spans="1:8">
      <c r="A80" s="522">
        <f t="shared" si="1"/>
        <v>70</v>
      </c>
      <c r="B80" s="532"/>
      <c r="C80" s="506" t="s">
        <v>408</v>
      </c>
      <c r="D80" s="528" t="s">
        <v>1163</v>
      </c>
      <c r="E80" s="511" t="s">
        <v>1458</v>
      </c>
      <c r="F80" s="531">
        <v>10</v>
      </c>
      <c r="G80" s="20"/>
      <c r="H80" s="21"/>
    </row>
    <row r="81" spans="1:8">
      <c r="A81" s="522">
        <f t="shared" si="1"/>
        <v>71</v>
      </c>
      <c r="B81" s="532"/>
      <c r="C81" s="506" t="s">
        <v>408</v>
      </c>
      <c r="D81" s="528" t="s">
        <v>437</v>
      </c>
      <c r="E81" s="511" t="s">
        <v>1458</v>
      </c>
      <c r="F81" s="531">
        <v>10</v>
      </c>
      <c r="G81" s="20"/>
      <c r="H81" s="21"/>
    </row>
    <row r="82" spans="1:8">
      <c r="A82" s="522">
        <f t="shared" si="1"/>
        <v>72</v>
      </c>
      <c r="B82" s="532"/>
      <c r="C82" s="506" t="s">
        <v>408</v>
      </c>
      <c r="D82" s="528" t="s">
        <v>438</v>
      </c>
      <c r="E82" s="511" t="s">
        <v>1458</v>
      </c>
      <c r="F82" s="531">
        <v>5</v>
      </c>
      <c r="G82" s="20"/>
      <c r="H82" s="21"/>
    </row>
    <row r="83" spans="1:8">
      <c r="A83" s="522">
        <f t="shared" si="1"/>
        <v>73</v>
      </c>
      <c r="B83" s="532"/>
      <c r="C83" s="506" t="s">
        <v>1472</v>
      </c>
      <c r="D83" s="528" t="s">
        <v>415</v>
      </c>
      <c r="E83" s="511" t="s">
        <v>1458</v>
      </c>
      <c r="F83" s="531">
        <v>50</v>
      </c>
      <c r="G83" s="20"/>
      <c r="H83" s="21"/>
    </row>
    <row r="84" spans="1:8">
      <c r="A84" s="522">
        <f t="shared" si="1"/>
        <v>74</v>
      </c>
      <c r="B84" s="532"/>
      <c r="C84" s="506" t="s">
        <v>1472</v>
      </c>
      <c r="D84" s="528" t="s">
        <v>1463</v>
      </c>
      <c r="E84" s="511" t="s">
        <v>1458</v>
      </c>
      <c r="F84" s="531">
        <v>10</v>
      </c>
      <c r="G84" s="20"/>
      <c r="H84" s="21"/>
    </row>
    <row r="85" spans="1:8" ht="24">
      <c r="A85" s="522">
        <f t="shared" si="1"/>
        <v>75</v>
      </c>
      <c r="B85" s="532"/>
      <c r="C85" s="506" t="s">
        <v>465</v>
      </c>
      <c r="D85" s="528" t="s">
        <v>411</v>
      </c>
      <c r="E85" s="511" t="s">
        <v>1458</v>
      </c>
      <c r="F85" s="531">
        <v>15</v>
      </c>
      <c r="G85" s="20"/>
      <c r="H85" s="21"/>
    </row>
    <row r="86" spans="1:8" ht="24">
      <c r="A86" s="522">
        <f t="shared" si="1"/>
        <v>76</v>
      </c>
      <c r="B86" s="532"/>
      <c r="C86" s="506" t="s">
        <v>419</v>
      </c>
      <c r="D86" s="528" t="s">
        <v>1473</v>
      </c>
      <c r="E86" s="511" t="s">
        <v>30</v>
      </c>
      <c r="F86" s="531">
        <v>1</v>
      </c>
      <c r="G86" s="20"/>
      <c r="H86" s="21"/>
    </row>
    <row r="87" spans="1:8" ht="24">
      <c r="A87" s="522">
        <f t="shared" si="1"/>
        <v>77</v>
      </c>
      <c r="B87" s="532"/>
      <c r="C87" s="506" t="s">
        <v>419</v>
      </c>
      <c r="D87" s="528" t="s">
        <v>1474</v>
      </c>
      <c r="E87" s="511" t="s">
        <v>30</v>
      </c>
      <c r="F87" s="531">
        <v>25</v>
      </c>
      <c r="G87" s="20"/>
      <c r="H87" s="21"/>
    </row>
    <row r="88" spans="1:8" ht="36">
      <c r="A88" s="522">
        <f t="shared" si="1"/>
        <v>78</v>
      </c>
      <c r="B88" s="532"/>
      <c r="C88" s="506" t="s">
        <v>419</v>
      </c>
      <c r="D88" s="528" t="s">
        <v>1475</v>
      </c>
      <c r="E88" s="511" t="s">
        <v>30</v>
      </c>
      <c r="F88" s="531">
        <v>3</v>
      </c>
      <c r="G88" s="20"/>
      <c r="H88" s="21"/>
    </row>
    <row r="89" spans="1:8">
      <c r="A89" s="522">
        <f t="shared" si="1"/>
        <v>79</v>
      </c>
      <c r="B89" s="532"/>
      <c r="C89" s="506" t="s">
        <v>419</v>
      </c>
      <c r="D89" s="528" t="s">
        <v>453</v>
      </c>
      <c r="E89" s="511" t="s">
        <v>30</v>
      </c>
      <c r="F89" s="531">
        <v>1</v>
      </c>
      <c r="G89" s="20"/>
      <c r="H89" s="21"/>
    </row>
    <row r="90" spans="1:8">
      <c r="A90" s="522">
        <f t="shared" si="1"/>
        <v>80</v>
      </c>
      <c r="B90" s="532"/>
      <c r="C90" s="506" t="s">
        <v>419</v>
      </c>
      <c r="D90" s="528" t="s">
        <v>1476</v>
      </c>
      <c r="E90" s="511" t="s">
        <v>30</v>
      </c>
      <c r="F90" s="531">
        <v>1</v>
      </c>
      <c r="G90" s="20"/>
      <c r="H90" s="21"/>
    </row>
    <row r="91" spans="1:8">
      <c r="A91" s="522">
        <f t="shared" si="1"/>
        <v>81</v>
      </c>
      <c r="B91" s="532"/>
      <c r="C91" s="506" t="s">
        <v>419</v>
      </c>
      <c r="D91" s="528" t="s">
        <v>1477</v>
      </c>
      <c r="E91" s="511" t="s">
        <v>30</v>
      </c>
      <c r="F91" s="531">
        <v>1</v>
      </c>
      <c r="G91" s="20"/>
      <c r="H91" s="21"/>
    </row>
    <row r="92" spans="1:8">
      <c r="A92" s="522">
        <f t="shared" si="1"/>
        <v>82</v>
      </c>
      <c r="B92" s="532"/>
      <c r="C92" s="506" t="s">
        <v>419</v>
      </c>
      <c r="D92" s="528" t="s">
        <v>1164</v>
      </c>
      <c r="E92" s="511" t="s">
        <v>30</v>
      </c>
      <c r="F92" s="531">
        <v>4</v>
      </c>
      <c r="G92" s="20"/>
      <c r="H92" s="21"/>
    </row>
    <row r="93" spans="1:8">
      <c r="A93" s="522">
        <f t="shared" si="1"/>
        <v>83</v>
      </c>
      <c r="B93" s="532"/>
      <c r="C93" s="506" t="s">
        <v>419</v>
      </c>
      <c r="D93" s="528" t="s">
        <v>1478</v>
      </c>
      <c r="E93" s="511" t="s">
        <v>30</v>
      </c>
      <c r="F93" s="531">
        <v>1</v>
      </c>
      <c r="G93" s="20"/>
      <c r="H93" s="21"/>
    </row>
    <row r="94" spans="1:8">
      <c r="A94" s="522">
        <f t="shared" si="1"/>
        <v>84</v>
      </c>
      <c r="B94" s="532"/>
      <c r="C94" s="506" t="s">
        <v>419</v>
      </c>
      <c r="D94" s="528" t="s">
        <v>1924</v>
      </c>
      <c r="E94" s="511" t="s">
        <v>30</v>
      </c>
      <c r="F94" s="531">
        <v>1</v>
      </c>
      <c r="G94" s="20"/>
      <c r="H94" s="21"/>
    </row>
    <row r="95" spans="1:8">
      <c r="A95" s="522">
        <f t="shared" si="1"/>
        <v>85</v>
      </c>
      <c r="B95" s="532"/>
      <c r="C95" s="506" t="s">
        <v>419</v>
      </c>
      <c r="D95" s="528" t="s">
        <v>1925</v>
      </c>
      <c r="E95" s="511" t="s">
        <v>30</v>
      </c>
      <c r="F95" s="531">
        <v>4</v>
      </c>
      <c r="G95" s="20"/>
      <c r="H95" s="21"/>
    </row>
    <row r="96" spans="1:8">
      <c r="A96" s="522">
        <f t="shared" si="1"/>
        <v>86</v>
      </c>
      <c r="B96" s="532"/>
      <c r="C96" s="506" t="s">
        <v>419</v>
      </c>
      <c r="D96" s="528" t="s">
        <v>1926</v>
      </c>
      <c r="E96" s="511" t="s">
        <v>30</v>
      </c>
      <c r="F96" s="531">
        <v>1</v>
      </c>
      <c r="G96" s="20"/>
      <c r="H96" s="21"/>
    </row>
    <row r="97" spans="1:8">
      <c r="A97" s="522">
        <f t="shared" si="1"/>
        <v>87</v>
      </c>
      <c r="B97" s="532"/>
      <c r="C97" s="506" t="s">
        <v>419</v>
      </c>
      <c r="D97" s="528" t="s">
        <v>1479</v>
      </c>
      <c r="E97" s="511" t="s">
        <v>30</v>
      </c>
      <c r="F97" s="531">
        <v>28</v>
      </c>
      <c r="G97" s="20"/>
      <c r="H97" s="21"/>
    </row>
    <row r="98" spans="1:8">
      <c r="A98" s="522">
        <f t="shared" si="1"/>
        <v>88</v>
      </c>
      <c r="B98" s="532"/>
      <c r="C98" s="506" t="s">
        <v>419</v>
      </c>
      <c r="D98" s="528" t="s">
        <v>1927</v>
      </c>
      <c r="E98" s="511" t="s">
        <v>30</v>
      </c>
      <c r="F98" s="531">
        <v>7</v>
      </c>
      <c r="G98" s="20"/>
      <c r="H98" s="21"/>
    </row>
    <row r="99" spans="1:8">
      <c r="A99" s="522">
        <f t="shared" si="1"/>
        <v>89</v>
      </c>
      <c r="B99" s="532"/>
      <c r="C99" s="506" t="s">
        <v>419</v>
      </c>
      <c r="D99" s="528" t="s">
        <v>1928</v>
      </c>
      <c r="E99" s="511" t="s">
        <v>30</v>
      </c>
      <c r="F99" s="531">
        <v>1</v>
      </c>
      <c r="G99" s="20"/>
      <c r="H99" s="21"/>
    </row>
    <row r="100" spans="1:8">
      <c r="A100" s="522">
        <f t="shared" si="1"/>
        <v>90</v>
      </c>
      <c r="B100" s="532"/>
      <c r="C100" s="506" t="s">
        <v>419</v>
      </c>
      <c r="D100" s="528" t="s">
        <v>1165</v>
      </c>
      <c r="E100" s="511" t="s">
        <v>30</v>
      </c>
      <c r="F100" s="531">
        <v>12</v>
      </c>
      <c r="G100" s="20"/>
      <c r="H100" s="21"/>
    </row>
    <row r="101" spans="1:8">
      <c r="A101" s="522">
        <f t="shared" si="1"/>
        <v>91</v>
      </c>
      <c r="B101" s="532"/>
      <c r="C101" s="506" t="s">
        <v>419</v>
      </c>
      <c r="D101" s="528" t="s">
        <v>1166</v>
      </c>
      <c r="E101" s="511" t="s">
        <v>30</v>
      </c>
      <c r="F101" s="531">
        <v>7</v>
      </c>
      <c r="G101" s="20"/>
      <c r="H101" s="21"/>
    </row>
    <row r="102" spans="1:8">
      <c r="A102" s="522">
        <f t="shared" si="1"/>
        <v>92</v>
      </c>
      <c r="B102" s="532"/>
      <c r="C102" s="506" t="s">
        <v>419</v>
      </c>
      <c r="D102" s="528" t="s">
        <v>439</v>
      </c>
      <c r="E102" s="511" t="s">
        <v>30</v>
      </c>
      <c r="F102" s="531">
        <v>8</v>
      </c>
      <c r="G102" s="20"/>
      <c r="H102" s="21"/>
    </row>
    <row r="103" spans="1:8" ht="24">
      <c r="A103" s="522">
        <f t="shared" si="1"/>
        <v>93</v>
      </c>
      <c r="B103" s="532"/>
      <c r="C103" s="506" t="s">
        <v>419</v>
      </c>
      <c r="D103" s="528" t="s">
        <v>1167</v>
      </c>
      <c r="E103" s="511" t="s">
        <v>30</v>
      </c>
      <c r="F103" s="531">
        <v>10</v>
      </c>
      <c r="G103" s="20"/>
      <c r="H103" s="21"/>
    </row>
    <row r="104" spans="1:8">
      <c r="A104" s="522">
        <f t="shared" si="1"/>
        <v>94</v>
      </c>
      <c r="B104" s="532"/>
      <c r="C104" s="506" t="s">
        <v>420</v>
      </c>
      <c r="D104" s="528" t="s">
        <v>1929</v>
      </c>
      <c r="E104" s="511" t="s">
        <v>30</v>
      </c>
      <c r="F104" s="531">
        <v>2</v>
      </c>
      <c r="G104" s="20"/>
      <c r="H104" s="21"/>
    </row>
    <row r="105" spans="1:8">
      <c r="A105" s="522">
        <f t="shared" si="1"/>
        <v>95</v>
      </c>
      <c r="B105" s="532"/>
      <c r="C105" s="506" t="s">
        <v>420</v>
      </c>
      <c r="D105" s="528" t="s">
        <v>1168</v>
      </c>
      <c r="E105" s="511" t="s">
        <v>30</v>
      </c>
      <c r="F105" s="531">
        <v>1</v>
      </c>
      <c r="G105" s="20"/>
      <c r="H105" s="21"/>
    </row>
    <row r="106" spans="1:8">
      <c r="A106" s="522">
        <f t="shared" si="1"/>
        <v>96</v>
      </c>
      <c r="B106" s="532"/>
      <c r="C106" s="506" t="s">
        <v>420</v>
      </c>
      <c r="D106" s="528" t="s">
        <v>1169</v>
      </c>
      <c r="E106" s="511" t="s">
        <v>30</v>
      </c>
      <c r="F106" s="531">
        <v>12</v>
      </c>
      <c r="G106" s="20"/>
      <c r="H106" s="21"/>
    </row>
    <row r="107" spans="1:8">
      <c r="A107" s="522">
        <f t="shared" si="1"/>
        <v>97</v>
      </c>
      <c r="B107" s="532"/>
      <c r="C107" s="506" t="s">
        <v>420</v>
      </c>
      <c r="D107" s="528" t="s">
        <v>1170</v>
      </c>
      <c r="E107" s="511" t="s">
        <v>30</v>
      </c>
      <c r="F107" s="531">
        <v>6</v>
      </c>
      <c r="G107" s="20"/>
      <c r="H107" s="21"/>
    </row>
    <row r="108" spans="1:8">
      <c r="A108" s="522">
        <f t="shared" si="1"/>
        <v>98</v>
      </c>
      <c r="B108" s="532"/>
      <c r="C108" s="506" t="s">
        <v>420</v>
      </c>
      <c r="D108" s="528" t="s">
        <v>1171</v>
      </c>
      <c r="E108" s="511" t="s">
        <v>30</v>
      </c>
      <c r="F108" s="531">
        <v>5</v>
      </c>
      <c r="G108" s="20"/>
      <c r="H108" s="21"/>
    </row>
    <row r="109" spans="1:8" ht="24">
      <c r="A109" s="522">
        <f t="shared" si="1"/>
        <v>99</v>
      </c>
      <c r="B109" s="532"/>
      <c r="C109" s="506" t="s">
        <v>420</v>
      </c>
      <c r="D109" s="528" t="s">
        <v>1930</v>
      </c>
      <c r="E109" s="511" t="s">
        <v>30</v>
      </c>
      <c r="F109" s="531">
        <v>2</v>
      </c>
      <c r="G109" s="20"/>
      <c r="H109" s="21"/>
    </row>
    <row r="110" spans="1:8" ht="24">
      <c r="A110" s="522">
        <f t="shared" si="1"/>
        <v>100</v>
      </c>
      <c r="B110" s="532"/>
      <c r="C110" s="506" t="s">
        <v>420</v>
      </c>
      <c r="D110" s="528" t="s">
        <v>1172</v>
      </c>
      <c r="E110" s="511" t="s">
        <v>30</v>
      </c>
      <c r="F110" s="531">
        <v>11</v>
      </c>
      <c r="G110" s="20"/>
      <c r="H110" s="21"/>
    </row>
    <row r="111" spans="1:8" ht="24">
      <c r="A111" s="522">
        <f t="shared" si="1"/>
        <v>101</v>
      </c>
      <c r="B111" s="532"/>
      <c r="C111" s="506" t="s">
        <v>420</v>
      </c>
      <c r="D111" s="528" t="s">
        <v>1480</v>
      </c>
      <c r="E111" s="511" t="s">
        <v>30</v>
      </c>
      <c r="F111" s="531">
        <v>3</v>
      </c>
      <c r="G111" s="20"/>
      <c r="H111" s="21"/>
    </row>
    <row r="112" spans="1:8">
      <c r="A112" s="522">
        <f t="shared" si="1"/>
        <v>102</v>
      </c>
      <c r="B112" s="532"/>
      <c r="C112" s="506" t="s">
        <v>420</v>
      </c>
      <c r="D112" s="528" t="s">
        <v>1173</v>
      </c>
      <c r="E112" s="511" t="s">
        <v>30</v>
      </c>
      <c r="F112" s="531">
        <v>5</v>
      </c>
      <c r="G112" s="20"/>
      <c r="H112" s="21"/>
    </row>
    <row r="113" spans="1:8">
      <c r="A113" s="522">
        <f t="shared" si="1"/>
        <v>103</v>
      </c>
      <c r="B113" s="532"/>
      <c r="C113" s="506" t="s">
        <v>420</v>
      </c>
      <c r="D113" s="528" t="s">
        <v>1481</v>
      </c>
      <c r="E113" s="511" t="s">
        <v>30</v>
      </c>
      <c r="F113" s="531">
        <v>1</v>
      </c>
      <c r="G113" s="20"/>
      <c r="H113" s="21"/>
    </row>
    <row r="114" spans="1:8">
      <c r="A114" s="522">
        <f t="shared" si="1"/>
        <v>104</v>
      </c>
      <c r="B114" s="532"/>
      <c r="C114" s="506" t="s">
        <v>420</v>
      </c>
      <c r="D114" s="528" t="s">
        <v>1174</v>
      </c>
      <c r="E114" s="511" t="s">
        <v>30</v>
      </c>
      <c r="F114" s="531">
        <v>1</v>
      </c>
      <c r="G114" s="20"/>
      <c r="H114" s="21"/>
    </row>
    <row r="115" spans="1:8">
      <c r="A115" s="522">
        <f t="shared" si="1"/>
        <v>105</v>
      </c>
      <c r="B115" s="532"/>
      <c r="C115" s="506" t="s">
        <v>420</v>
      </c>
      <c r="D115" s="528" t="s">
        <v>1931</v>
      </c>
      <c r="E115" s="511" t="s">
        <v>30</v>
      </c>
      <c r="F115" s="531">
        <v>1</v>
      </c>
      <c r="G115" s="20"/>
      <c r="H115" s="21"/>
    </row>
    <row r="116" spans="1:8">
      <c r="A116" s="522">
        <f t="shared" si="1"/>
        <v>106</v>
      </c>
      <c r="B116" s="532"/>
      <c r="C116" s="506" t="s">
        <v>420</v>
      </c>
      <c r="D116" s="528" t="s">
        <v>1932</v>
      </c>
      <c r="E116" s="511" t="s">
        <v>30</v>
      </c>
      <c r="F116" s="531">
        <v>1</v>
      </c>
      <c r="G116" s="20"/>
      <c r="H116" s="21"/>
    </row>
    <row r="117" spans="1:8">
      <c r="A117" s="522">
        <f t="shared" si="1"/>
        <v>107</v>
      </c>
      <c r="B117" s="532"/>
      <c r="C117" s="506" t="s">
        <v>420</v>
      </c>
      <c r="D117" s="528" t="s">
        <v>1482</v>
      </c>
      <c r="E117" s="511" t="s">
        <v>30</v>
      </c>
      <c r="F117" s="531">
        <v>3</v>
      </c>
      <c r="G117" s="20"/>
      <c r="H117" s="21"/>
    </row>
    <row r="118" spans="1:8">
      <c r="A118" s="522">
        <f t="shared" si="1"/>
        <v>108</v>
      </c>
      <c r="B118" s="532"/>
      <c r="C118" s="506" t="s">
        <v>420</v>
      </c>
      <c r="D118" s="528" t="s">
        <v>1175</v>
      </c>
      <c r="E118" s="511" t="s">
        <v>30</v>
      </c>
      <c r="F118" s="531">
        <v>2</v>
      </c>
      <c r="G118" s="20"/>
      <c r="H118" s="21"/>
    </row>
    <row r="119" spans="1:8">
      <c r="A119" s="522">
        <f t="shared" si="1"/>
        <v>109</v>
      </c>
      <c r="B119" s="532"/>
      <c r="C119" s="506" t="s">
        <v>420</v>
      </c>
      <c r="D119" s="528" t="s">
        <v>1176</v>
      </c>
      <c r="E119" s="511" t="s">
        <v>30</v>
      </c>
      <c r="F119" s="531">
        <v>1</v>
      </c>
      <c r="G119" s="20"/>
      <c r="H119" s="21"/>
    </row>
    <row r="120" spans="1:8">
      <c r="A120" s="522">
        <f t="shared" si="1"/>
        <v>110</v>
      </c>
      <c r="B120" s="532"/>
      <c r="C120" s="506" t="s">
        <v>420</v>
      </c>
      <c r="D120" s="528" t="s">
        <v>440</v>
      </c>
      <c r="E120" s="511" t="s">
        <v>30</v>
      </c>
      <c r="F120" s="531">
        <v>20</v>
      </c>
      <c r="G120" s="20"/>
      <c r="H120" s="21"/>
    </row>
    <row r="121" spans="1:8">
      <c r="A121" s="522">
        <f t="shared" si="1"/>
        <v>111</v>
      </c>
      <c r="B121" s="532"/>
      <c r="C121" s="506" t="s">
        <v>420</v>
      </c>
      <c r="D121" s="528" t="s">
        <v>1177</v>
      </c>
      <c r="E121" s="511" t="s">
        <v>30</v>
      </c>
      <c r="F121" s="531">
        <v>5</v>
      </c>
      <c r="G121" s="20"/>
      <c r="H121" s="21"/>
    </row>
    <row r="122" spans="1:8">
      <c r="A122" s="522">
        <f t="shared" si="1"/>
        <v>112</v>
      </c>
      <c r="B122" s="532"/>
      <c r="C122" s="506" t="s">
        <v>1483</v>
      </c>
      <c r="D122" s="528" t="s">
        <v>454</v>
      </c>
      <c r="E122" s="511" t="s">
        <v>30</v>
      </c>
      <c r="F122" s="531">
        <v>3</v>
      </c>
      <c r="G122" s="20"/>
      <c r="H122" s="21"/>
    </row>
    <row r="123" spans="1:8">
      <c r="A123" s="522">
        <f t="shared" si="1"/>
        <v>113</v>
      </c>
      <c r="B123" s="532"/>
      <c r="C123" s="506" t="s">
        <v>1483</v>
      </c>
      <c r="D123" s="528" t="s">
        <v>455</v>
      </c>
      <c r="E123" s="511" t="s">
        <v>30</v>
      </c>
      <c r="F123" s="531">
        <v>3</v>
      </c>
      <c r="G123" s="20"/>
      <c r="H123" s="21"/>
    </row>
    <row r="124" spans="1:8">
      <c r="A124" s="522">
        <f t="shared" si="1"/>
        <v>114</v>
      </c>
      <c r="B124" s="532"/>
      <c r="C124" s="506" t="s">
        <v>1483</v>
      </c>
      <c r="D124" s="528" t="s">
        <v>456</v>
      </c>
      <c r="E124" s="511" t="s">
        <v>30</v>
      </c>
      <c r="F124" s="531">
        <v>3</v>
      </c>
      <c r="G124" s="20"/>
      <c r="H124" s="21"/>
    </row>
    <row r="125" spans="1:8">
      <c r="A125" s="522">
        <f t="shared" si="1"/>
        <v>115</v>
      </c>
      <c r="B125" s="532"/>
      <c r="C125" s="506" t="s">
        <v>421</v>
      </c>
      <c r="D125" s="528" t="s">
        <v>1484</v>
      </c>
      <c r="E125" s="511" t="s">
        <v>30</v>
      </c>
      <c r="F125" s="531">
        <v>1</v>
      </c>
      <c r="G125" s="20"/>
      <c r="H125" s="21"/>
    </row>
    <row r="126" spans="1:8">
      <c r="A126" s="522">
        <f t="shared" si="1"/>
        <v>116</v>
      </c>
      <c r="B126" s="532"/>
      <c r="C126" s="506" t="s">
        <v>421</v>
      </c>
      <c r="D126" s="528" t="s">
        <v>1933</v>
      </c>
      <c r="E126" s="511" t="s">
        <v>30</v>
      </c>
      <c r="F126" s="531">
        <v>1</v>
      </c>
      <c r="G126" s="20"/>
      <c r="H126" s="21"/>
    </row>
    <row r="127" spans="1:8">
      <c r="A127" s="522">
        <f t="shared" si="1"/>
        <v>117</v>
      </c>
      <c r="B127" s="532"/>
      <c r="C127" s="506" t="s">
        <v>421</v>
      </c>
      <c r="D127" s="528" t="s">
        <v>458</v>
      </c>
      <c r="E127" s="511" t="s">
        <v>30</v>
      </c>
      <c r="F127" s="531">
        <v>14</v>
      </c>
      <c r="G127" s="20"/>
      <c r="H127" s="21"/>
    </row>
    <row r="128" spans="1:8">
      <c r="A128" s="522">
        <f t="shared" si="1"/>
        <v>118</v>
      </c>
      <c r="B128" s="532"/>
      <c r="C128" s="506" t="s">
        <v>421</v>
      </c>
      <c r="D128" s="528" t="s">
        <v>1934</v>
      </c>
      <c r="E128" s="511" t="s">
        <v>30</v>
      </c>
      <c r="F128" s="531">
        <v>7</v>
      </c>
      <c r="G128" s="20"/>
      <c r="H128" s="21"/>
    </row>
    <row r="129" spans="1:8">
      <c r="A129" s="522">
        <f t="shared" si="1"/>
        <v>119</v>
      </c>
      <c r="B129" s="532"/>
      <c r="C129" s="506" t="s">
        <v>421</v>
      </c>
      <c r="D129" s="528" t="s">
        <v>460</v>
      </c>
      <c r="E129" s="511" t="s">
        <v>30</v>
      </c>
      <c r="F129" s="531">
        <v>1</v>
      </c>
      <c r="G129" s="20"/>
      <c r="H129" s="21"/>
    </row>
    <row r="130" spans="1:8">
      <c r="A130" s="522">
        <f t="shared" si="1"/>
        <v>120</v>
      </c>
      <c r="B130" s="532"/>
      <c r="C130" s="506" t="s">
        <v>421</v>
      </c>
      <c r="D130" s="528" t="s">
        <v>1485</v>
      </c>
      <c r="E130" s="511" t="s">
        <v>30</v>
      </c>
      <c r="F130" s="531">
        <v>2</v>
      </c>
      <c r="G130" s="20"/>
      <c r="H130" s="21"/>
    </row>
    <row r="131" spans="1:8">
      <c r="A131" s="522">
        <f t="shared" si="1"/>
        <v>121</v>
      </c>
      <c r="B131" s="532"/>
      <c r="C131" s="506" t="s">
        <v>421</v>
      </c>
      <c r="D131" s="528" t="s">
        <v>1935</v>
      </c>
      <c r="E131" s="511" t="s">
        <v>30</v>
      </c>
      <c r="F131" s="531">
        <v>2</v>
      </c>
      <c r="G131" s="20"/>
      <c r="H131" s="21"/>
    </row>
    <row r="132" spans="1:8">
      <c r="A132" s="522">
        <f t="shared" si="1"/>
        <v>122</v>
      </c>
      <c r="B132" s="532"/>
      <c r="C132" s="506" t="s">
        <v>421</v>
      </c>
      <c r="D132" s="528" t="s">
        <v>1486</v>
      </c>
      <c r="E132" s="511" t="s">
        <v>30</v>
      </c>
      <c r="F132" s="531">
        <v>3</v>
      </c>
      <c r="G132" s="20"/>
      <c r="H132" s="21"/>
    </row>
    <row r="133" spans="1:8">
      <c r="A133" s="522">
        <f t="shared" si="1"/>
        <v>123</v>
      </c>
      <c r="B133" s="532"/>
      <c r="C133" s="506" t="s">
        <v>421</v>
      </c>
      <c r="D133" s="528" t="s">
        <v>461</v>
      </c>
      <c r="E133" s="511" t="s">
        <v>30</v>
      </c>
      <c r="F133" s="531">
        <v>1</v>
      </c>
      <c r="G133" s="20"/>
      <c r="H133" s="21"/>
    </row>
    <row r="134" spans="1:8">
      <c r="A134" s="522">
        <f t="shared" si="1"/>
        <v>124</v>
      </c>
      <c r="B134" s="532"/>
      <c r="C134" s="506" t="s">
        <v>421</v>
      </c>
      <c r="D134" s="528" t="s">
        <v>1936</v>
      </c>
      <c r="E134" s="511" t="s">
        <v>30</v>
      </c>
      <c r="F134" s="531">
        <v>2</v>
      </c>
      <c r="G134" s="20"/>
      <c r="H134" s="21"/>
    </row>
    <row r="135" spans="1:8">
      <c r="A135" s="522">
        <f t="shared" si="1"/>
        <v>125</v>
      </c>
      <c r="B135" s="532"/>
      <c r="C135" s="506" t="s">
        <v>421</v>
      </c>
      <c r="D135" s="528" t="s">
        <v>1487</v>
      </c>
      <c r="E135" s="511" t="s">
        <v>30</v>
      </c>
      <c r="F135" s="531">
        <v>2</v>
      </c>
      <c r="G135" s="20"/>
      <c r="H135" s="21"/>
    </row>
    <row r="136" spans="1:8">
      <c r="A136" s="522">
        <f t="shared" si="1"/>
        <v>126</v>
      </c>
      <c r="B136" s="532"/>
      <c r="C136" s="506" t="s">
        <v>1488</v>
      </c>
      <c r="D136" s="528" t="s">
        <v>1489</v>
      </c>
      <c r="E136" s="511" t="s">
        <v>30</v>
      </c>
      <c r="F136" s="531">
        <v>2</v>
      </c>
      <c r="G136" s="20"/>
      <c r="H136" s="21"/>
    </row>
    <row r="137" spans="1:8">
      <c r="A137" s="522">
        <f t="shared" si="1"/>
        <v>127</v>
      </c>
      <c r="B137" s="532"/>
      <c r="C137" s="506" t="s">
        <v>1488</v>
      </c>
      <c r="D137" s="528" t="s">
        <v>1490</v>
      </c>
      <c r="E137" s="511" t="s">
        <v>30</v>
      </c>
      <c r="F137" s="531">
        <v>2</v>
      </c>
      <c r="G137" s="20"/>
      <c r="H137" s="21"/>
    </row>
    <row r="138" spans="1:8">
      <c r="A138" s="522">
        <f t="shared" si="1"/>
        <v>128</v>
      </c>
      <c r="B138" s="532"/>
      <c r="C138" s="506" t="s">
        <v>1488</v>
      </c>
      <c r="D138" s="528" t="s">
        <v>1491</v>
      </c>
      <c r="E138" s="511" t="s">
        <v>30</v>
      </c>
      <c r="F138" s="531">
        <v>8</v>
      </c>
      <c r="G138" s="20"/>
      <c r="H138" s="21"/>
    </row>
    <row r="139" spans="1:8">
      <c r="A139" s="522">
        <f t="shared" si="1"/>
        <v>129</v>
      </c>
      <c r="B139" s="532"/>
      <c r="C139" s="506" t="s">
        <v>422</v>
      </c>
      <c r="D139" s="528" t="s">
        <v>1492</v>
      </c>
      <c r="E139" s="511" t="s">
        <v>30</v>
      </c>
      <c r="F139" s="531">
        <v>1</v>
      </c>
      <c r="G139" s="20"/>
      <c r="H139" s="21"/>
    </row>
    <row r="140" spans="1:8">
      <c r="A140" s="522">
        <f t="shared" ref="A140:A199" si="2">A139+1</f>
        <v>130</v>
      </c>
      <c r="B140" s="532"/>
      <c r="C140" s="506" t="s">
        <v>422</v>
      </c>
      <c r="D140" s="528" t="s">
        <v>1493</v>
      </c>
      <c r="E140" s="511" t="s">
        <v>30</v>
      </c>
      <c r="F140" s="531">
        <v>6</v>
      </c>
      <c r="G140" s="20"/>
      <c r="H140" s="21"/>
    </row>
    <row r="141" spans="1:8">
      <c r="A141" s="522">
        <f t="shared" si="2"/>
        <v>131</v>
      </c>
      <c r="B141" s="532"/>
      <c r="C141" s="506" t="s">
        <v>422</v>
      </c>
      <c r="D141" s="528" t="s">
        <v>1494</v>
      </c>
      <c r="E141" s="511" t="s">
        <v>30</v>
      </c>
      <c r="F141" s="531">
        <v>2</v>
      </c>
      <c r="G141" s="20"/>
      <c r="H141" s="21"/>
    </row>
    <row r="142" spans="1:8">
      <c r="A142" s="522">
        <f t="shared" si="2"/>
        <v>132</v>
      </c>
      <c r="B142" s="532"/>
      <c r="C142" s="506" t="s">
        <v>422</v>
      </c>
      <c r="D142" s="528" t="s">
        <v>418</v>
      </c>
      <c r="E142" s="511" t="s">
        <v>30</v>
      </c>
      <c r="F142" s="531">
        <v>1</v>
      </c>
      <c r="G142" s="20"/>
      <c r="H142" s="21"/>
    </row>
    <row r="143" spans="1:8">
      <c r="A143" s="522">
        <f t="shared" si="2"/>
        <v>133</v>
      </c>
      <c r="B143" s="532"/>
      <c r="C143" s="506" t="s">
        <v>422</v>
      </c>
      <c r="D143" s="528" t="s">
        <v>1937</v>
      </c>
      <c r="E143" s="511" t="s">
        <v>30</v>
      </c>
      <c r="F143" s="531">
        <v>1</v>
      </c>
      <c r="G143" s="20"/>
      <c r="H143" s="21"/>
    </row>
    <row r="144" spans="1:8">
      <c r="A144" s="522">
        <f t="shared" si="2"/>
        <v>134</v>
      </c>
      <c r="B144" s="532"/>
      <c r="C144" s="506" t="s">
        <v>422</v>
      </c>
      <c r="D144" s="528" t="s">
        <v>1495</v>
      </c>
      <c r="E144" s="511" t="s">
        <v>30</v>
      </c>
      <c r="F144" s="531">
        <v>2</v>
      </c>
      <c r="G144" s="20"/>
      <c r="H144" s="21"/>
    </row>
    <row r="145" spans="1:8">
      <c r="A145" s="522">
        <f t="shared" si="2"/>
        <v>135</v>
      </c>
      <c r="B145" s="532"/>
      <c r="C145" s="506" t="s">
        <v>422</v>
      </c>
      <c r="D145" s="528" t="s">
        <v>468</v>
      </c>
      <c r="E145" s="511" t="s">
        <v>30</v>
      </c>
      <c r="F145" s="531">
        <v>1</v>
      </c>
      <c r="G145" s="20"/>
      <c r="H145" s="21"/>
    </row>
    <row r="146" spans="1:8">
      <c r="A146" s="522">
        <f t="shared" si="2"/>
        <v>136</v>
      </c>
      <c r="B146" s="532"/>
      <c r="C146" s="506" t="s">
        <v>422</v>
      </c>
      <c r="D146" s="528" t="s">
        <v>1496</v>
      </c>
      <c r="E146" s="511" t="s">
        <v>30</v>
      </c>
      <c r="F146" s="531">
        <v>1</v>
      </c>
      <c r="G146" s="20"/>
      <c r="H146" s="21"/>
    </row>
    <row r="147" spans="1:8">
      <c r="A147" s="522">
        <f t="shared" si="2"/>
        <v>137</v>
      </c>
      <c r="B147" s="532"/>
      <c r="C147" s="506" t="s">
        <v>422</v>
      </c>
      <c r="D147" s="528" t="s">
        <v>1938</v>
      </c>
      <c r="E147" s="511" t="s">
        <v>30</v>
      </c>
      <c r="F147" s="531">
        <v>1</v>
      </c>
      <c r="G147" s="20"/>
      <c r="H147" s="21"/>
    </row>
    <row r="148" spans="1:8">
      <c r="A148" s="522">
        <f t="shared" si="2"/>
        <v>138</v>
      </c>
      <c r="B148" s="532"/>
      <c r="C148" s="506" t="s">
        <v>423</v>
      </c>
      <c r="D148" s="528" t="s">
        <v>1497</v>
      </c>
      <c r="E148" s="511" t="s">
        <v>30</v>
      </c>
      <c r="F148" s="531">
        <v>2</v>
      </c>
      <c r="G148" s="20"/>
      <c r="H148" s="21"/>
    </row>
    <row r="149" spans="1:8">
      <c r="A149" s="522">
        <f t="shared" si="2"/>
        <v>139</v>
      </c>
      <c r="B149" s="532"/>
      <c r="C149" s="506" t="s">
        <v>423</v>
      </c>
      <c r="D149" s="528" t="s">
        <v>1498</v>
      </c>
      <c r="E149" s="511" t="s">
        <v>30</v>
      </c>
      <c r="F149" s="531">
        <v>14</v>
      </c>
      <c r="G149" s="20"/>
      <c r="H149" s="21"/>
    </row>
    <row r="150" spans="1:8">
      <c r="A150" s="522">
        <f t="shared" si="2"/>
        <v>140</v>
      </c>
      <c r="B150" s="532"/>
      <c r="C150" s="506" t="s">
        <v>423</v>
      </c>
      <c r="D150" s="528" t="s">
        <v>1499</v>
      </c>
      <c r="E150" s="511" t="s">
        <v>30</v>
      </c>
      <c r="F150" s="531">
        <v>12</v>
      </c>
      <c r="G150" s="20"/>
      <c r="H150" s="21"/>
    </row>
    <row r="151" spans="1:8">
      <c r="A151" s="522">
        <f t="shared" si="2"/>
        <v>141</v>
      </c>
      <c r="B151" s="532"/>
      <c r="C151" s="506" t="s">
        <v>423</v>
      </c>
      <c r="D151" s="528" t="s">
        <v>1500</v>
      </c>
      <c r="E151" s="511" t="s">
        <v>30</v>
      </c>
      <c r="F151" s="531">
        <v>7</v>
      </c>
      <c r="G151" s="20"/>
      <c r="H151" s="21"/>
    </row>
    <row r="152" spans="1:8">
      <c r="A152" s="522">
        <f t="shared" si="2"/>
        <v>142</v>
      </c>
      <c r="B152" s="532"/>
      <c r="C152" s="506" t="s">
        <v>423</v>
      </c>
      <c r="D152" s="528" t="s">
        <v>1501</v>
      </c>
      <c r="E152" s="511" t="s">
        <v>30</v>
      </c>
      <c r="F152" s="531">
        <v>28</v>
      </c>
      <c r="G152" s="20"/>
      <c r="H152" s="21"/>
    </row>
    <row r="153" spans="1:8">
      <c r="A153" s="522">
        <f t="shared" si="2"/>
        <v>143</v>
      </c>
      <c r="B153" s="532"/>
      <c r="C153" s="506" t="s">
        <v>423</v>
      </c>
      <c r="D153" s="528" t="s">
        <v>424</v>
      </c>
      <c r="E153" s="511" t="s">
        <v>30</v>
      </c>
      <c r="F153" s="531">
        <v>20</v>
      </c>
      <c r="G153" s="20"/>
      <c r="H153" s="21"/>
    </row>
    <row r="154" spans="1:8">
      <c r="A154" s="522">
        <f t="shared" si="2"/>
        <v>144</v>
      </c>
      <c r="B154" s="532"/>
      <c r="C154" s="506" t="s">
        <v>423</v>
      </c>
      <c r="D154" s="528" t="s">
        <v>441</v>
      </c>
      <c r="E154" s="511" t="s">
        <v>30</v>
      </c>
      <c r="F154" s="531">
        <v>9</v>
      </c>
      <c r="G154" s="20"/>
      <c r="H154" s="21"/>
    </row>
    <row r="155" spans="1:8">
      <c r="A155" s="522">
        <f t="shared" si="2"/>
        <v>145</v>
      </c>
      <c r="B155" s="532"/>
      <c r="C155" s="506" t="s">
        <v>423</v>
      </c>
      <c r="D155" s="528" t="s">
        <v>442</v>
      </c>
      <c r="E155" s="511" t="s">
        <v>30</v>
      </c>
      <c r="F155" s="531">
        <v>8</v>
      </c>
      <c r="G155" s="20"/>
      <c r="H155" s="21"/>
    </row>
    <row r="156" spans="1:8">
      <c r="A156" s="522">
        <f t="shared" si="2"/>
        <v>146</v>
      </c>
      <c r="B156" s="532"/>
      <c r="C156" s="506" t="s">
        <v>1502</v>
      </c>
      <c r="D156" s="528" t="s">
        <v>1503</v>
      </c>
      <c r="E156" s="511" t="s">
        <v>30</v>
      </c>
      <c r="F156" s="531">
        <v>1</v>
      </c>
      <c r="G156" s="20"/>
      <c r="H156" s="21"/>
    </row>
    <row r="157" spans="1:8">
      <c r="A157" s="522">
        <f t="shared" si="2"/>
        <v>147</v>
      </c>
      <c r="B157" s="532"/>
      <c r="C157" s="506" t="s">
        <v>1502</v>
      </c>
      <c r="D157" s="528" t="s">
        <v>1939</v>
      </c>
      <c r="E157" s="511" t="s">
        <v>30</v>
      </c>
      <c r="F157" s="531">
        <v>2</v>
      </c>
      <c r="G157" s="20"/>
      <c r="H157" s="21"/>
    </row>
    <row r="158" spans="1:8">
      <c r="A158" s="522">
        <f t="shared" si="2"/>
        <v>148</v>
      </c>
      <c r="B158" s="532"/>
      <c r="C158" s="506" t="s">
        <v>423</v>
      </c>
      <c r="D158" s="528" t="s">
        <v>443</v>
      </c>
      <c r="E158" s="511" t="s">
        <v>30</v>
      </c>
      <c r="F158" s="531">
        <v>20</v>
      </c>
      <c r="G158" s="20"/>
      <c r="H158" s="21"/>
    </row>
    <row r="159" spans="1:8">
      <c r="A159" s="522">
        <f t="shared" si="2"/>
        <v>149</v>
      </c>
      <c r="B159" s="532"/>
      <c r="C159" s="506" t="s">
        <v>423</v>
      </c>
      <c r="D159" s="528" t="s">
        <v>1940</v>
      </c>
      <c r="E159" s="511" t="s">
        <v>30</v>
      </c>
      <c r="F159" s="531">
        <v>1</v>
      </c>
      <c r="G159" s="20"/>
      <c r="H159" s="21"/>
    </row>
    <row r="160" spans="1:8">
      <c r="A160" s="522">
        <f t="shared" si="2"/>
        <v>150</v>
      </c>
      <c r="B160" s="532"/>
      <c r="C160" s="506" t="s">
        <v>423</v>
      </c>
      <c r="D160" s="528" t="s">
        <v>1504</v>
      </c>
      <c r="E160" s="511" t="s">
        <v>30</v>
      </c>
      <c r="F160" s="531">
        <v>1</v>
      </c>
      <c r="G160" s="20"/>
      <c r="H160" s="21"/>
    </row>
    <row r="161" spans="1:8">
      <c r="A161" s="522">
        <f t="shared" si="2"/>
        <v>151</v>
      </c>
      <c r="B161" s="532"/>
      <c r="C161" s="506" t="s">
        <v>423</v>
      </c>
      <c r="D161" s="528" t="s">
        <v>1506</v>
      </c>
      <c r="E161" s="511" t="s">
        <v>30</v>
      </c>
      <c r="F161" s="531">
        <v>2</v>
      </c>
      <c r="G161" s="20"/>
      <c r="H161" s="21"/>
    </row>
    <row r="162" spans="1:8">
      <c r="A162" s="522">
        <f t="shared" si="2"/>
        <v>152</v>
      </c>
      <c r="B162" s="532"/>
      <c r="C162" s="506" t="s">
        <v>1502</v>
      </c>
      <c r="D162" s="528" t="s">
        <v>1941</v>
      </c>
      <c r="E162" s="511" t="s">
        <v>30</v>
      </c>
      <c r="F162" s="531">
        <v>2</v>
      </c>
      <c r="G162" s="20"/>
      <c r="H162" s="21"/>
    </row>
    <row r="163" spans="1:8">
      <c r="A163" s="522">
        <f t="shared" si="2"/>
        <v>153</v>
      </c>
      <c r="B163" s="532"/>
      <c r="C163" s="506" t="s">
        <v>423</v>
      </c>
      <c r="D163" s="528" t="s">
        <v>1507</v>
      </c>
      <c r="E163" s="511" t="s">
        <v>30</v>
      </c>
      <c r="F163" s="531">
        <v>1</v>
      </c>
      <c r="G163" s="20"/>
      <c r="H163" s="21"/>
    </row>
    <row r="164" spans="1:8">
      <c r="A164" s="522">
        <f t="shared" si="2"/>
        <v>154</v>
      </c>
      <c r="B164" s="532"/>
      <c r="C164" s="506" t="s">
        <v>1502</v>
      </c>
      <c r="D164" s="528" t="s">
        <v>1942</v>
      </c>
      <c r="E164" s="511" t="s">
        <v>30</v>
      </c>
      <c r="F164" s="531">
        <v>1</v>
      </c>
      <c r="G164" s="20"/>
      <c r="H164" s="21"/>
    </row>
    <row r="165" spans="1:8">
      <c r="A165" s="522">
        <f t="shared" si="2"/>
        <v>155</v>
      </c>
      <c r="B165" s="532"/>
      <c r="C165" s="506" t="s">
        <v>423</v>
      </c>
      <c r="D165" s="528" t="s">
        <v>1943</v>
      </c>
      <c r="E165" s="511" t="s">
        <v>30</v>
      </c>
      <c r="F165" s="531">
        <v>1</v>
      </c>
      <c r="G165" s="20"/>
      <c r="H165" s="21"/>
    </row>
    <row r="166" spans="1:8">
      <c r="A166" s="522">
        <f t="shared" si="2"/>
        <v>156</v>
      </c>
      <c r="B166" s="532"/>
      <c r="C166" s="506" t="s">
        <v>423</v>
      </c>
      <c r="D166" s="528" t="s">
        <v>1508</v>
      </c>
      <c r="E166" s="511" t="s">
        <v>30</v>
      </c>
      <c r="F166" s="531">
        <v>36</v>
      </c>
      <c r="G166" s="20"/>
      <c r="H166" s="21"/>
    </row>
    <row r="167" spans="1:8">
      <c r="A167" s="522">
        <f t="shared" si="2"/>
        <v>157</v>
      </c>
      <c r="B167" s="532"/>
      <c r="C167" s="506" t="s">
        <v>423</v>
      </c>
      <c r="D167" s="528" t="s">
        <v>444</v>
      </c>
      <c r="E167" s="511" t="s">
        <v>30</v>
      </c>
      <c r="F167" s="531">
        <v>12</v>
      </c>
      <c r="G167" s="20"/>
      <c r="H167" s="21"/>
    </row>
    <row r="168" spans="1:8">
      <c r="A168" s="522">
        <f t="shared" si="2"/>
        <v>158</v>
      </c>
      <c r="B168" s="532"/>
      <c r="C168" s="506" t="s">
        <v>423</v>
      </c>
      <c r="D168" s="528" t="s">
        <v>1509</v>
      </c>
      <c r="E168" s="511" t="s">
        <v>30</v>
      </c>
      <c r="F168" s="531">
        <v>5</v>
      </c>
      <c r="G168" s="20"/>
      <c r="H168" s="21"/>
    </row>
    <row r="169" spans="1:8">
      <c r="A169" s="522">
        <f t="shared" si="2"/>
        <v>159</v>
      </c>
      <c r="B169" s="532"/>
      <c r="C169" s="506" t="s">
        <v>1502</v>
      </c>
      <c r="D169" s="528" t="s">
        <v>1944</v>
      </c>
      <c r="E169" s="511" t="s">
        <v>30</v>
      </c>
      <c r="F169" s="531">
        <v>7</v>
      </c>
      <c r="G169" s="20"/>
      <c r="H169" s="21"/>
    </row>
    <row r="170" spans="1:8">
      <c r="A170" s="522">
        <f t="shared" si="2"/>
        <v>160</v>
      </c>
      <c r="B170" s="532"/>
      <c r="C170" s="506" t="s">
        <v>1502</v>
      </c>
      <c r="D170" s="528" t="s">
        <v>1510</v>
      </c>
      <c r="E170" s="511" t="s">
        <v>30</v>
      </c>
      <c r="F170" s="531">
        <v>1</v>
      </c>
      <c r="G170" s="20"/>
      <c r="H170" s="21"/>
    </row>
    <row r="171" spans="1:8">
      <c r="A171" s="522">
        <f t="shared" si="2"/>
        <v>161</v>
      </c>
      <c r="B171" s="532"/>
      <c r="C171" s="506" t="s">
        <v>1502</v>
      </c>
      <c r="D171" s="528" t="s">
        <v>1945</v>
      </c>
      <c r="E171" s="511" t="s">
        <v>30</v>
      </c>
      <c r="F171" s="531">
        <v>2</v>
      </c>
      <c r="G171" s="20"/>
      <c r="H171" s="21"/>
    </row>
    <row r="172" spans="1:8">
      <c r="A172" s="522">
        <f t="shared" si="2"/>
        <v>162</v>
      </c>
      <c r="B172" s="532"/>
      <c r="C172" s="506" t="s">
        <v>1502</v>
      </c>
      <c r="D172" s="528" t="s">
        <v>1505</v>
      </c>
      <c r="E172" s="511" t="s">
        <v>30</v>
      </c>
      <c r="F172" s="531">
        <v>3</v>
      </c>
      <c r="G172" s="20"/>
      <c r="H172" s="21"/>
    </row>
    <row r="173" spans="1:8">
      <c r="A173" s="522">
        <f t="shared" si="2"/>
        <v>163</v>
      </c>
      <c r="B173" s="532"/>
      <c r="C173" s="506" t="s">
        <v>1502</v>
      </c>
      <c r="D173" s="528" t="s">
        <v>462</v>
      </c>
      <c r="E173" s="511" t="s">
        <v>30</v>
      </c>
      <c r="F173" s="531">
        <v>1</v>
      </c>
      <c r="G173" s="20"/>
      <c r="H173" s="21"/>
    </row>
    <row r="174" spans="1:8">
      <c r="A174" s="522">
        <f t="shared" si="2"/>
        <v>164</v>
      </c>
      <c r="B174" s="532"/>
      <c r="C174" s="506" t="s">
        <v>1511</v>
      </c>
      <c r="D174" s="528" t="s">
        <v>1946</v>
      </c>
      <c r="E174" s="511" t="s">
        <v>30</v>
      </c>
      <c r="F174" s="531">
        <v>2</v>
      </c>
      <c r="G174" s="20"/>
      <c r="H174" s="21"/>
    </row>
    <row r="175" spans="1:8">
      <c r="A175" s="522">
        <f t="shared" si="2"/>
        <v>165</v>
      </c>
      <c r="B175" s="532"/>
      <c r="C175" s="506" t="s">
        <v>1511</v>
      </c>
      <c r="D175" s="528" t="s">
        <v>1947</v>
      </c>
      <c r="E175" s="511" t="s">
        <v>30</v>
      </c>
      <c r="F175" s="531">
        <v>2</v>
      </c>
      <c r="G175" s="20"/>
      <c r="H175" s="21"/>
    </row>
    <row r="176" spans="1:8">
      <c r="A176" s="522">
        <f t="shared" si="2"/>
        <v>166</v>
      </c>
      <c r="B176" s="532"/>
      <c r="C176" s="506" t="s">
        <v>1511</v>
      </c>
      <c r="D176" s="528" t="s">
        <v>1948</v>
      </c>
      <c r="E176" s="511" t="s">
        <v>30</v>
      </c>
      <c r="F176" s="531">
        <v>4</v>
      </c>
      <c r="G176" s="20"/>
      <c r="H176" s="21"/>
    </row>
    <row r="177" spans="1:8">
      <c r="A177" s="522">
        <f t="shared" si="2"/>
        <v>167</v>
      </c>
      <c r="B177" s="532"/>
      <c r="C177" s="506" t="s">
        <v>1511</v>
      </c>
      <c r="D177" s="528" t="s">
        <v>1512</v>
      </c>
      <c r="E177" s="511" t="s">
        <v>30</v>
      </c>
      <c r="F177" s="531">
        <v>1</v>
      </c>
      <c r="G177" s="20"/>
      <c r="H177" s="21"/>
    </row>
    <row r="178" spans="1:8">
      <c r="A178" s="522">
        <f t="shared" si="2"/>
        <v>168</v>
      </c>
      <c r="B178" s="532"/>
      <c r="C178" s="506" t="s">
        <v>1511</v>
      </c>
      <c r="D178" s="528" t="s">
        <v>1949</v>
      </c>
      <c r="E178" s="511" t="s">
        <v>30</v>
      </c>
      <c r="F178" s="531">
        <v>1</v>
      </c>
      <c r="G178" s="20"/>
      <c r="H178" s="21"/>
    </row>
    <row r="179" spans="1:8">
      <c r="A179" s="522">
        <f t="shared" si="2"/>
        <v>169</v>
      </c>
      <c r="B179" s="532"/>
      <c r="C179" s="506" t="s">
        <v>1511</v>
      </c>
      <c r="D179" s="528" t="s">
        <v>1513</v>
      </c>
      <c r="E179" s="511" t="s">
        <v>30</v>
      </c>
      <c r="F179" s="531">
        <v>1</v>
      </c>
      <c r="G179" s="20"/>
      <c r="H179" s="21"/>
    </row>
    <row r="180" spans="1:8" ht="24">
      <c r="A180" s="522">
        <f t="shared" si="2"/>
        <v>170</v>
      </c>
      <c r="B180" s="532"/>
      <c r="C180" s="506" t="s">
        <v>425</v>
      </c>
      <c r="D180" s="528" t="s">
        <v>1950</v>
      </c>
      <c r="E180" s="511" t="s">
        <v>30</v>
      </c>
      <c r="F180" s="531">
        <v>2</v>
      </c>
      <c r="G180" s="20"/>
      <c r="H180" s="21"/>
    </row>
    <row r="181" spans="1:8" ht="24">
      <c r="A181" s="522">
        <f t="shared" si="2"/>
        <v>171</v>
      </c>
      <c r="B181" s="532"/>
      <c r="C181" s="506" t="s">
        <v>425</v>
      </c>
      <c r="D181" s="528" t="s">
        <v>1951</v>
      </c>
      <c r="E181" s="511" t="s">
        <v>30</v>
      </c>
      <c r="F181" s="531">
        <v>4</v>
      </c>
      <c r="G181" s="20"/>
      <c r="H181" s="21"/>
    </row>
    <row r="182" spans="1:8" ht="24">
      <c r="A182" s="522">
        <f t="shared" si="2"/>
        <v>172</v>
      </c>
      <c r="B182" s="532"/>
      <c r="C182" s="506" t="s">
        <v>425</v>
      </c>
      <c r="D182" s="528" t="s">
        <v>1952</v>
      </c>
      <c r="E182" s="511" t="s">
        <v>30</v>
      </c>
      <c r="F182" s="531">
        <v>1</v>
      </c>
      <c r="G182" s="20"/>
      <c r="H182" s="21"/>
    </row>
    <row r="183" spans="1:8" ht="24">
      <c r="A183" s="522">
        <f t="shared" si="2"/>
        <v>173</v>
      </c>
      <c r="B183" s="532"/>
      <c r="C183" s="506" t="s">
        <v>425</v>
      </c>
      <c r="D183" s="528" t="s">
        <v>1953</v>
      </c>
      <c r="E183" s="511" t="s">
        <v>30</v>
      </c>
      <c r="F183" s="531">
        <v>2</v>
      </c>
      <c r="G183" s="20"/>
      <c r="H183" s="21"/>
    </row>
    <row r="184" spans="1:8" ht="24">
      <c r="A184" s="522">
        <f t="shared" si="2"/>
        <v>174</v>
      </c>
      <c r="B184" s="532"/>
      <c r="C184" s="506" t="s">
        <v>425</v>
      </c>
      <c r="D184" s="528" t="s">
        <v>1954</v>
      </c>
      <c r="E184" s="511" t="s">
        <v>30</v>
      </c>
      <c r="F184" s="531">
        <v>1</v>
      </c>
      <c r="G184" s="20"/>
      <c r="H184" s="21"/>
    </row>
    <row r="185" spans="1:8">
      <c r="A185" s="522">
        <f t="shared" si="2"/>
        <v>175</v>
      </c>
      <c r="B185" s="532"/>
      <c r="C185" s="506" t="s">
        <v>425</v>
      </c>
      <c r="D185" s="528" t="s">
        <v>1178</v>
      </c>
      <c r="E185" s="511" t="s">
        <v>30</v>
      </c>
      <c r="F185" s="531">
        <v>4</v>
      </c>
      <c r="G185" s="20"/>
      <c r="H185" s="21"/>
    </row>
    <row r="186" spans="1:8">
      <c r="A186" s="522">
        <f t="shared" si="2"/>
        <v>176</v>
      </c>
      <c r="B186" s="532"/>
      <c r="C186" s="506" t="s">
        <v>425</v>
      </c>
      <c r="D186" s="528" t="s">
        <v>1179</v>
      </c>
      <c r="E186" s="511" t="s">
        <v>30</v>
      </c>
      <c r="F186" s="531">
        <v>1</v>
      </c>
      <c r="G186" s="20"/>
      <c r="H186" s="21"/>
    </row>
    <row r="187" spans="1:8">
      <c r="A187" s="522">
        <f t="shared" si="2"/>
        <v>177</v>
      </c>
      <c r="B187" s="532"/>
      <c r="C187" s="506" t="s">
        <v>425</v>
      </c>
      <c r="D187" s="528" t="s">
        <v>1180</v>
      </c>
      <c r="E187" s="511" t="s">
        <v>30</v>
      </c>
      <c r="F187" s="531">
        <v>1</v>
      </c>
      <c r="G187" s="20"/>
      <c r="H187" s="21"/>
    </row>
    <row r="188" spans="1:8">
      <c r="A188" s="522">
        <f t="shared" si="2"/>
        <v>178</v>
      </c>
      <c r="B188" s="532"/>
      <c r="C188" s="506" t="s">
        <v>425</v>
      </c>
      <c r="D188" s="528" t="s">
        <v>457</v>
      </c>
      <c r="E188" s="511" t="s">
        <v>30</v>
      </c>
      <c r="F188" s="531">
        <v>1</v>
      </c>
      <c r="G188" s="20"/>
      <c r="H188" s="21"/>
    </row>
    <row r="189" spans="1:8">
      <c r="A189" s="522">
        <f t="shared" si="2"/>
        <v>179</v>
      </c>
      <c r="B189" s="532"/>
      <c r="C189" s="506" t="s">
        <v>425</v>
      </c>
      <c r="D189" s="528" t="s">
        <v>1181</v>
      </c>
      <c r="E189" s="511" t="s">
        <v>30</v>
      </c>
      <c r="F189" s="531">
        <v>15</v>
      </c>
      <c r="G189" s="20"/>
      <c r="H189" s="21"/>
    </row>
    <row r="190" spans="1:8">
      <c r="A190" s="522">
        <f t="shared" si="2"/>
        <v>180</v>
      </c>
      <c r="B190" s="532"/>
      <c r="C190" s="506" t="s">
        <v>426</v>
      </c>
      <c r="D190" s="528"/>
      <c r="E190" s="511" t="s">
        <v>30</v>
      </c>
      <c r="F190" s="531">
        <v>261</v>
      </c>
      <c r="G190" s="20"/>
      <c r="H190" s="21"/>
    </row>
    <row r="191" spans="1:8" ht="24">
      <c r="A191" s="522">
        <f t="shared" si="2"/>
        <v>181</v>
      </c>
      <c r="B191" s="532"/>
      <c r="C191" s="506" t="s">
        <v>1182</v>
      </c>
      <c r="D191" s="516" t="s">
        <v>1514</v>
      </c>
      <c r="E191" s="508" t="s">
        <v>65</v>
      </c>
      <c r="F191" s="517">
        <f>20</f>
        <v>20</v>
      </c>
      <c r="G191" s="20"/>
      <c r="H191" s="21"/>
    </row>
    <row r="192" spans="1:8" ht="24">
      <c r="A192" s="522">
        <f t="shared" si="2"/>
        <v>182</v>
      </c>
      <c r="B192" s="532"/>
      <c r="C192" s="506" t="s">
        <v>1182</v>
      </c>
      <c r="D192" s="516" t="s">
        <v>427</v>
      </c>
      <c r="E192" s="508" t="s">
        <v>65</v>
      </c>
      <c r="F192" s="517">
        <f>60</f>
        <v>60</v>
      </c>
      <c r="G192" s="20"/>
      <c r="H192" s="21"/>
    </row>
    <row r="193" spans="1:8" ht="24">
      <c r="A193" s="522">
        <f t="shared" si="2"/>
        <v>183</v>
      </c>
      <c r="B193" s="532"/>
      <c r="C193" s="506" t="s">
        <v>1182</v>
      </c>
      <c r="D193" s="516" t="s">
        <v>428</v>
      </c>
      <c r="E193" s="508" t="s">
        <v>65</v>
      </c>
      <c r="F193" s="517">
        <v>1200</v>
      </c>
      <c r="G193" s="20"/>
      <c r="H193" s="21"/>
    </row>
    <row r="194" spans="1:8" ht="24">
      <c r="A194" s="522">
        <f t="shared" si="2"/>
        <v>184</v>
      </c>
      <c r="B194" s="532"/>
      <c r="C194" s="506" t="s">
        <v>1182</v>
      </c>
      <c r="D194" s="516" t="s">
        <v>429</v>
      </c>
      <c r="E194" s="508" t="s">
        <v>65</v>
      </c>
      <c r="F194" s="517">
        <v>2900</v>
      </c>
      <c r="G194" s="20"/>
      <c r="H194" s="21"/>
    </row>
    <row r="195" spans="1:8" ht="24">
      <c r="A195" s="522">
        <f t="shared" si="2"/>
        <v>185</v>
      </c>
      <c r="B195" s="532"/>
      <c r="C195" s="506" t="s">
        <v>466</v>
      </c>
      <c r="D195" s="528" t="s">
        <v>467</v>
      </c>
      <c r="E195" s="511" t="s">
        <v>65</v>
      </c>
      <c r="F195" s="531">
        <v>20</v>
      </c>
      <c r="G195" s="20"/>
      <c r="H195" s="21"/>
    </row>
    <row r="196" spans="1:8">
      <c r="A196" s="522">
        <f t="shared" si="2"/>
        <v>186</v>
      </c>
      <c r="B196" s="532"/>
      <c r="C196" s="506" t="s">
        <v>430</v>
      </c>
      <c r="D196" s="533"/>
      <c r="E196" s="511" t="s">
        <v>13</v>
      </c>
      <c r="F196" s="531">
        <v>1</v>
      </c>
      <c r="G196" s="20"/>
      <c r="H196" s="21"/>
    </row>
    <row r="197" spans="1:8">
      <c r="A197" s="522">
        <f t="shared" si="2"/>
        <v>187</v>
      </c>
      <c r="B197" s="532"/>
      <c r="C197" s="534" t="s">
        <v>431</v>
      </c>
      <c r="D197" s="533"/>
      <c r="E197" s="511" t="s">
        <v>13</v>
      </c>
      <c r="F197" s="531">
        <v>1</v>
      </c>
      <c r="G197" s="20"/>
      <c r="H197" s="21"/>
    </row>
    <row r="198" spans="1:8">
      <c r="A198" s="522">
        <f t="shared" si="2"/>
        <v>188</v>
      </c>
      <c r="B198" s="532"/>
      <c r="C198" s="506" t="s">
        <v>432</v>
      </c>
      <c r="D198" s="528"/>
      <c r="E198" s="511" t="s">
        <v>13</v>
      </c>
      <c r="F198" s="531">
        <v>1</v>
      </c>
      <c r="G198" s="20"/>
      <c r="H198" s="21"/>
    </row>
    <row r="199" spans="1:8">
      <c r="A199" s="522">
        <f t="shared" si="2"/>
        <v>189</v>
      </c>
      <c r="B199" s="532"/>
      <c r="C199" s="534" t="s">
        <v>433</v>
      </c>
      <c r="D199" s="533"/>
      <c r="E199" s="511" t="s">
        <v>13</v>
      </c>
      <c r="F199" s="531">
        <v>1</v>
      </c>
      <c r="G199" s="20"/>
      <c r="H199" s="21"/>
    </row>
    <row r="200" spans="1:8" s="16" customFormat="1">
      <c r="A200" s="535"/>
      <c r="B200" s="532"/>
      <c r="C200" s="536" t="s">
        <v>1955</v>
      </c>
      <c r="D200" s="537"/>
      <c r="E200" s="538"/>
      <c r="F200" s="539"/>
      <c r="G200" s="45"/>
      <c r="H200" s="46"/>
    </row>
    <row r="201" spans="1:8">
      <c r="A201" s="522">
        <f>B199+1</f>
        <v>1</v>
      </c>
      <c r="B201" s="532"/>
      <c r="C201" s="506" t="s">
        <v>1956</v>
      </c>
      <c r="D201" s="528" t="s">
        <v>1957</v>
      </c>
      <c r="E201" s="511" t="s">
        <v>13</v>
      </c>
      <c r="F201" s="531">
        <v>4</v>
      </c>
      <c r="G201" s="20"/>
      <c r="H201" s="21"/>
    </row>
    <row r="202" spans="1:8" ht="24">
      <c r="A202" s="522">
        <f t="shared" ref="A202:A217" si="3">A201+1</f>
        <v>2</v>
      </c>
      <c r="B202" s="532"/>
      <c r="C202" s="506" t="s">
        <v>1958</v>
      </c>
      <c r="D202" s="528" t="s">
        <v>1959</v>
      </c>
      <c r="E202" s="511" t="s">
        <v>13</v>
      </c>
      <c r="F202" s="531">
        <v>3</v>
      </c>
      <c r="G202" s="21"/>
      <c r="H202" s="21"/>
    </row>
    <row r="203" spans="1:8" ht="24">
      <c r="A203" s="522">
        <f t="shared" si="3"/>
        <v>3</v>
      </c>
      <c r="B203" s="532"/>
      <c r="C203" s="506" t="s">
        <v>1958</v>
      </c>
      <c r="D203" s="528" t="s">
        <v>1960</v>
      </c>
      <c r="E203" s="511" t="s">
        <v>13</v>
      </c>
      <c r="F203" s="531">
        <f>8+18+38</f>
        <v>64</v>
      </c>
      <c r="G203" s="21"/>
      <c r="H203" s="21"/>
    </row>
    <row r="204" spans="1:8">
      <c r="A204" s="522">
        <f t="shared" si="3"/>
        <v>4</v>
      </c>
      <c r="B204" s="532"/>
      <c r="C204" s="506" t="s">
        <v>1961</v>
      </c>
      <c r="D204" s="528" t="s">
        <v>1962</v>
      </c>
      <c r="E204" s="511" t="s">
        <v>13</v>
      </c>
      <c r="F204" s="531">
        <f>11+18+38</f>
        <v>67</v>
      </c>
      <c r="G204" s="21"/>
      <c r="H204" s="21"/>
    </row>
    <row r="205" spans="1:8">
      <c r="A205" s="522">
        <f t="shared" si="3"/>
        <v>5</v>
      </c>
      <c r="B205" s="532"/>
      <c r="C205" s="506" t="s">
        <v>1963</v>
      </c>
      <c r="D205" s="528" t="s">
        <v>1964</v>
      </c>
      <c r="E205" s="511" t="s">
        <v>13</v>
      </c>
      <c r="F205" s="531">
        <v>7</v>
      </c>
      <c r="G205" s="21"/>
      <c r="H205" s="21"/>
    </row>
    <row r="206" spans="1:8">
      <c r="A206" s="522">
        <f t="shared" si="3"/>
        <v>6</v>
      </c>
      <c r="B206" s="532"/>
      <c r="C206" s="506" t="s">
        <v>1965</v>
      </c>
      <c r="D206" s="528" t="s">
        <v>1966</v>
      </c>
      <c r="E206" s="511" t="s">
        <v>13</v>
      </c>
      <c r="F206" s="531">
        <v>4</v>
      </c>
      <c r="G206" s="21"/>
      <c r="H206" s="21"/>
    </row>
    <row r="207" spans="1:8">
      <c r="A207" s="522">
        <f t="shared" si="3"/>
        <v>7</v>
      </c>
      <c r="B207" s="532"/>
      <c r="C207" s="506" t="s">
        <v>1967</v>
      </c>
      <c r="D207" s="528" t="s">
        <v>1968</v>
      </c>
      <c r="E207" s="511" t="s">
        <v>13</v>
      </c>
      <c r="F207" s="531">
        <v>1</v>
      </c>
      <c r="G207" s="21"/>
      <c r="H207" s="21"/>
    </row>
    <row r="208" spans="1:8">
      <c r="A208" s="522">
        <f t="shared" si="3"/>
        <v>8</v>
      </c>
      <c r="B208" s="532"/>
      <c r="C208" s="506" t="s">
        <v>1969</v>
      </c>
      <c r="D208" s="528" t="s">
        <v>1970</v>
      </c>
      <c r="E208" s="511" t="s">
        <v>13</v>
      </c>
      <c r="F208" s="531">
        <v>1</v>
      </c>
      <c r="G208" s="21"/>
      <c r="H208" s="21"/>
    </row>
    <row r="209" spans="1:8">
      <c r="A209" s="522">
        <f t="shared" si="3"/>
        <v>9</v>
      </c>
      <c r="B209" s="532"/>
      <c r="C209" s="506" t="s">
        <v>1971</v>
      </c>
      <c r="D209" s="528" t="s">
        <v>1972</v>
      </c>
      <c r="E209" s="511" t="s">
        <v>13</v>
      </c>
      <c r="F209" s="531">
        <v>1</v>
      </c>
      <c r="G209" s="21"/>
      <c r="H209" s="21"/>
    </row>
    <row r="210" spans="1:8">
      <c r="A210" s="522">
        <f t="shared" si="3"/>
        <v>10</v>
      </c>
      <c r="B210" s="532"/>
      <c r="C210" s="506" t="s">
        <v>1973</v>
      </c>
      <c r="D210" s="528" t="s">
        <v>1974</v>
      </c>
      <c r="E210" s="511" t="s">
        <v>13</v>
      </c>
      <c r="F210" s="531">
        <v>1</v>
      </c>
      <c r="G210" s="21"/>
      <c r="H210" s="21"/>
    </row>
    <row r="211" spans="1:8">
      <c r="A211" s="522">
        <f t="shared" si="3"/>
        <v>11</v>
      </c>
      <c r="B211" s="532"/>
      <c r="C211" s="506" t="s">
        <v>1975</v>
      </c>
      <c r="D211" s="528" t="s">
        <v>1976</v>
      </c>
      <c r="E211" s="511" t="s">
        <v>13</v>
      </c>
      <c r="F211" s="531">
        <v>1</v>
      </c>
      <c r="G211" s="21"/>
      <c r="H211" s="21"/>
    </row>
    <row r="212" spans="1:8">
      <c r="A212" s="522">
        <f t="shared" si="3"/>
        <v>12</v>
      </c>
      <c r="B212" s="532"/>
      <c r="C212" s="506" t="s">
        <v>1977</v>
      </c>
      <c r="D212" s="528" t="s">
        <v>1978</v>
      </c>
      <c r="E212" s="511" t="s">
        <v>13</v>
      </c>
      <c r="F212" s="531">
        <v>1</v>
      </c>
      <c r="G212" s="21"/>
      <c r="H212" s="21"/>
    </row>
    <row r="213" spans="1:8">
      <c r="A213" s="522">
        <f t="shared" si="3"/>
        <v>13</v>
      </c>
      <c r="B213" s="532"/>
      <c r="C213" s="506" t="s">
        <v>1979</v>
      </c>
      <c r="D213" s="528"/>
      <c r="E213" s="511" t="s">
        <v>13</v>
      </c>
      <c r="F213" s="531">
        <v>1</v>
      </c>
    </row>
    <row r="214" spans="1:8">
      <c r="A214" s="522">
        <f t="shared" si="3"/>
        <v>14</v>
      </c>
      <c r="B214" s="532"/>
      <c r="C214" s="506" t="s">
        <v>1980</v>
      </c>
      <c r="D214" s="523"/>
      <c r="E214" s="511" t="s">
        <v>13</v>
      </c>
      <c r="F214" s="510">
        <v>1</v>
      </c>
    </row>
    <row r="215" spans="1:8">
      <c r="A215" s="522">
        <f t="shared" si="3"/>
        <v>15</v>
      </c>
      <c r="B215" s="532"/>
      <c r="C215" s="527" t="s">
        <v>373</v>
      </c>
      <c r="D215" s="530"/>
      <c r="E215" s="511" t="s">
        <v>13</v>
      </c>
      <c r="F215" s="510">
        <v>1</v>
      </c>
    </row>
    <row r="216" spans="1:8">
      <c r="A216" s="522">
        <f t="shared" si="3"/>
        <v>16</v>
      </c>
      <c r="B216" s="532"/>
      <c r="C216" s="527" t="s">
        <v>375</v>
      </c>
      <c r="D216" s="530"/>
      <c r="E216" s="511" t="s">
        <v>13</v>
      </c>
      <c r="F216" s="510">
        <v>1</v>
      </c>
    </row>
    <row r="217" spans="1:8" ht="24">
      <c r="A217" s="522">
        <f t="shared" si="3"/>
        <v>17</v>
      </c>
      <c r="B217" s="532"/>
      <c r="C217" s="506" t="s">
        <v>406</v>
      </c>
      <c r="D217" s="528"/>
      <c r="E217" s="511" t="s">
        <v>13</v>
      </c>
      <c r="F217" s="531">
        <v>1</v>
      </c>
    </row>
    <row r="218" spans="1:8">
      <c r="A218" s="447"/>
      <c r="B218" s="455"/>
      <c r="C218" s="42"/>
      <c r="D218" s="42"/>
      <c r="E218" s="43"/>
      <c r="F218" s="448"/>
    </row>
    <row r="219" spans="1:8" s="50" customFormat="1" ht="12.75" customHeight="1">
      <c r="A219" s="425"/>
      <c r="B219" s="425"/>
      <c r="C219" s="460"/>
      <c r="D219" s="460"/>
      <c r="E219" s="460" t="s">
        <v>1</v>
      </c>
      <c r="F219" s="426"/>
    </row>
    <row r="220" spans="1:8" s="50" customFormat="1" ht="45" customHeight="1">
      <c r="A220"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892"/>
      <c r="C220" s="892"/>
      <c r="D220" s="892"/>
      <c r="E220" s="892"/>
      <c r="F220" s="892"/>
      <c r="G220" s="892"/>
      <c r="H220" s="892"/>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8"/>
  <sheetViews>
    <sheetView showZeros="0" view="pageBreakPreview" zoomScale="90" zoomScaleNormal="100" zoomScaleSheetLayoutView="90" workbookViewId="0">
      <selection activeCell="C25" sqref="C25:D25"/>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row>
    <row r="2" spans="1:9" ht="18" customHeight="1">
      <c r="A2" s="876" t="s">
        <v>1780</v>
      </c>
      <c r="B2" s="877"/>
      <c r="C2" s="877"/>
      <c r="D2" s="877"/>
      <c r="E2" s="877"/>
      <c r="F2" s="877"/>
      <c r="G2" s="877"/>
      <c r="H2" s="877"/>
      <c r="I2" s="877"/>
    </row>
    <row r="3" spans="1:9">
      <c r="C3" s="67"/>
      <c r="D3" s="68"/>
      <c r="F3" s="69"/>
      <c r="G3" s="69"/>
      <c r="H3" s="69"/>
      <c r="I3" s="69"/>
    </row>
    <row r="4" spans="1:9">
      <c r="A4" s="56"/>
    </row>
    <row r="5" spans="1:9" ht="18.75">
      <c r="A5" s="878" t="str">
        <f>[3]Koptame!C21</f>
        <v>Vispārējie būvdarbi</v>
      </c>
      <c r="B5" s="879"/>
      <c r="C5" s="879"/>
      <c r="D5" s="879"/>
      <c r="E5" s="879"/>
      <c r="F5" s="879"/>
      <c r="G5" s="879"/>
      <c r="H5" s="879"/>
      <c r="I5" s="880"/>
    </row>
    <row r="6" spans="1:9">
      <c r="A6" s="56"/>
    </row>
    <row r="7" spans="1:9" ht="15" customHeight="1">
      <c r="A7" s="11" t="s">
        <v>1751</v>
      </c>
      <c r="B7" s="12"/>
      <c r="C7" s="11" t="s">
        <v>1754</v>
      </c>
      <c r="D7" s="11"/>
      <c r="E7" s="69"/>
      <c r="F7" s="69"/>
      <c r="G7" s="69"/>
      <c r="H7" s="69"/>
      <c r="I7" s="69"/>
    </row>
    <row r="8" spans="1:9" ht="15.75" customHeight="1">
      <c r="A8" s="11" t="s">
        <v>1750</v>
      </c>
      <c r="B8" s="12"/>
      <c r="C8" s="11" t="s">
        <v>1155</v>
      </c>
      <c r="D8" s="11"/>
      <c r="E8" s="69"/>
      <c r="F8" s="69"/>
      <c r="G8" s="69"/>
      <c r="H8" s="69"/>
      <c r="I8" s="69"/>
    </row>
    <row r="9" spans="1:9" ht="15" customHeight="1">
      <c r="A9" s="11" t="s">
        <v>1749</v>
      </c>
      <c r="B9" s="12"/>
      <c r="C9" s="11" t="s">
        <v>1748</v>
      </c>
      <c r="D9" s="11"/>
      <c r="E9" s="69"/>
      <c r="F9" s="69"/>
      <c r="G9" s="69"/>
      <c r="H9" s="69"/>
      <c r="I9" s="69"/>
    </row>
    <row r="10" spans="1:9" ht="15.2" customHeight="1">
      <c r="A10" s="70"/>
      <c r="B10" s="70"/>
      <c r="C10" s="69"/>
      <c r="D10" s="69"/>
    </row>
    <row r="11" spans="1:9" ht="18" customHeight="1">
      <c r="A11" s="69"/>
      <c r="F11" s="881" t="s">
        <v>1779</v>
      </c>
      <c r="G11" s="882"/>
      <c r="H11" s="71">
        <f>E34</f>
        <v>0</v>
      </c>
      <c r="I11" s="72"/>
    </row>
    <row r="12" spans="1:9">
      <c r="A12" s="69"/>
      <c r="F12" s="881" t="s">
        <v>1778</v>
      </c>
      <c r="G12" s="882"/>
      <c r="H12" s="71">
        <f>I30</f>
        <v>0</v>
      </c>
      <c r="I12" s="72"/>
    </row>
    <row r="13" spans="1:9">
      <c r="G13" s="73" t="str">
        <f>[3]Koptame!D16</f>
        <v xml:space="preserve">Tāme sastādīta:  </v>
      </c>
      <c r="H13" s="57" t="e">
        <f>H12+[3]kops2!H14+[3]kops3!H14+[3]kops4!H14</f>
        <v>#REF!</v>
      </c>
    </row>
    <row r="14" spans="1:9">
      <c r="A14" s="74"/>
    </row>
    <row r="15" spans="1:9" ht="14.45" customHeight="1">
      <c r="A15" s="883" t="s">
        <v>0</v>
      </c>
      <c r="B15" s="883" t="s">
        <v>1777</v>
      </c>
      <c r="C15" s="884" t="s">
        <v>1776</v>
      </c>
      <c r="D15" s="885"/>
      <c r="E15" s="883" t="s">
        <v>1775</v>
      </c>
      <c r="F15" s="883" t="s">
        <v>1774</v>
      </c>
      <c r="G15" s="883"/>
      <c r="H15" s="883"/>
      <c r="I15" s="883" t="s">
        <v>1773</v>
      </c>
    </row>
    <row r="16" spans="1:9" ht="29.45" customHeight="1">
      <c r="A16" s="883"/>
      <c r="B16" s="883"/>
      <c r="C16" s="886"/>
      <c r="D16" s="887"/>
      <c r="E16" s="883"/>
      <c r="F16" s="75" t="s">
        <v>1772</v>
      </c>
      <c r="G16" s="75" t="s">
        <v>1771</v>
      </c>
      <c r="H16" s="75" t="s">
        <v>1770</v>
      </c>
      <c r="I16" s="883"/>
    </row>
    <row r="17" spans="1:9">
      <c r="A17" s="76"/>
      <c r="B17" s="77"/>
      <c r="C17" s="890"/>
      <c r="D17" s="891"/>
      <c r="E17" s="77"/>
      <c r="F17" s="77"/>
      <c r="G17" s="77"/>
      <c r="H17" s="77"/>
      <c r="I17" s="78"/>
    </row>
    <row r="18" spans="1:9">
      <c r="A18" s="58">
        <v>1</v>
      </c>
      <c r="B18" s="59" t="s">
        <v>1769</v>
      </c>
      <c r="C18" s="872" t="s">
        <v>1824</v>
      </c>
      <c r="D18" s="873"/>
      <c r="E18" s="60"/>
      <c r="F18" s="60"/>
      <c r="G18" s="60"/>
      <c r="H18" s="60"/>
      <c r="I18" s="61"/>
    </row>
    <row r="19" spans="1:9">
      <c r="A19" s="58">
        <v>2</v>
      </c>
      <c r="B19" s="59" t="s">
        <v>1768</v>
      </c>
      <c r="C19" s="872" t="s">
        <v>1280</v>
      </c>
      <c r="D19" s="873"/>
      <c r="E19" s="60"/>
      <c r="F19" s="60"/>
      <c r="G19" s="60"/>
      <c r="H19" s="60"/>
      <c r="I19" s="61"/>
    </row>
    <row r="20" spans="1:9">
      <c r="A20" s="58">
        <v>3</v>
      </c>
      <c r="B20" s="59" t="s">
        <v>1767</v>
      </c>
      <c r="C20" s="872" t="s">
        <v>1281</v>
      </c>
      <c r="D20" s="873"/>
      <c r="E20" s="60"/>
      <c r="F20" s="60"/>
      <c r="G20" s="60"/>
      <c r="H20" s="60"/>
      <c r="I20" s="61"/>
    </row>
    <row r="21" spans="1:9" ht="15.6" customHeight="1">
      <c r="A21" s="58">
        <v>4</v>
      </c>
      <c r="B21" s="59" t="s">
        <v>1766</v>
      </c>
      <c r="C21" s="872" t="s">
        <v>1781</v>
      </c>
      <c r="D21" s="873"/>
      <c r="E21" s="60"/>
      <c r="F21" s="60"/>
      <c r="G21" s="60"/>
      <c r="H21" s="60"/>
      <c r="I21" s="61"/>
    </row>
    <row r="22" spans="1:9" ht="12.75" customHeight="1">
      <c r="A22" s="58">
        <v>5</v>
      </c>
      <c r="B22" s="59" t="s">
        <v>1765</v>
      </c>
      <c r="C22" s="872" t="s">
        <v>1841</v>
      </c>
      <c r="D22" s="873"/>
      <c r="E22" s="60"/>
      <c r="F22" s="60"/>
      <c r="G22" s="60"/>
      <c r="H22" s="60"/>
      <c r="I22" s="61"/>
    </row>
    <row r="23" spans="1:9" ht="12.75" customHeight="1">
      <c r="A23" s="58">
        <v>6</v>
      </c>
      <c r="B23" s="59" t="s">
        <v>1764</v>
      </c>
      <c r="C23" s="872" t="s">
        <v>1282</v>
      </c>
      <c r="D23" s="873"/>
      <c r="E23" s="60"/>
      <c r="F23" s="60"/>
      <c r="G23" s="60"/>
      <c r="H23" s="60"/>
      <c r="I23" s="61"/>
    </row>
    <row r="24" spans="1:9">
      <c r="A24" s="58">
        <v>7</v>
      </c>
      <c r="B24" s="59" t="s">
        <v>1763</v>
      </c>
      <c r="C24" s="872" t="s">
        <v>1283</v>
      </c>
      <c r="D24" s="873"/>
      <c r="E24" s="60"/>
      <c r="F24" s="60"/>
      <c r="G24" s="60"/>
      <c r="H24" s="60"/>
      <c r="I24" s="61"/>
    </row>
    <row r="25" spans="1:9">
      <c r="A25" s="58">
        <v>8</v>
      </c>
      <c r="B25" s="59" t="s">
        <v>1762</v>
      </c>
      <c r="C25" s="872" t="s">
        <v>1284</v>
      </c>
      <c r="D25" s="873"/>
      <c r="E25" s="60"/>
      <c r="F25" s="60"/>
      <c r="G25" s="60"/>
      <c r="H25" s="60"/>
      <c r="I25" s="61"/>
    </row>
    <row r="26" spans="1:9">
      <c r="A26" s="58">
        <v>9</v>
      </c>
      <c r="B26" s="59" t="s">
        <v>1761</v>
      </c>
      <c r="C26" s="872" t="s">
        <v>1285</v>
      </c>
      <c r="D26" s="873"/>
      <c r="E26" s="60"/>
      <c r="F26" s="60"/>
      <c r="G26" s="60"/>
      <c r="H26" s="60"/>
      <c r="I26" s="61"/>
    </row>
    <row r="27" spans="1:9" ht="12.75" customHeight="1">
      <c r="A27" s="58">
        <v>10</v>
      </c>
      <c r="B27" s="59" t="s">
        <v>1760</v>
      </c>
      <c r="C27" s="872" t="s">
        <v>1286</v>
      </c>
      <c r="D27" s="873"/>
      <c r="E27" s="60"/>
      <c r="F27" s="60"/>
      <c r="G27" s="60"/>
      <c r="H27" s="60"/>
      <c r="I27" s="61"/>
    </row>
    <row r="28" spans="1:9">
      <c r="A28" s="58">
        <v>11</v>
      </c>
      <c r="B28" s="59" t="s">
        <v>1759</v>
      </c>
      <c r="C28" s="872" t="s">
        <v>1287</v>
      </c>
      <c r="D28" s="873"/>
      <c r="E28" s="60"/>
      <c r="F28" s="60"/>
      <c r="G28" s="60"/>
      <c r="H28" s="60"/>
      <c r="I28" s="61"/>
    </row>
    <row r="29" spans="1:9">
      <c r="A29" s="58">
        <v>12</v>
      </c>
      <c r="B29" s="59" t="s">
        <v>1782</v>
      </c>
      <c r="C29" s="872" t="s">
        <v>1288</v>
      </c>
      <c r="D29" s="873"/>
      <c r="E29" s="60"/>
      <c r="F29" s="60"/>
      <c r="G29" s="60"/>
      <c r="H29" s="60"/>
      <c r="I29" s="61"/>
    </row>
    <row r="30" spans="1:9" ht="16.5" customHeight="1">
      <c r="A30" s="62"/>
      <c r="B30" s="63"/>
      <c r="C30" s="874"/>
      <c r="D30" s="875"/>
      <c r="E30" s="64"/>
      <c r="F30" s="64"/>
      <c r="G30" s="64"/>
      <c r="H30" s="64"/>
      <c r="I30" s="65"/>
    </row>
    <row r="31" spans="1:9" ht="15.6" customHeight="1">
      <c r="A31" s="79"/>
      <c r="B31" s="79"/>
      <c r="C31" s="80" t="s">
        <v>1</v>
      </c>
      <c r="D31" s="80"/>
      <c r="E31" s="303"/>
      <c r="F31" s="303"/>
      <c r="G31" s="303"/>
      <c r="H31" s="303"/>
      <c r="I31" s="303"/>
    </row>
    <row r="32" spans="1:9" ht="15">
      <c r="A32" s="889" t="s">
        <v>1758</v>
      </c>
      <c r="B32" s="889"/>
      <c r="C32" s="889"/>
      <c r="D32" s="81" t="s">
        <v>1783</v>
      </c>
      <c r="E32" s="304"/>
      <c r="F32" s="306"/>
      <c r="G32" s="306"/>
      <c r="H32" s="306"/>
      <c r="I32" s="304"/>
    </row>
    <row r="33" spans="1:9" ht="15">
      <c r="A33" s="82"/>
      <c r="B33" s="82"/>
      <c r="C33" s="83" t="s">
        <v>1757</v>
      </c>
      <c r="D33" s="81"/>
      <c r="E33" s="304"/>
      <c r="F33" s="306"/>
      <c r="G33" s="306"/>
      <c r="H33" s="306"/>
      <c r="I33" s="304"/>
    </row>
    <row r="34" spans="1:9" ht="18" customHeight="1">
      <c r="A34" s="889" t="s">
        <v>1756</v>
      </c>
      <c r="B34" s="889"/>
      <c r="C34" s="889"/>
      <c r="D34" s="81" t="s">
        <v>1783</v>
      </c>
      <c r="E34" s="304"/>
      <c r="F34" s="306"/>
      <c r="G34" s="306"/>
      <c r="H34" s="306"/>
      <c r="I34" s="304"/>
    </row>
    <row r="35" spans="1:9" ht="15">
      <c r="A35" s="888"/>
      <c r="B35" s="888"/>
      <c r="C35" s="80" t="s">
        <v>1755</v>
      </c>
      <c r="D35" s="80"/>
      <c r="E35" s="305"/>
      <c r="F35" s="306"/>
      <c r="G35" s="306"/>
      <c r="H35" s="306"/>
      <c r="I35" s="304"/>
    </row>
    <row r="36" spans="1:9">
      <c r="A36" s="84"/>
    </row>
    <row r="37" spans="1:9">
      <c r="B37" s="50"/>
      <c r="C37" s="52"/>
    </row>
    <row r="38" spans="1:9">
      <c r="B38" s="54"/>
      <c r="C38" s="53"/>
    </row>
  </sheetData>
  <mergeCells count="27">
    <mergeCell ref="A35:B35"/>
    <mergeCell ref="E15:E16"/>
    <mergeCell ref="F15:H15"/>
    <mergeCell ref="C18:D18"/>
    <mergeCell ref="C19:D19"/>
    <mergeCell ref="A32:C32"/>
    <mergeCell ref="A34:C34"/>
    <mergeCell ref="C26:D26"/>
    <mergeCell ref="C17:D17"/>
    <mergeCell ref="A15:A16"/>
    <mergeCell ref="C20:D20"/>
    <mergeCell ref="C21:D21"/>
    <mergeCell ref="C22:D22"/>
    <mergeCell ref="C23:D23"/>
    <mergeCell ref="C24:D24"/>
    <mergeCell ref="C25:D25"/>
    <mergeCell ref="C27:D27"/>
    <mergeCell ref="C30:D30"/>
    <mergeCell ref="C28:D28"/>
    <mergeCell ref="C29:D29"/>
    <mergeCell ref="A2:I2"/>
    <mergeCell ref="A5:I5"/>
    <mergeCell ref="F11:G11"/>
    <mergeCell ref="F12:G12"/>
    <mergeCell ref="B15:B16"/>
    <mergeCell ref="C15:D16"/>
    <mergeCell ref="I15:I1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115"/>
  <sheetViews>
    <sheetView showZeros="0" view="pageBreakPreview" topLeftCell="A94" zoomScaleNormal="100" zoomScaleSheetLayoutView="100" workbookViewId="0">
      <selection activeCell="C7" sqref="C7:D8"/>
    </sheetView>
  </sheetViews>
  <sheetFormatPr defaultColWidth="9.140625" defaultRowHeight="12.75"/>
  <cols>
    <col min="1" max="1" width="4.85546875" style="163" customWidth="1"/>
    <col min="2" max="2" width="16.28515625" style="163" hidden="1" customWidth="1"/>
    <col min="3" max="3" width="40.28515625" style="163" customWidth="1"/>
    <col min="4" max="4" width="14.85546875" style="163" customWidth="1"/>
    <col min="5" max="5" width="8.140625" style="163" customWidth="1"/>
    <col min="6" max="7" width="9.140625" style="163"/>
    <col min="8" max="8" width="20.7109375" style="163" customWidth="1"/>
    <col min="9" max="9" width="9.140625" style="163"/>
    <col min="10" max="10" width="9.140625" style="163" hidden="1" customWidth="1"/>
    <col min="11" max="16384" width="9.140625" style="163"/>
  </cols>
  <sheetData>
    <row r="1" spans="1:8" s="160" customFormat="1">
      <c r="A1" s="906" t="s">
        <v>8</v>
      </c>
      <c r="B1" s="906"/>
      <c r="C1" s="906"/>
      <c r="D1" s="159" t="str">
        <f ca="1">MID(CELL("filename",A1), FIND("]", CELL("filename",A1))+ 1, 255)</f>
        <v>2,5</v>
      </c>
      <c r="F1" s="159"/>
      <c r="G1" s="159"/>
      <c r="H1" s="159"/>
    </row>
    <row r="2" spans="1:8" s="160" customFormat="1" ht="18.75">
      <c r="A2" s="907" t="str">
        <f>C9</f>
        <v>Siltuma mezgls</v>
      </c>
      <c r="B2" s="907"/>
      <c r="C2" s="907"/>
      <c r="D2" s="907"/>
      <c r="E2" s="907"/>
      <c r="F2" s="907"/>
      <c r="G2" s="907"/>
      <c r="H2" s="907"/>
    </row>
    <row r="3" spans="1:8" ht="13.9" customHeight="1">
      <c r="A3" s="161" t="s">
        <v>1784</v>
      </c>
      <c r="B3" s="161"/>
      <c r="C3" s="162"/>
      <c r="D3" s="162"/>
      <c r="E3" s="162"/>
      <c r="F3" s="162"/>
    </row>
    <row r="4" spans="1:8" s="165" customFormat="1">
      <c r="A4" s="161" t="s">
        <v>1785</v>
      </c>
      <c r="B4" s="161"/>
      <c r="C4" s="164"/>
      <c r="D4" s="164"/>
      <c r="E4" s="164"/>
      <c r="F4" s="164"/>
    </row>
    <row r="5" spans="1:8" s="165" customFormat="1">
      <c r="A5" s="161" t="s">
        <v>1786</v>
      </c>
      <c r="B5" s="161"/>
      <c r="C5" s="166"/>
      <c r="D5" s="167"/>
      <c r="E5" s="167"/>
      <c r="F5" s="167"/>
    </row>
    <row r="6" spans="1:8">
      <c r="A6" s="168"/>
      <c r="B6" s="168"/>
    </row>
    <row r="7" spans="1:8" ht="14.25" customHeight="1">
      <c r="A7" s="908" t="s">
        <v>0</v>
      </c>
      <c r="B7" s="909"/>
      <c r="C7" s="927" t="s">
        <v>2</v>
      </c>
      <c r="D7" s="928"/>
      <c r="E7" s="912" t="s">
        <v>3</v>
      </c>
      <c r="F7" s="913" t="s">
        <v>4</v>
      </c>
      <c r="G7" s="169"/>
      <c r="H7" s="170"/>
    </row>
    <row r="8" spans="1:8" ht="59.25" customHeight="1">
      <c r="A8" s="908"/>
      <c r="B8" s="910"/>
      <c r="C8" s="929"/>
      <c r="D8" s="930"/>
      <c r="E8" s="912"/>
      <c r="F8" s="913"/>
      <c r="G8" s="169"/>
      <c r="H8" s="170"/>
    </row>
    <row r="9" spans="1:8">
      <c r="A9" s="290"/>
      <c r="B9" s="295"/>
      <c r="C9" s="296" t="s">
        <v>260</v>
      </c>
      <c r="D9" s="291"/>
      <c r="E9" s="293"/>
      <c r="F9" s="292"/>
      <c r="G9" s="169"/>
      <c r="H9" s="170"/>
    </row>
    <row r="10" spans="1:8" ht="25.5">
      <c r="A10" s="286"/>
      <c r="B10" s="214"/>
      <c r="C10" s="540" t="s">
        <v>1981</v>
      </c>
      <c r="D10" s="540"/>
      <c r="E10" s="541"/>
      <c r="F10" s="541"/>
      <c r="G10" s="169"/>
      <c r="H10" s="170"/>
    </row>
    <row r="11" spans="1:8" ht="67.150000000000006" customHeight="1">
      <c r="A11" s="300">
        <v>1</v>
      </c>
      <c r="B11" s="214"/>
      <c r="C11" s="542" t="s">
        <v>469</v>
      </c>
      <c r="D11" s="543" t="s">
        <v>470</v>
      </c>
      <c r="E11" s="544" t="s">
        <v>30</v>
      </c>
      <c r="F11" s="282">
        <v>1</v>
      </c>
      <c r="G11" s="169"/>
      <c r="H11" s="170"/>
    </row>
    <row r="12" spans="1:8" ht="25.5">
      <c r="A12" s="300">
        <v>2</v>
      </c>
      <c r="B12" s="214"/>
      <c r="C12" s="287" t="s">
        <v>471</v>
      </c>
      <c r="D12" s="545" t="s">
        <v>472</v>
      </c>
      <c r="E12" s="544" t="s">
        <v>30</v>
      </c>
      <c r="F12" s="288">
        <v>1</v>
      </c>
      <c r="G12" s="169"/>
      <c r="H12" s="170"/>
    </row>
    <row r="13" spans="1:8" ht="25.5">
      <c r="A13" s="300">
        <v>3</v>
      </c>
      <c r="B13" s="214"/>
      <c r="C13" s="542" t="s">
        <v>473</v>
      </c>
      <c r="D13" s="543" t="s">
        <v>474</v>
      </c>
      <c r="E13" s="544" t="s">
        <v>30</v>
      </c>
      <c r="F13" s="282">
        <v>1</v>
      </c>
      <c r="G13" s="169"/>
      <c r="H13" s="170"/>
    </row>
    <row r="14" spans="1:8" ht="25.5">
      <c r="A14" s="300">
        <v>4</v>
      </c>
      <c r="B14" s="214"/>
      <c r="C14" s="542" t="s">
        <v>475</v>
      </c>
      <c r="D14" s="543" t="s">
        <v>476</v>
      </c>
      <c r="E14" s="544" t="s">
        <v>30</v>
      </c>
      <c r="F14" s="282">
        <v>1</v>
      </c>
      <c r="G14" s="169"/>
      <c r="H14" s="170"/>
    </row>
    <row r="15" spans="1:8" ht="25.5">
      <c r="A15" s="300">
        <v>5</v>
      </c>
      <c r="B15" s="214"/>
      <c r="C15" s="542" t="s">
        <v>477</v>
      </c>
      <c r="D15" s="543" t="s">
        <v>478</v>
      </c>
      <c r="E15" s="544" t="s">
        <v>30</v>
      </c>
      <c r="F15" s="282">
        <v>1</v>
      </c>
      <c r="G15" s="169"/>
      <c r="H15" s="170"/>
    </row>
    <row r="16" spans="1:8" ht="25.5">
      <c r="A16" s="300">
        <v>6</v>
      </c>
      <c r="B16" s="214"/>
      <c r="C16" s="542" t="s">
        <v>479</v>
      </c>
      <c r="D16" s="543" t="s">
        <v>480</v>
      </c>
      <c r="E16" s="544" t="s">
        <v>30</v>
      </c>
      <c r="F16" s="282">
        <v>1</v>
      </c>
      <c r="G16" s="169"/>
      <c r="H16" s="170"/>
    </row>
    <row r="17" spans="1:8" ht="25.5">
      <c r="A17" s="300">
        <v>7</v>
      </c>
      <c r="B17" s="214"/>
      <c r="C17" s="542" t="s">
        <v>479</v>
      </c>
      <c r="D17" s="543" t="s">
        <v>481</v>
      </c>
      <c r="E17" s="544" t="s">
        <v>30</v>
      </c>
      <c r="F17" s="282">
        <v>1</v>
      </c>
      <c r="G17" s="169"/>
      <c r="H17" s="170"/>
    </row>
    <row r="18" spans="1:8">
      <c r="A18" s="300">
        <v>8</v>
      </c>
      <c r="B18" s="214"/>
      <c r="C18" s="542" t="s">
        <v>482</v>
      </c>
      <c r="D18" s="308" t="s">
        <v>483</v>
      </c>
      <c r="E18" s="544" t="s">
        <v>30</v>
      </c>
      <c r="F18" s="282">
        <v>1</v>
      </c>
      <c r="G18" s="169"/>
      <c r="H18" s="170"/>
    </row>
    <row r="19" spans="1:8">
      <c r="A19" s="300">
        <v>9</v>
      </c>
      <c r="B19" s="214"/>
      <c r="C19" s="542" t="s">
        <v>482</v>
      </c>
      <c r="D19" s="308" t="s">
        <v>484</v>
      </c>
      <c r="E19" s="544" t="s">
        <v>30</v>
      </c>
      <c r="F19" s="282">
        <v>1</v>
      </c>
      <c r="G19" s="169"/>
      <c r="H19" s="170"/>
    </row>
    <row r="20" spans="1:8">
      <c r="A20" s="300">
        <v>10</v>
      </c>
      <c r="B20" s="214"/>
      <c r="C20" s="542" t="s">
        <v>485</v>
      </c>
      <c r="D20" s="308" t="s">
        <v>486</v>
      </c>
      <c r="E20" s="544" t="s">
        <v>30</v>
      </c>
      <c r="F20" s="282">
        <v>1</v>
      </c>
      <c r="G20" s="169"/>
      <c r="H20" s="170"/>
    </row>
    <row r="21" spans="1:8" ht="25.5">
      <c r="A21" s="300">
        <v>11</v>
      </c>
      <c r="B21" s="214"/>
      <c r="C21" s="542" t="s">
        <v>487</v>
      </c>
      <c r="D21" s="543" t="s">
        <v>488</v>
      </c>
      <c r="E21" s="544" t="s">
        <v>30</v>
      </c>
      <c r="F21" s="282">
        <v>1</v>
      </c>
      <c r="G21" s="169"/>
      <c r="H21" s="170"/>
    </row>
    <row r="22" spans="1:8" ht="25.5">
      <c r="A22" s="300">
        <v>12</v>
      </c>
      <c r="B22" s="214"/>
      <c r="C22" s="542" t="s">
        <v>489</v>
      </c>
      <c r="D22" s="543" t="s">
        <v>490</v>
      </c>
      <c r="E22" s="544" t="s">
        <v>30</v>
      </c>
      <c r="F22" s="282">
        <v>1</v>
      </c>
      <c r="G22" s="169"/>
      <c r="H22" s="170"/>
    </row>
    <row r="23" spans="1:8" ht="25.5">
      <c r="A23" s="300">
        <v>13</v>
      </c>
      <c r="B23" s="214"/>
      <c r="C23" s="542" t="s">
        <v>491</v>
      </c>
      <c r="D23" s="543" t="s">
        <v>492</v>
      </c>
      <c r="E23" s="544" t="s">
        <v>30</v>
      </c>
      <c r="F23" s="282">
        <v>1</v>
      </c>
      <c r="G23" s="169"/>
      <c r="H23" s="170"/>
    </row>
    <row r="24" spans="1:8" ht="25.5">
      <c r="A24" s="300">
        <v>14</v>
      </c>
      <c r="B24" s="214"/>
      <c r="C24" s="542" t="s">
        <v>493</v>
      </c>
      <c r="D24" s="543" t="s">
        <v>494</v>
      </c>
      <c r="E24" s="544" t="s">
        <v>30</v>
      </c>
      <c r="F24" s="282">
        <v>1</v>
      </c>
      <c r="G24" s="169"/>
      <c r="H24" s="170"/>
    </row>
    <row r="25" spans="1:8" ht="25.5">
      <c r="A25" s="300">
        <v>15</v>
      </c>
      <c r="B25" s="214"/>
      <c r="C25" s="542" t="s">
        <v>495</v>
      </c>
      <c r="D25" s="543" t="s">
        <v>496</v>
      </c>
      <c r="E25" s="544" t="s">
        <v>30</v>
      </c>
      <c r="F25" s="282">
        <v>1</v>
      </c>
      <c r="G25" s="169"/>
      <c r="H25" s="170"/>
    </row>
    <row r="26" spans="1:8" ht="25.5">
      <c r="A26" s="300">
        <v>16</v>
      </c>
      <c r="B26" s="214"/>
      <c r="C26" s="542" t="s">
        <v>497</v>
      </c>
      <c r="D26" s="543" t="s">
        <v>494</v>
      </c>
      <c r="E26" s="544" t="s">
        <v>30</v>
      </c>
      <c r="F26" s="282">
        <v>1</v>
      </c>
      <c r="G26" s="169"/>
      <c r="H26" s="170"/>
    </row>
    <row r="27" spans="1:8" ht="25.5">
      <c r="A27" s="300">
        <v>17</v>
      </c>
      <c r="B27" s="214"/>
      <c r="C27" s="542" t="s">
        <v>495</v>
      </c>
      <c r="D27" s="543" t="s">
        <v>498</v>
      </c>
      <c r="E27" s="544" t="s">
        <v>30</v>
      </c>
      <c r="F27" s="282">
        <v>1</v>
      </c>
      <c r="G27" s="169"/>
      <c r="H27" s="170"/>
    </row>
    <row r="28" spans="1:8" ht="25.5">
      <c r="A28" s="300">
        <v>18</v>
      </c>
      <c r="B28" s="214"/>
      <c r="C28" s="542" t="s">
        <v>497</v>
      </c>
      <c r="D28" s="543" t="s">
        <v>494</v>
      </c>
      <c r="E28" s="544" t="s">
        <v>30</v>
      </c>
      <c r="F28" s="282">
        <v>1</v>
      </c>
      <c r="G28" s="169"/>
      <c r="H28" s="170"/>
    </row>
    <row r="29" spans="1:8">
      <c r="A29" s="300">
        <v>19</v>
      </c>
      <c r="B29" s="214"/>
      <c r="C29" s="542" t="s">
        <v>499</v>
      </c>
      <c r="D29" s="308" t="s">
        <v>500</v>
      </c>
      <c r="E29" s="544" t="s">
        <v>30</v>
      </c>
      <c r="F29" s="282">
        <v>2</v>
      </c>
      <c r="G29" s="169"/>
      <c r="H29" s="170"/>
    </row>
    <row r="30" spans="1:8">
      <c r="A30" s="300">
        <v>20</v>
      </c>
      <c r="B30" s="214"/>
      <c r="C30" s="542" t="s">
        <v>334</v>
      </c>
      <c r="D30" s="308" t="s">
        <v>501</v>
      </c>
      <c r="E30" s="544" t="s">
        <v>30</v>
      </c>
      <c r="F30" s="282">
        <v>3</v>
      </c>
      <c r="G30" s="169"/>
      <c r="H30" s="170"/>
    </row>
    <row r="31" spans="1:8">
      <c r="A31" s="300">
        <v>21</v>
      </c>
      <c r="B31" s="214"/>
      <c r="C31" s="542" t="s">
        <v>502</v>
      </c>
      <c r="D31" s="307" t="s">
        <v>503</v>
      </c>
      <c r="E31" s="544" t="s">
        <v>30</v>
      </c>
      <c r="F31" s="282">
        <v>1</v>
      </c>
      <c r="G31" s="169"/>
      <c r="H31" s="170"/>
    </row>
    <row r="32" spans="1:8">
      <c r="A32" s="300">
        <v>22</v>
      </c>
      <c r="B32" s="214"/>
      <c r="C32" s="542" t="s">
        <v>504</v>
      </c>
      <c r="D32" s="308" t="s">
        <v>505</v>
      </c>
      <c r="E32" s="544" t="s">
        <v>30</v>
      </c>
      <c r="F32" s="546">
        <v>1</v>
      </c>
      <c r="G32" s="169"/>
      <c r="H32" s="170"/>
    </row>
    <row r="33" spans="1:8">
      <c r="A33" s="300">
        <v>23</v>
      </c>
      <c r="B33" s="214"/>
      <c r="C33" s="547" t="s">
        <v>1183</v>
      </c>
      <c r="D33" s="548" t="s">
        <v>1184</v>
      </c>
      <c r="E33" s="549" t="s">
        <v>30</v>
      </c>
      <c r="F33" s="550" t="s">
        <v>553</v>
      </c>
      <c r="G33" s="169"/>
      <c r="H33" s="170"/>
    </row>
    <row r="34" spans="1:8">
      <c r="A34" s="300">
        <v>24</v>
      </c>
      <c r="B34" s="214"/>
      <c r="C34" s="547" t="s">
        <v>1183</v>
      </c>
      <c r="D34" s="548" t="s">
        <v>1185</v>
      </c>
      <c r="E34" s="549" t="s">
        <v>30</v>
      </c>
      <c r="F34" s="550" t="s">
        <v>553</v>
      </c>
      <c r="G34" s="169"/>
      <c r="H34" s="170"/>
    </row>
    <row r="35" spans="1:8">
      <c r="A35" s="300">
        <v>25</v>
      </c>
      <c r="B35" s="214"/>
      <c r="C35" s="547" t="s">
        <v>1183</v>
      </c>
      <c r="D35" s="548" t="s">
        <v>1186</v>
      </c>
      <c r="E35" s="549" t="s">
        <v>30</v>
      </c>
      <c r="F35" s="550" t="s">
        <v>553</v>
      </c>
      <c r="G35" s="169"/>
      <c r="H35" s="170"/>
    </row>
    <row r="36" spans="1:8" ht="38.25">
      <c r="A36" s="300">
        <v>26</v>
      </c>
      <c r="B36" s="214"/>
      <c r="C36" s="542" t="s">
        <v>506</v>
      </c>
      <c r="D36" s="543" t="s">
        <v>507</v>
      </c>
      <c r="E36" s="544" t="s">
        <v>30</v>
      </c>
      <c r="F36" s="282">
        <v>1</v>
      </c>
      <c r="G36" s="169"/>
      <c r="H36" s="170"/>
    </row>
    <row r="37" spans="1:8">
      <c r="A37" s="300">
        <v>27</v>
      </c>
      <c r="B37" s="214"/>
      <c r="C37" s="302" t="s">
        <v>335</v>
      </c>
      <c r="D37" s="543" t="s">
        <v>509</v>
      </c>
      <c r="E37" s="544" t="s">
        <v>30</v>
      </c>
      <c r="F37" s="282">
        <v>1</v>
      </c>
      <c r="G37" s="169"/>
      <c r="H37" s="170"/>
    </row>
    <row r="38" spans="1:8" ht="25.5">
      <c r="A38" s="300">
        <v>28</v>
      </c>
      <c r="B38" s="214"/>
      <c r="C38" s="302" t="s">
        <v>335</v>
      </c>
      <c r="D38" s="543" t="s">
        <v>336</v>
      </c>
      <c r="E38" s="544" t="s">
        <v>30</v>
      </c>
      <c r="F38" s="282">
        <v>1</v>
      </c>
      <c r="G38" s="169"/>
      <c r="H38" s="170"/>
    </row>
    <row r="39" spans="1:8" ht="25.5">
      <c r="A39" s="300">
        <v>29</v>
      </c>
      <c r="B39" s="214"/>
      <c r="C39" s="302" t="s">
        <v>335</v>
      </c>
      <c r="D39" s="543" t="s">
        <v>510</v>
      </c>
      <c r="E39" s="544" t="s">
        <v>30</v>
      </c>
      <c r="F39" s="282">
        <v>1</v>
      </c>
      <c r="G39" s="169"/>
      <c r="H39" s="170"/>
    </row>
    <row r="40" spans="1:8">
      <c r="A40" s="300">
        <v>30</v>
      </c>
      <c r="B40" s="214"/>
      <c r="C40" s="542" t="s">
        <v>508</v>
      </c>
      <c r="D40" s="543"/>
      <c r="E40" s="544" t="s">
        <v>30</v>
      </c>
      <c r="F40" s="282">
        <v>1</v>
      </c>
      <c r="G40" s="169"/>
      <c r="H40" s="170"/>
    </row>
    <row r="41" spans="1:8">
      <c r="A41" s="300">
        <v>31</v>
      </c>
      <c r="B41" s="214"/>
      <c r="C41" s="542" t="s">
        <v>341</v>
      </c>
      <c r="D41" s="307" t="s">
        <v>511</v>
      </c>
      <c r="E41" s="544" t="s">
        <v>30</v>
      </c>
      <c r="F41" s="282">
        <v>1</v>
      </c>
      <c r="G41" s="169"/>
      <c r="H41" s="170"/>
    </row>
    <row r="42" spans="1:8">
      <c r="A42" s="300">
        <v>32</v>
      </c>
      <c r="B42" s="214"/>
      <c r="C42" s="542" t="s">
        <v>341</v>
      </c>
      <c r="D42" s="307" t="s">
        <v>342</v>
      </c>
      <c r="E42" s="544" t="s">
        <v>30</v>
      </c>
      <c r="F42" s="282">
        <v>3</v>
      </c>
      <c r="G42" s="169"/>
      <c r="H42" s="170"/>
    </row>
    <row r="43" spans="1:8">
      <c r="A43" s="300">
        <v>33</v>
      </c>
      <c r="B43" s="214"/>
      <c r="C43" s="542" t="s">
        <v>512</v>
      </c>
      <c r="D43" s="289" t="s">
        <v>1187</v>
      </c>
      <c r="E43" s="544" t="s">
        <v>30</v>
      </c>
      <c r="F43" s="282">
        <v>1</v>
      </c>
      <c r="G43" s="169"/>
      <c r="H43" s="170"/>
    </row>
    <row r="44" spans="1:8" ht="25.5">
      <c r="A44" s="300">
        <v>34</v>
      </c>
      <c r="B44" s="214"/>
      <c r="C44" s="542" t="s">
        <v>513</v>
      </c>
      <c r="D44" s="308" t="s">
        <v>514</v>
      </c>
      <c r="E44" s="544" t="s">
        <v>30</v>
      </c>
      <c r="F44" s="282">
        <v>1</v>
      </c>
      <c r="G44" s="169"/>
      <c r="H44" s="170"/>
    </row>
    <row r="45" spans="1:8" ht="25.5">
      <c r="A45" s="300">
        <v>35</v>
      </c>
      <c r="B45" s="214"/>
      <c r="C45" s="542" t="s">
        <v>513</v>
      </c>
      <c r="D45" s="308" t="s">
        <v>515</v>
      </c>
      <c r="E45" s="544" t="s">
        <v>30</v>
      </c>
      <c r="F45" s="282">
        <v>1</v>
      </c>
      <c r="G45" s="169"/>
      <c r="H45" s="170"/>
    </row>
    <row r="46" spans="1:8">
      <c r="A46" s="300">
        <v>36</v>
      </c>
      <c r="B46" s="214"/>
      <c r="C46" s="542" t="s">
        <v>516</v>
      </c>
      <c r="D46" s="308" t="s">
        <v>515</v>
      </c>
      <c r="E46" s="544" t="s">
        <v>30</v>
      </c>
      <c r="F46" s="282">
        <v>1</v>
      </c>
      <c r="G46" s="169"/>
      <c r="H46" s="170"/>
    </row>
    <row r="47" spans="1:8">
      <c r="A47" s="300">
        <v>37</v>
      </c>
      <c r="B47" s="214"/>
      <c r="C47" s="542" t="s">
        <v>343</v>
      </c>
      <c r="D47" s="308" t="s">
        <v>517</v>
      </c>
      <c r="E47" s="544" t="s">
        <v>30</v>
      </c>
      <c r="F47" s="282">
        <v>2</v>
      </c>
      <c r="G47" s="169"/>
      <c r="H47" s="170"/>
    </row>
    <row r="48" spans="1:8">
      <c r="A48" s="300">
        <v>38</v>
      </c>
      <c r="B48" s="214"/>
      <c r="C48" s="542" t="s">
        <v>343</v>
      </c>
      <c r="D48" s="308" t="s">
        <v>518</v>
      </c>
      <c r="E48" s="544" t="s">
        <v>30</v>
      </c>
      <c r="F48" s="282">
        <v>2</v>
      </c>
      <c r="G48" s="169"/>
      <c r="H48" s="170"/>
    </row>
    <row r="49" spans="1:8">
      <c r="A49" s="300">
        <v>39</v>
      </c>
      <c r="B49" s="214"/>
      <c r="C49" s="542" t="s">
        <v>343</v>
      </c>
      <c r="D49" s="308" t="s">
        <v>519</v>
      </c>
      <c r="E49" s="544" t="s">
        <v>30</v>
      </c>
      <c r="F49" s="282">
        <v>6</v>
      </c>
      <c r="G49" s="169"/>
      <c r="H49" s="170"/>
    </row>
    <row r="50" spans="1:8">
      <c r="A50" s="300">
        <v>40</v>
      </c>
      <c r="B50" s="214"/>
      <c r="C50" s="542" t="s">
        <v>343</v>
      </c>
      <c r="D50" s="308" t="s">
        <v>520</v>
      </c>
      <c r="E50" s="544" t="s">
        <v>30</v>
      </c>
      <c r="F50" s="282">
        <v>8</v>
      </c>
      <c r="G50" s="169"/>
      <c r="H50" s="170"/>
    </row>
    <row r="51" spans="1:8">
      <c r="A51" s="300">
        <v>41</v>
      </c>
      <c r="B51" s="214"/>
      <c r="C51" s="542" t="s">
        <v>343</v>
      </c>
      <c r="D51" s="308" t="s">
        <v>521</v>
      </c>
      <c r="E51" s="544" t="s">
        <v>30</v>
      </c>
      <c r="F51" s="282">
        <v>2</v>
      </c>
      <c r="G51" s="169"/>
      <c r="H51" s="170"/>
    </row>
    <row r="52" spans="1:8">
      <c r="A52" s="300">
        <v>42</v>
      </c>
      <c r="B52" s="214"/>
      <c r="C52" s="542" t="s">
        <v>343</v>
      </c>
      <c r="D52" s="308" t="s">
        <v>522</v>
      </c>
      <c r="E52" s="544" t="s">
        <v>30</v>
      </c>
      <c r="F52" s="282">
        <v>2</v>
      </c>
      <c r="G52" s="169"/>
      <c r="H52" s="170"/>
    </row>
    <row r="53" spans="1:8">
      <c r="A53" s="300">
        <v>43</v>
      </c>
      <c r="B53" s="214"/>
      <c r="C53" s="542" t="s">
        <v>343</v>
      </c>
      <c r="D53" s="308" t="s">
        <v>523</v>
      </c>
      <c r="E53" s="544" t="s">
        <v>30</v>
      </c>
      <c r="F53" s="282">
        <v>2</v>
      </c>
      <c r="G53" s="169"/>
      <c r="H53" s="170"/>
    </row>
    <row r="54" spans="1:8">
      <c r="A54" s="300">
        <v>44</v>
      </c>
      <c r="B54" s="214"/>
      <c r="C54" s="542" t="s">
        <v>524</v>
      </c>
      <c r="D54" s="308" t="s">
        <v>525</v>
      </c>
      <c r="E54" s="544" t="s">
        <v>30</v>
      </c>
      <c r="F54" s="282">
        <v>2</v>
      </c>
      <c r="G54" s="169"/>
      <c r="H54" s="170"/>
    </row>
    <row r="55" spans="1:8">
      <c r="A55" s="300">
        <v>45</v>
      </c>
      <c r="B55" s="214"/>
      <c r="C55" s="542" t="s">
        <v>524</v>
      </c>
      <c r="D55" s="308" t="s">
        <v>526</v>
      </c>
      <c r="E55" s="544" t="s">
        <v>30</v>
      </c>
      <c r="F55" s="282">
        <v>2</v>
      </c>
      <c r="G55" s="169"/>
      <c r="H55" s="170"/>
    </row>
    <row r="56" spans="1:8">
      <c r="A56" s="300">
        <v>46</v>
      </c>
      <c r="B56" s="214"/>
      <c r="C56" s="542" t="s">
        <v>524</v>
      </c>
      <c r="D56" s="308" t="s">
        <v>527</v>
      </c>
      <c r="E56" s="544" t="s">
        <v>30</v>
      </c>
      <c r="F56" s="282">
        <v>2</v>
      </c>
      <c r="G56" s="169"/>
      <c r="H56" s="170"/>
    </row>
    <row r="57" spans="1:8">
      <c r="A57" s="300">
        <v>47</v>
      </c>
      <c r="B57" s="214"/>
      <c r="C57" s="542" t="s">
        <v>524</v>
      </c>
      <c r="D57" s="308" t="s">
        <v>528</v>
      </c>
      <c r="E57" s="544" t="s">
        <v>30</v>
      </c>
      <c r="F57" s="282">
        <v>2</v>
      </c>
      <c r="G57" s="169"/>
      <c r="H57" s="170"/>
    </row>
    <row r="58" spans="1:8">
      <c r="A58" s="300">
        <v>48</v>
      </c>
      <c r="B58" s="214"/>
      <c r="C58" s="542" t="s">
        <v>524</v>
      </c>
      <c r="D58" s="308" t="s">
        <v>529</v>
      </c>
      <c r="E58" s="544" t="s">
        <v>30</v>
      </c>
      <c r="F58" s="282">
        <v>2</v>
      </c>
      <c r="G58" s="169"/>
      <c r="H58" s="170"/>
    </row>
    <row r="59" spans="1:8">
      <c r="A59" s="300">
        <v>49</v>
      </c>
      <c r="B59" s="214"/>
      <c r="C59" s="302" t="s">
        <v>346</v>
      </c>
      <c r="D59" s="307" t="s">
        <v>518</v>
      </c>
      <c r="E59" s="544" t="s">
        <v>30</v>
      </c>
      <c r="F59" s="307">
        <v>8</v>
      </c>
      <c r="G59" s="169"/>
      <c r="H59" s="170"/>
    </row>
    <row r="60" spans="1:8">
      <c r="A60" s="300">
        <v>50</v>
      </c>
      <c r="B60" s="214"/>
      <c r="C60" s="542" t="s">
        <v>347</v>
      </c>
      <c r="D60" s="307" t="s">
        <v>517</v>
      </c>
      <c r="E60" s="544" t="s">
        <v>30</v>
      </c>
      <c r="F60" s="282">
        <v>1</v>
      </c>
      <c r="G60" s="169"/>
      <c r="H60" s="170"/>
    </row>
    <row r="61" spans="1:8">
      <c r="A61" s="300">
        <v>51</v>
      </c>
      <c r="B61" s="214"/>
      <c r="C61" s="542" t="s">
        <v>347</v>
      </c>
      <c r="D61" s="307" t="s">
        <v>518</v>
      </c>
      <c r="E61" s="544" t="s">
        <v>30</v>
      </c>
      <c r="F61" s="282">
        <v>1</v>
      </c>
      <c r="G61" s="169"/>
      <c r="H61" s="170"/>
    </row>
    <row r="62" spans="1:8">
      <c r="A62" s="300">
        <v>52</v>
      </c>
      <c r="B62" s="214"/>
      <c r="C62" s="542" t="s">
        <v>347</v>
      </c>
      <c r="D62" s="307" t="s">
        <v>519</v>
      </c>
      <c r="E62" s="544" t="s">
        <v>30</v>
      </c>
      <c r="F62" s="282">
        <v>1</v>
      </c>
      <c r="G62" s="169"/>
      <c r="H62" s="170"/>
    </row>
    <row r="63" spans="1:8">
      <c r="A63" s="300">
        <v>53</v>
      </c>
      <c r="B63" s="214"/>
      <c r="C63" s="542" t="s">
        <v>530</v>
      </c>
      <c r="D63" s="307" t="s">
        <v>517</v>
      </c>
      <c r="E63" s="544" t="s">
        <v>30</v>
      </c>
      <c r="F63" s="282">
        <v>1</v>
      </c>
      <c r="G63" s="169"/>
      <c r="H63" s="170"/>
    </row>
    <row r="64" spans="1:8">
      <c r="A64" s="300">
        <v>54</v>
      </c>
      <c r="B64" s="214"/>
      <c r="C64" s="542" t="s">
        <v>530</v>
      </c>
      <c r="D64" s="307" t="s">
        <v>518</v>
      </c>
      <c r="E64" s="544" t="s">
        <v>30</v>
      </c>
      <c r="F64" s="282">
        <v>1</v>
      </c>
      <c r="G64" s="169"/>
      <c r="H64" s="170"/>
    </row>
    <row r="65" spans="1:8">
      <c r="A65" s="300">
        <v>55</v>
      </c>
      <c r="B65" s="214"/>
      <c r="C65" s="542" t="s">
        <v>348</v>
      </c>
      <c r="D65" s="307" t="s">
        <v>521</v>
      </c>
      <c r="E65" s="544" t="s">
        <v>30</v>
      </c>
      <c r="F65" s="282">
        <v>1</v>
      </c>
      <c r="G65" s="169"/>
      <c r="H65" s="170"/>
    </row>
    <row r="66" spans="1:8">
      <c r="A66" s="300">
        <v>56</v>
      </c>
      <c r="B66" s="214"/>
      <c r="C66" s="542" t="s">
        <v>348</v>
      </c>
      <c r="D66" s="307" t="s">
        <v>522</v>
      </c>
      <c r="E66" s="544" t="s">
        <v>30</v>
      </c>
      <c r="F66" s="282">
        <v>1</v>
      </c>
      <c r="G66" s="169"/>
      <c r="H66" s="170"/>
    </row>
    <row r="67" spans="1:8">
      <c r="A67" s="300">
        <v>57</v>
      </c>
      <c r="B67" s="214"/>
      <c r="C67" s="542" t="s">
        <v>348</v>
      </c>
      <c r="D67" s="307" t="s">
        <v>529</v>
      </c>
      <c r="E67" s="544" t="s">
        <v>30</v>
      </c>
      <c r="F67" s="282">
        <v>1</v>
      </c>
      <c r="G67" s="169"/>
      <c r="H67" s="170"/>
    </row>
    <row r="68" spans="1:8">
      <c r="A68" s="300">
        <v>58</v>
      </c>
      <c r="B68" s="214"/>
      <c r="C68" s="542" t="s">
        <v>348</v>
      </c>
      <c r="D68" s="307" t="s">
        <v>523</v>
      </c>
      <c r="E68" s="544" t="s">
        <v>30</v>
      </c>
      <c r="F68" s="282">
        <v>1</v>
      </c>
      <c r="G68" s="169"/>
      <c r="H68" s="170"/>
    </row>
    <row r="69" spans="1:8">
      <c r="A69" s="300">
        <v>59</v>
      </c>
      <c r="B69" s="214"/>
      <c r="C69" s="542" t="s">
        <v>349</v>
      </c>
      <c r="D69" s="308" t="s">
        <v>350</v>
      </c>
      <c r="E69" s="544" t="s">
        <v>30</v>
      </c>
      <c r="F69" s="282">
        <v>9</v>
      </c>
      <c r="G69" s="169"/>
      <c r="H69" s="170"/>
    </row>
    <row r="70" spans="1:8">
      <c r="A70" s="300">
        <v>60</v>
      </c>
      <c r="B70" s="214"/>
      <c r="C70" s="542" t="s">
        <v>349</v>
      </c>
      <c r="D70" s="308" t="s">
        <v>531</v>
      </c>
      <c r="E70" s="544" t="s">
        <v>30</v>
      </c>
      <c r="F70" s="282">
        <v>3</v>
      </c>
      <c r="G70" s="169"/>
      <c r="H70" s="170"/>
    </row>
    <row r="71" spans="1:8">
      <c r="A71" s="300">
        <v>61</v>
      </c>
      <c r="B71" s="214"/>
      <c r="C71" s="542" t="s">
        <v>532</v>
      </c>
      <c r="D71" s="308" t="s">
        <v>533</v>
      </c>
      <c r="E71" s="544" t="s">
        <v>30</v>
      </c>
      <c r="F71" s="282">
        <v>2</v>
      </c>
      <c r="G71" s="169"/>
      <c r="H71" s="170"/>
    </row>
    <row r="72" spans="1:8">
      <c r="A72" s="300">
        <v>62</v>
      </c>
      <c r="B72" s="214"/>
      <c r="C72" s="542" t="s">
        <v>351</v>
      </c>
      <c r="D72" s="308" t="s">
        <v>352</v>
      </c>
      <c r="E72" s="544" t="s">
        <v>30</v>
      </c>
      <c r="F72" s="282">
        <v>9</v>
      </c>
      <c r="G72" s="169"/>
      <c r="H72" s="170"/>
    </row>
    <row r="73" spans="1:8">
      <c r="A73" s="300">
        <v>63</v>
      </c>
      <c r="B73" s="214"/>
      <c r="C73" s="302" t="s">
        <v>353</v>
      </c>
      <c r="D73" s="307" t="s">
        <v>534</v>
      </c>
      <c r="E73" s="544" t="s">
        <v>30</v>
      </c>
      <c r="F73" s="307">
        <v>12</v>
      </c>
      <c r="G73" s="169"/>
      <c r="H73" s="170"/>
    </row>
    <row r="74" spans="1:8">
      <c r="A74" s="300">
        <v>64</v>
      </c>
      <c r="B74" s="214"/>
      <c r="C74" s="302" t="s">
        <v>353</v>
      </c>
      <c r="D74" s="307" t="s">
        <v>535</v>
      </c>
      <c r="E74" s="544" t="s">
        <v>30</v>
      </c>
      <c r="F74" s="307">
        <v>8</v>
      </c>
      <c r="G74" s="169"/>
      <c r="H74" s="170"/>
    </row>
    <row r="75" spans="1:8">
      <c r="A75" s="300">
        <v>65</v>
      </c>
      <c r="B75" s="214"/>
      <c r="C75" s="302" t="s">
        <v>355</v>
      </c>
      <c r="D75" s="307" t="s">
        <v>536</v>
      </c>
      <c r="E75" s="544" t="s">
        <v>30</v>
      </c>
      <c r="F75" s="307">
        <v>4</v>
      </c>
      <c r="G75" s="169"/>
      <c r="H75" s="170"/>
    </row>
    <row r="76" spans="1:8">
      <c r="A76" s="300">
        <v>66</v>
      </c>
      <c r="B76" s="214"/>
      <c r="C76" s="302" t="s">
        <v>355</v>
      </c>
      <c r="D76" s="307" t="s">
        <v>537</v>
      </c>
      <c r="E76" s="544" t="s">
        <v>30</v>
      </c>
      <c r="F76" s="307">
        <v>7</v>
      </c>
      <c r="G76" s="169"/>
      <c r="H76" s="170"/>
    </row>
    <row r="77" spans="1:8">
      <c r="A77" s="300">
        <v>67</v>
      </c>
      <c r="B77" s="214"/>
      <c r="C77" s="302" t="s">
        <v>538</v>
      </c>
      <c r="D77" s="307" t="s">
        <v>539</v>
      </c>
      <c r="E77" s="544" t="s">
        <v>30</v>
      </c>
      <c r="F77" s="282">
        <v>1</v>
      </c>
      <c r="G77" s="169"/>
      <c r="H77" s="170"/>
    </row>
    <row r="78" spans="1:8">
      <c r="A78" s="300">
        <v>68</v>
      </c>
      <c r="B78" s="214"/>
      <c r="C78" s="302" t="s">
        <v>540</v>
      </c>
      <c r="D78" s="297">
        <v>0.3</v>
      </c>
      <c r="E78" s="544" t="s">
        <v>198</v>
      </c>
      <c r="F78" s="282">
        <v>5500</v>
      </c>
      <c r="G78" s="169"/>
      <c r="H78" s="170"/>
    </row>
    <row r="79" spans="1:8">
      <c r="A79" s="300">
        <v>69</v>
      </c>
      <c r="B79" s="214"/>
      <c r="C79" s="542" t="s">
        <v>357</v>
      </c>
      <c r="D79" s="289" t="s">
        <v>541</v>
      </c>
      <c r="E79" s="544" t="s">
        <v>10</v>
      </c>
      <c r="F79" s="282">
        <v>10</v>
      </c>
      <c r="G79" s="169"/>
      <c r="H79" s="170"/>
    </row>
    <row r="80" spans="1:8">
      <c r="A80" s="300">
        <v>70</v>
      </c>
      <c r="B80" s="214"/>
      <c r="C80" s="542" t="s">
        <v>357</v>
      </c>
      <c r="D80" s="289" t="s">
        <v>358</v>
      </c>
      <c r="E80" s="544" t="s">
        <v>10</v>
      </c>
      <c r="F80" s="282">
        <v>40</v>
      </c>
      <c r="G80" s="169"/>
      <c r="H80" s="170"/>
    </row>
    <row r="81" spans="1:8">
      <c r="A81" s="300">
        <v>71</v>
      </c>
      <c r="B81" s="214"/>
      <c r="C81" s="542" t="s">
        <v>357</v>
      </c>
      <c r="D81" s="289" t="s">
        <v>542</v>
      </c>
      <c r="E81" s="544" t="s">
        <v>10</v>
      </c>
      <c r="F81" s="282">
        <v>10</v>
      </c>
      <c r="G81" s="169"/>
      <c r="H81" s="170"/>
    </row>
    <row r="82" spans="1:8">
      <c r="A82" s="300">
        <v>72</v>
      </c>
      <c r="B82" s="214"/>
      <c r="C82" s="542" t="s">
        <v>357</v>
      </c>
      <c r="D82" s="289" t="s">
        <v>359</v>
      </c>
      <c r="E82" s="544" t="s">
        <v>10</v>
      </c>
      <c r="F82" s="282">
        <v>10</v>
      </c>
      <c r="G82" s="169"/>
      <c r="H82" s="170"/>
    </row>
    <row r="83" spans="1:8">
      <c r="A83" s="300">
        <v>73</v>
      </c>
      <c r="B83" s="214"/>
      <c r="C83" s="542" t="s">
        <v>357</v>
      </c>
      <c r="D83" s="289" t="s">
        <v>360</v>
      </c>
      <c r="E83" s="544" t="s">
        <v>10</v>
      </c>
      <c r="F83" s="282">
        <v>10</v>
      </c>
      <c r="G83" s="169"/>
      <c r="H83" s="170"/>
    </row>
    <row r="84" spans="1:8">
      <c r="A84" s="300">
        <v>74</v>
      </c>
      <c r="B84" s="214"/>
      <c r="C84" s="542" t="s">
        <v>357</v>
      </c>
      <c r="D84" s="289" t="s">
        <v>344</v>
      </c>
      <c r="E84" s="544" t="s">
        <v>10</v>
      </c>
      <c r="F84" s="282">
        <v>25</v>
      </c>
      <c r="G84" s="169"/>
      <c r="H84" s="170"/>
    </row>
    <row r="85" spans="1:8">
      <c r="A85" s="300">
        <v>75</v>
      </c>
      <c r="B85" s="214"/>
      <c r="C85" s="542" t="s">
        <v>357</v>
      </c>
      <c r="D85" s="289" t="s">
        <v>345</v>
      </c>
      <c r="E85" s="544" t="s">
        <v>10</v>
      </c>
      <c r="F85" s="282">
        <v>20</v>
      </c>
      <c r="G85" s="169"/>
      <c r="H85" s="170"/>
    </row>
    <row r="86" spans="1:8">
      <c r="A86" s="300">
        <v>76</v>
      </c>
      <c r="B86" s="214"/>
      <c r="C86" s="542" t="s">
        <v>357</v>
      </c>
      <c r="D86" s="289" t="s">
        <v>543</v>
      </c>
      <c r="E86" s="544" t="s">
        <v>10</v>
      </c>
      <c r="F86" s="282">
        <v>10</v>
      </c>
      <c r="G86" s="169"/>
      <c r="H86" s="170"/>
    </row>
    <row r="87" spans="1:8">
      <c r="A87" s="300">
        <v>77</v>
      </c>
      <c r="B87" s="214"/>
      <c r="C87" s="547" t="s">
        <v>1156</v>
      </c>
      <c r="D87" s="551" t="s">
        <v>354</v>
      </c>
      <c r="E87" s="549" t="s">
        <v>10</v>
      </c>
      <c r="F87" s="552">
        <v>20</v>
      </c>
      <c r="G87" s="169"/>
      <c r="H87" s="170"/>
    </row>
    <row r="88" spans="1:8">
      <c r="A88" s="300">
        <v>78</v>
      </c>
      <c r="B88" s="214"/>
      <c r="C88" s="547" t="s">
        <v>1156</v>
      </c>
      <c r="D88" s="551" t="s">
        <v>361</v>
      </c>
      <c r="E88" s="549" t="s">
        <v>10</v>
      </c>
      <c r="F88" s="552">
        <v>12</v>
      </c>
      <c r="G88" s="169"/>
      <c r="H88" s="170"/>
    </row>
    <row r="89" spans="1:8">
      <c r="A89" s="300">
        <v>79</v>
      </c>
      <c r="B89" s="214"/>
      <c r="C89" s="302" t="s">
        <v>362</v>
      </c>
      <c r="D89" s="308" t="s">
        <v>363</v>
      </c>
      <c r="E89" s="544" t="s">
        <v>10</v>
      </c>
      <c r="F89" s="553">
        <v>5</v>
      </c>
      <c r="G89" s="169"/>
      <c r="H89" s="170"/>
    </row>
    <row r="90" spans="1:8">
      <c r="A90" s="300">
        <v>80</v>
      </c>
      <c r="B90" s="214"/>
      <c r="C90" s="302" t="s">
        <v>544</v>
      </c>
      <c r="D90" s="289" t="s">
        <v>541</v>
      </c>
      <c r="E90" s="544" t="s">
        <v>10</v>
      </c>
      <c r="F90" s="553">
        <v>5</v>
      </c>
      <c r="G90" s="169"/>
      <c r="H90" s="170"/>
    </row>
    <row r="91" spans="1:8">
      <c r="A91" s="300">
        <v>81</v>
      </c>
      <c r="B91" s="214"/>
      <c r="C91" s="302" t="s">
        <v>544</v>
      </c>
      <c r="D91" s="289" t="s">
        <v>542</v>
      </c>
      <c r="E91" s="544" t="s">
        <v>10</v>
      </c>
      <c r="F91" s="553">
        <v>10</v>
      </c>
      <c r="G91" s="169"/>
      <c r="H91" s="170"/>
    </row>
    <row r="92" spans="1:8" ht="25.5">
      <c r="A92" s="300">
        <v>82</v>
      </c>
      <c r="B92" s="214"/>
      <c r="C92" s="554" t="s">
        <v>364</v>
      </c>
      <c r="D92" s="307" t="s">
        <v>365</v>
      </c>
      <c r="E92" s="544" t="s">
        <v>10</v>
      </c>
      <c r="F92" s="282">
        <v>11</v>
      </c>
      <c r="G92" s="169"/>
      <c r="H92" s="170"/>
    </row>
    <row r="93" spans="1:8" ht="25.5">
      <c r="A93" s="300">
        <v>83</v>
      </c>
      <c r="B93" s="214"/>
      <c r="C93" s="554" t="s">
        <v>364</v>
      </c>
      <c r="D93" s="307" t="s">
        <v>400</v>
      </c>
      <c r="E93" s="544" t="s">
        <v>10</v>
      </c>
      <c r="F93" s="282">
        <v>43</v>
      </c>
      <c r="G93" s="169"/>
      <c r="H93" s="170"/>
    </row>
    <row r="94" spans="1:8" ht="25.5">
      <c r="A94" s="300">
        <v>84</v>
      </c>
      <c r="B94" s="214"/>
      <c r="C94" s="554" t="s">
        <v>364</v>
      </c>
      <c r="D94" s="307" t="s">
        <v>545</v>
      </c>
      <c r="E94" s="544" t="s">
        <v>10</v>
      </c>
      <c r="F94" s="282">
        <v>11</v>
      </c>
      <c r="G94" s="169"/>
      <c r="H94" s="170"/>
    </row>
    <row r="95" spans="1:8" ht="25.5">
      <c r="A95" s="300">
        <v>85</v>
      </c>
      <c r="B95" s="214"/>
      <c r="C95" s="554" t="s">
        <v>364</v>
      </c>
      <c r="D95" s="307" t="s">
        <v>401</v>
      </c>
      <c r="E95" s="544" t="s">
        <v>10</v>
      </c>
      <c r="F95" s="282">
        <v>11</v>
      </c>
      <c r="G95" s="169"/>
      <c r="H95" s="170"/>
    </row>
    <row r="96" spans="1:8" ht="25.5">
      <c r="A96" s="300">
        <v>86</v>
      </c>
      <c r="B96" s="214"/>
      <c r="C96" s="554" t="s">
        <v>364</v>
      </c>
      <c r="D96" s="307" t="s">
        <v>546</v>
      </c>
      <c r="E96" s="544" t="s">
        <v>10</v>
      </c>
      <c r="F96" s="282">
        <v>11</v>
      </c>
      <c r="G96" s="169"/>
      <c r="H96" s="170"/>
    </row>
    <row r="97" spans="1:8" ht="25.5">
      <c r="A97" s="300">
        <v>87</v>
      </c>
      <c r="B97" s="214"/>
      <c r="C97" s="554" t="s">
        <v>364</v>
      </c>
      <c r="D97" s="307" t="s">
        <v>402</v>
      </c>
      <c r="E97" s="544" t="s">
        <v>10</v>
      </c>
      <c r="F97" s="282">
        <v>27</v>
      </c>
      <c r="G97" s="169"/>
      <c r="H97" s="170"/>
    </row>
    <row r="98" spans="1:8" ht="25.5">
      <c r="A98" s="300">
        <v>88</v>
      </c>
      <c r="B98" s="214"/>
      <c r="C98" s="554" t="s">
        <v>364</v>
      </c>
      <c r="D98" s="307" t="s">
        <v>547</v>
      </c>
      <c r="E98" s="544" t="s">
        <v>10</v>
      </c>
      <c r="F98" s="282">
        <v>22</v>
      </c>
      <c r="G98" s="169"/>
      <c r="H98" s="170"/>
    </row>
    <row r="99" spans="1:8" ht="25.5">
      <c r="A99" s="300">
        <v>89</v>
      </c>
      <c r="B99" s="214"/>
      <c r="C99" s="554" t="s">
        <v>364</v>
      </c>
      <c r="D99" s="307" t="s">
        <v>548</v>
      </c>
      <c r="E99" s="544" t="s">
        <v>10</v>
      </c>
      <c r="F99" s="282">
        <v>11</v>
      </c>
      <c r="G99" s="169"/>
      <c r="H99" s="170"/>
    </row>
    <row r="100" spans="1:8">
      <c r="A100" s="300">
        <v>90</v>
      </c>
      <c r="B100" s="214"/>
      <c r="C100" s="542" t="s">
        <v>371</v>
      </c>
      <c r="D100" s="308"/>
      <c r="E100" s="555" t="s">
        <v>47</v>
      </c>
      <c r="F100" s="282">
        <v>20</v>
      </c>
      <c r="G100" s="169"/>
      <c r="H100" s="170"/>
    </row>
    <row r="101" spans="1:8">
      <c r="A101" s="300">
        <v>91</v>
      </c>
      <c r="B101" s="214"/>
      <c r="C101" s="542" t="s">
        <v>372</v>
      </c>
      <c r="D101" s="308"/>
      <c r="E101" s="555" t="s">
        <v>47</v>
      </c>
      <c r="F101" s="282">
        <v>10</v>
      </c>
      <c r="G101" s="169"/>
      <c r="H101" s="170"/>
    </row>
    <row r="102" spans="1:8">
      <c r="A102" s="300">
        <v>92</v>
      </c>
      <c r="B102" s="214"/>
      <c r="C102" s="302" t="s">
        <v>549</v>
      </c>
      <c r="D102" s="308"/>
      <c r="E102" s="556" t="s">
        <v>13</v>
      </c>
      <c r="F102" s="288">
        <v>1</v>
      </c>
      <c r="G102" s="169"/>
      <c r="H102" s="170"/>
    </row>
    <row r="103" spans="1:8">
      <c r="A103" s="300">
        <v>93</v>
      </c>
      <c r="B103" s="214"/>
      <c r="C103" s="302" t="s">
        <v>550</v>
      </c>
      <c r="D103" s="308"/>
      <c r="E103" s="556" t="s">
        <v>13</v>
      </c>
      <c r="F103" s="288">
        <v>1</v>
      </c>
      <c r="G103" s="169"/>
      <c r="H103" s="170"/>
    </row>
    <row r="104" spans="1:8">
      <c r="A104" s="300">
        <v>94</v>
      </c>
      <c r="B104" s="214"/>
      <c r="C104" s="557" t="s">
        <v>1157</v>
      </c>
      <c r="D104" s="548"/>
      <c r="E104" s="558" t="s">
        <v>13</v>
      </c>
      <c r="F104" s="559">
        <v>1</v>
      </c>
      <c r="G104" s="169"/>
      <c r="H104" s="170"/>
    </row>
    <row r="105" spans="1:8" ht="25.5">
      <c r="A105" s="300">
        <v>95</v>
      </c>
      <c r="B105" s="214"/>
      <c r="C105" s="557" t="s">
        <v>1158</v>
      </c>
      <c r="D105" s="548"/>
      <c r="E105" s="558" t="s">
        <v>13</v>
      </c>
      <c r="F105" s="559">
        <v>1</v>
      </c>
      <c r="G105" s="169"/>
      <c r="H105" s="170"/>
    </row>
    <row r="106" spans="1:8">
      <c r="A106" s="300">
        <v>96</v>
      </c>
      <c r="B106" s="214"/>
      <c r="C106" s="287" t="s">
        <v>373</v>
      </c>
      <c r="D106" s="279"/>
      <c r="E106" s="556" t="s">
        <v>13</v>
      </c>
      <c r="F106" s="288">
        <v>1</v>
      </c>
      <c r="G106" s="169"/>
      <c r="H106" s="170"/>
    </row>
    <row r="107" spans="1:8">
      <c r="A107" s="300">
        <v>97</v>
      </c>
      <c r="B107" s="214"/>
      <c r="C107" s="302" t="s">
        <v>374</v>
      </c>
      <c r="D107" s="308"/>
      <c r="E107" s="556" t="s">
        <v>13</v>
      </c>
      <c r="F107" s="288">
        <v>1</v>
      </c>
      <c r="G107" s="169"/>
      <c r="H107" s="170"/>
    </row>
    <row r="108" spans="1:8">
      <c r="A108" s="300">
        <v>98</v>
      </c>
      <c r="B108" s="214"/>
      <c r="C108" s="287" t="s">
        <v>375</v>
      </c>
      <c r="D108" s="279"/>
      <c r="E108" s="556" t="s">
        <v>13</v>
      </c>
      <c r="F108" s="288">
        <v>1</v>
      </c>
      <c r="G108" s="169"/>
      <c r="H108" s="170"/>
    </row>
    <row r="109" spans="1:8" ht="25.5">
      <c r="A109" s="300">
        <v>99</v>
      </c>
      <c r="B109" s="214"/>
      <c r="C109" s="280" t="s">
        <v>376</v>
      </c>
      <c r="D109" s="543" t="s">
        <v>405</v>
      </c>
      <c r="E109" s="556" t="s">
        <v>13</v>
      </c>
      <c r="F109" s="294">
        <v>1</v>
      </c>
      <c r="G109" s="169"/>
      <c r="H109" s="170"/>
    </row>
    <row r="110" spans="1:8" ht="25.5">
      <c r="A110" s="300">
        <v>100</v>
      </c>
      <c r="B110" s="214"/>
      <c r="C110" s="302" t="s">
        <v>406</v>
      </c>
      <c r="D110" s="283"/>
      <c r="E110" s="555" t="s">
        <v>13</v>
      </c>
      <c r="F110" s="301">
        <v>1</v>
      </c>
      <c r="G110" s="169"/>
      <c r="H110" s="170"/>
    </row>
    <row r="111" spans="1:8" s="165" customFormat="1">
      <c r="A111" s="176"/>
      <c r="B111" s="177"/>
      <c r="C111" s="178"/>
      <c r="D111" s="178"/>
      <c r="E111" s="179"/>
      <c r="F111" s="180"/>
      <c r="G111" s="181"/>
      <c r="H111" s="182"/>
    </row>
    <row r="112" spans="1:8">
      <c r="A112" s="183"/>
      <c r="B112" s="183"/>
      <c r="C112" s="184"/>
      <c r="D112" s="184"/>
      <c r="E112" s="184" t="s">
        <v>1</v>
      </c>
      <c r="F112" s="185"/>
      <c r="G112" s="169"/>
      <c r="H112" s="170"/>
    </row>
    <row r="114" spans="1:8" s="186" customFormat="1" ht="12.75" customHeight="1">
      <c r="B114" s="187" t="str">
        <f>'1,1'!B22</f>
        <v>Piezīmes:</v>
      </c>
    </row>
    <row r="115" spans="1:8" s="186" customFormat="1" ht="45" customHeight="1">
      <c r="A115" s="905"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15" s="905"/>
      <c r="C115" s="905"/>
      <c r="D115" s="905"/>
      <c r="E115" s="905"/>
      <c r="F115" s="905"/>
      <c r="G115" s="905"/>
      <c r="H115" s="905"/>
    </row>
  </sheetData>
  <mergeCells count="8">
    <mergeCell ref="A115:H11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264"/>
  <sheetViews>
    <sheetView showZeros="0" view="pageBreakPreview" zoomScaleNormal="100" zoomScaleSheetLayoutView="100" workbookViewId="0">
      <selection activeCell="A2" sqref="A2:H2"/>
    </sheetView>
  </sheetViews>
  <sheetFormatPr defaultColWidth="9.140625" defaultRowHeight="12.75"/>
  <cols>
    <col min="1" max="1" width="5.42578125" style="14" customWidth="1"/>
    <col min="2" max="2" width="16.28515625" style="14" hidden="1" customWidth="1"/>
    <col min="3" max="3" width="40.28515625" style="14" customWidth="1"/>
    <col min="4" max="4" width="20.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2,6</v>
      </c>
      <c r="F1" s="10"/>
      <c r="G1" s="10"/>
      <c r="H1" s="10"/>
    </row>
    <row r="2" spans="1:8" s="9" customFormat="1" ht="18.75">
      <c r="A2" s="895" t="str">
        <f>C9</f>
        <v>Elektroinstlācija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261</v>
      </c>
      <c r="D9" s="259"/>
      <c r="E9" s="25"/>
      <c r="F9" s="26"/>
      <c r="G9" s="20"/>
      <c r="H9" s="21"/>
    </row>
    <row r="10" spans="1:8" ht="25.5">
      <c r="A10" s="270"/>
      <c r="B10" s="560"/>
      <c r="C10" s="309" t="s">
        <v>1982</v>
      </c>
      <c r="D10" s="309"/>
      <c r="E10" s="310"/>
      <c r="F10" s="310"/>
      <c r="G10" s="20"/>
      <c r="H10" s="21"/>
    </row>
    <row r="11" spans="1:8" ht="15.75">
      <c r="A11" s="561" t="s">
        <v>551</v>
      </c>
      <c r="B11" s="560"/>
      <c r="C11" s="562" t="s">
        <v>552</v>
      </c>
      <c r="D11" s="563"/>
      <c r="E11" s="564"/>
      <c r="F11" s="564"/>
      <c r="G11" s="20"/>
      <c r="H11" s="21"/>
    </row>
    <row r="12" spans="1:8" ht="173.25">
      <c r="A12" s="594" t="s">
        <v>553</v>
      </c>
      <c r="B12" s="560"/>
      <c r="C12" s="565" t="s">
        <v>1515</v>
      </c>
      <c r="D12" s="563" t="s">
        <v>558</v>
      </c>
      <c r="E12" s="564" t="s">
        <v>13</v>
      </c>
      <c r="F12" s="564">
        <v>1</v>
      </c>
      <c r="G12" s="20"/>
      <c r="H12" s="21"/>
    </row>
    <row r="13" spans="1:8" ht="78.75">
      <c r="A13" s="594" t="s">
        <v>554</v>
      </c>
      <c r="B13" s="560"/>
      <c r="C13" s="565" t="s">
        <v>555</v>
      </c>
      <c r="D13" s="563" t="s">
        <v>556</v>
      </c>
      <c r="E13" s="564" t="s">
        <v>13</v>
      </c>
      <c r="F13" s="564">
        <v>1</v>
      </c>
      <c r="G13" s="20"/>
      <c r="H13" s="21"/>
    </row>
    <row r="14" spans="1:8" ht="141.75">
      <c r="A14" s="594" t="s">
        <v>557</v>
      </c>
      <c r="B14" s="560"/>
      <c r="C14" s="565" t="s">
        <v>1516</v>
      </c>
      <c r="D14" s="563" t="s">
        <v>558</v>
      </c>
      <c r="E14" s="564" t="s">
        <v>13</v>
      </c>
      <c r="F14" s="564">
        <v>1</v>
      </c>
      <c r="G14" s="20"/>
      <c r="H14" s="21"/>
    </row>
    <row r="15" spans="1:8" ht="110.25">
      <c r="A15" s="594" t="s">
        <v>559</v>
      </c>
      <c r="B15" s="560"/>
      <c r="C15" s="565" t="s">
        <v>1517</v>
      </c>
      <c r="D15" s="563" t="s">
        <v>560</v>
      </c>
      <c r="E15" s="564" t="s">
        <v>13</v>
      </c>
      <c r="F15" s="564">
        <v>1</v>
      </c>
      <c r="G15" s="20"/>
      <c r="H15" s="21"/>
    </row>
    <row r="16" spans="1:8" ht="110.25">
      <c r="A16" s="594" t="s">
        <v>561</v>
      </c>
      <c r="B16" s="560"/>
      <c r="C16" s="565" t="s">
        <v>1518</v>
      </c>
      <c r="D16" s="563" t="s">
        <v>562</v>
      </c>
      <c r="E16" s="564" t="s">
        <v>13</v>
      </c>
      <c r="F16" s="564">
        <v>15</v>
      </c>
      <c r="G16" s="20"/>
      <c r="H16" s="21"/>
    </row>
    <row r="17" spans="1:8" ht="110.25">
      <c r="A17" s="594" t="s">
        <v>563</v>
      </c>
      <c r="B17" s="560"/>
      <c r="C17" s="565" t="s">
        <v>1518</v>
      </c>
      <c r="D17" s="563" t="s">
        <v>562</v>
      </c>
      <c r="E17" s="564" t="s">
        <v>13</v>
      </c>
      <c r="F17" s="564">
        <v>3</v>
      </c>
      <c r="G17" s="20"/>
      <c r="H17" s="21"/>
    </row>
    <row r="18" spans="1:8" ht="110.25">
      <c r="A18" s="594" t="s">
        <v>564</v>
      </c>
      <c r="B18" s="560"/>
      <c r="C18" s="565" t="s">
        <v>1519</v>
      </c>
      <c r="D18" s="563" t="s">
        <v>565</v>
      </c>
      <c r="E18" s="564" t="s">
        <v>13</v>
      </c>
      <c r="F18" s="564">
        <v>4</v>
      </c>
      <c r="G18" s="20"/>
      <c r="H18" s="21"/>
    </row>
    <row r="19" spans="1:8" ht="110.25">
      <c r="A19" s="594" t="s">
        <v>566</v>
      </c>
      <c r="B19" s="560"/>
      <c r="C19" s="565" t="s">
        <v>1520</v>
      </c>
      <c r="D19" s="563" t="s">
        <v>567</v>
      </c>
      <c r="E19" s="564" t="s">
        <v>13</v>
      </c>
      <c r="F19" s="564">
        <v>4</v>
      </c>
      <c r="G19" s="20"/>
      <c r="H19" s="21"/>
    </row>
    <row r="20" spans="1:8" ht="126">
      <c r="A20" s="594" t="s">
        <v>568</v>
      </c>
      <c r="B20" s="560"/>
      <c r="C20" s="565" t="s">
        <v>1521</v>
      </c>
      <c r="D20" s="563" t="s">
        <v>569</v>
      </c>
      <c r="E20" s="564" t="s">
        <v>13</v>
      </c>
      <c r="F20" s="564">
        <v>6</v>
      </c>
      <c r="G20" s="20"/>
      <c r="H20" s="21"/>
    </row>
    <row r="21" spans="1:8" ht="110.25">
      <c r="A21" s="594" t="s">
        <v>570</v>
      </c>
      <c r="B21" s="560"/>
      <c r="C21" s="565" t="s">
        <v>1522</v>
      </c>
      <c r="D21" s="563" t="s">
        <v>558</v>
      </c>
      <c r="E21" s="564" t="s">
        <v>13</v>
      </c>
      <c r="F21" s="564">
        <v>1</v>
      </c>
      <c r="G21" s="20"/>
      <c r="H21" s="21"/>
    </row>
    <row r="22" spans="1:8" ht="110.25">
      <c r="A22" s="594" t="s">
        <v>571</v>
      </c>
      <c r="B22" s="560"/>
      <c r="C22" s="565" t="s">
        <v>1522</v>
      </c>
      <c r="D22" s="563" t="s">
        <v>558</v>
      </c>
      <c r="E22" s="564" t="s">
        <v>13</v>
      </c>
      <c r="F22" s="564">
        <v>1</v>
      </c>
      <c r="G22" s="20"/>
      <c r="H22" s="21"/>
    </row>
    <row r="23" spans="1:8" ht="31.5">
      <c r="A23" s="594" t="s">
        <v>571</v>
      </c>
      <c r="B23" s="560"/>
      <c r="C23" s="565" t="s">
        <v>1523</v>
      </c>
      <c r="D23" s="563"/>
      <c r="E23" s="564" t="s">
        <v>13</v>
      </c>
      <c r="F23" s="564">
        <v>1</v>
      </c>
      <c r="G23" s="20"/>
      <c r="H23" s="21"/>
    </row>
    <row r="24" spans="1:8" ht="236.25">
      <c r="A24" s="594" t="s">
        <v>573</v>
      </c>
      <c r="B24" s="560"/>
      <c r="C24" s="565" t="s">
        <v>1524</v>
      </c>
      <c r="D24" s="563" t="s">
        <v>1525</v>
      </c>
      <c r="E24" s="564" t="s">
        <v>13</v>
      </c>
      <c r="F24" s="564">
        <v>1</v>
      </c>
      <c r="G24" s="20"/>
      <c r="H24" s="21"/>
    </row>
    <row r="25" spans="1:8" ht="236.25">
      <c r="A25" s="594" t="s">
        <v>574</v>
      </c>
      <c r="B25" s="560"/>
      <c r="C25" s="565" t="s">
        <v>1524</v>
      </c>
      <c r="D25" s="563" t="s">
        <v>1525</v>
      </c>
      <c r="E25" s="564" t="s">
        <v>13</v>
      </c>
      <c r="F25" s="564">
        <v>1</v>
      </c>
      <c r="G25" s="20"/>
      <c r="H25" s="21"/>
    </row>
    <row r="26" spans="1:8" ht="236.25">
      <c r="A26" s="594" t="s">
        <v>575</v>
      </c>
      <c r="B26" s="560"/>
      <c r="C26" s="565" t="s">
        <v>1524</v>
      </c>
      <c r="D26" s="563" t="s">
        <v>1525</v>
      </c>
      <c r="E26" s="564" t="s">
        <v>13</v>
      </c>
      <c r="F26" s="564">
        <v>1</v>
      </c>
      <c r="G26" s="20"/>
      <c r="H26" s="21"/>
    </row>
    <row r="27" spans="1:8" ht="220.5">
      <c r="A27" s="594" t="s">
        <v>576</v>
      </c>
      <c r="B27" s="560"/>
      <c r="C27" s="565" t="s">
        <v>1526</v>
      </c>
      <c r="D27" s="563" t="s">
        <v>1525</v>
      </c>
      <c r="E27" s="564" t="s">
        <v>13</v>
      </c>
      <c r="F27" s="564">
        <v>1</v>
      </c>
      <c r="G27" s="20"/>
      <c r="H27" s="21"/>
    </row>
    <row r="28" spans="1:8" ht="194.45" customHeight="1">
      <c r="A28" s="594" t="s">
        <v>577</v>
      </c>
      <c r="B28" s="560"/>
      <c r="C28" s="565" t="s">
        <v>1526</v>
      </c>
      <c r="D28" s="563" t="s">
        <v>1525</v>
      </c>
      <c r="E28" s="564" t="s">
        <v>13</v>
      </c>
      <c r="F28" s="564">
        <v>1</v>
      </c>
      <c r="G28" s="20"/>
      <c r="H28" s="21"/>
    </row>
    <row r="29" spans="1:8" ht="220.5">
      <c r="A29" s="594" t="s">
        <v>578</v>
      </c>
      <c r="B29" s="560"/>
      <c r="C29" s="565" t="s">
        <v>580</v>
      </c>
      <c r="D29" s="563" t="s">
        <v>572</v>
      </c>
      <c r="E29" s="564" t="s">
        <v>13</v>
      </c>
      <c r="F29" s="564">
        <v>1</v>
      </c>
      <c r="G29" s="20"/>
      <c r="H29" s="21"/>
    </row>
    <row r="30" spans="1:8" ht="220.5">
      <c r="A30" s="594" t="s">
        <v>579</v>
      </c>
      <c r="B30" s="560"/>
      <c r="C30" s="565" t="s">
        <v>580</v>
      </c>
      <c r="D30" s="563" t="s">
        <v>572</v>
      </c>
      <c r="E30" s="564" t="s">
        <v>13</v>
      </c>
      <c r="F30" s="564">
        <v>1</v>
      </c>
      <c r="G30" s="20"/>
      <c r="H30" s="21"/>
    </row>
    <row r="31" spans="1:8" ht="252">
      <c r="A31" s="594" t="s">
        <v>655</v>
      </c>
      <c r="B31" s="560"/>
      <c r="C31" s="565" t="s">
        <v>582</v>
      </c>
      <c r="D31" s="563" t="s">
        <v>572</v>
      </c>
      <c r="E31" s="564" t="s">
        <v>13</v>
      </c>
      <c r="F31" s="564">
        <v>4</v>
      </c>
      <c r="G31" s="20"/>
      <c r="H31" s="21"/>
    </row>
    <row r="32" spans="1:8" ht="252">
      <c r="A32" s="594" t="s">
        <v>581</v>
      </c>
      <c r="B32" s="560"/>
      <c r="C32" s="565" t="s">
        <v>584</v>
      </c>
      <c r="D32" s="563" t="s">
        <v>572</v>
      </c>
      <c r="E32" s="564" t="s">
        <v>13</v>
      </c>
      <c r="F32" s="564">
        <v>9</v>
      </c>
      <c r="G32" s="20"/>
      <c r="H32" s="21"/>
    </row>
    <row r="33" spans="1:8" ht="236.25">
      <c r="A33" s="594" t="s">
        <v>583</v>
      </c>
      <c r="B33" s="560"/>
      <c r="C33" s="565" t="s">
        <v>586</v>
      </c>
      <c r="D33" s="563" t="s">
        <v>572</v>
      </c>
      <c r="E33" s="564" t="s">
        <v>13</v>
      </c>
      <c r="F33" s="564">
        <v>1</v>
      </c>
      <c r="G33" s="20"/>
      <c r="H33" s="21"/>
    </row>
    <row r="34" spans="1:8" ht="199.9" customHeight="1">
      <c r="A34" s="594" t="s">
        <v>585</v>
      </c>
      <c r="B34" s="560"/>
      <c r="C34" s="565" t="s">
        <v>580</v>
      </c>
      <c r="D34" s="563" t="s">
        <v>572</v>
      </c>
      <c r="E34" s="564" t="s">
        <v>13</v>
      </c>
      <c r="F34" s="564">
        <v>1</v>
      </c>
      <c r="G34" s="20"/>
      <c r="H34" s="21"/>
    </row>
    <row r="35" spans="1:8" ht="220.5">
      <c r="A35" s="594" t="s">
        <v>587</v>
      </c>
      <c r="B35" s="560"/>
      <c r="C35" s="565" t="s">
        <v>580</v>
      </c>
      <c r="D35" s="563" t="s">
        <v>572</v>
      </c>
      <c r="E35" s="564" t="s">
        <v>13</v>
      </c>
      <c r="F35" s="564">
        <v>1</v>
      </c>
      <c r="G35" s="20"/>
      <c r="H35" s="21"/>
    </row>
    <row r="36" spans="1:8" ht="409.5">
      <c r="A36" s="594" t="s">
        <v>588</v>
      </c>
      <c r="B36" s="560"/>
      <c r="C36" s="565" t="s">
        <v>589</v>
      </c>
      <c r="D36" s="566" t="s">
        <v>590</v>
      </c>
      <c r="E36" s="564" t="s">
        <v>13</v>
      </c>
      <c r="F36" s="567">
        <v>1</v>
      </c>
      <c r="G36" s="20"/>
      <c r="H36" s="21"/>
    </row>
    <row r="37" spans="1:8" ht="220.5">
      <c r="A37" s="594" t="s">
        <v>591</v>
      </c>
      <c r="B37" s="560"/>
      <c r="C37" s="565" t="s">
        <v>1527</v>
      </c>
      <c r="D37" s="566"/>
      <c r="E37" s="564" t="s">
        <v>13</v>
      </c>
      <c r="F37" s="564">
        <v>7</v>
      </c>
      <c r="G37" s="20"/>
      <c r="H37" s="21"/>
    </row>
    <row r="38" spans="1:8" ht="15.75">
      <c r="A38" s="594" t="s">
        <v>592</v>
      </c>
      <c r="B38" s="560"/>
      <c r="C38" s="562" t="s">
        <v>593</v>
      </c>
      <c r="D38" s="563"/>
      <c r="E38" s="564"/>
      <c r="F38" s="564"/>
      <c r="G38" s="20"/>
      <c r="H38" s="21"/>
    </row>
    <row r="39" spans="1:8" ht="63">
      <c r="A39" s="594" t="s">
        <v>594</v>
      </c>
      <c r="B39" s="560"/>
      <c r="C39" s="565" t="s">
        <v>1983</v>
      </c>
      <c r="D39" s="566"/>
      <c r="E39" s="564" t="s">
        <v>13</v>
      </c>
      <c r="F39" s="567">
        <v>1</v>
      </c>
      <c r="G39" s="20"/>
      <c r="H39" s="21"/>
    </row>
    <row r="40" spans="1:8" ht="47.25">
      <c r="A40" s="594" t="s">
        <v>595</v>
      </c>
      <c r="B40" s="560"/>
      <c r="C40" s="565" t="s">
        <v>1984</v>
      </c>
      <c r="D40" s="566"/>
      <c r="E40" s="564" t="s">
        <v>13</v>
      </c>
      <c r="F40" s="567">
        <v>5</v>
      </c>
      <c r="G40" s="20"/>
      <c r="H40" s="21"/>
    </row>
    <row r="41" spans="1:8" ht="47.25">
      <c r="A41" s="594" t="s">
        <v>596</v>
      </c>
      <c r="B41" s="560"/>
      <c r="C41" s="565" t="s">
        <v>597</v>
      </c>
      <c r="D41" s="566" t="s">
        <v>598</v>
      </c>
      <c r="E41" s="564" t="s">
        <v>13</v>
      </c>
      <c r="F41" s="567">
        <v>19</v>
      </c>
      <c r="G41" s="20"/>
      <c r="H41" s="21"/>
    </row>
    <row r="42" spans="1:8" ht="47.25">
      <c r="A42" s="594" t="s">
        <v>599</v>
      </c>
      <c r="B42" s="560"/>
      <c r="C42" s="565" t="s">
        <v>600</v>
      </c>
      <c r="D42" s="566" t="s">
        <v>601</v>
      </c>
      <c r="E42" s="564" t="s">
        <v>13</v>
      </c>
      <c r="F42" s="567">
        <v>20</v>
      </c>
      <c r="G42" s="20"/>
      <c r="H42" s="21"/>
    </row>
    <row r="43" spans="1:8" ht="31.5">
      <c r="A43" s="594" t="s">
        <v>602</v>
      </c>
      <c r="B43" s="560"/>
      <c r="C43" s="565" t="s">
        <v>603</v>
      </c>
      <c r="D43" s="566"/>
      <c r="E43" s="567" t="s">
        <v>10</v>
      </c>
      <c r="F43" s="567">
        <v>1000</v>
      </c>
      <c r="G43" s="20"/>
      <c r="H43" s="21"/>
    </row>
    <row r="44" spans="1:8" ht="31.5">
      <c r="A44" s="594" t="s">
        <v>604</v>
      </c>
      <c r="B44" s="560"/>
      <c r="C44" s="565" t="s">
        <v>605</v>
      </c>
      <c r="D44" s="566"/>
      <c r="E44" s="564" t="s">
        <v>13</v>
      </c>
      <c r="F44" s="567">
        <v>1</v>
      </c>
      <c r="G44" s="20"/>
      <c r="H44" s="21"/>
    </row>
    <row r="45" spans="1:8" ht="15.75">
      <c r="A45" s="594" t="s">
        <v>606</v>
      </c>
      <c r="B45" s="560"/>
      <c r="C45" s="568" t="s">
        <v>607</v>
      </c>
      <c r="D45" s="567"/>
      <c r="E45" s="567" t="s">
        <v>30</v>
      </c>
      <c r="F45" s="567">
        <f>SUM(F12:F35)</f>
        <v>62</v>
      </c>
      <c r="G45" s="20"/>
      <c r="H45" s="21"/>
    </row>
    <row r="46" spans="1:8" ht="15.75">
      <c r="A46" s="574" t="s">
        <v>608</v>
      </c>
      <c r="B46" s="560"/>
      <c r="C46" s="569" t="s">
        <v>609</v>
      </c>
      <c r="D46" s="564"/>
      <c r="E46" s="567"/>
      <c r="F46" s="567"/>
      <c r="G46" s="20"/>
      <c r="H46" s="21"/>
    </row>
    <row r="47" spans="1:8" ht="78.75">
      <c r="A47" s="595">
        <v>1</v>
      </c>
      <c r="B47" s="560"/>
      <c r="C47" s="570" t="s">
        <v>1528</v>
      </c>
      <c r="D47" s="571" t="s">
        <v>1529</v>
      </c>
      <c r="E47" s="564" t="s">
        <v>13</v>
      </c>
      <c r="F47" s="567">
        <v>131</v>
      </c>
      <c r="G47" s="20"/>
      <c r="H47" s="21"/>
    </row>
    <row r="48" spans="1:8" ht="78.75">
      <c r="A48" s="595">
        <v>2</v>
      </c>
      <c r="B48" s="560"/>
      <c r="C48" s="570" t="s">
        <v>1530</v>
      </c>
      <c r="D48" s="572" t="s">
        <v>1531</v>
      </c>
      <c r="E48" s="564" t="s">
        <v>13</v>
      </c>
      <c r="F48" s="567">
        <v>55</v>
      </c>
      <c r="G48" s="20"/>
      <c r="H48" s="21"/>
    </row>
    <row r="49" spans="1:8" ht="78.75">
      <c r="A49" s="595">
        <v>3</v>
      </c>
      <c r="B49" s="560"/>
      <c r="C49" s="570" t="s">
        <v>1532</v>
      </c>
      <c r="D49" s="572" t="s">
        <v>1533</v>
      </c>
      <c r="E49" s="564" t="s">
        <v>13</v>
      </c>
      <c r="F49" s="567">
        <v>2</v>
      </c>
      <c r="G49" s="20"/>
      <c r="H49" s="21"/>
    </row>
    <row r="50" spans="1:8" ht="94.5">
      <c r="A50" s="595">
        <v>4</v>
      </c>
      <c r="B50" s="560"/>
      <c r="C50" s="573" t="s">
        <v>1534</v>
      </c>
      <c r="D50" s="572" t="s">
        <v>1535</v>
      </c>
      <c r="E50" s="564" t="s">
        <v>13</v>
      </c>
      <c r="F50" s="567">
        <v>17</v>
      </c>
      <c r="G50" s="20"/>
      <c r="H50" s="21"/>
    </row>
    <row r="51" spans="1:8" ht="78.75">
      <c r="A51" s="595">
        <v>5</v>
      </c>
      <c r="B51" s="560"/>
      <c r="C51" s="573" t="s">
        <v>1536</v>
      </c>
      <c r="D51" s="572" t="s">
        <v>1537</v>
      </c>
      <c r="E51" s="564" t="s">
        <v>13</v>
      </c>
      <c r="F51" s="567">
        <v>80</v>
      </c>
      <c r="G51" s="20"/>
      <c r="H51" s="21"/>
    </row>
    <row r="52" spans="1:8" ht="78.75">
      <c r="A52" s="595">
        <v>6</v>
      </c>
      <c r="B52" s="560"/>
      <c r="C52" s="573" t="s">
        <v>1538</v>
      </c>
      <c r="D52" s="572" t="s">
        <v>1539</v>
      </c>
      <c r="E52" s="564" t="s">
        <v>13</v>
      </c>
      <c r="F52" s="567">
        <v>25</v>
      </c>
      <c r="G52" s="20"/>
      <c r="H52" s="21"/>
    </row>
    <row r="53" spans="1:8" ht="78.75">
      <c r="A53" s="595">
        <v>7</v>
      </c>
      <c r="B53" s="560"/>
      <c r="C53" s="573" t="s">
        <v>1540</v>
      </c>
      <c r="D53" s="572" t="s">
        <v>1541</v>
      </c>
      <c r="E53" s="564" t="s">
        <v>13</v>
      </c>
      <c r="F53" s="567">
        <v>133</v>
      </c>
      <c r="G53" s="20"/>
      <c r="H53" s="21"/>
    </row>
    <row r="54" spans="1:8" ht="78.75">
      <c r="A54" s="595">
        <v>8</v>
      </c>
      <c r="B54" s="560"/>
      <c r="C54" s="573" t="s">
        <v>1542</v>
      </c>
      <c r="D54" s="572" t="s">
        <v>1543</v>
      </c>
      <c r="E54" s="564" t="s">
        <v>13</v>
      </c>
      <c r="F54" s="567">
        <v>10</v>
      </c>
      <c r="G54" s="20"/>
      <c r="H54" s="21"/>
    </row>
    <row r="55" spans="1:8" ht="63">
      <c r="A55" s="595">
        <v>9</v>
      </c>
      <c r="B55" s="560"/>
      <c r="C55" s="573" t="s">
        <v>1544</v>
      </c>
      <c r="D55" s="572" t="s">
        <v>1545</v>
      </c>
      <c r="E55" s="564" t="s">
        <v>13</v>
      </c>
      <c r="F55" s="567">
        <v>7</v>
      </c>
      <c r="G55" s="20"/>
      <c r="H55" s="21"/>
    </row>
    <row r="56" spans="1:8" ht="63">
      <c r="A56" s="595">
        <v>10</v>
      </c>
      <c r="B56" s="560"/>
      <c r="C56" s="573" t="s">
        <v>1546</v>
      </c>
      <c r="D56" s="572" t="s">
        <v>1547</v>
      </c>
      <c r="E56" s="564" t="s">
        <v>13</v>
      </c>
      <c r="F56" s="567">
        <v>8</v>
      </c>
      <c r="G56" s="20"/>
      <c r="H56" s="21"/>
    </row>
    <row r="57" spans="1:8" ht="94.5">
      <c r="A57" s="595">
        <v>11</v>
      </c>
      <c r="B57" s="560"/>
      <c r="C57" s="565" t="s">
        <v>1548</v>
      </c>
      <c r="D57" s="572" t="s">
        <v>1549</v>
      </c>
      <c r="E57" s="564" t="s">
        <v>13</v>
      </c>
      <c r="F57" s="567">
        <v>2</v>
      </c>
      <c r="G57" s="20"/>
      <c r="H57" s="21"/>
    </row>
    <row r="58" spans="1:8" ht="78.75">
      <c r="A58" s="595">
        <v>12</v>
      </c>
      <c r="B58" s="560"/>
      <c r="C58" s="565" t="s">
        <v>1550</v>
      </c>
      <c r="D58" s="572" t="s">
        <v>1551</v>
      </c>
      <c r="E58" s="564" t="s">
        <v>13</v>
      </c>
      <c r="F58" s="567">
        <v>7</v>
      </c>
      <c r="G58" s="20"/>
      <c r="H58" s="21"/>
    </row>
    <row r="59" spans="1:8" ht="78.75">
      <c r="A59" s="595">
        <v>13</v>
      </c>
      <c r="B59" s="560"/>
      <c r="C59" s="565" t="s">
        <v>1552</v>
      </c>
      <c r="D59" s="563" t="s">
        <v>1553</v>
      </c>
      <c r="E59" s="564" t="s">
        <v>13</v>
      </c>
      <c r="F59" s="567">
        <v>16</v>
      </c>
      <c r="G59" s="20"/>
      <c r="H59" s="21"/>
    </row>
    <row r="60" spans="1:8" ht="63">
      <c r="A60" s="595">
        <v>14</v>
      </c>
      <c r="B60" s="560"/>
      <c r="C60" s="565" t="s">
        <v>1554</v>
      </c>
      <c r="D60" s="572" t="s">
        <v>1555</v>
      </c>
      <c r="E60" s="564" t="s">
        <v>13</v>
      </c>
      <c r="F60" s="567">
        <v>131</v>
      </c>
      <c r="G60" s="20"/>
      <c r="H60" s="21"/>
    </row>
    <row r="61" spans="1:8" ht="63">
      <c r="A61" s="595">
        <v>15</v>
      </c>
      <c r="B61" s="560"/>
      <c r="C61" s="565" t="s">
        <v>1556</v>
      </c>
      <c r="D61" s="563" t="s">
        <v>1557</v>
      </c>
      <c r="E61" s="564" t="s">
        <v>13</v>
      </c>
      <c r="F61" s="567">
        <v>5</v>
      </c>
      <c r="G61" s="20"/>
      <c r="H61" s="21"/>
    </row>
    <row r="62" spans="1:8" ht="78.75">
      <c r="A62" s="595">
        <v>16</v>
      </c>
      <c r="B62" s="560"/>
      <c r="C62" s="565" t="s">
        <v>1558</v>
      </c>
      <c r="D62" s="563" t="s">
        <v>1559</v>
      </c>
      <c r="E62" s="564" t="s">
        <v>13</v>
      </c>
      <c r="F62" s="567">
        <v>2</v>
      </c>
      <c r="G62" s="20"/>
      <c r="H62" s="21"/>
    </row>
    <row r="63" spans="1:8" ht="78.75">
      <c r="A63" s="595">
        <v>17</v>
      </c>
      <c r="B63" s="560"/>
      <c r="C63" s="565" t="s">
        <v>1560</v>
      </c>
      <c r="D63" s="564" t="s">
        <v>1561</v>
      </c>
      <c r="E63" s="564" t="s">
        <v>13</v>
      </c>
      <c r="F63" s="567">
        <v>8</v>
      </c>
      <c r="G63" s="20"/>
      <c r="H63" s="21"/>
    </row>
    <row r="64" spans="1:8" ht="78.75">
      <c r="A64" s="595">
        <v>18</v>
      </c>
      <c r="B64" s="560"/>
      <c r="C64" s="570" t="s">
        <v>1562</v>
      </c>
      <c r="D64" s="564" t="s">
        <v>1563</v>
      </c>
      <c r="E64" s="564" t="s">
        <v>13</v>
      </c>
      <c r="F64" s="567">
        <v>8</v>
      </c>
      <c r="G64" s="20"/>
      <c r="H64" s="21"/>
    </row>
    <row r="65" spans="1:8" ht="78.75">
      <c r="A65" s="595">
        <v>19</v>
      </c>
      <c r="B65" s="560"/>
      <c r="C65" s="570" t="s">
        <v>1564</v>
      </c>
      <c r="D65" s="564" t="s">
        <v>1565</v>
      </c>
      <c r="E65" s="564" t="s">
        <v>13</v>
      </c>
      <c r="F65" s="567">
        <v>4</v>
      </c>
      <c r="G65" s="20"/>
      <c r="H65" s="21"/>
    </row>
    <row r="66" spans="1:8" ht="63">
      <c r="A66" s="595">
        <v>20</v>
      </c>
      <c r="B66" s="560"/>
      <c r="C66" s="570" t="s">
        <v>1566</v>
      </c>
      <c r="D66" s="564" t="s">
        <v>1567</v>
      </c>
      <c r="E66" s="564" t="s">
        <v>13</v>
      </c>
      <c r="F66" s="567">
        <v>47</v>
      </c>
      <c r="G66" s="20"/>
      <c r="H66" s="21"/>
    </row>
    <row r="67" spans="1:8" ht="15.75">
      <c r="A67" s="574" t="s">
        <v>610</v>
      </c>
      <c r="B67" s="560"/>
      <c r="C67" s="575" t="s">
        <v>611</v>
      </c>
      <c r="D67" s="564"/>
      <c r="E67" s="567"/>
      <c r="F67" s="567"/>
      <c r="G67" s="20"/>
      <c r="H67" s="21"/>
    </row>
    <row r="68" spans="1:8" ht="141.75">
      <c r="A68" s="595">
        <v>1</v>
      </c>
      <c r="B68" s="560"/>
      <c r="C68" s="570" t="s">
        <v>612</v>
      </c>
      <c r="D68" s="564" t="s">
        <v>613</v>
      </c>
      <c r="E68" s="564" t="s">
        <v>13</v>
      </c>
      <c r="F68" s="567">
        <v>11</v>
      </c>
      <c r="G68" s="20"/>
      <c r="H68" s="21"/>
    </row>
    <row r="69" spans="1:8" ht="47.25">
      <c r="A69" s="595">
        <v>2</v>
      </c>
      <c r="B69" s="560"/>
      <c r="C69" s="570" t="s">
        <v>614</v>
      </c>
      <c r="D69" s="564" t="s">
        <v>615</v>
      </c>
      <c r="E69" s="564" t="s">
        <v>13</v>
      </c>
      <c r="F69" s="567">
        <v>9</v>
      </c>
      <c r="G69" s="20"/>
      <c r="H69" s="21"/>
    </row>
    <row r="70" spans="1:8" ht="94.5">
      <c r="A70" s="595">
        <v>3</v>
      </c>
      <c r="B70" s="560"/>
      <c r="C70" s="570" t="s">
        <v>616</v>
      </c>
      <c r="D70" s="564" t="s">
        <v>617</v>
      </c>
      <c r="E70" s="564" t="s">
        <v>13</v>
      </c>
      <c r="F70" s="567">
        <v>2</v>
      </c>
      <c r="G70" s="20"/>
      <c r="H70" s="21"/>
    </row>
    <row r="71" spans="1:8" ht="15.75">
      <c r="A71" s="596" t="s">
        <v>618</v>
      </c>
      <c r="B71" s="560"/>
      <c r="C71" s="562" t="s">
        <v>619</v>
      </c>
      <c r="D71" s="563"/>
      <c r="E71" s="563"/>
      <c r="F71" s="563"/>
      <c r="G71" s="20"/>
      <c r="H71" s="21"/>
    </row>
    <row r="72" spans="1:8" ht="15.75">
      <c r="A72" s="597">
        <v>1</v>
      </c>
      <c r="B72" s="560"/>
      <c r="C72" s="565" t="s">
        <v>1568</v>
      </c>
      <c r="D72" s="563" t="s">
        <v>620</v>
      </c>
      <c r="E72" s="564" t="s">
        <v>13</v>
      </c>
      <c r="F72" s="563">
        <v>18</v>
      </c>
      <c r="G72" s="20"/>
      <c r="H72" s="21"/>
    </row>
    <row r="73" spans="1:8" ht="31.5">
      <c r="A73" s="597">
        <v>2</v>
      </c>
      <c r="B73" s="560"/>
      <c r="C73" s="565" t="s">
        <v>622</v>
      </c>
      <c r="D73" s="563" t="s">
        <v>1569</v>
      </c>
      <c r="E73" s="564" t="s">
        <v>13</v>
      </c>
      <c r="F73" s="563">
        <v>4</v>
      </c>
      <c r="G73" s="20"/>
      <c r="H73" s="21"/>
    </row>
    <row r="74" spans="1:8" ht="31.5">
      <c r="A74" s="597">
        <v>3</v>
      </c>
      <c r="B74" s="560"/>
      <c r="C74" s="565" t="s">
        <v>1570</v>
      </c>
      <c r="D74" s="563" t="s">
        <v>620</v>
      </c>
      <c r="E74" s="564" t="s">
        <v>13</v>
      </c>
      <c r="F74" s="563">
        <v>10</v>
      </c>
      <c r="G74" s="20"/>
      <c r="H74" s="21"/>
    </row>
    <row r="75" spans="1:8" ht="15.75">
      <c r="A75" s="597">
        <v>4</v>
      </c>
      <c r="B75" s="560"/>
      <c r="C75" s="565" t="s">
        <v>621</v>
      </c>
      <c r="D75" s="563" t="s">
        <v>1569</v>
      </c>
      <c r="E75" s="564" t="s">
        <v>13</v>
      </c>
      <c r="F75" s="563">
        <v>2</v>
      </c>
      <c r="G75" s="20"/>
      <c r="H75" s="21"/>
    </row>
    <row r="76" spans="1:8" ht="15.75">
      <c r="A76" s="597">
        <v>5</v>
      </c>
      <c r="B76" s="560"/>
      <c r="C76" s="565" t="s">
        <v>623</v>
      </c>
      <c r="D76" s="563" t="s">
        <v>620</v>
      </c>
      <c r="E76" s="564" t="s">
        <v>13</v>
      </c>
      <c r="F76" s="563">
        <v>28</v>
      </c>
      <c r="G76" s="20"/>
      <c r="H76" s="21"/>
    </row>
    <row r="77" spans="1:8" ht="31.5">
      <c r="A77" s="597">
        <v>6</v>
      </c>
      <c r="B77" s="560"/>
      <c r="C77" s="573" t="s">
        <v>625</v>
      </c>
      <c r="D77" s="563" t="s">
        <v>624</v>
      </c>
      <c r="E77" s="564" t="s">
        <v>13</v>
      </c>
      <c r="F77" s="567">
        <v>19</v>
      </c>
      <c r="G77" s="20"/>
      <c r="H77" s="21"/>
    </row>
    <row r="78" spans="1:8" ht="31.5">
      <c r="A78" s="597">
        <v>7</v>
      </c>
      <c r="B78" s="560"/>
      <c r="C78" s="573" t="s">
        <v>626</v>
      </c>
      <c r="D78" s="563" t="s">
        <v>627</v>
      </c>
      <c r="E78" s="564" t="s">
        <v>13</v>
      </c>
      <c r="F78" s="567">
        <v>2</v>
      </c>
      <c r="G78" s="20"/>
      <c r="H78" s="21"/>
    </row>
    <row r="79" spans="1:8" ht="31.5">
      <c r="A79" s="597">
        <v>8</v>
      </c>
      <c r="B79" s="560"/>
      <c r="C79" s="573" t="s">
        <v>1571</v>
      </c>
      <c r="D79" s="563" t="s">
        <v>627</v>
      </c>
      <c r="E79" s="564" t="s">
        <v>13</v>
      </c>
      <c r="F79" s="567">
        <v>1</v>
      </c>
      <c r="G79" s="20"/>
      <c r="H79" s="21"/>
    </row>
    <row r="80" spans="1:8" ht="15.75">
      <c r="A80" s="597">
        <v>9</v>
      </c>
      <c r="B80" s="560"/>
      <c r="C80" s="565" t="s">
        <v>629</v>
      </c>
      <c r="D80" s="563" t="s">
        <v>630</v>
      </c>
      <c r="E80" s="564" t="s">
        <v>13</v>
      </c>
      <c r="F80" s="576">
        <v>1</v>
      </c>
      <c r="G80" s="20"/>
      <c r="H80" s="21"/>
    </row>
    <row r="81" spans="1:8" ht="15.75">
      <c r="A81" s="597">
        <v>10</v>
      </c>
      <c r="B81" s="560"/>
      <c r="C81" s="565" t="s">
        <v>631</v>
      </c>
      <c r="D81" s="563"/>
      <c r="E81" s="567" t="s">
        <v>30</v>
      </c>
      <c r="F81" s="576">
        <v>82</v>
      </c>
      <c r="G81" s="20"/>
      <c r="H81" s="21"/>
    </row>
    <row r="82" spans="1:8" ht="15.75">
      <c r="A82" s="598" t="s">
        <v>632</v>
      </c>
      <c r="B82" s="560"/>
      <c r="C82" s="562" t="s">
        <v>633</v>
      </c>
      <c r="D82" s="563"/>
      <c r="E82" s="576"/>
      <c r="F82" s="576"/>
      <c r="G82" s="20"/>
      <c r="H82" s="21"/>
    </row>
    <row r="83" spans="1:8" ht="15.75">
      <c r="A83" s="599">
        <v>1</v>
      </c>
      <c r="B83" s="560"/>
      <c r="C83" s="565" t="s">
        <v>634</v>
      </c>
      <c r="D83" s="563" t="s">
        <v>635</v>
      </c>
      <c r="E83" s="576" t="s">
        <v>10</v>
      </c>
      <c r="F83" s="576">
        <v>40</v>
      </c>
      <c r="G83" s="20"/>
      <c r="H83" s="21"/>
    </row>
    <row r="84" spans="1:8" ht="15.75">
      <c r="A84" s="599">
        <v>2</v>
      </c>
      <c r="B84" s="560"/>
      <c r="C84" s="565" t="s">
        <v>636</v>
      </c>
      <c r="D84" s="563" t="s">
        <v>635</v>
      </c>
      <c r="E84" s="576" t="s">
        <v>10</v>
      </c>
      <c r="F84" s="576">
        <v>70</v>
      </c>
      <c r="G84" s="20"/>
      <c r="H84" s="21"/>
    </row>
    <row r="85" spans="1:8" ht="15.75">
      <c r="A85" s="599">
        <v>2</v>
      </c>
      <c r="B85" s="560"/>
      <c r="C85" s="565" t="s">
        <v>637</v>
      </c>
      <c r="D85" s="563" t="s">
        <v>635</v>
      </c>
      <c r="E85" s="576" t="s">
        <v>10</v>
      </c>
      <c r="F85" s="576">
        <v>120</v>
      </c>
      <c r="G85" s="20"/>
      <c r="H85" s="21"/>
    </row>
    <row r="86" spans="1:8" ht="15.75">
      <c r="A86" s="599">
        <v>3</v>
      </c>
      <c r="B86" s="560"/>
      <c r="C86" s="565" t="s">
        <v>638</v>
      </c>
      <c r="D86" s="563" t="s">
        <v>635</v>
      </c>
      <c r="E86" s="576" t="s">
        <v>10</v>
      </c>
      <c r="F86" s="576">
        <v>180</v>
      </c>
      <c r="G86" s="20"/>
      <c r="H86" s="21"/>
    </row>
    <row r="87" spans="1:8" ht="15.75">
      <c r="A87" s="599">
        <v>4</v>
      </c>
      <c r="B87" s="560"/>
      <c r="C87" s="565" t="s">
        <v>639</v>
      </c>
      <c r="D87" s="563" t="s">
        <v>635</v>
      </c>
      <c r="E87" s="576" t="s">
        <v>10</v>
      </c>
      <c r="F87" s="576">
        <v>50</v>
      </c>
      <c r="G87" s="20"/>
      <c r="H87" s="21"/>
    </row>
    <row r="88" spans="1:8" ht="15.75">
      <c r="A88" s="599">
        <v>5</v>
      </c>
      <c r="B88" s="560"/>
      <c r="C88" s="565" t="s">
        <v>640</v>
      </c>
      <c r="D88" s="563" t="s">
        <v>635</v>
      </c>
      <c r="E88" s="576" t="s">
        <v>10</v>
      </c>
      <c r="F88" s="576">
        <v>80</v>
      </c>
      <c r="G88" s="20"/>
      <c r="H88" s="21"/>
    </row>
    <row r="89" spans="1:8" ht="15.75">
      <c r="A89" s="599">
        <v>6</v>
      </c>
      <c r="B89" s="560"/>
      <c r="C89" s="565" t="s">
        <v>641</v>
      </c>
      <c r="D89" s="563" t="s">
        <v>635</v>
      </c>
      <c r="E89" s="576" t="s">
        <v>10</v>
      </c>
      <c r="F89" s="576">
        <v>60</v>
      </c>
      <c r="G89" s="20"/>
      <c r="H89" s="21"/>
    </row>
    <row r="90" spans="1:8" ht="15.75">
      <c r="A90" s="599">
        <v>7</v>
      </c>
      <c r="B90" s="560"/>
      <c r="C90" s="565" t="s">
        <v>642</v>
      </c>
      <c r="D90" s="563" t="s">
        <v>635</v>
      </c>
      <c r="E90" s="576" t="s">
        <v>10</v>
      </c>
      <c r="F90" s="576">
        <v>200</v>
      </c>
      <c r="G90" s="20"/>
      <c r="H90" s="21"/>
    </row>
    <row r="91" spans="1:8" ht="15.75">
      <c r="A91" s="599">
        <v>8</v>
      </c>
      <c r="B91" s="560"/>
      <c r="C91" s="565" t="s">
        <v>643</v>
      </c>
      <c r="D91" s="563" t="s">
        <v>635</v>
      </c>
      <c r="E91" s="576" t="s">
        <v>10</v>
      </c>
      <c r="F91" s="576">
        <v>500</v>
      </c>
      <c r="G91" s="20"/>
      <c r="H91" s="21"/>
    </row>
    <row r="92" spans="1:8" ht="15.75">
      <c r="A92" s="599">
        <v>9</v>
      </c>
      <c r="B92" s="560"/>
      <c r="C92" s="565" t="s">
        <v>644</v>
      </c>
      <c r="D92" s="563" t="s">
        <v>635</v>
      </c>
      <c r="E92" s="576" t="s">
        <v>10</v>
      </c>
      <c r="F92" s="576">
        <v>600</v>
      </c>
      <c r="G92" s="20"/>
      <c r="H92" s="21"/>
    </row>
    <row r="93" spans="1:8" ht="15.75">
      <c r="A93" s="599">
        <v>10</v>
      </c>
      <c r="B93" s="560"/>
      <c r="C93" s="565" t="s">
        <v>645</v>
      </c>
      <c r="D93" s="563" t="s">
        <v>635</v>
      </c>
      <c r="E93" s="576" t="s">
        <v>10</v>
      </c>
      <c r="F93" s="576">
        <v>900</v>
      </c>
      <c r="G93" s="20"/>
      <c r="H93" s="21"/>
    </row>
    <row r="94" spans="1:8" ht="15.75">
      <c r="A94" s="599">
        <v>11</v>
      </c>
      <c r="B94" s="560"/>
      <c r="C94" s="565" t="s">
        <v>646</v>
      </c>
      <c r="D94" s="563" t="s">
        <v>635</v>
      </c>
      <c r="E94" s="576" t="s">
        <v>10</v>
      </c>
      <c r="F94" s="576">
        <v>600</v>
      </c>
      <c r="G94" s="20"/>
      <c r="H94" s="21"/>
    </row>
    <row r="95" spans="1:8" ht="15.75">
      <c r="A95" s="599">
        <v>12</v>
      </c>
      <c r="B95" s="560"/>
      <c r="C95" s="565" t="s">
        <v>647</v>
      </c>
      <c r="D95" s="563" t="s">
        <v>635</v>
      </c>
      <c r="E95" s="576" t="s">
        <v>10</v>
      </c>
      <c r="F95" s="576">
        <v>800</v>
      </c>
      <c r="G95" s="20"/>
      <c r="H95" s="21"/>
    </row>
    <row r="96" spans="1:8" ht="15.75">
      <c r="A96" s="599">
        <v>13</v>
      </c>
      <c r="B96" s="560"/>
      <c r="C96" s="565" t="s">
        <v>648</v>
      </c>
      <c r="D96" s="563" t="s">
        <v>635</v>
      </c>
      <c r="E96" s="576" t="s">
        <v>10</v>
      </c>
      <c r="F96" s="576">
        <v>700</v>
      </c>
      <c r="G96" s="20"/>
      <c r="H96" s="21"/>
    </row>
    <row r="97" spans="1:8" ht="15.75">
      <c r="A97" s="599">
        <v>14</v>
      </c>
      <c r="B97" s="560"/>
      <c r="C97" s="565" t="s">
        <v>649</v>
      </c>
      <c r="D97" s="563" t="s">
        <v>635</v>
      </c>
      <c r="E97" s="576" t="s">
        <v>10</v>
      </c>
      <c r="F97" s="576">
        <v>1500</v>
      </c>
      <c r="G97" s="20"/>
      <c r="H97" s="21"/>
    </row>
    <row r="98" spans="1:8" ht="15.75">
      <c r="A98" s="599">
        <v>15</v>
      </c>
      <c r="B98" s="560"/>
      <c r="C98" s="565" t="s">
        <v>650</v>
      </c>
      <c r="D98" s="563" t="s">
        <v>635</v>
      </c>
      <c r="E98" s="576" t="s">
        <v>10</v>
      </c>
      <c r="F98" s="576">
        <v>700</v>
      </c>
      <c r="G98" s="20"/>
      <c r="H98" s="21"/>
    </row>
    <row r="99" spans="1:8" ht="15.75">
      <c r="A99" s="599">
        <v>16</v>
      </c>
      <c r="B99" s="560"/>
      <c r="C99" s="565" t="s">
        <v>651</v>
      </c>
      <c r="D99" s="563" t="s">
        <v>652</v>
      </c>
      <c r="E99" s="576" t="s">
        <v>10</v>
      </c>
      <c r="F99" s="576">
        <v>200</v>
      </c>
      <c r="G99" s="20"/>
      <c r="H99" s="21"/>
    </row>
    <row r="100" spans="1:8" ht="15.75">
      <c r="A100" s="599">
        <v>17</v>
      </c>
      <c r="B100" s="560"/>
      <c r="C100" s="565" t="s">
        <v>653</v>
      </c>
      <c r="D100" s="563" t="s">
        <v>652</v>
      </c>
      <c r="E100" s="576" t="s">
        <v>10</v>
      </c>
      <c r="F100" s="576">
        <v>300</v>
      </c>
      <c r="G100" s="20"/>
      <c r="H100" s="21"/>
    </row>
    <row r="101" spans="1:8" ht="15.75">
      <c r="A101" s="599">
        <v>18</v>
      </c>
      <c r="B101" s="560"/>
      <c r="C101" s="565" t="s">
        <v>654</v>
      </c>
      <c r="D101" s="563" t="s">
        <v>652</v>
      </c>
      <c r="E101" s="576" t="s">
        <v>10</v>
      </c>
      <c r="F101" s="576">
        <v>900</v>
      </c>
      <c r="G101" s="20"/>
      <c r="H101" s="21"/>
    </row>
    <row r="102" spans="1:8" ht="15.75">
      <c r="A102" s="599">
        <v>19</v>
      </c>
      <c r="B102" s="560"/>
      <c r="C102" s="565" t="s">
        <v>656</v>
      </c>
      <c r="D102" s="563" t="s">
        <v>652</v>
      </c>
      <c r="E102" s="576" t="s">
        <v>10</v>
      </c>
      <c r="F102" s="576">
        <v>8500</v>
      </c>
      <c r="G102" s="20"/>
      <c r="H102" s="21"/>
    </row>
    <row r="103" spans="1:8" ht="15.75">
      <c r="A103" s="599">
        <v>20</v>
      </c>
      <c r="B103" s="560"/>
      <c r="C103" s="565" t="s">
        <v>657</v>
      </c>
      <c r="D103" s="563" t="s">
        <v>652</v>
      </c>
      <c r="E103" s="576" t="s">
        <v>10</v>
      </c>
      <c r="F103" s="576">
        <v>1200</v>
      </c>
      <c r="G103" s="20"/>
      <c r="H103" s="21"/>
    </row>
    <row r="104" spans="1:8" ht="15.75">
      <c r="A104" s="599">
        <v>21</v>
      </c>
      <c r="B104" s="560"/>
      <c r="C104" s="565" t="s">
        <v>658</v>
      </c>
      <c r="D104" s="563" t="s">
        <v>652</v>
      </c>
      <c r="E104" s="576" t="s">
        <v>10</v>
      </c>
      <c r="F104" s="576">
        <v>1200</v>
      </c>
      <c r="G104" s="20"/>
      <c r="H104" s="21"/>
    </row>
    <row r="105" spans="1:8" ht="15.75">
      <c r="A105" s="599">
        <v>22</v>
      </c>
      <c r="B105" s="560"/>
      <c r="C105" s="565" t="s">
        <v>659</v>
      </c>
      <c r="D105" s="563" t="s">
        <v>652</v>
      </c>
      <c r="E105" s="576" t="s">
        <v>10</v>
      </c>
      <c r="F105" s="576">
        <v>12000</v>
      </c>
      <c r="G105" s="20"/>
      <c r="H105" s="21"/>
    </row>
    <row r="106" spans="1:8" ht="15.75">
      <c r="A106" s="599">
        <v>23</v>
      </c>
      <c r="B106" s="560"/>
      <c r="C106" s="565" t="s">
        <v>660</v>
      </c>
      <c r="D106" s="563" t="s">
        <v>635</v>
      </c>
      <c r="E106" s="576" t="s">
        <v>10</v>
      </c>
      <c r="F106" s="576">
        <v>15</v>
      </c>
      <c r="G106" s="20"/>
      <c r="H106" s="21"/>
    </row>
    <row r="107" spans="1:8" ht="15.75">
      <c r="A107" s="599">
        <v>24</v>
      </c>
      <c r="B107" s="560"/>
      <c r="C107" s="565" t="s">
        <v>661</v>
      </c>
      <c r="D107" s="563" t="s">
        <v>635</v>
      </c>
      <c r="E107" s="576" t="s">
        <v>10</v>
      </c>
      <c r="F107" s="576">
        <v>25</v>
      </c>
      <c r="G107" s="20"/>
      <c r="H107" s="21"/>
    </row>
    <row r="108" spans="1:8" ht="15.75">
      <c r="A108" s="599">
        <v>25</v>
      </c>
      <c r="B108" s="560"/>
      <c r="C108" s="573" t="s">
        <v>662</v>
      </c>
      <c r="D108" s="563" t="s">
        <v>635</v>
      </c>
      <c r="E108" s="576" t="s">
        <v>10</v>
      </c>
      <c r="F108" s="576">
        <v>1900</v>
      </c>
      <c r="G108" s="20"/>
      <c r="H108" s="21"/>
    </row>
    <row r="109" spans="1:8" ht="15.75">
      <c r="A109" s="599">
        <v>26</v>
      </c>
      <c r="B109" s="560"/>
      <c r="C109" s="573" t="s">
        <v>663</v>
      </c>
      <c r="D109" s="563" t="s">
        <v>635</v>
      </c>
      <c r="E109" s="576" t="s">
        <v>10</v>
      </c>
      <c r="F109" s="576">
        <v>1500</v>
      </c>
      <c r="G109" s="20"/>
      <c r="H109" s="21"/>
    </row>
    <row r="110" spans="1:8" ht="15.75">
      <c r="A110" s="599">
        <v>27</v>
      </c>
      <c r="B110" s="560"/>
      <c r="C110" s="565" t="s">
        <v>664</v>
      </c>
      <c r="D110" s="563" t="s">
        <v>665</v>
      </c>
      <c r="E110" s="576" t="s">
        <v>10</v>
      </c>
      <c r="F110" s="576">
        <v>60</v>
      </c>
      <c r="G110" s="20"/>
      <c r="H110" s="21"/>
    </row>
    <row r="111" spans="1:8" ht="15.75">
      <c r="A111" s="599">
        <v>28</v>
      </c>
      <c r="B111" s="560"/>
      <c r="C111" s="565" t="s">
        <v>666</v>
      </c>
      <c r="D111" s="563" t="s">
        <v>665</v>
      </c>
      <c r="E111" s="576" t="s">
        <v>10</v>
      </c>
      <c r="F111" s="576">
        <v>60</v>
      </c>
      <c r="G111" s="20"/>
      <c r="H111" s="21"/>
    </row>
    <row r="112" spans="1:8" ht="15.75">
      <c r="A112" s="599">
        <v>29</v>
      </c>
      <c r="B112" s="560"/>
      <c r="C112" s="565" t="s">
        <v>667</v>
      </c>
      <c r="D112" s="563" t="s">
        <v>665</v>
      </c>
      <c r="E112" s="576" t="s">
        <v>10</v>
      </c>
      <c r="F112" s="576">
        <v>400</v>
      </c>
      <c r="G112" s="20"/>
      <c r="H112" s="21"/>
    </row>
    <row r="113" spans="1:8" ht="15.75">
      <c r="A113" s="599">
        <v>30</v>
      </c>
      <c r="B113" s="560"/>
      <c r="C113" s="565" t="s">
        <v>668</v>
      </c>
      <c r="D113" s="563" t="s">
        <v>665</v>
      </c>
      <c r="E113" s="576" t="s">
        <v>10</v>
      </c>
      <c r="F113" s="576">
        <v>500</v>
      </c>
      <c r="G113" s="20"/>
      <c r="H113" s="21"/>
    </row>
    <row r="114" spans="1:8" ht="15.75">
      <c r="A114" s="599">
        <v>31</v>
      </c>
      <c r="B114" s="560"/>
      <c r="C114" s="565" t="s">
        <v>669</v>
      </c>
      <c r="D114" s="563" t="s">
        <v>665</v>
      </c>
      <c r="E114" s="576" t="s">
        <v>10</v>
      </c>
      <c r="F114" s="576">
        <v>200</v>
      </c>
      <c r="G114" s="20"/>
      <c r="H114" s="21"/>
    </row>
    <row r="115" spans="1:8" ht="15.75">
      <c r="A115" s="599">
        <v>32</v>
      </c>
      <c r="B115" s="560"/>
      <c r="C115" s="565" t="s">
        <v>670</v>
      </c>
      <c r="D115" s="563" t="s">
        <v>671</v>
      </c>
      <c r="E115" s="564" t="s">
        <v>13</v>
      </c>
      <c r="F115" s="576">
        <v>1</v>
      </c>
      <c r="G115" s="20"/>
      <c r="H115" s="21"/>
    </row>
    <row r="116" spans="1:8" ht="15.75">
      <c r="A116" s="596" t="s">
        <v>672</v>
      </c>
      <c r="B116" s="560"/>
      <c r="C116" s="562" t="s">
        <v>673</v>
      </c>
      <c r="D116" s="563"/>
      <c r="E116" s="576"/>
      <c r="F116" s="576"/>
      <c r="G116" s="20"/>
      <c r="H116" s="21"/>
    </row>
    <row r="117" spans="1:8" ht="31.5">
      <c r="A117" s="597">
        <v>1</v>
      </c>
      <c r="B117" s="560"/>
      <c r="C117" s="565" t="s">
        <v>674</v>
      </c>
      <c r="D117" s="563" t="s">
        <v>1569</v>
      </c>
      <c r="E117" s="564" t="s">
        <v>13</v>
      </c>
      <c r="F117" s="576">
        <v>9</v>
      </c>
      <c r="G117" s="20"/>
      <c r="H117" s="21"/>
    </row>
    <row r="118" spans="1:8" ht="31.5">
      <c r="A118" s="597">
        <v>2</v>
      </c>
      <c r="B118" s="560"/>
      <c r="C118" s="565" t="s">
        <v>675</v>
      </c>
      <c r="D118" s="563" t="s">
        <v>1569</v>
      </c>
      <c r="E118" s="564" t="s">
        <v>13</v>
      </c>
      <c r="F118" s="576">
        <v>20</v>
      </c>
      <c r="G118" s="20"/>
      <c r="H118" s="21"/>
    </row>
    <row r="119" spans="1:8" ht="31.5">
      <c r="A119" s="597">
        <v>3</v>
      </c>
      <c r="B119" s="560"/>
      <c r="C119" s="565" t="s">
        <v>1572</v>
      </c>
      <c r="D119" s="563" t="s">
        <v>1569</v>
      </c>
      <c r="E119" s="564" t="s">
        <v>13</v>
      </c>
      <c r="F119" s="576">
        <v>1</v>
      </c>
      <c r="G119" s="20"/>
      <c r="H119" s="21"/>
    </row>
    <row r="120" spans="1:8" ht="47.25">
      <c r="A120" s="597">
        <v>4</v>
      </c>
      <c r="B120" s="560"/>
      <c r="C120" s="565" t="s">
        <v>683</v>
      </c>
      <c r="D120" s="563" t="s">
        <v>1569</v>
      </c>
      <c r="E120" s="564" t="s">
        <v>13</v>
      </c>
      <c r="F120" s="576">
        <v>3</v>
      </c>
      <c r="G120" s="20"/>
      <c r="H120" s="21"/>
    </row>
    <row r="121" spans="1:8" ht="31.5">
      <c r="A121" s="597">
        <v>5</v>
      </c>
      <c r="B121" s="560"/>
      <c r="C121" s="565" t="s">
        <v>676</v>
      </c>
      <c r="D121" s="563" t="s">
        <v>1569</v>
      </c>
      <c r="E121" s="564" t="s">
        <v>13</v>
      </c>
      <c r="F121" s="576">
        <v>14</v>
      </c>
      <c r="G121" s="20"/>
      <c r="H121" s="21"/>
    </row>
    <row r="122" spans="1:8" ht="31.5">
      <c r="A122" s="597">
        <v>6</v>
      </c>
      <c r="B122" s="560"/>
      <c r="C122" s="565" t="s">
        <v>677</v>
      </c>
      <c r="D122" s="563" t="s">
        <v>1569</v>
      </c>
      <c r="E122" s="564" t="s">
        <v>13</v>
      </c>
      <c r="F122" s="576">
        <v>9</v>
      </c>
      <c r="G122" s="20"/>
      <c r="H122" s="21"/>
    </row>
    <row r="123" spans="1:8" ht="31.5">
      <c r="A123" s="597">
        <v>7</v>
      </c>
      <c r="B123" s="560"/>
      <c r="C123" s="565" t="s">
        <v>678</v>
      </c>
      <c r="D123" s="563" t="s">
        <v>1569</v>
      </c>
      <c r="E123" s="564" t="s">
        <v>13</v>
      </c>
      <c r="F123" s="576">
        <v>2</v>
      </c>
      <c r="G123" s="20"/>
      <c r="H123" s="21"/>
    </row>
    <row r="124" spans="1:8" ht="31.5">
      <c r="A124" s="597">
        <v>8</v>
      </c>
      <c r="B124" s="560"/>
      <c r="C124" s="565" t="s">
        <v>679</v>
      </c>
      <c r="D124" s="563" t="s">
        <v>1569</v>
      </c>
      <c r="E124" s="564" t="s">
        <v>13</v>
      </c>
      <c r="F124" s="576">
        <v>3</v>
      </c>
      <c r="G124" s="20"/>
      <c r="H124" s="21"/>
    </row>
    <row r="125" spans="1:8" ht="31.5">
      <c r="A125" s="597">
        <v>9</v>
      </c>
      <c r="B125" s="560"/>
      <c r="C125" s="565" t="s">
        <v>680</v>
      </c>
      <c r="D125" s="563" t="s">
        <v>620</v>
      </c>
      <c r="E125" s="564" t="s">
        <v>13</v>
      </c>
      <c r="F125" s="576">
        <v>9</v>
      </c>
      <c r="G125" s="20"/>
      <c r="H125" s="21"/>
    </row>
    <row r="126" spans="1:8" ht="31.5">
      <c r="A126" s="597">
        <v>10</v>
      </c>
      <c r="B126" s="560"/>
      <c r="C126" s="565" t="s">
        <v>681</v>
      </c>
      <c r="D126" s="563" t="s">
        <v>1573</v>
      </c>
      <c r="E126" s="564" t="s">
        <v>13</v>
      </c>
      <c r="F126" s="576">
        <v>6</v>
      </c>
      <c r="G126" s="20"/>
      <c r="H126" s="21"/>
    </row>
    <row r="127" spans="1:8" ht="31.5">
      <c r="A127" s="597">
        <v>11</v>
      </c>
      <c r="B127" s="560"/>
      <c r="C127" s="565" t="s">
        <v>1574</v>
      </c>
      <c r="D127" s="563" t="s">
        <v>1569</v>
      </c>
      <c r="E127" s="564" t="s">
        <v>13</v>
      </c>
      <c r="F127" s="576">
        <v>1</v>
      </c>
      <c r="G127" s="20"/>
      <c r="H127" s="21"/>
    </row>
    <row r="128" spans="1:8" ht="47.25">
      <c r="A128" s="597">
        <v>12</v>
      </c>
      <c r="B128" s="560"/>
      <c r="C128" s="565" t="s">
        <v>682</v>
      </c>
      <c r="D128" s="563" t="s">
        <v>1569</v>
      </c>
      <c r="E128" s="564" t="s">
        <v>13</v>
      </c>
      <c r="F128" s="576">
        <v>2</v>
      </c>
      <c r="G128" s="20"/>
      <c r="H128" s="21"/>
    </row>
    <row r="129" spans="1:8" ht="47.25">
      <c r="A129" s="597">
        <v>13</v>
      </c>
      <c r="B129" s="560"/>
      <c r="C129" s="565" t="s">
        <v>1575</v>
      </c>
      <c r="D129" s="563" t="s">
        <v>713</v>
      </c>
      <c r="E129" s="564" t="s">
        <v>13</v>
      </c>
      <c r="F129" s="576">
        <v>11</v>
      </c>
      <c r="G129" s="20"/>
      <c r="H129" s="21"/>
    </row>
    <row r="130" spans="1:8" ht="15.75">
      <c r="A130" s="597">
        <v>14</v>
      </c>
      <c r="B130" s="560"/>
      <c r="C130" s="565" t="s">
        <v>1576</v>
      </c>
      <c r="D130" s="563" t="s">
        <v>713</v>
      </c>
      <c r="E130" s="564" t="s">
        <v>13</v>
      </c>
      <c r="F130" s="576">
        <v>1</v>
      </c>
      <c r="G130" s="20"/>
      <c r="H130" s="21"/>
    </row>
    <row r="131" spans="1:8" ht="15.75">
      <c r="A131" s="597">
        <v>15</v>
      </c>
      <c r="B131" s="560"/>
      <c r="C131" s="565" t="s">
        <v>684</v>
      </c>
      <c r="D131" s="563"/>
      <c r="E131" s="567" t="s">
        <v>30</v>
      </c>
      <c r="F131" s="576">
        <v>28</v>
      </c>
      <c r="G131" s="20"/>
      <c r="H131" s="21"/>
    </row>
    <row r="132" spans="1:8" ht="15.75">
      <c r="A132" s="597">
        <v>16</v>
      </c>
      <c r="B132" s="560"/>
      <c r="C132" s="565" t="s">
        <v>685</v>
      </c>
      <c r="D132" s="563"/>
      <c r="E132" s="567" t="s">
        <v>30</v>
      </c>
      <c r="F132" s="576">
        <v>41</v>
      </c>
      <c r="G132" s="20"/>
      <c r="H132" s="21"/>
    </row>
    <row r="133" spans="1:8" ht="31.5">
      <c r="A133" s="597">
        <v>17</v>
      </c>
      <c r="B133" s="560"/>
      <c r="C133" s="565" t="s">
        <v>1577</v>
      </c>
      <c r="D133" s="563"/>
      <c r="E133" s="564" t="s">
        <v>13</v>
      </c>
      <c r="F133" s="576">
        <v>13</v>
      </c>
      <c r="G133" s="20"/>
      <c r="H133" s="21"/>
    </row>
    <row r="134" spans="1:8" ht="15.75">
      <c r="A134" s="597">
        <v>18</v>
      </c>
      <c r="B134" s="560"/>
      <c r="C134" s="565" t="s">
        <v>686</v>
      </c>
      <c r="D134" s="563"/>
      <c r="E134" s="567" t="s">
        <v>30</v>
      </c>
      <c r="F134" s="576">
        <v>25</v>
      </c>
      <c r="G134" s="20"/>
      <c r="H134" s="21"/>
    </row>
    <row r="135" spans="1:8" ht="31.5">
      <c r="A135" s="597">
        <v>19</v>
      </c>
      <c r="B135" s="560"/>
      <c r="C135" s="565" t="s">
        <v>687</v>
      </c>
      <c r="D135" s="563"/>
      <c r="E135" s="564" t="s">
        <v>13</v>
      </c>
      <c r="F135" s="576">
        <v>1</v>
      </c>
      <c r="G135" s="20"/>
      <c r="H135" s="21"/>
    </row>
    <row r="136" spans="1:8" ht="15.75">
      <c r="A136" s="597">
        <v>20</v>
      </c>
      <c r="B136" s="560"/>
      <c r="C136" s="565" t="s">
        <v>688</v>
      </c>
      <c r="D136" s="563" t="s">
        <v>1569</v>
      </c>
      <c r="E136" s="564" t="s">
        <v>13</v>
      </c>
      <c r="F136" s="576">
        <v>1</v>
      </c>
      <c r="G136" s="20"/>
      <c r="H136" s="21"/>
    </row>
    <row r="137" spans="1:8" ht="15.75">
      <c r="A137" s="596" t="s">
        <v>689</v>
      </c>
      <c r="B137" s="560"/>
      <c r="C137" s="562" t="s">
        <v>690</v>
      </c>
      <c r="D137" s="563"/>
      <c r="E137" s="576"/>
      <c r="F137" s="576"/>
      <c r="G137" s="20"/>
      <c r="H137" s="21"/>
    </row>
    <row r="138" spans="1:8" ht="15.75">
      <c r="A138" s="597">
        <v>1</v>
      </c>
      <c r="B138" s="560"/>
      <c r="C138" s="577" t="s">
        <v>1578</v>
      </c>
      <c r="D138" s="563" t="s">
        <v>1579</v>
      </c>
      <c r="E138" s="576" t="s">
        <v>10</v>
      </c>
      <c r="F138" s="576">
        <v>90</v>
      </c>
      <c r="G138" s="20"/>
      <c r="H138" s="21"/>
    </row>
    <row r="139" spans="1:8" ht="15.75">
      <c r="A139" s="597">
        <v>2</v>
      </c>
      <c r="B139" s="560"/>
      <c r="C139" s="577" t="s">
        <v>1580</v>
      </c>
      <c r="D139" s="563" t="s">
        <v>1579</v>
      </c>
      <c r="E139" s="576" t="s">
        <v>10</v>
      </c>
      <c r="F139" s="576">
        <v>140</v>
      </c>
      <c r="G139" s="20"/>
      <c r="H139" s="21"/>
    </row>
    <row r="140" spans="1:8" ht="15.75">
      <c r="A140" s="597">
        <v>3</v>
      </c>
      <c r="B140" s="560"/>
      <c r="C140" s="577" t="s">
        <v>1581</v>
      </c>
      <c r="D140" s="563" t="s">
        <v>1579</v>
      </c>
      <c r="E140" s="576" t="s">
        <v>10</v>
      </c>
      <c r="F140" s="576">
        <v>5</v>
      </c>
      <c r="G140" s="20"/>
      <c r="H140" s="21"/>
    </row>
    <row r="141" spans="1:8" ht="15.75">
      <c r="A141" s="597">
        <v>4</v>
      </c>
      <c r="B141" s="560"/>
      <c r="C141" s="577" t="s">
        <v>1582</v>
      </c>
      <c r="D141" s="563" t="s">
        <v>1579</v>
      </c>
      <c r="E141" s="576" t="s">
        <v>10</v>
      </c>
      <c r="F141" s="576">
        <v>110</v>
      </c>
      <c r="G141" s="20"/>
      <c r="H141" s="21"/>
    </row>
    <row r="142" spans="1:8" ht="15.75">
      <c r="A142" s="597">
        <v>5</v>
      </c>
      <c r="B142" s="560"/>
      <c r="C142" s="577" t="s">
        <v>1583</v>
      </c>
      <c r="D142" s="563" t="s">
        <v>1579</v>
      </c>
      <c r="E142" s="576" t="s">
        <v>10</v>
      </c>
      <c r="F142" s="576">
        <v>350</v>
      </c>
      <c r="G142" s="20"/>
      <c r="H142" s="21"/>
    </row>
    <row r="143" spans="1:8" ht="15.75">
      <c r="A143" s="597">
        <v>6</v>
      </c>
      <c r="B143" s="560"/>
      <c r="C143" s="577" t="s">
        <v>1584</v>
      </c>
      <c r="D143" s="563" t="s">
        <v>1579</v>
      </c>
      <c r="E143" s="576" t="s">
        <v>10</v>
      </c>
      <c r="F143" s="576">
        <v>45</v>
      </c>
      <c r="G143" s="20"/>
      <c r="H143" s="21"/>
    </row>
    <row r="144" spans="1:8" ht="15.75">
      <c r="A144" s="597">
        <v>7</v>
      </c>
      <c r="B144" s="560"/>
      <c r="C144" s="577" t="s">
        <v>1585</v>
      </c>
      <c r="D144" s="563" t="s">
        <v>1579</v>
      </c>
      <c r="E144" s="576" t="s">
        <v>10</v>
      </c>
      <c r="F144" s="576">
        <v>100</v>
      </c>
      <c r="G144" s="20"/>
      <c r="H144" s="21"/>
    </row>
    <row r="145" spans="1:8" ht="15.75">
      <c r="A145" s="597">
        <v>8</v>
      </c>
      <c r="B145" s="560"/>
      <c r="C145" s="577" t="s">
        <v>1586</v>
      </c>
      <c r="D145" s="563" t="s">
        <v>1579</v>
      </c>
      <c r="E145" s="576" t="s">
        <v>10</v>
      </c>
      <c r="F145" s="576">
        <v>50</v>
      </c>
      <c r="G145" s="20"/>
      <c r="H145" s="21"/>
    </row>
    <row r="146" spans="1:8" ht="15.75">
      <c r="A146" s="597">
        <v>9</v>
      </c>
      <c r="B146" s="560"/>
      <c r="C146" s="577" t="s">
        <v>1587</v>
      </c>
      <c r="D146" s="563" t="s">
        <v>1579</v>
      </c>
      <c r="E146" s="576" t="s">
        <v>10</v>
      </c>
      <c r="F146" s="576">
        <v>260</v>
      </c>
      <c r="G146" s="20"/>
      <c r="H146" s="21"/>
    </row>
    <row r="147" spans="1:8" ht="15.75">
      <c r="A147" s="597">
        <v>10</v>
      </c>
      <c r="B147" s="560"/>
      <c r="C147" s="577" t="s">
        <v>1588</v>
      </c>
      <c r="D147" s="563" t="s">
        <v>1579</v>
      </c>
      <c r="E147" s="576" t="s">
        <v>10</v>
      </c>
      <c r="F147" s="576">
        <v>12</v>
      </c>
      <c r="G147" s="20"/>
      <c r="H147" s="21"/>
    </row>
    <row r="148" spans="1:8" ht="15.75">
      <c r="A148" s="597">
        <v>11</v>
      </c>
      <c r="B148" s="560"/>
      <c r="C148" s="577" t="s">
        <v>693</v>
      </c>
      <c r="D148" s="563" t="s">
        <v>1579</v>
      </c>
      <c r="E148" s="567" t="s">
        <v>30</v>
      </c>
      <c r="F148" s="576">
        <v>2</v>
      </c>
      <c r="G148" s="20"/>
      <c r="H148" s="21"/>
    </row>
    <row r="149" spans="1:8" ht="15.75">
      <c r="A149" s="597">
        <v>12</v>
      </c>
      <c r="B149" s="560"/>
      <c r="C149" s="577" t="s">
        <v>694</v>
      </c>
      <c r="D149" s="563" t="s">
        <v>1579</v>
      </c>
      <c r="E149" s="567" t="s">
        <v>30</v>
      </c>
      <c r="F149" s="576">
        <v>3</v>
      </c>
      <c r="G149" s="20"/>
      <c r="H149" s="21"/>
    </row>
    <row r="150" spans="1:8" ht="15.75">
      <c r="A150" s="597">
        <v>13</v>
      </c>
      <c r="B150" s="560"/>
      <c r="C150" s="577" t="s">
        <v>695</v>
      </c>
      <c r="D150" s="563" t="s">
        <v>1579</v>
      </c>
      <c r="E150" s="567" t="s">
        <v>30</v>
      </c>
      <c r="F150" s="576">
        <v>1</v>
      </c>
      <c r="G150" s="20"/>
      <c r="H150" s="21"/>
    </row>
    <row r="151" spans="1:8" ht="15.75">
      <c r="A151" s="597">
        <v>14</v>
      </c>
      <c r="B151" s="560"/>
      <c r="C151" s="577" t="s">
        <v>696</v>
      </c>
      <c r="D151" s="563" t="s">
        <v>1579</v>
      </c>
      <c r="E151" s="567" t="s">
        <v>30</v>
      </c>
      <c r="F151" s="576">
        <v>9</v>
      </c>
      <c r="G151" s="20"/>
      <c r="H151" s="21"/>
    </row>
    <row r="152" spans="1:8" ht="15.75">
      <c r="A152" s="597">
        <v>15</v>
      </c>
      <c r="B152" s="560"/>
      <c r="C152" s="577" t="s">
        <v>697</v>
      </c>
      <c r="D152" s="563" t="s">
        <v>1579</v>
      </c>
      <c r="E152" s="567" t="s">
        <v>30</v>
      </c>
      <c r="F152" s="576">
        <v>2</v>
      </c>
      <c r="G152" s="20"/>
      <c r="H152" s="21"/>
    </row>
    <row r="153" spans="1:8" ht="15.75">
      <c r="A153" s="597">
        <v>16</v>
      </c>
      <c r="B153" s="560"/>
      <c r="C153" s="577" t="s">
        <v>698</v>
      </c>
      <c r="D153" s="563" t="s">
        <v>1579</v>
      </c>
      <c r="E153" s="567" t="s">
        <v>30</v>
      </c>
      <c r="F153" s="576">
        <v>1</v>
      </c>
      <c r="G153" s="20"/>
      <c r="H153" s="21"/>
    </row>
    <row r="154" spans="1:8" ht="15.75">
      <c r="A154" s="597">
        <v>17</v>
      </c>
      <c r="B154" s="560"/>
      <c r="C154" s="577" t="s">
        <v>699</v>
      </c>
      <c r="D154" s="563" t="s">
        <v>1579</v>
      </c>
      <c r="E154" s="567" t="s">
        <v>30</v>
      </c>
      <c r="F154" s="576">
        <v>10</v>
      </c>
      <c r="G154" s="20"/>
      <c r="H154" s="21"/>
    </row>
    <row r="155" spans="1:8" ht="15.75">
      <c r="A155" s="597">
        <v>18</v>
      </c>
      <c r="B155" s="560"/>
      <c r="C155" s="577" t="s">
        <v>700</v>
      </c>
      <c r="D155" s="563" t="s">
        <v>1579</v>
      </c>
      <c r="E155" s="567" t="s">
        <v>30</v>
      </c>
      <c r="F155" s="576">
        <v>24</v>
      </c>
      <c r="G155" s="20"/>
      <c r="H155" s="21"/>
    </row>
    <row r="156" spans="1:8" ht="15.75">
      <c r="A156" s="597">
        <v>19</v>
      </c>
      <c r="B156" s="560"/>
      <c r="C156" s="577" t="s">
        <v>701</v>
      </c>
      <c r="D156" s="563" t="s">
        <v>1579</v>
      </c>
      <c r="E156" s="567" t="s">
        <v>30</v>
      </c>
      <c r="F156" s="576">
        <v>2</v>
      </c>
      <c r="G156" s="20"/>
      <c r="H156" s="21"/>
    </row>
    <row r="157" spans="1:8" ht="15.75">
      <c r="A157" s="597">
        <v>20</v>
      </c>
      <c r="B157" s="560"/>
      <c r="C157" s="577" t="s">
        <v>702</v>
      </c>
      <c r="D157" s="563" t="s">
        <v>1579</v>
      </c>
      <c r="E157" s="567" t="s">
        <v>30</v>
      </c>
      <c r="F157" s="576">
        <v>1</v>
      </c>
      <c r="G157" s="20"/>
      <c r="H157" s="21"/>
    </row>
    <row r="158" spans="1:8" ht="15.75">
      <c r="A158" s="597">
        <v>21</v>
      </c>
      <c r="B158" s="560"/>
      <c r="C158" s="577" t="s">
        <v>703</v>
      </c>
      <c r="D158" s="563" t="s">
        <v>1579</v>
      </c>
      <c r="E158" s="567" t="s">
        <v>30</v>
      </c>
      <c r="F158" s="576">
        <v>1</v>
      </c>
      <c r="G158" s="20"/>
      <c r="H158" s="21"/>
    </row>
    <row r="159" spans="1:8" ht="15.75">
      <c r="A159" s="597">
        <v>22</v>
      </c>
      <c r="B159" s="560"/>
      <c r="C159" s="577" t="s">
        <v>704</v>
      </c>
      <c r="D159" s="563" t="s">
        <v>1579</v>
      </c>
      <c r="E159" s="567" t="s">
        <v>30</v>
      </c>
      <c r="F159" s="576">
        <v>1</v>
      </c>
      <c r="G159" s="20"/>
      <c r="H159" s="21"/>
    </row>
    <row r="160" spans="1:8" ht="15.75">
      <c r="A160" s="597">
        <v>23</v>
      </c>
      <c r="B160" s="560"/>
      <c r="C160" s="577" t="s">
        <v>705</v>
      </c>
      <c r="D160" s="563" t="s">
        <v>1579</v>
      </c>
      <c r="E160" s="567" t="s">
        <v>30</v>
      </c>
      <c r="F160" s="576">
        <v>2</v>
      </c>
      <c r="G160" s="20"/>
      <c r="H160" s="21"/>
    </row>
    <row r="161" spans="1:8" ht="15.75">
      <c r="A161" s="597">
        <v>24</v>
      </c>
      <c r="B161" s="560"/>
      <c r="C161" s="577" t="s">
        <v>706</v>
      </c>
      <c r="D161" s="563" t="s">
        <v>1579</v>
      </c>
      <c r="E161" s="567" t="s">
        <v>30</v>
      </c>
      <c r="F161" s="576">
        <v>1</v>
      </c>
      <c r="G161" s="20"/>
      <c r="H161" s="21"/>
    </row>
    <row r="162" spans="1:8" ht="15.75">
      <c r="A162" s="597">
        <v>25</v>
      </c>
      <c r="B162" s="560"/>
      <c r="C162" s="577" t="s">
        <v>707</v>
      </c>
      <c r="D162" s="563" t="s">
        <v>1579</v>
      </c>
      <c r="E162" s="567" t="s">
        <v>30</v>
      </c>
      <c r="F162" s="576">
        <v>4</v>
      </c>
      <c r="G162" s="20"/>
      <c r="H162" s="21"/>
    </row>
    <row r="163" spans="1:8" ht="15.75">
      <c r="A163" s="597">
        <v>26</v>
      </c>
      <c r="B163" s="560"/>
      <c r="C163" s="577" t="s">
        <v>708</v>
      </c>
      <c r="D163" s="563" t="s">
        <v>1579</v>
      </c>
      <c r="E163" s="567" t="s">
        <v>30</v>
      </c>
      <c r="F163" s="576">
        <v>1</v>
      </c>
      <c r="G163" s="20"/>
      <c r="H163" s="21"/>
    </row>
    <row r="164" spans="1:8" ht="15.75">
      <c r="A164" s="597">
        <v>27</v>
      </c>
      <c r="B164" s="560"/>
      <c r="C164" s="577" t="s">
        <v>709</v>
      </c>
      <c r="D164" s="563" t="s">
        <v>1579</v>
      </c>
      <c r="E164" s="567" t="s">
        <v>30</v>
      </c>
      <c r="F164" s="576">
        <v>4</v>
      </c>
      <c r="G164" s="20"/>
      <c r="H164" s="21"/>
    </row>
    <row r="165" spans="1:8" ht="15.75">
      <c r="A165" s="597">
        <v>28</v>
      </c>
      <c r="B165" s="560"/>
      <c r="C165" s="577" t="s">
        <v>710</v>
      </c>
      <c r="D165" s="563" t="s">
        <v>1579</v>
      </c>
      <c r="E165" s="567" t="s">
        <v>30</v>
      </c>
      <c r="F165" s="576">
        <v>2</v>
      </c>
      <c r="G165" s="20"/>
      <c r="H165" s="21"/>
    </row>
    <row r="166" spans="1:8" ht="47.25">
      <c r="A166" s="597">
        <v>29</v>
      </c>
      <c r="B166" s="560"/>
      <c r="C166" s="578" t="s">
        <v>711</v>
      </c>
      <c r="D166" s="563" t="s">
        <v>1579</v>
      </c>
      <c r="E166" s="564" t="s">
        <v>13</v>
      </c>
      <c r="F166" s="576">
        <v>20</v>
      </c>
      <c r="G166" s="20"/>
      <c r="H166" s="21"/>
    </row>
    <row r="167" spans="1:8" ht="15.75">
      <c r="A167" s="597">
        <v>30</v>
      </c>
      <c r="B167" s="560"/>
      <c r="C167" s="577" t="s">
        <v>712</v>
      </c>
      <c r="D167" s="563" t="s">
        <v>713</v>
      </c>
      <c r="E167" s="576" t="s">
        <v>10</v>
      </c>
      <c r="F167" s="576">
        <v>23</v>
      </c>
      <c r="G167" s="20"/>
      <c r="H167" s="21"/>
    </row>
    <row r="168" spans="1:8" ht="15.75">
      <c r="A168" s="597">
        <v>31</v>
      </c>
      <c r="B168" s="560"/>
      <c r="C168" s="577" t="s">
        <v>714</v>
      </c>
      <c r="D168" s="563" t="s">
        <v>665</v>
      </c>
      <c r="E168" s="576" t="s">
        <v>10</v>
      </c>
      <c r="F168" s="576">
        <v>20</v>
      </c>
      <c r="G168" s="20"/>
      <c r="H168" s="21"/>
    </row>
    <row r="169" spans="1:8" ht="15.75">
      <c r="A169" s="597">
        <v>32</v>
      </c>
      <c r="B169" s="560"/>
      <c r="C169" s="577" t="s">
        <v>715</v>
      </c>
      <c r="D169" s="563" t="s">
        <v>665</v>
      </c>
      <c r="E169" s="576" t="s">
        <v>10</v>
      </c>
      <c r="F169" s="576">
        <v>30</v>
      </c>
      <c r="G169" s="20"/>
      <c r="H169" s="21"/>
    </row>
    <row r="170" spans="1:8" ht="15.75">
      <c r="A170" s="597">
        <v>33</v>
      </c>
      <c r="B170" s="560"/>
      <c r="C170" s="577" t="s">
        <v>716</v>
      </c>
      <c r="D170" s="563" t="s">
        <v>665</v>
      </c>
      <c r="E170" s="576" t="s">
        <v>10</v>
      </c>
      <c r="F170" s="576">
        <v>100</v>
      </c>
      <c r="G170" s="20"/>
      <c r="H170" s="21"/>
    </row>
    <row r="171" spans="1:8" ht="15.75">
      <c r="A171" s="597">
        <v>34</v>
      </c>
      <c r="B171" s="560"/>
      <c r="C171" s="577" t="s">
        <v>717</v>
      </c>
      <c r="D171" s="563" t="s">
        <v>665</v>
      </c>
      <c r="E171" s="576" t="s">
        <v>10</v>
      </c>
      <c r="F171" s="576">
        <v>200</v>
      </c>
      <c r="G171" s="20"/>
      <c r="H171" s="21"/>
    </row>
    <row r="172" spans="1:8" ht="15.75">
      <c r="A172" s="597">
        <v>35</v>
      </c>
      <c r="B172" s="560"/>
      <c r="C172" s="577" t="s">
        <v>718</v>
      </c>
      <c r="D172" s="563" t="s">
        <v>665</v>
      </c>
      <c r="E172" s="576" t="s">
        <v>10</v>
      </c>
      <c r="F172" s="576">
        <v>300</v>
      </c>
      <c r="G172" s="20"/>
      <c r="H172" s="21"/>
    </row>
    <row r="173" spans="1:8" ht="15.75">
      <c r="A173" s="597">
        <v>36</v>
      </c>
      <c r="B173" s="560"/>
      <c r="C173" s="577" t="s">
        <v>719</v>
      </c>
      <c r="D173" s="563" t="s">
        <v>665</v>
      </c>
      <c r="E173" s="576" t="s">
        <v>10</v>
      </c>
      <c r="F173" s="576">
        <v>400</v>
      </c>
      <c r="G173" s="20"/>
      <c r="H173" s="21"/>
    </row>
    <row r="174" spans="1:8" ht="15.75">
      <c r="A174" s="597">
        <v>37</v>
      </c>
      <c r="B174" s="560"/>
      <c r="C174" s="565" t="s">
        <v>720</v>
      </c>
      <c r="D174" s="563" t="s">
        <v>691</v>
      </c>
      <c r="E174" s="564" t="s">
        <v>13</v>
      </c>
      <c r="F174" s="576">
        <v>1</v>
      </c>
      <c r="G174" s="20"/>
      <c r="H174" s="21"/>
    </row>
    <row r="175" spans="1:8" ht="15.75">
      <c r="A175" s="597">
        <v>38</v>
      </c>
      <c r="B175" s="560"/>
      <c r="C175" s="565" t="s">
        <v>721</v>
      </c>
      <c r="D175" s="563" t="s">
        <v>691</v>
      </c>
      <c r="E175" s="564" t="s">
        <v>13</v>
      </c>
      <c r="F175" s="576">
        <v>1</v>
      </c>
      <c r="G175" s="20"/>
      <c r="H175" s="21"/>
    </row>
    <row r="176" spans="1:8" ht="15.75">
      <c r="A176" s="597">
        <v>39</v>
      </c>
      <c r="B176" s="560"/>
      <c r="C176" s="565" t="s">
        <v>722</v>
      </c>
      <c r="D176" s="563" t="s">
        <v>723</v>
      </c>
      <c r="E176" s="579" t="s">
        <v>198</v>
      </c>
      <c r="F176" s="579">
        <v>20</v>
      </c>
      <c r="G176" s="20"/>
      <c r="H176" s="21"/>
    </row>
    <row r="177" spans="1:8" ht="15.75">
      <c r="A177" s="597">
        <v>40</v>
      </c>
      <c r="B177" s="560"/>
      <c r="C177" s="565" t="s">
        <v>724</v>
      </c>
      <c r="D177" s="563" t="s">
        <v>725</v>
      </c>
      <c r="E177" s="567" t="s">
        <v>30</v>
      </c>
      <c r="F177" s="579">
        <v>4</v>
      </c>
      <c r="G177" s="20"/>
      <c r="H177" s="21"/>
    </row>
    <row r="178" spans="1:8" ht="15.75">
      <c r="A178" s="597">
        <v>41</v>
      </c>
      <c r="B178" s="560"/>
      <c r="C178" s="565" t="s">
        <v>726</v>
      </c>
      <c r="D178" s="563" t="s">
        <v>725</v>
      </c>
      <c r="E178" s="567" t="s">
        <v>30</v>
      </c>
      <c r="F178" s="579">
        <v>8</v>
      </c>
      <c r="G178" s="20"/>
      <c r="H178" s="21"/>
    </row>
    <row r="179" spans="1:8" ht="15.75">
      <c r="A179" s="597">
        <v>42</v>
      </c>
      <c r="B179" s="560"/>
      <c r="C179" s="565" t="s">
        <v>727</v>
      </c>
      <c r="D179" s="563" t="s">
        <v>725</v>
      </c>
      <c r="E179" s="567" t="s">
        <v>30</v>
      </c>
      <c r="F179" s="579">
        <v>2</v>
      </c>
      <c r="G179" s="20"/>
      <c r="H179" s="21"/>
    </row>
    <row r="180" spans="1:8" ht="15.75">
      <c r="A180" s="597">
        <v>43</v>
      </c>
      <c r="B180" s="560"/>
      <c r="C180" s="565" t="s">
        <v>728</v>
      </c>
      <c r="D180" s="563" t="s">
        <v>725</v>
      </c>
      <c r="E180" s="567" t="s">
        <v>30</v>
      </c>
      <c r="F180" s="579">
        <v>8</v>
      </c>
      <c r="G180" s="20"/>
      <c r="H180" s="21"/>
    </row>
    <row r="181" spans="1:8" ht="15.75">
      <c r="A181" s="597">
        <v>44</v>
      </c>
      <c r="B181" s="560"/>
      <c r="C181" s="565" t="s">
        <v>729</v>
      </c>
      <c r="D181" s="563" t="s">
        <v>725</v>
      </c>
      <c r="E181" s="567" t="s">
        <v>30</v>
      </c>
      <c r="F181" s="579">
        <v>2</v>
      </c>
      <c r="G181" s="20"/>
      <c r="H181" s="21"/>
    </row>
    <row r="182" spans="1:8" ht="15.75">
      <c r="A182" s="597">
        <v>45</v>
      </c>
      <c r="B182" s="560"/>
      <c r="C182" s="565" t="s">
        <v>730</v>
      </c>
      <c r="D182" s="563" t="s">
        <v>725</v>
      </c>
      <c r="E182" s="567" t="s">
        <v>30</v>
      </c>
      <c r="F182" s="579">
        <v>8</v>
      </c>
      <c r="G182" s="20"/>
      <c r="H182" s="21"/>
    </row>
    <row r="183" spans="1:8" ht="15.75">
      <c r="A183" s="597">
        <v>46</v>
      </c>
      <c r="B183" s="560"/>
      <c r="C183" s="565" t="s">
        <v>731</v>
      </c>
      <c r="D183" s="563" t="s">
        <v>725</v>
      </c>
      <c r="E183" s="567" t="s">
        <v>30</v>
      </c>
      <c r="F183" s="579">
        <v>4</v>
      </c>
      <c r="G183" s="20"/>
      <c r="H183" s="21"/>
    </row>
    <row r="184" spans="1:8" ht="15.75">
      <c r="A184" s="597">
        <v>47</v>
      </c>
      <c r="B184" s="560"/>
      <c r="C184" s="565" t="s">
        <v>732</v>
      </c>
      <c r="D184" s="563" t="s">
        <v>725</v>
      </c>
      <c r="E184" s="567" t="s">
        <v>30</v>
      </c>
      <c r="F184" s="579">
        <v>32</v>
      </c>
      <c r="G184" s="20"/>
      <c r="H184" s="21"/>
    </row>
    <row r="185" spans="1:8" ht="15.75">
      <c r="A185" s="597">
        <v>48</v>
      </c>
      <c r="B185" s="560"/>
      <c r="C185" s="565" t="s">
        <v>733</v>
      </c>
      <c r="D185" s="563" t="s">
        <v>725</v>
      </c>
      <c r="E185" s="567" t="s">
        <v>30</v>
      </c>
      <c r="F185" s="579">
        <v>8</v>
      </c>
      <c r="G185" s="20"/>
      <c r="H185" s="21"/>
    </row>
    <row r="186" spans="1:8" ht="15.75">
      <c r="A186" s="597">
        <v>49</v>
      </c>
      <c r="B186" s="560"/>
      <c r="C186" s="565" t="s">
        <v>734</v>
      </c>
      <c r="D186" s="563" t="s">
        <v>725</v>
      </c>
      <c r="E186" s="567" t="s">
        <v>30</v>
      </c>
      <c r="F186" s="579">
        <v>12</v>
      </c>
      <c r="G186" s="20"/>
      <c r="H186" s="21"/>
    </row>
    <row r="187" spans="1:8" ht="15.75">
      <c r="A187" s="597">
        <v>50</v>
      </c>
      <c r="B187" s="560"/>
      <c r="C187" s="565" t="s">
        <v>735</v>
      </c>
      <c r="D187" s="563" t="s">
        <v>725</v>
      </c>
      <c r="E187" s="567" t="s">
        <v>30</v>
      </c>
      <c r="F187" s="579">
        <v>48</v>
      </c>
      <c r="G187" s="20"/>
      <c r="H187" s="21"/>
    </row>
    <row r="188" spans="1:8" ht="15.75">
      <c r="A188" s="597">
        <v>51</v>
      </c>
      <c r="B188" s="560"/>
      <c r="C188" s="565" t="s">
        <v>736</v>
      </c>
      <c r="D188" s="563" t="s">
        <v>725</v>
      </c>
      <c r="E188" s="567" t="s">
        <v>30</v>
      </c>
      <c r="F188" s="579">
        <v>28</v>
      </c>
      <c r="G188" s="20"/>
      <c r="H188" s="21"/>
    </row>
    <row r="189" spans="1:8" ht="78.75">
      <c r="A189" s="597">
        <v>52</v>
      </c>
      <c r="B189" s="560"/>
      <c r="C189" s="565" t="s">
        <v>737</v>
      </c>
      <c r="D189" s="563" t="s">
        <v>738</v>
      </c>
      <c r="E189" s="564" t="s">
        <v>13</v>
      </c>
      <c r="F189" s="580">
        <v>1</v>
      </c>
      <c r="G189" s="20"/>
      <c r="H189" s="21"/>
    </row>
    <row r="190" spans="1:8" ht="31.5">
      <c r="A190" s="597">
        <v>53</v>
      </c>
      <c r="B190" s="560"/>
      <c r="C190" s="565" t="s">
        <v>739</v>
      </c>
      <c r="D190" s="563"/>
      <c r="E190" s="564" t="s">
        <v>13</v>
      </c>
      <c r="F190" s="580">
        <v>1</v>
      </c>
      <c r="G190" s="20"/>
      <c r="H190" s="21"/>
    </row>
    <row r="191" spans="1:8" ht="31.5">
      <c r="A191" s="597">
        <v>54</v>
      </c>
      <c r="B191" s="560"/>
      <c r="C191" s="565" t="s">
        <v>740</v>
      </c>
      <c r="D191" s="563"/>
      <c r="E191" s="564" t="s">
        <v>13</v>
      </c>
      <c r="F191" s="580">
        <v>2</v>
      </c>
      <c r="G191" s="20"/>
      <c r="H191" s="21"/>
    </row>
    <row r="192" spans="1:8" ht="15.75">
      <c r="A192" s="597">
        <v>55</v>
      </c>
      <c r="B192" s="560"/>
      <c r="C192" s="565" t="s">
        <v>741</v>
      </c>
      <c r="D192" s="581"/>
      <c r="E192" s="567" t="s">
        <v>30</v>
      </c>
      <c r="F192" s="579">
        <v>24</v>
      </c>
      <c r="G192" s="20"/>
      <c r="H192" s="21"/>
    </row>
    <row r="193" spans="1:8" ht="15.75">
      <c r="A193" s="597">
        <v>56</v>
      </c>
      <c r="B193" s="560"/>
      <c r="C193" s="565" t="s">
        <v>742</v>
      </c>
      <c r="D193" s="581"/>
      <c r="E193" s="567" t="s">
        <v>30</v>
      </c>
      <c r="F193" s="579">
        <v>7</v>
      </c>
      <c r="G193" s="20"/>
      <c r="H193" s="21"/>
    </row>
    <row r="194" spans="1:8" ht="15.75">
      <c r="A194" s="597">
        <v>57</v>
      </c>
      <c r="B194" s="560"/>
      <c r="C194" s="565" t="s">
        <v>109</v>
      </c>
      <c r="D194" s="581"/>
      <c r="E194" s="564" t="s">
        <v>13</v>
      </c>
      <c r="F194" s="579">
        <v>1</v>
      </c>
      <c r="G194" s="20"/>
      <c r="H194" s="21"/>
    </row>
    <row r="195" spans="1:8" ht="15.75">
      <c r="A195" s="596" t="s">
        <v>689</v>
      </c>
      <c r="B195" s="560"/>
      <c r="C195" s="582" t="s">
        <v>743</v>
      </c>
      <c r="D195" s="563"/>
      <c r="E195" s="576"/>
      <c r="F195" s="576"/>
      <c r="G195" s="20"/>
      <c r="H195" s="21"/>
    </row>
    <row r="196" spans="1:8" ht="31.5">
      <c r="A196" s="597">
        <v>1</v>
      </c>
      <c r="B196" s="560"/>
      <c r="C196" s="573" t="s">
        <v>746</v>
      </c>
      <c r="D196" s="583" t="s">
        <v>713</v>
      </c>
      <c r="E196" s="579" t="s">
        <v>10</v>
      </c>
      <c r="F196" s="576">
        <v>1600</v>
      </c>
      <c r="G196" s="20"/>
      <c r="H196" s="21"/>
    </row>
    <row r="197" spans="1:8" ht="47.25">
      <c r="A197" s="597">
        <v>2</v>
      </c>
      <c r="B197" s="560"/>
      <c r="C197" s="573" t="s">
        <v>747</v>
      </c>
      <c r="D197" s="583" t="s">
        <v>713</v>
      </c>
      <c r="E197" s="579" t="s">
        <v>10</v>
      </c>
      <c r="F197" s="576">
        <v>500</v>
      </c>
      <c r="G197" s="20"/>
      <c r="H197" s="21"/>
    </row>
    <row r="198" spans="1:8" ht="15.75">
      <c r="A198" s="597">
        <v>3</v>
      </c>
      <c r="B198" s="560"/>
      <c r="C198" s="565" t="s">
        <v>748</v>
      </c>
      <c r="D198" s="583" t="s">
        <v>713</v>
      </c>
      <c r="E198" s="567" t="s">
        <v>30</v>
      </c>
      <c r="F198" s="576">
        <v>31</v>
      </c>
      <c r="G198" s="20"/>
      <c r="H198" s="21"/>
    </row>
    <row r="199" spans="1:8" ht="31.5">
      <c r="A199" s="597">
        <v>4</v>
      </c>
      <c r="B199" s="560"/>
      <c r="C199" s="565" t="s">
        <v>749</v>
      </c>
      <c r="D199" s="583" t="s">
        <v>713</v>
      </c>
      <c r="E199" s="567" t="s">
        <v>30</v>
      </c>
      <c r="F199" s="576">
        <v>14</v>
      </c>
      <c r="G199" s="20"/>
      <c r="H199" s="21"/>
    </row>
    <row r="200" spans="1:8" ht="15.75">
      <c r="A200" s="597">
        <v>5</v>
      </c>
      <c r="B200" s="560"/>
      <c r="C200" s="565" t="s">
        <v>752</v>
      </c>
      <c r="D200" s="583" t="s">
        <v>713</v>
      </c>
      <c r="E200" s="567" t="s">
        <v>30</v>
      </c>
      <c r="F200" s="576">
        <v>76</v>
      </c>
      <c r="G200" s="20"/>
      <c r="H200" s="21"/>
    </row>
    <row r="201" spans="1:8" ht="15.75">
      <c r="A201" s="597">
        <v>6</v>
      </c>
      <c r="B201" s="560"/>
      <c r="C201" s="565" t="s">
        <v>753</v>
      </c>
      <c r="D201" s="583" t="s">
        <v>713</v>
      </c>
      <c r="E201" s="567" t="s">
        <v>30</v>
      </c>
      <c r="F201" s="576">
        <v>19</v>
      </c>
      <c r="G201" s="20"/>
      <c r="H201" s="21"/>
    </row>
    <row r="202" spans="1:8" ht="15.75">
      <c r="A202" s="597">
        <v>7</v>
      </c>
      <c r="B202" s="560"/>
      <c r="C202" s="565" t="s">
        <v>755</v>
      </c>
      <c r="D202" s="583" t="s">
        <v>713</v>
      </c>
      <c r="E202" s="567" t="s">
        <v>30</v>
      </c>
      <c r="F202" s="576">
        <v>12</v>
      </c>
      <c r="G202" s="20"/>
      <c r="H202" s="21"/>
    </row>
    <row r="203" spans="1:8" ht="15.75">
      <c r="A203" s="597">
        <v>8</v>
      </c>
      <c r="B203" s="560"/>
      <c r="C203" s="565" t="s">
        <v>756</v>
      </c>
      <c r="D203" s="583" t="s">
        <v>713</v>
      </c>
      <c r="E203" s="567" t="s">
        <v>30</v>
      </c>
      <c r="F203" s="576">
        <v>6</v>
      </c>
      <c r="G203" s="20"/>
      <c r="H203" s="21"/>
    </row>
    <row r="204" spans="1:8" ht="15.75">
      <c r="A204" s="597">
        <v>9</v>
      </c>
      <c r="B204" s="560"/>
      <c r="C204" s="565" t="s">
        <v>757</v>
      </c>
      <c r="D204" s="583" t="s">
        <v>713</v>
      </c>
      <c r="E204" s="567" t="s">
        <v>30</v>
      </c>
      <c r="F204" s="576">
        <v>4</v>
      </c>
      <c r="G204" s="20"/>
      <c r="H204" s="21"/>
    </row>
    <row r="205" spans="1:8" ht="15.75">
      <c r="A205" s="597">
        <v>10</v>
      </c>
      <c r="B205" s="560"/>
      <c r="C205" s="565" t="s">
        <v>759</v>
      </c>
      <c r="D205" s="583" t="s">
        <v>760</v>
      </c>
      <c r="E205" s="564" t="s">
        <v>13</v>
      </c>
      <c r="F205" s="576">
        <v>1</v>
      </c>
      <c r="G205" s="20"/>
      <c r="H205" s="21"/>
    </row>
    <row r="206" spans="1:8" ht="15.75">
      <c r="A206" s="597">
        <v>11</v>
      </c>
      <c r="B206" s="560"/>
      <c r="C206" s="565" t="s">
        <v>761</v>
      </c>
      <c r="D206" s="583" t="s">
        <v>762</v>
      </c>
      <c r="E206" s="564" t="s">
        <v>13</v>
      </c>
      <c r="F206" s="576">
        <v>62</v>
      </c>
      <c r="G206" s="20"/>
      <c r="H206" s="21"/>
    </row>
    <row r="207" spans="1:8" ht="15.75">
      <c r="A207" s="597">
        <v>12</v>
      </c>
      <c r="B207" s="560"/>
      <c r="C207" s="565" t="s">
        <v>763</v>
      </c>
      <c r="D207" s="563" t="s">
        <v>635</v>
      </c>
      <c r="E207" s="579" t="s">
        <v>10</v>
      </c>
      <c r="F207" s="576">
        <v>20</v>
      </c>
      <c r="G207" s="20"/>
      <c r="H207" s="21"/>
    </row>
    <row r="208" spans="1:8" ht="15.75">
      <c r="A208" s="597">
        <v>13</v>
      </c>
      <c r="B208" s="560"/>
      <c r="C208" s="565" t="s">
        <v>764</v>
      </c>
      <c r="D208" s="563" t="s">
        <v>635</v>
      </c>
      <c r="E208" s="579" t="s">
        <v>10</v>
      </c>
      <c r="F208" s="576">
        <v>50</v>
      </c>
      <c r="G208" s="20"/>
      <c r="H208" s="21"/>
    </row>
    <row r="209" spans="1:8" ht="15.75">
      <c r="A209" s="597">
        <v>14</v>
      </c>
      <c r="B209" s="560"/>
      <c r="C209" s="565" t="s">
        <v>765</v>
      </c>
      <c r="D209" s="563" t="s">
        <v>635</v>
      </c>
      <c r="E209" s="579" t="s">
        <v>10</v>
      </c>
      <c r="F209" s="576">
        <v>500</v>
      </c>
      <c r="G209" s="20"/>
      <c r="H209" s="21"/>
    </row>
    <row r="210" spans="1:8" ht="15.75">
      <c r="A210" s="597">
        <v>15</v>
      </c>
      <c r="B210" s="560"/>
      <c r="C210" s="565" t="s">
        <v>766</v>
      </c>
      <c r="D210" s="563" t="s">
        <v>635</v>
      </c>
      <c r="E210" s="579" t="s">
        <v>10</v>
      </c>
      <c r="F210" s="576">
        <v>800</v>
      </c>
      <c r="G210" s="20"/>
      <c r="H210" s="21"/>
    </row>
    <row r="211" spans="1:8" ht="15.75">
      <c r="A211" s="597">
        <v>16</v>
      </c>
      <c r="B211" s="560"/>
      <c r="C211" s="565" t="s">
        <v>767</v>
      </c>
      <c r="D211" s="563" t="s">
        <v>635</v>
      </c>
      <c r="E211" s="579" t="s">
        <v>10</v>
      </c>
      <c r="F211" s="576">
        <v>2300</v>
      </c>
      <c r="G211" s="20"/>
      <c r="H211" s="21"/>
    </row>
    <row r="212" spans="1:8" ht="15.75">
      <c r="A212" s="597">
        <v>17</v>
      </c>
      <c r="B212" s="560"/>
      <c r="C212" s="565" t="s">
        <v>768</v>
      </c>
      <c r="D212" s="583" t="s">
        <v>713</v>
      </c>
      <c r="E212" s="567" t="s">
        <v>30</v>
      </c>
      <c r="F212" s="576">
        <v>6</v>
      </c>
      <c r="G212" s="20"/>
      <c r="H212" s="21"/>
    </row>
    <row r="213" spans="1:8" ht="15.75">
      <c r="A213" s="597">
        <v>18</v>
      </c>
      <c r="B213" s="560"/>
      <c r="C213" s="565" t="s">
        <v>769</v>
      </c>
      <c r="D213" s="563"/>
      <c r="E213" s="579" t="s">
        <v>10</v>
      </c>
      <c r="F213" s="576">
        <v>80</v>
      </c>
      <c r="G213" s="20"/>
      <c r="H213" s="21"/>
    </row>
    <row r="214" spans="1:8" ht="15.75">
      <c r="A214" s="597">
        <v>19</v>
      </c>
      <c r="B214" s="560"/>
      <c r="C214" s="565" t="s">
        <v>770</v>
      </c>
      <c r="D214" s="578"/>
      <c r="E214" s="564" t="s">
        <v>13</v>
      </c>
      <c r="F214" s="579">
        <v>1</v>
      </c>
      <c r="G214" s="20"/>
      <c r="H214" s="21"/>
    </row>
    <row r="215" spans="1:8" ht="15.75">
      <c r="A215" s="596" t="s">
        <v>771</v>
      </c>
      <c r="B215" s="560"/>
      <c r="C215" s="562" t="s">
        <v>772</v>
      </c>
      <c r="D215" s="578"/>
      <c r="E215" s="579"/>
      <c r="F215" s="579"/>
      <c r="G215" s="20"/>
      <c r="H215" s="21"/>
    </row>
    <row r="216" spans="1:8" ht="31.5">
      <c r="A216" s="597">
        <v>1</v>
      </c>
      <c r="B216" s="560"/>
      <c r="C216" s="584" t="s">
        <v>773</v>
      </c>
      <c r="D216" s="585" t="s">
        <v>774</v>
      </c>
      <c r="E216" s="579" t="s">
        <v>10</v>
      </c>
      <c r="F216" s="586">
        <v>1300</v>
      </c>
      <c r="G216" s="20"/>
      <c r="H216" s="21"/>
    </row>
    <row r="217" spans="1:8" ht="173.25">
      <c r="A217" s="597">
        <v>2</v>
      </c>
      <c r="B217" s="560"/>
      <c r="C217" s="584" t="s">
        <v>775</v>
      </c>
      <c r="D217" s="585" t="s">
        <v>774</v>
      </c>
      <c r="E217" s="564" t="s">
        <v>13</v>
      </c>
      <c r="F217" s="586">
        <v>2</v>
      </c>
      <c r="G217" s="20"/>
      <c r="H217" s="21"/>
    </row>
    <row r="218" spans="1:8" ht="15.75">
      <c r="A218" s="597">
        <v>3</v>
      </c>
      <c r="B218" s="560"/>
      <c r="C218" s="587" t="s">
        <v>776</v>
      </c>
      <c r="D218" s="585" t="s">
        <v>774</v>
      </c>
      <c r="E218" s="564" t="s">
        <v>13</v>
      </c>
      <c r="F218" s="586">
        <v>1</v>
      </c>
      <c r="G218" s="20"/>
      <c r="H218" s="21"/>
    </row>
    <row r="219" spans="1:8" ht="31.5">
      <c r="A219" s="597">
        <v>4</v>
      </c>
      <c r="B219" s="560"/>
      <c r="C219" s="587" t="s">
        <v>777</v>
      </c>
      <c r="D219" s="585" t="s">
        <v>774</v>
      </c>
      <c r="E219" s="564" t="s">
        <v>13</v>
      </c>
      <c r="F219" s="586">
        <v>1</v>
      </c>
      <c r="G219" s="20"/>
      <c r="H219" s="21"/>
    </row>
    <row r="220" spans="1:8" ht="31.5">
      <c r="A220" s="597">
        <v>5</v>
      </c>
      <c r="B220" s="560"/>
      <c r="C220" s="587" t="s">
        <v>778</v>
      </c>
      <c r="D220" s="585" t="s">
        <v>774</v>
      </c>
      <c r="E220" s="564" t="s">
        <v>13</v>
      </c>
      <c r="F220" s="586">
        <v>2</v>
      </c>
      <c r="G220" s="20"/>
      <c r="H220" s="21"/>
    </row>
    <row r="221" spans="1:8">
      <c r="A221" s="270"/>
      <c r="B221" s="560"/>
      <c r="C221" s="309" t="s">
        <v>779</v>
      </c>
      <c r="D221" s="311"/>
      <c r="E221" s="312"/>
      <c r="F221" s="312"/>
      <c r="G221" s="20"/>
      <c r="H221" s="21"/>
    </row>
    <row r="222" spans="1:8" ht="15.75">
      <c r="A222" s="574" t="s">
        <v>551</v>
      </c>
      <c r="B222" s="560"/>
      <c r="C222" s="569" t="s">
        <v>609</v>
      </c>
      <c r="D222" s="564"/>
      <c r="E222" s="567"/>
      <c r="F222" s="567"/>
      <c r="G222" s="20"/>
      <c r="H222" s="21"/>
    </row>
    <row r="223" spans="1:8" ht="110.25">
      <c r="A223" s="595">
        <v>1</v>
      </c>
      <c r="B223" s="560"/>
      <c r="C223" s="570" t="s">
        <v>1812</v>
      </c>
      <c r="D223" s="571" t="s">
        <v>780</v>
      </c>
      <c r="E223" s="564" t="s">
        <v>13</v>
      </c>
      <c r="F223" s="567">
        <v>8</v>
      </c>
      <c r="G223" s="20"/>
      <c r="H223" s="21"/>
    </row>
    <row r="224" spans="1:8" ht="47.25">
      <c r="A224" s="595">
        <v>2</v>
      </c>
      <c r="B224" s="560"/>
      <c r="C224" s="570" t="s">
        <v>781</v>
      </c>
      <c r="D224" s="572" t="s">
        <v>782</v>
      </c>
      <c r="E224" s="564" t="s">
        <v>13</v>
      </c>
      <c r="F224" s="567">
        <v>1</v>
      </c>
      <c r="G224" s="20"/>
      <c r="H224" s="21"/>
    </row>
    <row r="225" spans="1:8" ht="15.75">
      <c r="A225" s="596" t="s">
        <v>608</v>
      </c>
      <c r="B225" s="560"/>
      <c r="C225" s="562" t="s">
        <v>619</v>
      </c>
      <c r="D225" s="563"/>
      <c r="E225" s="563"/>
      <c r="F225" s="563"/>
      <c r="G225" s="20"/>
      <c r="H225" s="21"/>
    </row>
    <row r="226" spans="1:8" ht="31.5">
      <c r="A226" s="597">
        <v>1</v>
      </c>
      <c r="B226" s="560"/>
      <c r="C226" s="573" t="s">
        <v>628</v>
      </c>
      <c r="D226" s="563" t="s">
        <v>627</v>
      </c>
      <c r="E226" s="564" t="s">
        <v>13</v>
      </c>
      <c r="F226" s="567">
        <v>1</v>
      </c>
      <c r="G226" s="20"/>
      <c r="H226" s="21"/>
    </row>
    <row r="227" spans="1:8" ht="15.75">
      <c r="A227" s="597">
        <v>2</v>
      </c>
      <c r="B227" s="560"/>
      <c r="C227" s="565" t="s">
        <v>629</v>
      </c>
      <c r="D227" s="563" t="s">
        <v>630</v>
      </c>
      <c r="E227" s="564" t="s">
        <v>13</v>
      </c>
      <c r="F227" s="576">
        <v>1</v>
      </c>
      <c r="G227" s="20"/>
      <c r="H227" s="21"/>
    </row>
    <row r="228" spans="1:8" ht="15.75">
      <c r="A228" s="597">
        <v>3</v>
      </c>
      <c r="B228" s="560"/>
      <c r="C228" s="565" t="s">
        <v>631</v>
      </c>
      <c r="D228" s="563"/>
      <c r="E228" s="567" t="s">
        <v>30</v>
      </c>
      <c r="F228" s="576">
        <v>10</v>
      </c>
      <c r="G228" s="20"/>
      <c r="H228" s="21"/>
    </row>
    <row r="229" spans="1:8" ht="15.75">
      <c r="A229" s="598" t="s">
        <v>618</v>
      </c>
      <c r="B229" s="560"/>
      <c r="C229" s="562" t="s">
        <v>633</v>
      </c>
      <c r="D229" s="563"/>
      <c r="E229" s="576"/>
      <c r="F229" s="576"/>
      <c r="G229" s="20"/>
      <c r="H229" s="21"/>
    </row>
    <row r="230" spans="1:8" ht="15.75">
      <c r="A230" s="599">
        <v>1</v>
      </c>
      <c r="B230" s="560"/>
      <c r="C230" s="565" t="s">
        <v>656</v>
      </c>
      <c r="D230" s="563" t="s">
        <v>652</v>
      </c>
      <c r="E230" s="576" t="s">
        <v>10</v>
      </c>
      <c r="F230" s="576">
        <v>100</v>
      </c>
      <c r="G230" s="20"/>
      <c r="H230" s="21"/>
    </row>
    <row r="231" spans="1:8" ht="15.75">
      <c r="A231" s="599">
        <v>2</v>
      </c>
      <c r="B231" s="560"/>
      <c r="C231" s="565" t="s">
        <v>658</v>
      </c>
      <c r="D231" s="563" t="s">
        <v>652</v>
      </c>
      <c r="E231" s="576" t="s">
        <v>10</v>
      </c>
      <c r="F231" s="576">
        <v>50</v>
      </c>
      <c r="G231" s="20"/>
      <c r="H231" s="21"/>
    </row>
    <row r="232" spans="1:8" ht="15.75">
      <c r="A232" s="599">
        <v>3</v>
      </c>
      <c r="B232" s="560"/>
      <c r="C232" s="565" t="s">
        <v>659</v>
      </c>
      <c r="D232" s="563" t="s">
        <v>652</v>
      </c>
      <c r="E232" s="576" t="s">
        <v>10</v>
      </c>
      <c r="F232" s="576">
        <v>100</v>
      </c>
      <c r="G232" s="20"/>
      <c r="H232" s="21"/>
    </row>
    <row r="233" spans="1:8" ht="15.75">
      <c r="A233" s="599">
        <v>4</v>
      </c>
      <c r="B233" s="560"/>
      <c r="C233" s="565" t="s">
        <v>669</v>
      </c>
      <c r="D233" s="563" t="s">
        <v>665</v>
      </c>
      <c r="E233" s="576" t="s">
        <v>10</v>
      </c>
      <c r="F233" s="576">
        <v>50</v>
      </c>
      <c r="G233" s="20"/>
      <c r="H233" s="21"/>
    </row>
    <row r="234" spans="1:8" ht="15.75">
      <c r="A234" s="599">
        <v>5</v>
      </c>
      <c r="B234" s="560"/>
      <c r="C234" s="565" t="s">
        <v>670</v>
      </c>
      <c r="D234" s="563" t="s">
        <v>671</v>
      </c>
      <c r="E234" s="564" t="s">
        <v>13</v>
      </c>
      <c r="F234" s="576">
        <v>1</v>
      </c>
      <c r="G234" s="20"/>
      <c r="H234" s="21"/>
    </row>
    <row r="235" spans="1:8" ht="15.75">
      <c r="A235" s="596" t="s">
        <v>632</v>
      </c>
      <c r="B235" s="560"/>
      <c r="C235" s="562" t="s">
        <v>673</v>
      </c>
      <c r="D235" s="563"/>
      <c r="E235" s="576"/>
      <c r="F235" s="576"/>
      <c r="G235" s="20"/>
      <c r="H235" s="21"/>
    </row>
    <row r="236" spans="1:8" ht="31.5">
      <c r="A236" s="597">
        <v>1</v>
      </c>
      <c r="B236" s="560"/>
      <c r="C236" s="565" t="s">
        <v>680</v>
      </c>
      <c r="D236" s="563" t="s">
        <v>620</v>
      </c>
      <c r="E236" s="564" t="s">
        <v>13</v>
      </c>
      <c r="F236" s="576">
        <v>3</v>
      </c>
      <c r="G236" s="20"/>
      <c r="H236" s="21"/>
    </row>
    <row r="237" spans="1:8" ht="15.75">
      <c r="A237" s="597">
        <v>2</v>
      </c>
      <c r="B237" s="560"/>
      <c r="C237" s="565" t="s">
        <v>685</v>
      </c>
      <c r="D237" s="563"/>
      <c r="E237" s="567" t="s">
        <v>30</v>
      </c>
      <c r="F237" s="576">
        <v>3</v>
      </c>
      <c r="G237" s="20"/>
      <c r="H237" s="21"/>
    </row>
    <row r="238" spans="1:8" ht="15.75">
      <c r="A238" s="596" t="s">
        <v>672</v>
      </c>
      <c r="B238" s="560"/>
      <c r="C238" s="562" t="s">
        <v>690</v>
      </c>
      <c r="D238" s="563"/>
      <c r="E238" s="576"/>
      <c r="F238" s="576"/>
      <c r="G238" s="20"/>
      <c r="H238" s="21"/>
    </row>
    <row r="239" spans="1:8" ht="15.75">
      <c r="A239" s="597">
        <v>1</v>
      </c>
      <c r="B239" s="560"/>
      <c r="C239" s="577" t="s">
        <v>692</v>
      </c>
      <c r="D239" s="563" t="s">
        <v>691</v>
      </c>
      <c r="E239" s="576" t="s">
        <v>10</v>
      </c>
      <c r="F239" s="576">
        <v>31</v>
      </c>
      <c r="G239" s="20"/>
      <c r="H239" s="21"/>
    </row>
    <row r="240" spans="1:8" ht="15.75">
      <c r="A240" s="597">
        <v>2</v>
      </c>
      <c r="B240" s="560"/>
      <c r="C240" s="577" t="s">
        <v>700</v>
      </c>
      <c r="D240" s="563" t="s">
        <v>691</v>
      </c>
      <c r="E240" s="567" t="s">
        <v>30</v>
      </c>
      <c r="F240" s="576">
        <v>2</v>
      </c>
      <c r="G240" s="20"/>
      <c r="H240" s="21"/>
    </row>
    <row r="241" spans="1:8" ht="15.75">
      <c r="A241" s="597">
        <v>3</v>
      </c>
      <c r="B241" s="560"/>
      <c r="C241" s="565" t="s">
        <v>109</v>
      </c>
      <c r="D241" s="581"/>
      <c r="E241" s="564" t="s">
        <v>13</v>
      </c>
      <c r="F241" s="579">
        <v>1</v>
      </c>
      <c r="G241" s="20"/>
      <c r="H241" s="21"/>
    </row>
    <row r="242" spans="1:8" ht="15.75">
      <c r="A242" s="596" t="s">
        <v>689</v>
      </c>
      <c r="B242" s="560"/>
      <c r="C242" s="562" t="s">
        <v>743</v>
      </c>
      <c r="D242" s="563"/>
      <c r="E242" s="576"/>
      <c r="F242" s="576"/>
      <c r="G242" s="20"/>
      <c r="H242" s="21"/>
    </row>
    <row r="243" spans="1:8" ht="15.75">
      <c r="A243" s="597">
        <v>1</v>
      </c>
      <c r="B243" s="560"/>
      <c r="C243" s="565" t="s">
        <v>744</v>
      </c>
      <c r="D243" s="583" t="s">
        <v>713</v>
      </c>
      <c r="E243" s="579" t="s">
        <v>10</v>
      </c>
      <c r="F243" s="576">
        <v>70</v>
      </c>
      <c r="G243" s="20"/>
      <c r="H243" s="21"/>
    </row>
    <row r="244" spans="1:8" ht="15.75">
      <c r="A244" s="597">
        <v>2</v>
      </c>
      <c r="B244" s="560"/>
      <c r="C244" s="565" t="s">
        <v>745</v>
      </c>
      <c r="D244" s="583" t="s">
        <v>713</v>
      </c>
      <c r="E244" s="579" t="s">
        <v>10</v>
      </c>
      <c r="F244" s="576">
        <v>20</v>
      </c>
      <c r="G244" s="20"/>
      <c r="H244" s="21"/>
    </row>
    <row r="245" spans="1:8" ht="63">
      <c r="A245" s="597">
        <v>3</v>
      </c>
      <c r="B245" s="560"/>
      <c r="C245" s="573" t="s">
        <v>1589</v>
      </c>
      <c r="D245" s="583" t="s">
        <v>713</v>
      </c>
      <c r="E245" s="579" t="s">
        <v>10</v>
      </c>
      <c r="F245" s="576">
        <v>100</v>
      </c>
      <c r="G245" s="20"/>
      <c r="H245" s="21"/>
    </row>
    <row r="246" spans="1:8" ht="15.75">
      <c r="A246" s="597">
        <v>4</v>
      </c>
      <c r="B246" s="560"/>
      <c r="C246" s="565" t="s">
        <v>1590</v>
      </c>
      <c r="D246" s="583" t="s">
        <v>713</v>
      </c>
      <c r="E246" s="567" t="s">
        <v>30</v>
      </c>
      <c r="F246" s="576">
        <v>6</v>
      </c>
      <c r="G246" s="20"/>
      <c r="H246" s="21"/>
    </row>
    <row r="247" spans="1:8" ht="31.5">
      <c r="A247" s="597">
        <v>5</v>
      </c>
      <c r="B247" s="560"/>
      <c r="C247" s="565" t="s">
        <v>749</v>
      </c>
      <c r="D247" s="583" t="s">
        <v>713</v>
      </c>
      <c r="E247" s="567" t="s">
        <v>30</v>
      </c>
      <c r="F247" s="576">
        <v>1</v>
      </c>
      <c r="G247" s="20"/>
      <c r="H247" s="21"/>
    </row>
    <row r="248" spans="1:8" ht="31.5">
      <c r="A248" s="597">
        <v>6</v>
      </c>
      <c r="B248" s="560"/>
      <c r="C248" s="565" t="s">
        <v>750</v>
      </c>
      <c r="D248" s="583" t="s">
        <v>713</v>
      </c>
      <c r="E248" s="567" t="s">
        <v>30</v>
      </c>
      <c r="F248" s="576">
        <v>6</v>
      </c>
      <c r="G248" s="20"/>
      <c r="H248" s="21"/>
    </row>
    <row r="249" spans="1:8" ht="31.5">
      <c r="A249" s="597">
        <v>7</v>
      </c>
      <c r="B249" s="560"/>
      <c r="C249" s="565" t="s">
        <v>751</v>
      </c>
      <c r="D249" s="583" t="s">
        <v>713</v>
      </c>
      <c r="E249" s="567" t="s">
        <v>30</v>
      </c>
      <c r="F249" s="576">
        <v>24</v>
      </c>
      <c r="G249" s="20"/>
      <c r="H249" s="21"/>
    </row>
    <row r="250" spans="1:8" ht="15.75">
      <c r="A250" s="597">
        <v>8</v>
      </c>
      <c r="B250" s="560"/>
      <c r="C250" s="565" t="s">
        <v>752</v>
      </c>
      <c r="D250" s="583" t="s">
        <v>713</v>
      </c>
      <c r="E250" s="567" t="s">
        <v>30</v>
      </c>
      <c r="F250" s="576">
        <v>6</v>
      </c>
      <c r="G250" s="20"/>
      <c r="H250" s="21"/>
    </row>
    <row r="251" spans="1:8" ht="15.75">
      <c r="A251" s="597">
        <v>9</v>
      </c>
      <c r="B251" s="560"/>
      <c r="C251" s="565" t="s">
        <v>753</v>
      </c>
      <c r="D251" s="583" t="s">
        <v>713</v>
      </c>
      <c r="E251" s="567" t="s">
        <v>30</v>
      </c>
      <c r="F251" s="576">
        <v>2</v>
      </c>
      <c r="G251" s="20"/>
      <c r="H251" s="21"/>
    </row>
    <row r="252" spans="1:8" ht="15.75">
      <c r="A252" s="597">
        <v>10</v>
      </c>
      <c r="B252" s="560"/>
      <c r="C252" s="565" t="s">
        <v>754</v>
      </c>
      <c r="D252" s="583" t="s">
        <v>713</v>
      </c>
      <c r="E252" s="567" t="s">
        <v>30</v>
      </c>
      <c r="F252" s="576">
        <v>6</v>
      </c>
      <c r="G252" s="20"/>
      <c r="H252" s="21"/>
    </row>
    <row r="253" spans="1:8" ht="15.75">
      <c r="A253" s="597">
        <v>11</v>
      </c>
      <c r="B253" s="560"/>
      <c r="C253" s="565" t="s">
        <v>755</v>
      </c>
      <c r="D253" s="583" t="s">
        <v>713</v>
      </c>
      <c r="E253" s="567" t="s">
        <v>30</v>
      </c>
      <c r="F253" s="576">
        <v>1</v>
      </c>
      <c r="G253" s="20"/>
      <c r="H253" s="21"/>
    </row>
    <row r="254" spans="1:8" ht="31.5">
      <c r="A254" s="597">
        <v>12</v>
      </c>
      <c r="B254" s="560"/>
      <c r="C254" s="565" t="s">
        <v>758</v>
      </c>
      <c r="D254" s="583" t="s">
        <v>713</v>
      </c>
      <c r="E254" s="567" t="s">
        <v>30</v>
      </c>
      <c r="F254" s="576">
        <v>6</v>
      </c>
      <c r="G254" s="20"/>
      <c r="H254" s="21"/>
    </row>
    <row r="255" spans="1:8" ht="15.75">
      <c r="A255" s="597">
        <v>13</v>
      </c>
      <c r="B255" s="560"/>
      <c r="C255" s="565" t="s">
        <v>765</v>
      </c>
      <c r="D255" s="563" t="s">
        <v>635</v>
      </c>
      <c r="E255" s="579" t="s">
        <v>10</v>
      </c>
      <c r="F255" s="576">
        <v>20</v>
      </c>
      <c r="G255" s="20"/>
      <c r="H255" s="21"/>
    </row>
    <row r="256" spans="1:8" ht="15.75">
      <c r="A256" s="597">
        <v>14</v>
      </c>
      <c r="B256" s="560"/>
      <c r="C256" s="565" t="s">
        <v>767</v>
      </c>
      <c r="D256" s="563" t="s">
        <v>635</v>
      </c>
      <c r="E256" s="579" t="s">
        <v>10</v>
      </c>
      <c r="F256" s="576">
        <v>50</v>
      </c>
      <c r="G256" s="20"/>
      <c r="H256" s="21"/>
    </row>
    <row r="257" spans="1:8" ht="15.75">
      <c r="A257" s="597">
        <v>15</v>
      </c>
      <c r="B257" s="560"/>
      <c r="C257" s="565" t="s">
        <v>768</v>
      </c>
      <c r="D257" s="583" t="s">
        <v>713</v>
      </c>
      <c r="E257" s="567" t="s">
        <v>30</v>
      </c>
      <c r="F257" s="576">
        <v>1</v>
      </c>
      <c r="G257" s="20"/>
      <c r="H257" s="21"/>
    </row>
    <row r="258" spans="1:8" ht="15.75">
      <c r="A258" s="597">
        <v>16</v>
      </c>
      <c r="B258" s="560"/>
      <c r="C258" s="565" t="s">
        <v>769</v>
      </c>
      <c r="D258" s="563"/>
      <c r="E258" s="579" t="s">
        <v>10</v>
      </c>
      <c r="F258" s="576">
        <v>20</v>
      </c>
      <c r="G258" s="20"/>
      <c r="H258" s="21"/>
    </row>
    <row r="259" spans="1:8" ht="15.75">
      <c r="A259" s="597">
        <v>17</v>
      </c>
      <c r="B259" s="560"/>
      <c r="C259" s="565" t="s">
        <v>770</v>
      </c>
      <c r="D259" s="578"/>
      <c r="E259" s="564" t="s">
        <v>13</v>
      </c>
      <c r="F259" s="579">
        <v>1</v>
      </c>
      <c r="G259" s="20"/>
      <c r="H259" s="21"/>
    </row>
    <row r="260" spans="1:8">
      <c r="A260" s="588"/>
      <c r="B260" s="589"/>
      <c r="C260" s="590"/>
      <c r="D260" s="590"/>
      <c r="E260" s="591"/>
      <c r="F260" s="592"/>
      <c r="G260" s="20"/>
      <c r="H260" s="21"/>
    </row>
    <row r="261" spans="1:8" ht="14.25">
      <c r="A261" s="593"/>
      <c r="B261" s="593"/>
      <c r="C261" s="460"/>
      <c r="D261" s="460"/>
      <c r="E261" s="460" t="s">
        <v>1</v>
      </c>
      <c r="F261" s="426"/>
      <c r="G261" s="20"/>
      <c r="H261" s="21"/>
    </row>
    <row r="263" spans="1:8" s="50" customFormat="1" ht="12.75" customHeight="1">
      <c r="B263" s="51" t="str">
        <f>'1,1'!B22</f>
        <v>Piezīmes:</v>
      </c>
    </row>
    <row r="264" spans="1:8" s="50" customFormat="1" ht="45" customHeight="1">
      <c r="A264"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64" s="892"/>
      <c r="C264" s="892"/>
      <c r="D264" s="892"/>
      <c r="E264" s="892"/>
      <c r="F264" s="892"/>
      <c r="G264" s="892"/>
      <c r="H264" s="892"/>
    </row>
  </sheetData>
  <mergeCells count="8">
    <mergeCell ref="A264:H26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zoomScaleNormal="100" zoomScaleSheetLayoutView="100" workbookViewId="0">
      <selection activeCell="A2" sqref="A2:H2"/>
    </sheetView>
  </sheetViews>
  <sheetFormatPr defaultColWidth="9.140625" defaultRowHeight="12.75"/>
  <cols>
    <col min="1" max="1" width="12.140625" style="14" customWidth="1"/>
    <col min="2" max="2" width="16.28515625" style="14" hidden="1" customWidth="1"/>
    <col min="3" max="3" width="40.285156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2,7</v>
      </c>
      <c r="F1" s="10"/>
      <c r="G1" s="10"/>
      <c r="H1" s="10"/>
    </row>
    <row r="2" spans="1:8" s="9" customFormat="1" ht="18.75">
      <c r="A2" s="895" t="str">
        <f>C9</f>
        <v>Sakaru sistēmas (datoru un telefonu tīkli)</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262</v>
      </c>
      <c r="D9" s="259"/>
      <c r="E9" s="25"/>
      <c r="F9" s="26"/>
      <c r="G9" s="20"/>
      <c r="H9" s="21"/>
    </row>
    <row r="10" spans="1:8" ht="25.5">
      <c r="A10" s="313"/>
      <c r="B10" s="502"/>
      <c r="C10" s="314" t="s">
        <v>783</v>
      </c>
      <c r="D10" s="315"/>
      <c r="E10" s="316"/>
      <c r="F10" s="316"/>
      <c r="G10" s="20"/>
      <c r="H10" s="21"/>
    </row>
    <row r="11" spans="1:8" ht="30">
      <c r="A11" s="600">
        <v>1</v>
      </c>
      <c r="B11" s="502"/>
      <c r="C11" s="601" t="s">
        <v>784</v>
      </c>
      <c r="D11" s="602" t="s">
        <v>785</v>
      </c>
      <c r="E11" s="603" t="s">
        <v>110</v>
      </c>
      <c r="F11" s="604">
        <v>1</v>
      </c>
      <c r="G11" s="20"/>
      <c r="H11" s="21"/>
    </row>
    <row r="12" spans="1:8" ht="30">
      <c r="A12" s="600">
        <v>2</v>
      </c>
      <c r="B12" s="502"/>
      <c r="C12" s="601" t="s">
        <v>784</v>
      </c>
      <c r="D12" s="602" t="s">
        <v>786</v>
      </c>
      <c r="E12" s="603" t="s">
        <v>110</v>
      </c>
      <c r="F12" s="604">
        <v>1</v>
      </c>
      <c r="G12" s="20"/>
      <c r="H12" s="21"/>
    </row>
    <row r="13" spans="1:8" ht="15">
      <c r="A13" s="600">
        <v>3</v>
      </c>
      <c r="B13" s="502"/>
      <c r="C13" s="601" t="s">
        <v>787</v>
      </c>
      <c r="D13" s="602"/>
      <c r="E13" s="603" t="s">
        <v>110</v>
      </c>
      <c r="F13" s="604">
        <v>2</v>
      </c>
      <c r="G13" s="20"/>
      <c r="H13" s="21"/>
    </row>
    <row r="14" spans="1:8" ht="15">
      <c r="A14" s="600">
        <v>4</v>
      </c>
      <c r="B14" s="502"/>
      <c r="C14" s="601" t="s">
        <v>788</v>
      </c>
      <c r="D14" s="602"/>
      <c r="E14" s="603" t="s">
        <v>110</v>
      </c>
      <c r="F14" s="604">
        <v>2</v>
      </c>
      <c r="G14" s="20"/>
      <c r="H14" s="21"/>
    </row>
    <row r="15" spans="1:8" ht="30">
      <c r="A15" s="600">
        <v>5</v>
      </c>
      <c r="B15" s="502"/>
      <c r="C15" s="601" t="s">
        <v>789</v>
      </c>
      <c r="D15" s="602"/>
      <c r="E15" s="603" t="s">
        <v>110</v>
      </c>
      <c r="F15" s="604">
        <v>2</v>
      </c>
      <c r="G15" s="20"/>
      <c r="H15" s="21"/>
    </row>
    <row r="16" spans="1:8" ht="30">
      <c r="A16" s="600">
        <v>6</v>
      </c>
      <c r="B16" s="502"/>
      <c r="C16" s="601" t="s">
        <v>790</v>
      </c>
      <c r="D16" s="602"/>
      <c r="E16" s="603" t="s">
        <v>110</v>
      </c>
      <c r="F16" s="604">
        <v>3</v>
      </c>
      <c r="G16" s="20"/>
      <c r="H16" s="21"/>
    </row>
    <row r="17" spans="1:8" ht="15">
      <c r="A17" s="600">
        <v>7</v>
      </c>
      <c r="B17" s="502"/>
      <c r="C17" s="601" t="s">
        <v>791</v>
      </c>
      <c r="D17" s="602" t="s">
        <v>792</v>
      </c>
      <c r="E17" s="603" t="s">
        <v>7</v>
      </c>
      <c r="F17" s="604">
        <v>1</v>
      </c>
      <c r="G17" s="20"/>
      <c r="H17" s="21"/>
    </row>
    <row r="18" spans="1:8" ht="15">
      <c r="A18" s="600">
        <v>8</v>
      </c>
      <c r="B18" s="502"/>
      <c r="C18" s="601" t="s">
        <v>793</v>
      </c>
      <c r="D18" s="602" t="s">
        <v>794</v>
      </c>
      <c r="E18" s="603" t="s">
        <v>7</v>
      </c>
      <c r="F18" s="604">
        <v>4</v>
      </c>
      <c r="G18" s="20"/>
      <c r="H18" s="21"/>
    </row>
    <row r="19" spans="1:8" ht="30">
      <c r="A19" s="600">
        <v>9</v>
      </c>
      <c r="B19" s="502"/>
      <c r="C19" s="601" t="s">
        <v>795</v>
      </c>
      <c r="D19" s="605" t="s">
        <v>796</v>
      </c>
      <c r="E19" s="603" t="s">
        <v>7</v>
      </c>
      <c r="F19" s="604">
        <v>1</v>
      </c>
      <c r="G19" s="20"/>
      <c r="H19" s="21"/>
    </row>
    <row r="20" spans="1:8" ht="30">
      <c r="A20" s="600">
        <v>10</v>
      </c>
      <c r="B20" s="502"/>
      <c r="C20" s="601" t="s">
        <v>797</v>
      </c>
      <c r="D20" s="605" t="s">
        <v>798</v>
      </c>
      <c r="E20" s="603" t="s">
        <v>7</v>
      </c>
      <c r="F20" s="604">
        <v>1</v>
      </c>
      <c r="G20" s="20"/>
      <c r="H20" s="21"/>
    </row>
    <row r="21" spans="1:8" ht="30">
      <c r="A21" s="600">
        <v>11</v>
      </c>
      <c r="B21" s="502"/>
      <c r="C21" s="601" t="s">
        <v>799</v>
      </c>
      <c r="D21" s="605" t="s">
        <v>800</v>
      </c>
      <c r="E21" s="603" t="s">
        <v>7</v>
      </c>
      <c r="F21" s="604">
        <v>2</v>
      </c>
      <c r="G21" s="20"/>
      <c r="H21" s="21"/>
    </row>
    <row r="22" spans="1:8" ht="15">
      <c r="A22" s="600">
        <v>12</v>
      </c>
      <c r="B22" s="502"/>
      <c r="C22" s="601" t="s">
        <v>801</v>
      </c>
      <c r="D22" s="605"/>
      <c r="E22" s="603" t="s">
        <v>7</v>
      </c>
      <c r="F22" s="604">
        <v>12</v>
      </c>
      <c r="G22" s="20"/>
      <c r="H22" s="21"/>
    </row>
    <row r="23" spans="1:8" ht="15">
      <c r="A23" s="600">
        <v>13</v>
      </c>
      <c r="B23" s="502"/>
      <c r="C23" s="601" t="s">
        <v>802</v>
      </c>
      <c r="D23" s="605" t="s">
        <v>803</v>
      </c>
      <c r="E23" s="603" t="s">
        <v>7</v>
      </c>
      <c r="F23" s="604">
        <v>4</v>
      </c>
      <c r="G23" s="20"/>
      <c r="H23" s="21"/>
    </row>
    <row r="24" spans="1:8" ht="30">
      <c r="A24" s="600">
        <v>14</v>
      </c>
      <c r="B24" s="502"/>
      <c r="C24" s="601" t="s">
        <v>804</v>
      </c>
      <c r="D24" s="605"/>
      <c r="E24" s="603" t="s">
        <v>110</v>
      </c>
      <c r="F24" s="604">
        <v>2</v>
      </c>
      <c r="G24" s="20"/>
      <c r="H24" s="21"/>
    </row>
    <row r="25" spans="1:8" ht="15">
      <c r="A25" s="600">
        <v>15</v>
      </c>
      <c r="B25" s="502"/>
      <c r="C25" s="601" t="s">
        <v>805</v>
      </c>
      <c r="D25" s="605"/>
      <c r="E25" s="603" t="s">
        <v>7</v>
      </c>
      <c r="F25" s="604">
        <v>12</v>
      </c>
      <c r="G25" s="20"/>
      <c r="H25" s="21"/>
    </row>
    <row r="26" spans="1:8" ht="15">
      <c r="A26" s="600">
        <v>16</v>
      </c>
      <c r="B26" s="502"/>
      <c r="C26" s="601" t="s">
        <v>806</v>
      </c>
      <c r="D26" s="605"/>
      <c r="E26" s="603" t="s">
        <v>110</v>
      </c>
      <c r="F26" s="604">
        <v>2</v>
      </c>
      <c r="G26" s="20"/>
      <c r="H26" s="21"/>
    </row>
    <row r="27" spans="1:8" ht="15">
      <c r="A27" s="600">
        <v>17</v>
      </c>
      <c r="B27" s="502"/>
      <c r="C27" s="601" t="s">
        <v>807</v>
      </c>
      <c r="D27" s="605"/>
      <c r="E27" s="603" t="s">
        <v>7</v>
      </c>
      <c r="F27" s="604">
        <v>24</v>
      </c>
      <c r="G27" s="20"/>
      <c r="H27" s="21"/>
    </row>
    <row r="28" spans="1:8" ht="15">
      <c r="A28" s="600">
        <v>18</v>
      </c>
      <c r="B28" s="502"/>
      <c r="C28" s="601" t="s">
        <v>808</v>
      </c>
      <c r="D28" s="605" t="s">
        <v>809</v>
      </c>
      <c r="E28" s="603" t="s">
        <v>7</v>
      </c>
      <c r="F28" s="604">
        <v>154</v>
      </c>
      <c r="G28" s="20"/>
      <c r="H28" s="21"/>
    </row>
    <row r="29" spans="1:8" ht="15">
      <c r="A29" s="600">
        <v>19</v>
      </c>
      <c r="B29" s="502"/>
      <c r="C29" s="601" t="s">
        <v>810</v>
      </c>
      <c r="D29" s="605" t="s">
        <v>811</v>
      </c>
      <c r="E29" s="603" t="s">
        <v>7</v>
      </c>
      <c r="F29" s="606">
        <v>72</v>
      </c>
      <c r="G29" s="20"/>
      <c r="H29" s="21"/>
    </row>
    <row r="30" spans="1:8" ht="15">
      <c r="A30" s="600">
        <v>20</v>
      </c>
      <c r="B30" s="502"/>
      <c r="C30" s="601" t="s">
        <v>812</v>
      </c>
      <c r="D30" s="605" t="s">
        <v>813</v>
      </c>
      <c r="E30" s="603" t="s">
        <v>7</v>
      </c>
      <c r="F30" s="604">
        <v>2</v>
      </c>
      <c r="G30" s="20"/>
      <c r="H30" s="21"/>
    </row>
    <row r="31" spans="1:8" ht="15">
      <c r="A31" s="600">
        <v>21</v>
      </c>
      <c r="B31" s="502"/>
      <c r="C31" s="601" t="s">
        <v>814</v>
      </c>
      <c r="D31" s="605" t="s">
        <v>815</v>
      </c>
      <c r="E31" s="603" t="s">
        <v>7</v>
      </c>
      <c r="F31" s="604">
        <v>5</v>
      </c>
      <c r="G31" s="20"/>
      <c r="H31" s="21"/>
    </row>
    <row r="32" spans="1:8" ht="15">
      <c r="A32" s="600">
        <v>22</v>
      </c>
      <c r="B32" s="502"/>
      <c r="C32" s="601" t="s">
        <v>816</v>
      </c>
      <c r="D32" s="605"/>
      <c r="E32" s="603" t="s">
        <v>7</v>
      </c>
      <c r="F32" s="604">
        <v>12</v>
      </c>
      <c r="G32" s="20"/>
      <c r="H32" s="21"/>
    </row>
    <row r="33" spans="1:8" ht="30">
      <c r="A33" s="600">
        <v>23</v>
      </c>
      <c r="B33" s="502"/>
      <c r="C33" s="601" t="s">
        <v>817</v>
      </c>
      <c r="D33" s="605"/>
      <c r="E33" s="603" t="s">
        <v>7</v>
      </c>
      <c r="F33" s="604">
        <v>1</v>
      </c>
      <c r="G33" s="20"/>
      <c r="H33" s="21"/>
    </row>
    <row r="34" spans="1:8" ht="30">
      <c r="A34" s="600">
        <v>24</v>
      </c>
      <c r="B34" s="502"/>
      <c r="C34" s="607" t="s">
        <v>818</v>
      </c>
      <c r="D34" s="605"/>
      <c r="E34" s="603" t="s">
        <v>7</v>
      </c>
      <c r="F34" s="604">
        <v>1</v>
      </c>
      <c r="G34" s="20"/>
      <c r="H34" s="21"/>
    </row>
    <row r="35" spans="1:8" ht="45">
      <c r="A35" s="600">
        <v>25</v>
      </c>
      <c r="B35" s="502"/>
      <c r="C35" s="601" t="s">
        <v>819</v>
      </c>
      <c r="D35" s="605" t="s">
        <v>820</v>
      </c>
      <c r="E35" s="603" t="s">
        <v>10</v>
      </c>
      <c r="F35" s="604">
        <v>4330</v>
      </c>
      <c r="G35" s="20"/>
      <c r="H35" s="21"/>
    </row>
    <row r="36" spans="1:8" ht="15">
      <c r="A36" s="600">
        <v>26</v>
      </c>
      <c r="B36" s="502"/>
      <c r="C36" s="601" t="s">
        <v>821</v>
      </c>
      <c r="D36" s="605" t="s">
        <v>822</v>
      </c>
      <c r="E36" s="603" t="s">
        <v>10</v>
      </c>
      <c r="F36" s="604">
        <v>365</v>
      </c>
      <c r="G36" s="20"/>
      <c r="H36" s="21"/>
    </row>
    <row r="37" spans="1:8" ht="30">
      <c r="A37" s="600">
        <v>27</v>
      </c>
      <c r="B37" s="502"/>
      <c r="C37" s="608" t="s">
        <v>823</v>
      </c>
      <c r="D37" s="609"/>
      <c r="E37" s="610" t="s">
        <v>110</v>
      </c>
      <c r="F37" s="606">
        <v>37</v>
      </c>
      <c r="G37" s="20"/>
      <c r="H37" s="21"/>
    </row>
    <row r="38" spans="1:8" ht="30">
      <c r="A38" s="600">
        <v>28</v>
      </c>
      <c r="B38" s="502"/>
      <c r="C38" s="608" t="s">
        <v>824</v>
      </c>
      <c r="D38" s="609"/>
      <c r="E38" s="610" t="s">
        <v>110</v>
      </c>
      <c r="F38" s="606">
        <v>4</v>
      </c>
      <c r="G38" s="20"/>
      <c r="H38" s="21"/>
    </row>
    <row r="39" spans="1:8" ht="15">
      <c r="A39" s="600">
        <v>29</v>
      </c>
      <c r="B39" s="502"/>
      <c r="C39" s="607" t="s">
        <v>825</v>
      </c>
      <c r="D39" s="611"/>
      <c r="E39" s="612" t="s">
        <v>110</v>
      </c>
      <c r="F39" s="613">
        <v>2</v>
      </c>
      <c r="G39" s="20"/>
      <c r="H39" s="21"/>
    </row>
    <row r="40" spans="1:8" ht="15">
      <c r="A40" s="600">
        <v>30</v>
      </c>
      <c r="B40" s="502"/>
      <c r="C40" s="607" t="s">
        <v>826</v>
      </c>
      <c r="D40" s="611"/>
      <c r="E40" s="612" t="s">
        <v>10</v>
      </c>
      <c r="F40" s="613">
        <v>1500</v>
      </c>
      <c r="G40" s="20"/>
      <c r="H40" s="21"/>
    </row>
    <row r="41" spans="1:8" ht="15">
      <c r="A41" s="600">
        <v>31</v>
      </c>
      <c r="B41" s="502"/>
      <c r="C41" s="607" t="s">
        <v>827</v>
      </c>
      <c r="D41" s="614"/>
      <c r="E41" s="615" t="s">
        <v>10</v>
      </c>
      <c r="F41" s="616">
        <v>20</v>
      </c>
      <c r="G41" s="20"/>
      <c r="H41" s="21"/>
    </row>
    <row r="42" spans="1:8" ht="15">
      <c r="A42" s="600">
        <v>32</v>
      </c>
      <c r="B42" s="502"/>
      <c r="C42" s="607" t="s">
        <v>828</v>
      </c>
      <c r="D42" s="614"/>
      <c r="E42" s="615" t="s">
        <v>10</v>
      </c>
      <c r="F42" s="616">
        <v>20</v>
      </c>
      <c r="G42" s="20"/>
      <c r="H42" s="21"/>
    </row>
    <row r="43" spans="1:8" ht="15">
      <c r="A43" s="600">
        <v>33</v>
      </c>
      <c r="B43" s="502"/>
      <c r="C43" s="607" t="s">
        <v>829</v>
      </c>
      <c r="D43" s="614"/>
      <c r="E43" s="615" t="s">
        <v>7</v>
      </c>
      <c r="F43" s="616">
        <v>315</v>
      </c>
      <c r="G43" s="20"/>
      <c r="H43" s="21"/>
    </row>
    <row r="44" spans="1:8" ht="30">
      <c r="A44" s="600">
        <v>34</v>
      </c>
      <c r="B44" s="502"/>
      <c r="C44" s="607" t="s">
        <v>1591</v>
      </c>
      <c r="D44" s="615" t="s">
        <v>1592</v>
      </c>
      <c r="E44" s="615" t="s">
        <v>449</v>
      </c>
      <c r="F44" s="616">
        <v>75</v>
      </c>
      <c r="G44" s="20"/>
      <c r="H44" s="21"/>
    </row>
    <row r="45" spans="1:8" ht="30">
      <c r="A45" s="600">
        <v>35</v>
      </c>
      <c r="B45" s="502"/>
      <c r="C45" s="607" t="s">
        <v>1593</v>
      </c>
      <c r="D45" s="615" t="s">
        <v>1592</v>
      </c>
      <c r="E45" s="615" t="s">
        <v>449</v>
      </c>
      <c r="F45" s="616">
        <v>5</v>
      </c>
      <c r="G45" s="20"/>
      <c r="H45" s="21"/>
    </row>
    <row r="46" spans="1:8" ht="15">
      <c r="A46" s="600">
        <v>36</v>
      </c>
      <c r="B46" s="502"/>
      <c r="C46" s="607" t="s">
        <v>1594</v>
      </c>
      <c r="D46" s="615" t="s">
        <v>1592</v>
      </c>
      <c r="E46" s="615" t="s">
        <v>449</v>
      </c>
      <c r="F46" s="616">
        <v>5</v>
      </c>
      <c r="G46" s="20"/>
      <c r="H46" s="21"/>
    </row>
    <row r="47" spans="1:8" ht="30">
      <c r="A47" s="600">
        <v>37</v>
      </c>
      <c r="B47" s="502"/>
      <c r="C47" s="607" t="s">
        <v>1595</v>
      </c>
      <c r="D47" s="615" t="s">
        <v>1592</v>
      </c>
      <c r="E47" s="615" t="s">
        <v>449</v>
      </c>
      <c r="F47" s="616">
        <v>35</v>
      </c>
      <c r="G47" s="20"/>
      <c r="H47" s="21"/>
    </row>
    <row r="48" spans="1:8" ht="15">
      <c r="A48" s="600">
        <v>38</v>
      </c>
      <c r="B48" s="502"/>
      <c r="C48" s="607" t="s">
        <v>1596</v>
      </c>
      <c r="D48" s="615"/>
      <c r="E48" s="615" t="s">
        <v>449</v>
      </c>
      <c r="F48" s="616">
        <v>250</v>
      </c>
      <c r="G48" s="20"/>
      <c r="H48" s="21"/>
    </row>
    <row r="49" spans="1:8" ht="15">
      <c r="A49" s="600">
        <v>39</v>
      </c>
      <c r="B49" s="502"/>
      <c r="C49" s="607" t="s">
        <v>1597</v>
      </c>
      <c r="D49" s="615"/>
      <c r="E49" s="615" t="s">
        <v>449</v>
      </c>
      <c r="F49" s="616">
        <v>75</v>
      </c>
      <c r="G49" s="20"/>
      <c r="H49" s="21"/>
    </row>
    <row r="50" spans="1:8" ht="15">
      <c r="A50" s="600">
        <v>40</v>
      </c>
      <c r="B50" s="502"/>
      <c r="C50" s="607" t="s">
        <v>1598</v>
      </c>
      <c r="D50" s="615"/>
      <c r="E50" s="615" t="s">
        <v>449</v>
      </c>
      <c r="F50" s="616">
        <v>250</v>
      </c>
      <c r="G50" s="20"/>
      <c r="H50" s="21"/>
    </row>
    <row r="51" spans="1:8" ht="15">
      <c r="A51" s="600">
        <v>41</v>
      </c>
      <c r="B51" s="502"/>
      <c r="C51" s="607" t="s">
        <v>1599</v>
      </c>
      <c r="D51" s="615"/>
      <c r="E51" s="615" t="s">
        <v>449</v>
      </c>
      <c r="F51" s="616">
        <v>1</v>
      </c>
      <c r="G51" s="20"/>
      <c r="H51" s="21"/>
    </row>
    <row r="52" spans="1:8" ht="15">
      <c r="A52" s="600">
        <v>42</v>
      </c>
      <c r="B52" s="502"/>
      <c r="C52" s="607" t="s">
        <v>830</v>
      </c>
      <c r="D52" s="612"/>
      <c r="E52" s="612" t="s">
        <v>1113</v>
      </c>
      <c r="F52" s="616">
        <v>1</v>
      </c>
      <c r="G52" s="20"/>
      <c r="H52" s="21"/>
    </row>
    <row r="53" spans="1:8" s="16" customFormat="1">
      <c r="A53" s="447"/>
      <c r="B53" s="455"/>
      <c r="C53" s="42"/>
      <c r="D53" s="42"/>
      <c r="E53" s="43"/>
      <c r="F53" s="448"/>
      <c r="G53" s="45"/>
      <c r="H53" s="46"/>
    </row>
    <row r="54" spans="1:8" ht="14.25">
      <c r="A54" s="425"/>
      <c r="B54" s="425"/>
      <c r="C54" s="460"/>
      <c r="D54" s="460"/>
      <c r="E54" s="460" t="s">
        <v>1</v>
      </c>
      <c r="F54" s="426"/>
      <c r="G54" s="20"/>
      <c r="H54" s="21"/>
    </row>
    <row r="56" spans="1:8" s="50" customFormat="1" ht="12.75" customHeight="1">
      <c r="B56" s="51" t="str">
        <f>'1,1'!B22</f>
        <v>Piezīmes:</v>
      </c>
    </row>
    <row r="57" spans="1:8" s="50" customFormat="1" ht="45" customHeight="1">
      <c r="A57"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892"/>
      <c r="C57" s="892"/>
      <c r="D57" s="892"/>
      <c r="E57" s="892"/>
      <c r="F57" s="892"/>
      <c r="G57" s="892"/>
      <c r="H57" s="892"/>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zoomScale="85" zoomScaleNormal="100" zoomScaleSheetLayoutView="85" workbookViewId="0">
      <selection activeCell="C10" sqref="C10"/>
    </sheetView>
  </sheetViews>
  <sheetFormatPr defaultColWidth="9.140625" defaultRowHeight="12.75"/>
  <cols>
    <col min="1" max="1" width="5.710937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2,8</v>
      </c>
      <c r="F1" s="10"/>
      <c r="G1" s="10"/>
      <c r="H1" s="10"/>
    </row>
    <row r="2" spans="1:8" s="9" customFormat="1" ht="18.75">
      <c r="A2" s="895" t="str">
        <f>C9</f>
        <v xml:space="preserve">Apsardzes un piekļuves sistēmas </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263</v>
      </c>
      <c r="D9" s="259"/>
      <c r="E9" s="25"/>
      <c r="F9" s="26"/>
      <c r="G9" s="20"/>
      <c r="H9" s="21"/>
    </row>
    <row r="10" spans="1:8" ht="25.5">
      <c r="A10" s="317"/>
      <c r="B10" s="560"/>
      <c r="C10" s="631" t="s">
        <v>831</v>
      </c>
      <c r="D10" s="632"/>
      <c r="E10" s="633"/>
      <c r="F10" s="633"/>
      <c r="G10" s="20"/>
      <c r="H10" s="21"/>
    </row>
    <row r="11" spans="1:8" ht="25.5">
      <c r="A11" s="317"/>
      <c r="B11" s="560"/>
      <c r="C11" s="634" t="s">
        <v>832</v>
      </c>
      <c r="D11" s="318"/>
      <c r="E11" s="318"/>
      <c r="F11" s="318"/>
      <c r="G11" s="20"/>
      <c r="H11" s="21"/>
    </row>
    <row r="12" spans="1:8" ht="75">
      <c r="A12" s="617">
        <v>1</v>
      </c>
      <c r="B12" s="560"/>
      <c r="C12" s="618" t="s">
        <v>833</v>
      </c>
      <c r="D12" s="619" t="s">
        <v>834</v>
      </c>
      <c r="E12" s="620" t="s">
        <v>110</v>
      </c>
      <c r="F12" s="619">
        <v>1</v>
      </c>
      <c r="G12" s="20"/>
      <c r="H12" s="21"/>
    </row>
    <row r="13" spans="1:8" ht="15">
      <c r="A13" s="617">
        <v>2</v>
      </c>
      <c r="B13" s="560"/>
      <c r="C13" s="618" t="s">
        <v>835</v>
      </c>
      <c r="D13" s="619" t="s">
        <v>834</v>
      </c>
      <c r="E13" s="620" t="s">
        <v>7</v>
      </c>
      <c r="F13" s="619">
        <v>1</v>
      </c>
      <c r="G13" s="20"/>
      <c r="H13" s="21"/>
    </row>
    <row r="14" spans="1:8" ht="30">
      <c r="A14" s="617">
        <v>3</v>
      </c>
      <c r="B14" s="560"/>
      <c r="C14" s="618" t="s">
        <v>836</v>
      </c>
      <c r="D14" s="621" t="s">
        <v>834</v>
      </c>
      <c r="E14" s="620" t="s">
        <v>7</v>
      </c>
      <c r="F14" s="619">
        <v>1</v>
      </c>
      <c r="G14" s="20"/>
      <c r="H14" s="21"/>
    </row>
    <row r="15" spans="1:8" ht="15">
      <c r="A15" s="617">
        <v>4</v>
      </c>
      <c r="B15" s="560"/>
      <c r="C15" s="618" t="s">
        <v>837</v>
      </c>
      <c r="D15" s="622" t="s">
        <v>834</v>
      </c>
      <c r="E15" s="602" t="s">
        <v>7</v>
      </c>
      <c r="F15" s="623">
        <v>4</v>
      </c>
      <c r="G15" s="20"/>
      <c r="H15" s="21"/>
    </row>
    <row r="16" spans="1:8" ht="180">
      <c r="A16" s="617">
        <v>5</v>
      </c>
      <c r="B16" s="560"/>
      <c r="C16" s="618" t="s">
        <v>838</v>
      </c>
      <c r="D16" s="622" t="s">
        <v>834</v>
      </c>
      <c r="E16" s="602" t="s">
        <v>110</v>
      </c>
      <c r="F16" s="623">
        <v>1</v>
      </c>
      <c r="G16" s="20"/>
      <c r="H16" s="21"/>
    </row>
    <row r="17" spans="1:8" ht="15">
      <c r="A17" s="617">
        <v>6</v>
      </c>
      <c r="B17" s="560"/>
      <c r="C17" s="618" t="s">
        <v>839</v>
      </c>
      <c r="D17" s="622" t="s">
        <v>834</v>
      </c>
      <c r="E17" s="602" t="s">
        <v>110</v>
      </c>
      <c r="F17" s="623">
        <v>1</v>
      </c>
      <c r="G17" s="20"/>
      <c r="H17" s="21"/>
    </row>
    <row r="18" spans="1:8" ht="15">
      <c r="A18" s="617">
        <v>7</v>
      </c>
      <c r="B18" s="560"/>
      <c r="C18" s="621" t="s">
        <v>840</v>
      </c>
      <c r="D18" s="621" t="s">
        <v>834</v>
      </c>
      <c r="E18" s="620" t="s">
        <v>7</v>
      </c>
      <c r="F18" s="619">
        <v>1</v>
      </c>
      <c r="G18" s="20"/>
      <c r="H18" s="21"/>
    </row>
    <row r="19" spans="1:8" ht="30">
      <c r="A19" s="617">
        <v>8</v>
      </c>
      <c r="B19" s="560"/>
      <c r="C19" s="621" t="s">
        <v>841</v>
      </c>
      <c r="D19" s="621" t="s">
        <v>834</v>
      </c>
      <c r="E19" s="620" t="s">
        <v>7</v>
      </c>
      <c r="F19" s="619">
        <v>1</v>
      </c>
      <c r="G19" s="20"/>
      <c r="H19" s="21"/>
    </row>
    <row r="20" spans="1:8" ht="30">
      <c r="A20" s="617">
        <v>9</v>
      </c>
      <c r="B20" s="560"/>
      <c r="C20" s="621" t="s">
        <v>842</v>
      </c>
      <c r="D20" s="621" t="s">
        <v>834</v>
      </c>
      <c r="E20" s="620" t="s">
        <v>7</v>
      </c>
      <c r="F20" s="619">
        <v>8</v>
      </c>
      <c r="G20" s="20"/>
      <c r="H20" s="21"/>
    </row>
    <row r="21" spans="1:8" ht="30">
      <c r="A21" s="617">
        <v>10</v>
      </c>
      <c r="B21" s="560"/>
      <c r="C21" s="618" t="s">
        <v>843</v>
      </c>
      <c r="D21" s="619" t="s">
        <v>834</v>
      </c>
      <c r="E21" s="620" t="s">
        <v>7</v>
      </c>
      <c r="F21" s="619">
        <v>1</v>
      </c>
      <c r="G21" s="20"/>
      <c r="H21" s="21"/>
    </row>
    <row r="22" spans="1:8" ht="15">
      <c r="A22" s="617">
        <v>11</v>
      </c>
      <c r="B22" s="560"/>
      <c r="C22" s="618" t="s">
        <v>844</v>
      </c>
      <c r="D22" s="621" t="s">
        <v>834</v>
      </c>
      <c r="E22" s="620" t="s">
        <v>7</v>
      </c>
      <c r="F22" s="619">
        <v>1</v>
      </c>
      <c r="G22" s="20"/>
      <c r="H22" s="21"/>
    </row>
    <row r="23" spans="1:8" ht="30">
      <c r="A23" s="617">
        <v>12</v>
      </c>
      <c r="B23" s="560"/>
      <c r="C23" s="618" t="s">
        <v>845</v>
      </c>
      <c r="D23" s="619" t="s">
        <v>834</v>
      </c>
      <c r="E23" s="620" t="s">
        <v>7</v>
      </c>
      <c r="F23" s="619">
        <v>1</v>
      </c>
      <c r="G23" s="20"/>
      <c r="H23" s="21"/>
    </row>
    <row r="24" spans="1:8" ht="30">
      <c r="A24" s="617">
        <v>13</v>
      </c>
      <c r="B24" s="560"/>
      <c r="C24" s="618" t="s">
        <v>846</v>
      </c>
      <c r="D24" s="619" t="s">
        <v>834</v>
      </c>
      <c r="E24" s="620" t="s">
        <v>110</v>
      </c>
      <c r="F24" s="619">
        <v>1</v>
      </c>
      <c r="G24" s="20"/>
      <c r="H24" s="21"/>
    </row>
    <row r="25" spans="1:8" ht="15">
      <c r="A25" s="617">
        <v>14</v>
      </c>
      <c r="B25" s="560"/>
      <c r="C25" s="618" t="s">
        <v>847</v>
      </c>
      <c r="D25" s="619" t="s">
        <v>834</v>
      </c>
      <c r="E25" s="620" t="s">
        <v>7</v>
      </c>
      <c r="F25" s="619">
        <v>1</v>
      </c>
      <c r="G25" s="20"/>
      <c r="H25" s="21"/>
    </row>
    <row r="26" spans="1:8" ht="30">
      <c r="A26" s="617">
        <v>15</v>
      </c>
      <c r="B26" s="560"/>
      <c r="C26" s="618" t="s">
        <v>848</v>
      </c>
      <c r="D26" s="619" t="s">
        <v>834</v>
      </c>
      <c r="E26" s="620" t="s">
        <v>110</v>
      </c>
      <c r="F26" s="619">
        <v>4</v>
      </c>
      <c r="G26" s="20"/>
      <c r="H26" s="21"/>
    </row>
    <row r="27" spans="1:8" ht="30">
      <c r="A27" s="617">
        <v>16</v>
      </c>
      <c r="B27" s="560"/>
      <c r="C27" s="618" t="s">
        <v>849</v>
      </c>
      <c r="D27" s="620" t="s">
        <v>834</v>
      </c>
      <c r="E27" s="620" t="s">
        <v>110</v>
      </c>
      <c r="F27" s="619">
        <v>48</v>
      </c>
      <c r="G27" s="20"/>
      <c r="H27" s="21"/>
    </row>
    <row r="28" spans="1:8" ht="15">
      <c r="A28" s="617">
        <v>17</v>
      </c>
      <c r="B28" s="560"/>
      <c r="C28" s="618" t="s">
        <v>850</v>
      </c>
      <c r="D28" s="620" t="s">
        <v>834</v>
      </c>
      <c r="E28" s="620" t="s">
        <v>7</v>
      </c>
      <c r="F28" s="619">
        <v>1</v>
      </c>
      <c r="G28" s="20"/>
      <c r="H28" s="21"/>
    </row>
    <row r="29" spans="1:8" ht="60">
      <c r="A29" s="617">
        <v>18</v>
      </c>
      <c r="B29" s="560"/>
      <c r="C29" s="618" t="s">
        <v>851</v>
      </c>
      <c r="D29" s="620"/>
      <c r="E29" s="620" t="s">
        <v>110</v>
      </c>
      <c r="F29" s="619">
        <v>1</v>
      </c>
      <c r="G29" s="20"/>
      <c r="H29" s="21"/>
    </row>
    <row r="30" spans="1:8" ht="15">
      <c r="A30" s="617">
        <v>19</v>
      </c>
      <c r="B30" s="560"/>
      <c r="C30" s="618" t="s">
        <v>852</v>
      </c>
      <c r="D30" s="620" t="s">
        <v>834</v>
      </c>
      <c r="E30" s="620" t="s">
        <v>7</v>
      </c>
      <c r="F30" s="619">
        <v>46</v>
      </c>
      <c r="G30" s="20"/>
      <c r="H30" s="21"/>
    </row>
    <row r="31" spans="1:8" ht="30">
      <c r="A31" s="617">
        <v>20</v>
      </c>
      <c r="B31" s="560"/>
      <c r="C31" s="618" t="s">
        <v>853</v>
      </c>
      <c r="D31" s="620" t="s">
        <v>834</v>
      </c>
      <c r="E31" s="620" t="s">
        <v>7</v>
      </c>
      <c r="F31" s="619">
        <v>1</v>
      </c>
      <c r="G31" s="20"/>
      <c r="H31" s="21"/>
    </row>
    <row r="32" spans="1:8" ht="15">
      <c r="A32" s="617">
        <v>21</v>
      </c>
      <c r="B32" s="560"/>
      <c r="C32" s="618" t="s">
        <v>854</v>
      </c>
      <c r="D32" s="618"/>
      <c r="E32" s="618" t="s">
        <v>7</v>
      </c>
      <c r="F32" s="621"/>
      <c r="G32" s="20"/>
      <c r="H32" s="21"/>
    </row>
    <row r="33" spans="1:8" ht="30">
      <c r="A33" s="617">
        <v>22</v>
      </c>
      <c r="B33" s="560"/>
      <c r="C33" s="618" t="s">
        <v>855</v>
      </c>
      <c r="D33" s="618" t="s">
        <v>856</v>
      </c>
      <c r="E33" s="618" t="s">
        <v>7</v>
      </c>
      <c r="F33" s="621">
        <v>72</v>
      </c>
      <c r="G33" s="20"/>
      <c r="H33" s="21"/>
    </row>
    <row r="34" spans="1:8" ht="14.25">
      <c r="A34" s="635"/>
      <c r="B34" s="560"/>
      <c r="C34" s="624" t="s">
        <v>857</v>
      </c>
      <c r="D34" s="624"/>
      <c r="E34" s="624"/>
      <c r="F34" s="624"/>
      <c r="G34" s="20"/>
      <c r="H34" s="21"/>
    </row>
    <row r="35" spans="1:8" ht="15">
      <c r="A35" s="617">
        <v>23</v>
      </c>
      <c r="B35" s="560"/>
      <c r="C35" s="618" t="s">
        <v>858</v>
      </c>
      <c r="D35" s="620"/>
      <c r="E35" s="620" t="s">
        <v>7</v>
      </c>
      <c r="F35" s="625">
        <v>80</v>
      </c>
      <c r="G35" s="20"/>
      <c r="H35" s="21"/>
    </row>
    <row r="36" spans="1:8" ht="15">
      <c r="A36" s="617">
        <v>24</v>
      </c>
      <c r="B36" s="560"/>
      <c r="C36" s="618" t="s">
        <v>859</v>
      </c>
      <c r="D36" s="620"/>
      <c r="E36" s="620" t="s">
        <v>7</v>
      </c>
      <c r="F36" s="625">
        <v>10</v>
      </c>
      <c r="G36" s="20"/>
      <c r="H36" s="21"/>
    </row>
    <row r="37" spans="1:8" ht="15">
      <c r="A37" s="617">
        <v>25</v>
      </c>
      <c r="B37" s="560"/>
      <c r="C37" s="618" t="s">
        <v>860</v>
      </c>
      <c r="D37" s="620"/>
      <c r="E37" s="620" t="s">
        <v>7</v>
      </c>
      <c r="F37" s="625">
        <v>34</v>
      </c>
      <c r="G37" s="20"/>
      <c r="H37" s="21"/>
    </row>
    <row r="38" spans="1:8" ht="30">
      <c r="A38" s="617">
        <v>26</v>
      </c>
      <c r="B38" s="560"/>
      <c r="C38" s="618" t="s">
        <v>861</v>
      </c>
      <c r="D38" s="620"/>
      <c r="E38" s="620" t="s">
        <v>7</v>
      </c>
      <c r="F38" s="625">
        <v>34</v>
      </c>
      <c r="G38" s="20"/>
      <c r="H38" s="21"/>
    </row>
    <row r="39" spans="1:8" ht="15">
      <c r="A39" s="617">
        <v>27</v>
      </c>
      <c r="B39" s="560"/>
      <c r="C39" s="618" t="s">
        <v>862</v>
      </c>
      <c r="D39" s="620" t="s">
        <v>863</v>
      </c>
      <c r="E39" s="620" t="s">
        <v>7</v>
      </c>
      <c r="F39" s="625">
        <v>48</v>
      </c>
      <c r="G39" s="20"/>
      <c r="H39" s="21"/>
    </row>
    <row r="40" spans="1:8" ht="15">
      <c r="A40" s="617">
        <v>28</v>
      </c>
      <c r="B40" s="560"/>
      <c r="C40" s="618" t="s">
        <v>864</v>
      </c>
      <c r="D40" s="620" t="s">
        <v>865</v>
      </c>
      <c r="E40" s="620" t="s">
        <v>7</v>
      </c>
      <c r="F40" s="625">
        <v>39</v>
      </c>
      <c r="G40" s="20"/>
      <c r="H40" s="21"/>
    </row>
    <row r="41" spans="1:8" ht="15">
      <c r="A41" s="617">
        <v>29</v>
      </c>
      <c r="B41" s="560"/>
      <c r="C41" s="618" t="s">
        <v>866</v>
      </c>
      <c r="D41" s="620"/>
      <c r="E41" s="620" t="s">
        <v>7</v>
      </c>
      <c r="F41" s="625">
        <v>46</v>
      </c>
      <c r="G41" s="20"/>
      <c r="H41" s="21"/>
    </row>
    <row r="42" spans="1:8" ht="14.25">
      <c r="A42" s="635"/>
      <c r="B42" s="560"/>
      <c r="C42" s="624" t="s">
        <v>867</v>
      </c>
      <c r="D42" s="624"/>
      <c r="E42" s="624"/>
      <c r="F42" s="624"/>
      <c r="G42" s="20"/>
      <c r="H42" s="21"/>
    </row>
    <row r="43" spans="1:8" ht="15">
      <c r="A43" s="626">
        <v>30</v>
      </c>
      <c r="B43" s="560"/>
      <c r="C43" s="627" t="s">
        <v>868</v>
      </c>
      <c r="D43" s="627" t="s">
        <v>869</v>
      </c>
      <c r="E43" s="627" t="s">
        <v>10</v>
      </c>
      <c r="F43" s="628">
        <v>2700</v>
      </c>
      <c r="G43" s="20"/>
      <c r="H43" s="21"/>
    </row>
    <row r="44" spans="1:8" ht="15">
      <c r="A44" s="626">
        <v>31</v>
      </c>
      <c r="B44" s="560"/>
      <c r="C44" s="627" t="s">
        <v>870</v>
      </c>
      <c r="D44" s="627" t="s">
        <v>871</v>
      </c>
      <c r="E44" s="627" t="s">
        <v>10</v>
      </c>
      <c r="F44" s="628">
        <v>2300</v>
      </c>
      <c r="G44" s="20"/>
      <c r="H44" s="21"/>
    </row>
    <row r="45" spans="1:8" ht="15">
      <c r="A45" s="626">
        <v>32</v>
      </c>
      <c r="B45" s="560"/>
      <c r="C45" s="627" t="s">
        <v>872</v>
      </c>
      <c r="D45" s="627" t="s">
        <v>873</v>
      </c>
      <c r="E45" s="627" t="s">
        <v>10</v>
      </c>
      <c r="F45" s="628">
        <v>2650</v>
      </c>
      <c r="G45" s="20"/>
      <c r="H45" s="21"/>
    </row>
    <row r="46" spans="1:8" ht="15">
      <c r="A46" s="626">
        <v>33</v>
      </c>
      <c r="B46" s="560"/>
      <c r="C46" s="627" t="s">
        <v>872</v>
      </c>
      <c r="D46" s="627" t="s">
        <v>874</v>
      </c>
      <c r="E46" s="627" t="s">
        <v>10</v>
      </c>
      <c r="F46" s="628">
        <v>215</v>
      </c>
      <c r="G46" s="20"/>
      <c r="H46" s="21"/>
    </row>
    <row r="47" spans="1:8" ht="15">
      <c r="A47" s="626">
        <v>34</v>
      </c>
      <c r="B47" s="560"/>
      <c r="C47" s="618" t="s">
        <v>875</v>
      </c>
      <c r="D47" s="618" t="s">
        <v>876</v>
      </c>
      <c r="E47" s="618" t="s">
        <v>10</v>
      </c>
      <c r="F47" s="629">
        <v>3000</v>
      </c>
      <c r="G47" s="20"/>
      <c r="H47" s="21"/>
    </row>
    <row r="48" spans="1:8" ht="15">
      <c r="A48" s="626">
        <v>35</v>
      </c>
      <c r="B48" s="560"/>
      <c r="C48" s="618" t="s">
        <v>877</v>
      </c>
      <c r="D48" s="618" t="s">
        <v>878</v>
      </c>
      <c r="E48" s="618" t="s">
        <v>10</v>
      </c>
      <c r="F48" s="629">
        <v>300</v>
      </c>
      <c r="G48" s="20"/>
      <c r="H48" s="21"/>
    </row>
    <row r="49" spans="1:8" ht="15">
      <c r="A49" s="626">
        <v>36</v>
      </c>
      <c r="B49" s="560"/>
      <c r="C49" s="618" t="s">
        <v>879</v>
      </c>
      <c r="D49" s="618"/>
      <c r="E49" s="618" t="s">
        <v>7</v>
      </c>
      <c r="F49" s="629">
        <v>1</v>
      </c>
      <c r="G49" s="20"/>
      <c r="H49" s="21"/>
    </row>
    <row r="50" spans="1:8" ht="15">
      <c r="A50" s="626">
        <v>37</v>
      </c>
      <c r="B50" s="560"/>
      <c r="C50" s="618" t="s">
        <v>880</v>
      </c>
      <c r="D50" s="618"/>
      <c r="E50" s="618" t="s">
        <v>110</v>
      </c>
      <c r="F50" s="629">
        <v>1</v>
      </c>
      <c r="G50" s="20"/>
      <c r="H50" s="21"/>
    </row>
    <row r="51" spans="1:8" ht="30">
      <c r="A51" s="626">
        <v>38</v>
      </c>
      <c r="B51" s="560"/>
      <c r="C51" s="618" t="s">
        <v>881</v>
      </c>
      <c r="D51" s="621" t="s">
        <v>882</v>
      </c>
      <c r="E51" s="620" t="s">
        <v>110</v>
      </c>
      <c r="F51" s="630">
        <v>1</v>
      </c>
      <c r="G51" s="20"/>
      <c r="H51" s="21"/>
    </row>
    <row r="52" spans="1:8" s="16" customFormat="1">
      <c r="A52" s="588"/>
      <c r="B52" s="589"/>
      <c r="C52" s="590"/>
      <c r="D52" s="590"/>
      <c r="E52" s="591"/>
      <c r="F52" s="592"/>
      <c r="G52" s="45"/>
      <c r="H52" s="46"/>
    </row>
    <row r="53" spans="1:8" ht="14.25">
      <c r="A53" s="593"/>
      <c r="B53" s="593"/>
      <c r="C53" s="460"/>
      <c r="D53" s="460"/>
      <c r="E53" s="460" t="s">
        <v>1</v>
      </c>
      <c r="F53" s="426"/>
      <c r="G53" s="20"/>
      <c r="H53" s="21"/>
    </row>
    <row r="55" spans="1:8" s="50" customFormat="1" ht="12.75" customHeight="1">
      <c r="B55" s="51" t="str">
        <f>'1,1'!B22</f>
        <v>Piezīmes:</v>
      </c>
    </row>
    <row r="56" spans="1:8" s="50" customFormat="1" ht="45" customHeight="1">
      <c r="A56"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892"/>
      <c r="C56" s="892"/>
      <c r="D56" s="892"/>
      <c r="E56" s="892"/>
      <c r="F56" s="892"/>
      <c r="G56" s="892"/>
      <c r="H56" s="892"/>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zoomScaleNormal="100" zoomScaleSheetLayoutView="100" workbookViewId="0">
      <selection activeCell="C4" sqref="C4"/>
    </sheetView>
  </sheetViews>
  <sheetFormatPr defaultColWidth="9.140625" defaultRowHeight="12.75"/>
  <cols>
    <col min="1" max="1" width="6.28515625" style="14" customWidth="1"/>
    <col min="2" max="2" width="16.28515625" style="14" hidden="1" customWidth="1"/>
    <col min="3" max="3" width="40.28515625" style="14" customWidth="1"/>
    <col min="4" max="4" width="21.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2,9</v>
      </c>
      <c r="F1" s="10"/>
      <c r="G1" s="10"/>
      <c r="H1" s="10"/>
    </row>
    <row r="2" spans="1:8" s="9" customFormat="1" ht="18.75">
      <c r="A2" s="895" t="str">
        <f>C9</f>
        <v>Automātiskās ugunsgrēka atklāšanas un trauksmes iekārtas sistēma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ht="25.5">
      <c r="A9" s="22"/>
      <c r="B9" s="23"/>
      <c r="C9" s="258" t="s">
        <v>264</v>
      </c>
      <c r="D9" s="259"/>
      <c r="E9" s="25"/>
      <c r="F9" s="26"/>
      <c r="G9" s="20"/>
      <c r="H9" s="21"/>
    </row>
    <row r="10" spans="1:8" ht="38.25">
      <c r="A10" s="286"/>
      <c r="B10" s="214"/>
      <c r="C10" s="319" t="s">
        <v>883</v>
      </c>
      <c r="D10" s="319"/>
      <c r="E10" s="320"/>
      <c r="F10" s="320"/>
      <c r="G10" s="20"/>
      <c r="H10" s="21"/>
    </row>
    <row r="11" spans="1:8">
      <c r="A11" s="286"/>
      <c r="B11" s="214"/>
      <c r="C11" s="321" t="s">
        <v>884</v>
      </c>
      <c r="D11" s="321"/>
      <c r="E11" s="321"/>
      <c r="F11" s="321"/>
      <c r="G11" s="20"/>
      <c r="H11" s="21"/>
    </row>
    <row r="12" spans="1:8">
      <c r="A12" s="300">
        <v>1</v>
      </c>
      <c r="B12" s="214"/>
      <c r="C12" s="322" t="s">
        <v>885</v>
      </c>
      <c r="D12" s="274" t="s">
        <v>886</v>
      </c>
      <c r="E12" s="323" t="s">
        <v>110</v>
      </c>
      <c r="F12" s="415">
        <v>1</v>
      </c>
      <c r="G12" s="20"/>
      <c r="H12" s="21"/>
    </row>
    <row r="13" spans="1:8">
      <c r="A13" s="300">
        <v>2</v>
      </c>
      <c r="B13" s="214"/>
      <c r="C13" s="322" t="s">
        <v>887</v>
      </c>
      <c r="D13" s="274" t="s">
        <v>888</v>
      </c>
      <c r="E13" s="323" t="s">
        <v>110</v>
      </c>
      <c r="F13" s="415">
        <v>1</v>
      </c>
      <c r="G13" s="20"/>
      <c r="H13" s="21"/>
    </row>
    <row r="14" spans="1:8">
      <c r="A14" s="300">
        <v>3</v>
      </c>
      <c r="B14" s="214"/>
      <c r="C14" s="322" t="s">
        <v>889</v>
      </c>
      <c r="D14" s="274" t="s">
        <v>890</v>
      </c>
      <c r="E14" s="323" t="s">
        <v>7</v>
      </c>
      <c r="F14" s="415">
        <v>1</v>
      </c>
      <c r="G14" s="20"/>
      <c r="H14" s="21"/>
    </row>
    <row r="15" spans="1:8">
      <c r="A15" s="300">
        <v>4</v>
      </c>
      <c r="B15" s="214"/>
      <c r="C15" s="322" t="s">
        <v>891</v>
      </c>
      <c r="D15" s="274" t="s">
        <v>892</v>
      </c>
      <c r="E15" s="323" t="s">
        <v>7</v>
      </c>
      <c r="F15" s="415">
        <v>2</v>
      </c>
      <c r="G15" s="20"/>
      <c r="H15" s="21"/>
    </row>
    <row r="16" spans="1:8">
      <c r="A16" s="286"/>
      <c r="B16" s="214"/>
      <c r="C16" s="324" t="s">
        <v>857</v>
      </c>
      <c r="D16" s="324"/>
      <c r="E16" s="325"/>
      <c r="F16" s="415"/>
      <c r="G16" s="20"/>
      <c r="H16" s="21"/>
    </row>
    <row r="17" spans="1:8">
      <c r="A17" s="300">
        <v>5</v>
      </c>
      <c r="B17" s="214"/>
      <c r="C17" s="322" t="s">
        <v>893</v>
      </c>
      <c r="D17" s="274" t="s">
        <v>894</v>
      </c>
      <c r="E17" s="323" t="s">
        <v>7</v>
      </c>
      <c r="F17" s="415">
        <v>129</v>
      </c>
      <c r="G17" s="20"/>
      <c r="H17" s="21"/>
    </row>
    <row r="18" spans="1:8">
      <c r="A18" s="300">
        <v>6</v>
      </c>
      <c r="B18" s="214"/>
      <c r="C18" s="322" t="s">
        <v>895</v>
      </c>
      <c r="D18" s="274" t="s">
        <v>896</v>
      </c>
      <c r="E18" s="323" t="s">
        <v>7</v>
      </c>
      <c r="F18" s="415">
        <v>37</v>
      </c>
      <c r="G18" s="20"/>
      <c r="H18" s="21"/>
    </row>
    <row r="19" spans="1:8">
      <c r="A19" s="300">
        <v>7</v>
      </c>
      <c r="B19" s="214"/>
      <c r="C19" s="322" t="s">
        <v>897</v>
      </c>
      <c r="D19" s="274" t="s">
        <v>898</v>
      </c>
      <c r="E19" s="323" t="s">
        <v>7</v>
      </c>
      <c r="F19" s="415">
        <f>F17+F18-F20</f>
        <v>156</v>
      </c>
      <c r="G19" s="20"/>
      <c r="H19" s="21"/>
    </row>
    <row r="20" spans="1:8">
      <c r="A20" s="300">
        <v>8</v>
      </c>
      <c r="B20" s="214"/>
      <c r="C20" s="322" t="s">
        <v>899</v>
      </c>
      <c r="D20" s="274" t="s">
        <v>900</v>
      </c>
      <c r="E20" s="323" t="s">
        <v>7</v>
      </c>
      <c r="F20" s="415">
        <v>10</v>
      </c>
      <c r="G20" s="20"/>
      <c r="H20" s="21"/>
    </row>
    <row r="21" spans="1:8">
      <c r="A21" s="300">
        <v>9</v>
      </c>
      <c r="B21" s="214"/>
      <c r="C21" s="322" t="s">
        <v>901</v>
      </c>
      <c r="D21" s="274" t="s">
        <v>902</v>
      </c>
      <c r="E21" s="323" t="s">
        <v>110</v>
      </c>
      <c r="F21" s="415">
        <v>20</v>
      </c>
      <c r="G21" s="20"/>
      <c r="H21" s="21"/>
    </row>
    <row r="22" spans="1:8">
      <c r="A22" s="300">
        <v>10</v>
      </c>
      <c r="B22" s="214"/>
      <c r="C22" s="322" t="s">
        <v>903</v>
      </c>
      <c r="D22" s="274" t="s">
        <v>904</v>
      </c>
      <c r="E22" s="323" t="s">
        <v>7</v>
      </c>
      <c r="F22" s="415">
        <v>20</v>
      </c>
      <c r="G22" s="20"/>
      <c r="H22" s="21"/>
    </row>
    <row r="23" spans="1:8">
      <c r="A23" s="300">
        <v>11</v>
      </c>
      <c r="B23" s="214"/>
      <c r="C23" s="322" t="s">
        <v>905</v>
      </c>
      <c r="D23" s="274" t="s">
        <v>906</v>
      </c>
      <c r="E23" s="323" t="s">
        <v>110</v>
      </c>
      <c r="F23" s="415">
        <v>50</v>
      </c>
      <c r="G23" s="20"/>
      <c r="H23" s="21"/>
    </row>
    <row r="24" spans="1:8">
      <c r="A24" s="300">
        <v>12</v>
      </c>
      <c r="B24" s="214"/>
      <c r="C24" s="322" t="s">
        <v>907</v>
      </c>
      <c r="D24" s="274" t="s">
        <v>908</v>
      </c>
      <c r="E24" s="326" t="s">
        <v>7</v>
      </c>
      <c r="F24" s="415">
        <v>35</v>
      </c>
      <c r="G24" s="20"/>
      <c r="H24" s="21"/>
    </row>
    <row r="25" spans="1:8">
      <c r="A25" s="300">
        <v>13</v>
      </c>
      <c r="B25" s="214"/>
      <c r="C25" s="327" t="s">
        <v>909</v>
      </c>
      <c r="D25" s="274" t="s">
        <v>910</v>
      </c>
      <c r="E25" s="326" t="s">
        <v>7</v>
      </c>
      <c r="F25" s="415">
        <v>1</v>
      </c>
      <c r="G25" s="20"/>
      <c r="H25" s="21"/>
    </row>
    <row r="26" spans="1:8">
      <c r="A26" s="300">
        <v>16</v>
      </c>
      <c r="B26" s="214"/>
      <c r="C26" s="328" t="s">
        <v>911</v>
      </c>
      <c r="D26" s="274"/>
      <c r="E26" s="326" t="s">
        <v>7</v>
      </c>
      <c r="F26" s="415">
        <v>62</v>
      </c>
      <c r="G26" s="20"/>
      <c r="H26" s="21"/>
    </row>
    <row r="27" spans="1:8">
      <c r="A27" s="286"/>
      <c r="B27" s="214"/>
      <c r="C27" s="324" t="s">
        <v>912</v>
      </c>
      <c r="D27" s="324"/>
      <c r="E27" s="329"/>
      <c r="F27" s="415"/>
      <c r="G27" s="20"/>
      <c r="H27" s="21"/>
    </row>
    <row r="28" spans="1:8" ht="25.5">
      <c r="A28" s="300">
        <v>19</v>
      </c>
      <c r="B28" s="214"/>
      <c r="C28" s="322" t="s">
        <v>913</v>
      </c>
      <c r="D28" s="274" t="s">
        <v>914</v>
      </c>
      <c r="E28" s="326" t="s">
        <v>10</v>
      </c>
      <c r="F28" s="415">
        <v>300</v>
      </c>
      <c r="G28" s="20"/>
      <c r="H28" s="21"/>
    </row>
    <row r="29" spans="1:8" ht="25.5">
      <c r="A29" s="300">
        <v>20</v>
      </c>
      <c r="B29" s="214"/>
      <c r="C29" s="322" t="s">
        <v>915</v>
      </c>
      <c r="D29" s="274" t="s">
        <v>916</v>
      </c>
      <c r="E29" s="326" t="s">
        <v>10</v>
      </c>
      <c r="F29" s="415">
        <v>3100</v>
      </c>
      <c r="G29" s="20"/>
      <c r="H29" s="21"/>
    </row>
    <row r="30" spans="1:8" ht="25.5">
      <c r="A30" s="300">
        <v>21</v>
      </c>
      <c r="B30" s="214"/>
      <c r="C30" s="322" t="s">
        <v>917</v>
      </c>
      <c r="D30" s="274" t="s">
        <v>918</v>
      </c>
      <c r="E30" s="326" t="s">
        <v>10</v>
      </c>
      <c r="F30" s="415">
        <v>200</v>
      </c>
      <c r="G30" s="20"/>
      <c r="H30" s="21"/>
    </row>
    <row r="31" spans="1:8">
      <c r="A31" s="300">
        <v>22</v>
      </c>
      <c r="B31" s="214"/>
      <c r="C31" s="322" t="s">
        <v>919</v>
      </c>
      <c r="D31" s="330"/>
      <c r="E31" s="331" t="s">
        <v>10</v>
      </c>
      <c r="F31" s="415">
        <v>450</v>
      </c>
      <c r="G31" s="20"/>
      <c r="H31" s="21"/>
    </row>
    <row r="32" spans="1:8">
      <c r="A32" s="300">
        <v>23</v>
      </c>
      <c r="B32" s="214"/>
      <c r="C32" s="322" t="s">
        <v>920</v>
      </c>
      <c r="D32" s="330"/>
      <c r="E32" s="216" t="s">
        <v>10</v>
      </c>
      <c r="F32" s="415">
        <v>480</v>
      </c>
      <c r="G32" s="20"/>
      <c r="H32" s="21"/>
    </row>
    <row r="33" spans="1:8">
      <c r="A33" s="300">
        <v>24</v>
      </c>
      <c r="B33" s="214"/>
      <c r="C33" s="322" t="s">
        <v>829</v>
      </c>
      <c r="D33" s="330"/>
      <c r="E33" s="216" t="s">
        <v>10</v>
      </c>
      <c r="F33" s="415">
        <v>260</v>
      </c>
      <c r="G33" s="20"/>
      <c r="H33" s="21"/>
    </row>
    <row r="34" spans="1:8">
      <c r="A34" s="300">
        <v>25</v>
      </c>
      <c r="B34" s="214"/>
      <c r="C34" s="322" t="s">
        <v>921</v>
      </c>
      <c r="D34" s="330"/>
      <c r="E34" s="332" t="s">
        <v>110</v>
      </c>
      <c r="F34" s="415">
        <v>1</v>
      </c>
      <c r="G34" s="20"/>
      <c r="H34" s="21"/>
    </row>
    <row r="35" spans="1:8">
      <c r="A35" s="300">
        <v>26</v>
      </c>
      <c r="B35" s="214"/>
      <c r="C35" s="322" t="s">
        <v>922</v>
      </c>
      <c r="D35" s="330"/>
      <c r="E35" s="332" t="s">
        <v>923</v>
      </c>
      <c r="F35" s="415">
        <v>10</v>
      </c>
      <c r="G35" s="20"/>
      <c r="H35" s="21"/>
    </row>
    <row r="36" spans="1:8">
      <c r="A36" s="300">
        <v>27</v>
      </c>
      <c r="B36" s="214"/>
      <c r="C36" s="322" t="s">
        <v>881</v>
      </c>
      <c r="D36" s="333" t="s">
        <v>882</v>
      </c>
      <c r="E36" s="332" t="s">
        <v>110</v>
      </c>
      <c r="F36" s="415">
        <v>1</v>
      </c>
      <c r="G36" s="20"/>
      <c r="H36" s="21"/>
    </row>
    <row r="37" spans="1:8" s="16" customFormat="1" ht="15">
      <c r="A37" s="334"/>
      <c r="B37" s="636"/>
      <c r="C37" s="335"/>
      <c r="D37" s="335"/>
      <c r="E37" s="336"/>
      <c r="F37" s="637"/>
      <c r="G37" s="45"/>
      <c r="H37" s="46"/>
    </row>
    <row r="38" spans="1:8" ht="14.25">
      <c r="A38" s="425"/>
      <c r="B38" s="425"/>
      <c r="C38" s="460"/>
      <c r="D38" s="460"/>
      <c r="E38" s="460" t="s">
        <v>1</v>
      </c>
      <c r="F38" s="426"/>
      <c r="G38" s="20"/>
      <c r="H38" s="21"/>
    </row>
    <row r="40" spans="1:8" s="50" customFormat="1" ht="12.75" customHeight="1">
      <c r="B40" s="51" t="str">
        <f>'1,1'!B22</f>
        <v>Piezīmes:</v>
      </c>
    </row>
    <row r="41" spans="1:8" s="50" customFormat="1" ht="45" customHeight="1">
      <c r="A41"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892"/>
      <c r="C41" s="892"/>
      <c r="D41" s="892"/>
      <c r="E41" s="892"/>
      <c r="F41" s="892"/>
      <c r="G41" s="892"/>
      <c r="H41" s="892"/>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29"/>
  <sheetViews>
    <sheetView showZeros="0" view="pageBreakPreview" topLeftCell="A2" zoomScaleNormal="100" zoomScaleSheetLayoutView="100" workbookViewId="0">
      <selection activeCell="C7" sqref="C7:D8"/>
    </sheetView>
  </sheetViews>
  <sheetFormatPr defaultColWidth="9.140625" defaultRowHeight="12.75"/>
  <cols>
    <col min="1" max="1" width="12.140625" style="14" customWidth="1"/>
    <col min="2" max="2" width="16.28515625" style="14" hidden="1" customWidth="1"/>
    <col min="3" max="3" width="40.28515625" style="14" customWidth="1"/>
    <col min="4" max="4" width="16.5703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2,10</v>
      </c>
      <c r="F1" s="10"/>
      <c r="G1" s="10"/>
      <c r="H1" s="10"/>
    </row>
    <row r="2" spans="1:8" s="9" customFormat="1" ht="18.75">
      <c r="A2" s="895" t="str">
        <f>C9</f>
        <v>Videonovērošanas sistēma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265</v>
      </c>
      <c r="D9" s="259"/>
      <c r="E9" s="25"/>
      <c r="F9" s="26"/>
      <c r="G9" s="20"/>
      <c r="H9" s="21"/>
    </row>
    <row r="10" spans="1:8" ht="25.5">
      <c r="A10" s="300"/>
      <c r="B10" s="214"/>
      <c r="C10" s="337" t="s">
        <v>924</v>
      </c>
      <c r="D10" s="337"/>
      <c r="E10" s="320"/>
      <c r="F10" s="320"/>
      <c r="G10" s="20"/>
      <c r="H10" s="21"/>
    </row>
    <row r="11" spans="1:8" ht="25.5">
      <c r="A11" s="300">
        <v>1</v>
      </c>
      <c r="B11" s="214"/>
      <c r="C11" s="338" t="s">
        <v>925</v>
      </c>
      <c r="D11" s="322" t="s">
        <v>926</v>
      </c>
      <c r="E11" s="332" t="s">
        <v>7</v>
      </c>
      <c r="F11" s="332">
        <v>76</v>
      </c>
      <c r="G11" s="20"/>
      <c r="H11" s="21"/>
    </row>
    <row r="12" spans="1:8" ht="25.5">
      <c r="A12" s="300">
        <v>2</v>
      </c>
      <c r="B12" s="214"/>
      <c r="C12" s="338" t="s">
        <v>927</v>
      </c>
      <c r="D12" s="322" t="s">
        <v>928</v>
      </c>
      <c r="E12" s="332" t="s">
        <v>7</v>
      </c>
      <c r="F12" s="332">
        <v>24</v>
      </c>
      <c r="G12" s="20"/>
      <c r="H12" s="21"/>
    </row>
    <row r="13" spans="1:8" ht="25.5">
      <c r="A13" s="300">
        <v>3</v>
      </c>
      <c r="B13" s="214"/>
      <c r="C13" s="338" t="s">
        <v>929</v>
      </c>
      <c r="D13" s="322" t="s">
        <v>930</v>
      </c>
      <c r="E13" s="332" t="s">
        <v>7</v>
      </c>
      <c r="F13" s="332">
        <v>1</v>
      </c>
      <c r="G13" s="20"/>
      <c r="H13" s="21"/>
    </row>
    <row r="14" spans="1:8">
      <c r="A14" s="300">
        <v>4</v>
      </c>
      <c r="B14" s="214"/>
      <c r="C14" s="322" t="s">
        <v>915</v>
      </c>
      <c r="D14" s="322" t="s">
        <v>931</v>
      </c>
      <c r="E14" s="332" t="s">
        <v>10</v>
      </c>
      <c r="F14" s="332">
        <v>7070</v>
      </c>
      <c r="G14" s="20"/>
      <c r="H14" s="21"/>
    </row>
    <row r="15" spans="1:8" ht="25.5">
      <c r="A15" s="300">
        <v>5</v>
      </c>
      <c r="B15" s="214"/>
      <c r="C15" s="322" t="s">
        <v>932</v>
      </c>
      <c r="D15" s="328" t="s">
        <v>933</v>
      </c>
      <c r="E15" s="339" t="s">
        <v>7</v>
      </c>
      <c r="F15" s="339">
        <v>2</v>
      </c>
      <c r="G15" s="20"/>
      <c r="H15" s="21"/>
    </row>
    <row r="16" spans="1:8" ht="25.5">
      <c r="A16" s="300">
        <v>6</v>
      </c>
      <c r="B16" s="214"/>
      <c r="C16" s="322" t="s">
        <v>934</v>
      </c>
      <c r="D16" s="328" t="s">
        <v>935</v>
      </c>
      <c r="E16" s="339" t="s">
        <v>7</v>
      </c>
      <c r="F16" s="339">
        <v>1</v>
      </c>
      <c r="G16" s="20"/>
      <c r="H16" s="21"/>
    </row>
    <row r="17" spans="1:8">
      <c r="A17" s="300">
        <v>7</v>
      </c>
      <c r="B17" s="214"/>
      <c r="C17" s="322" t="s">
        <v>802</v>
      </c>
      <c r="D17" s="328" t="s">
        <v>803</v>
      </c>
      <c r="E17" s="339" t="s">
        <v>7</v>
      </c>
      <c r="F17" s="339">
        <v>5</v>
      </c>
      <c r="G17" s="20"/>
      <c r="H17" s="21"/>
    </row>
    <row r="18" spans="1:8" ht="38.25">
      <c r="A18" s="300">
        <v>8</v>
      </c>
      <c r="B18" s="214"/>
      <c r="C18" s="340" t="s">
        <v>936</v>
      </c>
      <c r="D18" s="341"/>
      <c r="E18" s="214" t="s">
        <v>110</v>
      </c>
      <c r="F18" s="332">
        <v>3</v>
      </c>
      <c r="G18" s="20"/>
      <c r="H18" s="21"/>
    </row>
    <row r="19" spans="1:8">
      <c r="A19" s="300">
        <v>9</v>
      </c>
      <c r="B19" s="214"/>
      <c r="C19" s="340" t="s">
        <v>937</v>
      </c>
      <c r="D19" s="341"/>
      <c r="E19" s="342" t="s">
        <v>110</v>
      </c>
      <c r="F19" s="342">
        <v>9</v>
      </c>
      <c r="G19" s="20"/>
      <c r="H19" s="21"/>
    </row>
    <row r="20" spans="1:8">
      <c r="A20" s="300">
        <v>10</v>
      </c>
      <c r="B20" s="214"/>
      <c r="C20" s="338" t="s">
        <v>938</v>
      </c>
      <c r="D20" s="322" t="s">
        <v>939</v>
      </c>
      <c r="E20" s="332" t="s">
        <v>7</v>
      </c>
      <c r="F20" s="332">
        <v>1</v>
      </c>
      <c r="G20" s="20"/>
      <c r="H20" s="21"/>
    </row>
    <row r="21" spans="1:8" ht="25.5">
      <c r="A21" s="300">
        <v>11</v>
      </c>
      <c r="B21" s="214"/>
      <c r="C21" s="338" t="s">
        <v>940</v>
      </c>
      <c r="D21" s="322" t="s">
        <v>941</v>
      </c>
      <c r="E21" s="332"/>
      <c r="F21" s="331">
        <v>1</v>
      </c>
      <c r="G21" s="20"/>
      <c r="H21" s="21"/>
    </row>
    <row r="22" spans="1:8" ht="114.75">
      <c r="A22" s="300">
        <v>12</v>
      </c>
      <c r="B22" s="214"/>
      <c r="C22" s="338" t="s">
        <v>942</v>
      </c>
      <c r="D22" s="322" t="s">
        <v>943</v>
      </c>
      <c r="E22" s="332" t="s">
        <v>110</v>
      </c>
      <c r="F22" s="332">
        <v>3</v>
      </c>
      <c r="G22" s="20"/>
      <c r="H22" s="21"/>
    </row>
    <row r="23" spans="1:8">
      <c r="A23" s="300">
        <v>13</v>
      </c>
      <c r="B23" s="214"/>
      <c r="C23" s="322" t="s">
        <v>944</v>
      </c>
      <c r="D23" s="322"/>
      <c r="E23" s="332" t="s">
        <v>110</v>
      </c>
      <c r="F23" s="332">
        <v>1</v>
      </c>
      <c r="G23" s="20"/>
      <c r="H23" s="21"/>
    </row>
    <row r="24" spans="1:8" ht="25.5">
      <c r="A24" s="300">
        <v>14</v>
      </c>
      <c r="B24" s="214"/>
      <c r="C24" s="322" t="s">
        <v>881</v>
      </c>
      <c r="D24" s="340" t="s">
        <v>882</v>
      </c>
      <c r="E24" s="342" t="s">
        <v>110</v>
      </c>
      <c r="F24" s="415">
        <v>1</v>
      </c>
      <c r="G24" s="20"/>
      <c r="H24" s="21"/>
    </row>
    <row r="25" spans="1:8" s="16" customFormat="1">
      <c r="A25" s="40"/>
      <c r="B25" s="41"/>
      <c r="C25" s="42"/>
      <c r="D25" s="42"/>
      <c r="E25" s="43"/>
      <c r="F25" s="44"/>
      <c r="G25" s="45"/>
      <c r="H25" s="46"/>
    </row>
    <row r="26" spans="1:8">
      <c r="A26" s="47"/>
      <c r="B26" s="47"/>
      <c r="C26" s="48"/>
      <c r="D26" s="48"/>
      <c r="E26" s="48" t="s">
        <v>1</v>
      </c>
      <c r="F26" s="49"/>
      <c r="G26" s="20"/>
      <c r="H26" s="21"/>
    </row>
    <row r="28" spans="1:8" s="50" customFormat="1" ht="12.75" customHeight="1">
      <c r="B28" s="51" t="str">
        <f>'1,1'!B22</f>
        <v>Piezīmes:</v>
      </c>
    </row>
    <row r="29" spans="1:8" s="50" customFormat="1" ht="45" customHeight="1">
      <c r="A29"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9" s="892"/>
      <c r="C29" s="892"/>
      <c r="D29" s="892"/>
      <c r="E29" s="892"/>
      <c r="F29" s="892"/>
      <c r="G29" s="892"/>
      <c r="H29" s="892"/>
    </row>
  </sheetData>
  <mergeCells count="8">
    <mergeCell ref="A29:H2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sqref="A1:C1"/>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2,11</v>
      </c>
      <c r="E1" s="10"/>
      <c r="F1" s="10"/>
      <c r="G1" s="10"/>
    </row>
    <row r="2" spans="1:7" s="9" customFormat="1" ht="18.75">
      <c r="A2" s="895" t="str">
        <f>C9</f>
        <v>Pacēlāji</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v>0</v>
      </c>
      <c r="C9" s="24" t="s">
        <v>1289</v>
      </c>
      <c r="D9" s="118"/>
      <c r="E9" s="119"/>
      <c r="F9" s="20"/>
      <c r="G9" s="21"/>
    </row>
    <row r="10" spans="1:7" ht="38.25">
      <c r="A10" s="188">
        <v>1</v>
      </c>
      <c r="B10" s="28"/>
      <c r="C10" s="343" t="s">
        <v>945</v>
      </c>
      <c r="D10" s="344" t="s">
        <v>110</v>
      </c>
      <c r="E10" s="345">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892"/>
      <c r="C15" s="892"/>
      <c r="D15" s="892"/>
      <c r="E15" s="892"/>
      <c r="F15" s="892"/>
      <c r="G15" s="892"/>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zoomScaleNormal="100" zoomScaleSheetLayoutView="100" workbookViewId="0">
      <selection activeCell="C7" sqref="C7:D8"/>
    </sheetView>
  </sheetViews>
  <sheetFormatPr defaultColWidth="9.140625" defaultRowHeight="12.75"/>
  <cols>
    <col min="1" max="1" width="7" style="14" customWidth="1"/>
    <col min="2" max="2" width="16.28515625" style="14" hidden="1" customWidth="1"/>
    <col min="3" max="3" width="40.28515625" style="14" customWidth="1"/>
    <col min="4" max="4" width="18.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2,12</v>
      </c>
      <c r="F1" s="10"/>
      <c r="G1" s="10"/>
      <c r="H1" s="10"/>
    </row>
    <row r="2" spans="1:8" s="9" customFormat="1" ht="18.75">
      <c r="A2" s="895" t="str">
        <f>C9</f>
        <v>Iekšējie gāzes vadi</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266</v>
      </c>
      <c r="D9" s="259"/>
      <c r="E9" s="25"/>
      <c r="F9" s="26"/>
      <c r="G9" s="20"/>
      <c r="H9" s="21"/>
    </row>
    <row r="10" spans="1:8">
      <c r="A10" s="275"/>
      <c r="B10" s="346"/>
      <c r="C10" s="347" t="s">
        <v>1678</v>
      </c>
      <c r="D10" s="347"/>
      <c r="E10" s="348"/>
      <c r="F10" s="348"/>
      <c r="G10" s="20"/>
      <c r="H10" s="21"/>
    </row>
    <row r="11" spans="1:8">
      <c r="A11" s="638">
        <v>1</v>
      </c>
      <c r="B11" s="502"/>
      <c r="C11" s="639" t="s">
        <v>1679</v>
      </c>
      <c r="D11" s="502"/>
      <c r="E11" s="349"/>
      <c r="F11" s="349"/>
      <c r="G11" s="20"/>
      <c r="H11" s="21"/>
    </row>
    <row r="12" spans="1:8">
      <c r="A12" s="640" t="s">
        <v>1653</v>
      </c>
      <c r="B12" s="502"/>
      <c r="C12" s="350" t="s">
        <v>1680</v>
      </c>
      <c r="D12" s="502"/>
      <c r="E12" s="351" t="s">
        <v>30</v>
      </c>
      <c r="F12" s="352">
        <v>1</v>
      </c>
      <c r="G12" s="20"/>
      <c r="H12" s="21"/>
    </row>
    <row r="13" spans="1:8">
      <c r="A13" s="640" t="s">
        <v>1654</v>
      </c>
      <c r="B13" s="502"/>
      <c r="C13" s="350" t="s">
        <v>1681</v>
      </c>
      <c r="D13" s="502"/>
      <c r="E13" s="351" t="s">
        <v>30</v>
      </c>
      <c r="F13" s="352">
        <v>1</v>
      </c>
      <c r="G13" s="20"/>
      <c r="H13" s="21"/>
    </row>
    <row r="14" spans="1:8">
      <c r="A14" s="640" t="s">
        <v>1655</v>
      </c>
      <c r="B14" s="502"/>
      <c r="C14" s="350" t="s">
        <v>1682</v>
      </c>
      <c r="D14" s="502"/>
      <c r="E14" s="351" t="s">
        <v>30</v>
      </c>
      <c r="F14" s="352">
        <v>1</v>
      </c>
      <c r="G14" s="20"/>
      <c r="H14" s="21"/>
    </row>
    <row r="15" spans="1:8">
      <c r="A15" s="640" t="s">
        <v>1656</v>
      </c>
      <c r="B15" s="502"/>
      <c r="C15" s="350" t="s">
        <v>1683</v>
      </c>
      <c r="D15" s="502"/>
      <c r="E15" s="351" t="s">
        <v>30</v>
      </c>
      <c r="F15" s="352">
        <v>1</v>
      </c>
      <c r="G15" s="20"/>
      <c r="H15" s="21"/>
    </row>
    <row r="16" spans="1:8">
      <c r="A16" s="640" t="s">
        <v>1657</v>
      </c>
      <c r="B16" s="502"/>
      <c r="C16" s="350" t="s">
        <v>1684</v>
      </c>
      <c r="D16" s="502"/>
      <c r="E16" s="351" t="s">
        <v>30</v>
      </c>
      <c r="F16" s="352">
        <v>4</v>
      </c>
      <c r="G16" s="20"/>
      <c r="H16" s="21"/>
    </row>
    <row r="17" spans="1:8">
      <c r="A17" s="640" t="s">
        <v>1658</v>
      </c>
      <c r="B17" s="502"/>
      <c r="C17" s="350" t="s">
        <v>1685</v>
      </c>
      <c r="D17" s="502"/>
      <c r="E17" s="351" t="s">
        <v>30</v>
      </c>
      <c r="F17" s="352">
        <v>1</v>
      </c>
      <c r="G17" s="20"/>
      <c r="H17" s="21"/>
    </row>
    <row r="18" spans="1:8">
      <c r="A18" s="640" t="s">
        <v>1659</v>
      </c>
      <c r="B18" s="502"/>
      <c r="C18" s="350" t="s">
        <v>1686</v>
      </c>
      <c r="D18" s="502"/>
      <c r="E18" s="351" t="s">
        <v>30</v>
      </c>
      <c r="F18" s="352">
        <v>1</v>
      </c>
      <c r="G18" s="20"/>
      <c r="H18" s="21"/>
    </row>
    <row r="19" spans="1:8">
      <c r="A19" s="640" t="s">
        <v>1660</v>
      </c>
      <c r="B19" s="502"/>
      <c r="C19" s="350" t="s">
        <v>1687</v>
      </c>
      <c r="D19" s="502"/>
      <c r="E19" s="351" t="s">
        <v>30</v>
      </c>
      <c r="F19" s="352">
        <v>2</v>
      </c>
      <c r="G19" s="20"/>
      <c r="H19" s="21"/>
    </row>
    <row r="20" spans="1:8">
      <c r="A20" s="640" t="s">
        <v>1661</v>
      </c>
      <c r="B20" s="502"/>
      <c r="C20" s="350" t="s">
        <v>1688</v>
      </c>
      <c r="D20" s="502"/>
      <c r="E20" s="351" t="s">
        <v>30</v>
      </c>
      <c r="F20" s="352">
        <v>2</v>
      </c>
      <c r="G20" s="20"/>
      <c r="H20" s="21"/>
    </row>
    <row r="21" spans="1:8">
      <c r="A21" s="640" t="s">
        <v>1662</v>
      </c>
      <c r="B21" s="502"/>
      <c r="C21" s="350" t="s">
        <v>1689</v>
      </c>
      <c r="D21" s="502"/>
      <c r="E21" s="351" t="s">
        <v>30</v>
      </c>
      <c r="F21" s="352">
        <v>2</v>
      </c>
      <c r="G21" s="20"/>
      <c r="H21" s="21"/>
    </row>
    <row r="22" spans="1:8">
      <c r="A22" s="640" t="s">
        <v>1663</v>
      </c>
      <c r="B22" s="502"/>
      <c r="C22" s="350" t="s">
        <v>1690</v>
      </c>
      <c r="D22" s="502"/>
      <c r="E22" s="351" t="s">
        <v>30</v>
      </c>
      <c r="F22" s="352">
        <v>2</v>
      </c>
      <c r="G22" s="20"/>
      <c r="H22" s="21"/>
    </row>
    <row r="23" spans="1:8">
      <c r="A23" s="640" t="s">
        <v>1664</v>
      </c>
      <c r="B23" s="502"/>
      <c r="C23" s="350" t="s">
        <v>947</v>
      </c>
      <c r="D23" s="502"/>
      <c r="E23" s="351" t="s">
        <v>30</v>
      </c>
      <c r="F23" s="352">
        <v>2</v>
      </c>
      <c r="G23" s="20"/>
      <c r="H23" s="21"/>
    </row>
    <row r="24" spans="1:8">
      <c r="A24" s="640" t="s">
        <v>1665</v>
      </c>
      <c r="B24" s="502"/>
      <c r="C24" s="350" t="s">
        <v>1691</v>
      </c>
      <c r="D24" s="502"/>
      <c r="E24" s="351" t="s">
        <v>30</v>
      </c>
      <c r="F24" s="352">
        <v>1</v>
      </c>
      <c r="G24" s="20"/>
      <c r="H24" s="21"/>
    </row>
    <row r="25" spans="1:8">
      <c r="A25" s="640" t="s">
        <v>1666</v>
      </c>
      <c r="B25" s="502"/>
      <c r="C25" s="350" t="s">
        <v>1692</v>
      </c>
      <c r="D25" s="502"/>
      <c r="E25" s="351" t="s">
        <v>30</v>
      </c>
      <c r="F25" s="352">
        <v>2</v>
      </c>
      <c r="G25" s="20"/>
      <c r="H25" s="21"/>
    </row>
    <row r="26" spans="1:8">
      <c r="A26" s="640" t="s">
        <v>1667</v>
      </c>
      <c r="B26" s="502"/>
      <c r="C26" s="350" t="s">
        <v>948</v>
      </c>
      <c r="D26" s="502"/>
      <c r="E26" s="351" t="s">
        <v>10</v>
      </c>
      <c r="F26" s="352">
        <v>6</v>
      </c>
      <c r="G26" s="20"/>
      <c r="H26" s="21"/>
    </row>
    <row r="27" spans="1:8" ht="25.5">
      <c r="A27" s="640" t="s">
        <v>1668</v>
      </c>
      <c r="B27" s="502"/>
      <c r="C27" s="350" t="s">
        <v>1693</v>
      </c>
      <c r="D27" s="502"/>
      <c r="E27" s="351" t="s">
        <v>30</v>
      </c>
      <c r="F27" s="352">
        <v>1</v>
      </c>
      <c r="G27" s="20"/>
      <c r="H27" s="21"/>
    </row>
    <row r="28" spans="1:8">
      <c r="A28" s="640" t="s">
        <v>1669</v>
      </c>
      <c r="B28" s="502"/>
      <c r="C28" s="350" t="s">
        <v>1694</v>
      </c>
      <c r="D28" s="502"/>
      <c r="E28" s="351" t="s">
        <v>30</v>
      </c>
      <c r="F28" s="352">
        <v>2</v>
      </c>
      <c r="G28" s="20"/>
      <c r="H28" s="21"/>
    </row>
    <row r="29" spans="1:8">
      <c r="A29" s="640" t="s">
        <v>1670</v>
      </c>
      <c r="B29" s="502"/>
      <c r="C29" s="350" t="s">
        <v>1117</v>
      </c>
      <c r="D29" s="502"/>
      <c r="E29" s="351" t="s">
        <v>30</v>
      </c>
      <c r="F29" s="352">
        <v>2</v>
      </c>
      <c r="G29" s="20"/>
      <c r="H29" s="21"/>
    </row>
    <row r="30" spans="1:8">
      <c r="A30" s="640" t="s">
        <v>1671</v>
      </c>
      <c r="B30" s="502"/>
      <c r="C30" s="350" t="s">
        <v>949</v>
      </c>
      <c r="D30" s="502"/>
      <c r="E30" s="351" t="s">
        <v>30</v>
      </c>
      <c r="F30" s="352">
        <v>1</v>
      </c>
      <c r="G30" s="20"/>
      <c r="H30" s="21"/>
    </row>
    <row r="31" spans="1:8">
      <c r="A31" s="640" t="s">
        <v>1672</v>
      </c>
      <c r="B31" s="502"/>
      <c r="C31" s="350" t="s">
        <v>1695</v>
      </c>
      <c r="D31" s="502"/>
      <c r="E31" s="351" t="s">
        <v>30</v>
      </c>
      <c r="F31" s="352">
        <v>8</v>
      </c>
      <c r="G31" s="20"/>
      <c r="H31" s="21"/>
    </row>
    <row r="32" spans="1:8">
      <c r="A32" s="640" t="s">
        <v>1673</v>
      </c>
      <c r="B32" s="502"/>
      <c r="C32" s="350" t="s">
        <v>1696</v>
      </c>
      <c r="D32" s="502"/>
      <c r="E32" s="351" t="s">
        <v>10</v>
      </c>
      <c r="F32" s="352">
        <v>15</v>
      </c>
      <c r="G32" s="20"/>
      <c r="H32" s="21"/>
    </row>
    <row r="33" spans="1:8">
      <c r="A33" s="640" t="s">
        <v>1674</v>
      </c>
      <c r="B33" s="502"/>
      <c r="C33" s="350" t="s">
        <v>1697</v>
      </c>
      <c r="D33" s="502"/>
      <c r="E33" s="351" t="s">
        <v>10</v>
      </c>
      <c r="F33" s="352">
        <v>9</v>
      </c>
      <c r="G33" s="20"/>
      <c r="H33" s="21"/>
    </row>
    <row r="34" spans="1:8">
      <c r="A34" s="640" t="s">
        <v>1675</v>
      </c>
      <c r="B34" s="502"/>
      <c r="C34" s="350" t="s">
        <v>1698</v>
      </c>
      <c r="D34" s="502"/>
      <c r="E34" s="351" t="s">
        <v>10</v>
      </c>
      <c r="F34" s="352">
        <v>22</v>
      </c>
      <c r="G34" s="20"/>
      <c r="H34" s="21"/>
    </row>
    <row r="35" spans="1:8">
      <c r="A35" s="640" t="s">
        <v>1676</v>
      </c>
      <c r="B35" s="502"/>
      <c r="C35" s="350" t="s">
        <v>1699</v>
      </c>
      <c r="D35" s="502"/>
      <c r="E35" s="351" t="s">
        <v>30</v>
      </c>
      <c r="F35" s="352">
        <v>2</v>
      </c>
      <c r="G35" s="20"/>
      <c r="H35" s="21"/>
    </row>
    <row r="36" spans="1:8" ht="25.5">
      <c r="A36" s="640" t="s">
        <v>1677</v>
      </c>
      <c r="B36" s="502"/>
      <c r="C36" s="350" t="s">
        <v>1700</v>
      </c>
      <c r="D36" s="502"/>
      <c r="E36" s="351" t="s">
        <v>13</v>
      </c>
      <c r="F36" s="352">
        <v>1</v>
      </c>
      <c r="G36" s="20"/>
      <c r="H36" s="21"/>
    </row>
    <row r="37" spans="1:8">
      <c r="A37" s="640" t="s">
        <v>1701</v>
      </c>
      <c r="B37" s="502"/>
      <c r="C37" s="350" t="s">
        <v>948</v>
      </c>
      <c r="D37" s="502"/>
      <c r="E37" s="351" t="s">
        <v>10</v>
      </c>
      <c r="F37" s="352">
        <v>35</v>
      </c>
      <c r="G37" s="20"/>
      <c r="H37" s="21"/>
    </row>
    <row r="38" spans="1:8">
      <c r="A38" s="640" t="s">
        <v>1702</v>
      </c>
      <c r="B38" s="502"/>
      <c r="C38" s="350" t="s">
        <v>1703</v>
      </c>
      <c r="D38" s="502"/>
      <c r="E38" s="351" t="s">
        <v>10</v>
      </c>
      <c r="F38" s="352">
        <v>35</v>
      </c>
      <c r="G38" s="20"/>
      <c r="H38" s="21"/>
    </row>
    <row r="39" spans="1:8">
      <c r="A39" s="358"/>
      <c r="B39" s="353"/>
      <c r="C39" s="354"/>
      <c r="D39" s="355"/>
      <c r="E39" s="356"/>
      <c r="F39" s="357"/>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892"/>
      <c r="C44" s="892"/>
      <c r="D44" s="892"/>
      <c r="E44" s="892"/>
      <c r="F44" s="892"/>
      <c r="G44" s="892"/>
      <c r="H44" s="892"/>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6"/>
  <sheetViews>
    <sheetView showZeros="0" view="pageBreakPreview" zoomScaleNormal="100" zoomScaleSheetLayoutView="100" workbookViewId="0">
      <selection activeCell="A10" sqref="A10"/>
    </sheetView>
  </sheetViews>
  <sheetFormatPr defaultColWidth="9.140625" defaultRowHeight="12.75"/>
  <cols>
    <col min="1" max="1" width="6.710937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2,13</v>
      </c>
      <c r="F1" s="10"/>
      <c r="G1" s="10"/>
      <c r="H1" s="10"/>
    </row>
    <row r="2" spans="1:8" s="9" customFormat="1" ht="18.75">
      <c r="A2" s="895" t="str">
        <f>C9</f>
        <v xml:space="preserve">Kondicionēšana </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267</v>
      </c>
      <c r="D9" s="259"/>
      <c r="E9" s="25"/>
      <c r="F9" s="26"/>
      <c r="G9" s="20"/>
      <c r="H9" s="21"/>
    </row>
    <row r="10" spans="1:8">
      <c r="A10" s="359"/>
      <c r="B10" s="360"/>
      <c r="C10" s="361" t="s">
        <v>950</v>
      </c>
      <c r="D10" s="361"/>
      <c r="E10" s="362"/>
      <c r="F10" s="362"/>
      <c r="G10" s="20"/>
      <c r="H10" s="21"/>
    </row>
    <row r="11" spans="1:8">
      <c r="A11" s="505">
        <v>1</v>
      </c>
      <c r="B11" s="505"/>
      <c r="C11" s="512" t="s">
        <v>1600</v>
      </c>
      <c r="D11" s="516" t="s">
        <v>1985</v>
      </c>
      <c r="E11" s="528" t="s">
        <v>13</v>
      </c>
      <c r="F11" s="531">
        <v>1</v>
      </c>
      <c r="G11" s="20"/>
      <c r="H11" s="21"/>
    </row>
    <row r="12" spans="1:8" ht="24">
      <c r="A12" s="522">
        <f t="shared" ref="A12:A60" si="0">A11+1</f>
        <v>2</v>
      </c>
      <c r="B12" s="522"/>
      <c r="C12" s="512" t="s">
        <v>951</v>
      </c>
      <c r="D12" s="516" t="s">
        <v>952</v>
      </c>
      <c r="E12" s="528" t="s">
        <v>13</v>
      </c>
      <c r="F12" s="517">
        <v>1</v>
      </c>
      <c r="G12" s="20"/>
      <c r="H12" s="21"/>
    </row>
    <row r="13" spans="1:8">
      <c r="A13" s="522">
        <f t="shared" si="0"/>
        <v>3</v>
      </c>
      <c r="B13" s="522"/>
      <c r="C13" s="512" t="s">
        <v>953</v>
      </c>
      <c r="D13" s="516" t="s">
        <v>954</v>
      </c>
      <c r="E13" s="528" t="s">
        <v>13</v>
      </c>
      <c r="F13" s="517">
        <v>1</v>
      </c>
      <c r="G13" s="20"/>
      <c r="H13" s="21"/>
    </row>
    <row r="14" spans="1:8">
      <c r="A14" s="522">
        <f t="shared" si="0"/>
        <v>4</v>
      </c>
      <c r="B14" s="522"/>
      <c r="C14" s="512" t="s">
        <v>955</v>
      </c>
      <c r="D14" s="516"/>
      <c r="E14" s="528" t="s">
        <v>13</v>
      </c>
      <c r="F14" s="517">
        <v>1</v>
      </c>
      <c r="G14" s="20"/>
      <c r="H14" s="21"/>
    </row>
    <row r="15" spans="1:8">
      <c r="A15" s="522">
        <f t="shared" si="0"/>
        <v>5</v>
      </c>
      <c r="B15" s="522"/>
      <c r="C15" s="506" t="s">
        <v>1425</v>
      </c>
      <c r="D15" s="523"/>
      <c r="E15" s="521" t="s">
        <v>30</v>
      </c>
      <c r="F15" s="524">
        <v>18</v>
      </c>
      <c r="G15" s="20"/>
      <c r="H15" s="21"/>
    </row>
    <row r="16" spans="1:8">
      <c r="A16" s="522">
        <f t="shared" si="0"/>
        <v>6</v>
      </c>
      <c r="B16" s="522"/>
      <c r="C16" s="506" t="s">
        <v>380</v>
      </c>
      <c r="D16" s="525" t="s">
        <v>1986</v>
      </c>
      <c r="E16" s="528" t="s">
        <v>13</v>
      </c>
      <c r="F16" s="522">
        <v>7</v>
      </c>
      <c r="G16" s="20"/>
      <c r="H16" s="21"/>
    </row>
    <row r="17" spans="1:8">
      <c r="A17" s="522">
        <f t="shared" si="0"/>
        <v>7</v>
      </c>
      <c r="B17" s="522"/>
      <c r="C17" s="506" t="s">
        <v>380</v>
      </c>
      <c r="D17" s="525" t="s">
        <v>1418</v>
      </c>
      <c r="E17" s="528" t="s">
        <v>13</v>
      </c>
      <c r="F17" s="524">
        <v>11</v>
      </c>
      <c r="G17" s="20"/>
      <c r="H17" s="21"/>
    </row>
    <row r="18" spans="1:8">
      <c r="A18" s="522">
        <f t="shared" si="0"/>
        <v>8</v>
      </c>
      <c r="B18" s="522"/>
      <c r="C18" s="512" t="s">
        <v>337</v>
      </c>
      <c r="D18" s="516" t="s">
        <v>379</v>
      </c>
      <c r="E18" s="528" t="s">
        <v>13</v>
      </c>
      <c r="F18" s="517">
        <v>1</v>
      </c>
      <c r="G18" s="20"/>
      <c r="H18" s="21"/>
    </row>
    <row r="19" spans="1:8">
      <c r="A19" s="522">
        <f t="shared" si="0"/>
        <v>9</v>
      </c>
      <c r="B19" s="522"/>
      <c r="C19" s="512" t="s">
        <v>337</v>
      </c>
      <c r="D19" s="516" t="s">
        <v>956</v>
      </c>
      <c r="E19" s="528" t="s">
        <v>13</v>
      </c>
      <c r="F19" s="517">
        <v>1</v>
      </c>
      <c r="G19" s="20"/>
      <c r="H19" s="21"/>
    </row>
    <row r="20" spans="1:8">
      <c r="A20" s="522">
        <f t="shared" si="0"/>
        <v>10</v>
      </c>
      <c r="B20" s="522"/>
      <c r="C20" s="512" t="s">
        <v>337</v>
      </c>
      <c r="D20" s="516" t="s">
        <v>361</v>
      </c>
      <c r="E20" s="528" t="s">
        <v>13</v>
      </c>
      <c r="F20" s="517">
        <v>2</v>
      </c>
      <c r="G20" s="20"/>
      <c r="H20" s="21"/>
    </row>
    <row r="21" spans="1:8">
      <c r="A21" s="522">
        <f t="shared" si="0"/>
        <v>11</v>
      </c>
      <c r="B21" s="522"/>
      <c r="C21" s="512" t="s">
        <v>338</v>
      </c>
      <c r="D21" s="515" t="s">
        <v>382</v>
      </c>
      <c r="E21" s="528" t="s">
        <v>13</v>
      </c>
      <c r="F21" s="517">
        <v>1</v>
      </c>
      <c r="G21" s="20"/>
      <c r="H21" s="21"/>
    </row>
    <row r="22" spans="1:8">
      <c r="A22" s="522">
        <f t="shared" si="0"/>
        <v>12</v>
      </c>
      <c r="B22" s="522"/>
      <c r="C22" s="512" t="s">
        <v>338</v>
      </c>
      <c r="D22" s="515" t="s">
        <v>1426</v>
      </c>
      <c r="E22" s="528" t="s">
        <v>13</v>
      </c>
      <c r="F22" s="517">
        <v>2</v>
      </c>
      <c r="G22" s="20"/>
      <c r="H22" s="21"/>
    </row>
    <row r="23" spans="1:8">
      <c r="A23" s="522">
        <f t="shared" si="0"/>
        <v>13</v>
      </c>
      <c r="B23" s="522"/>
      <c r="C23" s="512" t="s">
        <v>338</v>
      </c>
      <c r="D23" s="515" t="s">
        <v>383</v>
      </c>
      <c r="E23" s="528" t="s">
        <v>13</v>
      </c>
      <c r="F23" s="531">
        <v>2</v>
      </c>
      <c r="G23" s="20"/>
      <c r="H23" s="21"/>
    </row>
    <row r="24" spans="1:8">
      <c r="A24" s="522">
        <f t="shared" si="0"/>
        <v>14</v>
      </c>
      <c r="B24" s="522"/>
      <c r="C24" s="512" t="s">
        <v>338</v>
      </c>
      <c r="D24" s="515" t="s">
        <v>1601</v>
      </c>
      <c r="E24" s="528" t="s">
        <v>13</v>
      </c>
      <c r="F24" s="531">
        <v>1</v>
      </c>
      <c r="G24" s="20"/>
      <c r="H24" s="21"/>
    </row>
    <row r="25" spans="1:8">
      <c r="A25" s="522">
        <f t="shared" si="0"/>
        <v>15</v>
      </c>
      <c r="B25" s="522"/>
      <c r="C25" s="512" t="s">
        <v>338</v>
      </c>
      <c r="D25" s="515" t="s">
        <v>957</v>
      </c>
      <c r="E25" s="528" t="s">
        <v>13</v>
      </c>
      <c r="F25" s="531">
        <v>2</v>
      </c>
      <c r="G25" s="20"/>
      <c r="H25" s="21"/>
    </row>
    <row r="26" spans="1:8">
      <c r="A26" s="522">
        <f t="shared" si="0"/>
        <v>16</v>
      </c>
      <c r="B26" s="522"/>
      <c r="C26" s="512" t="s">
        <v>338</v>
      </c>
      <c r="D26" s="515" t="s">
        <v>339</v>
      </c>
      <c r="E26" s="528" t="s">
        <v>13</v>
      </c>
      <c r="F26" s="531">
        <v>7</v>
      </c>
      <c r="G26" s="20"/>
      <c r="H26" s="21"/>
    </row>
    <row r="27" spans="1:8">
      <c r="A27" s="522">
        <f t="shared" si="0"/>
        <v>17</v>
      </c>
      <c r="B27" s="522"/>
      <c r="C27" s="526" t="s">
        <v>384</v>
      </c>
      <c r="D27" s="521" t="s">
        <v>958</v>
      </c>
      <c r="E27" s="521" t="s">
        <v>30</v>
      </c>
      <c r="F27" s="524">
        <v>14</v>
      </c>
      <c r="G27" s="20"/>
      <c r="H27" s="21"/>
    </row>
    <row r="28" spans="1:8">
      <c r="A28" s="522">
        <f t="shared" si="0"/>
        <v>18</v>
      </c>
      <c r="B28" s="522"/>
      <c r="C28" s="526" t="s">
        <v>384</v>
      </c>
      <c r="D28" s="521" t="s">
        <v>379</v>
      </c>
      <c r="E28" s="521" t="s">
        <v>30</v>
      </c>
      <c r="F28" s="524">
        <v>3</v>
      </c>
      <c r="G28" s="20"/>
      <c r="H28" s="21"/>
    </row>
    <row r="29" spans="1:8">
      <c r="A29" s="522">
        <f t="shared" si="0"/>
        <v>19</v>
      </c>
      <c r="B29" s="522"/>
      <c r="C29" s="526" t="s">
        <v>384</v>
      </c>
      <c r="D29" s="521" t="s">
        <v>385</v>
      </c>
      <c r="E29" s="521" t="s">
        <v>30</v>
      </c>
      <c r="F29" s="524">
        <v>4</v>
      </c>
      <c r="G29" s="20"/>
      <c r="H29" s="21"/>
    </row>
    <row r="30" spans="1:8">
      <c r="A30" s="522">
        <f t="shared" si="0"/>
        <v>20</v>
      </c>
      <c r="B30" s="522"/>
      <c r="C30" s="526" t="s">
        <v>384</v>
      </c>
      <c r="D30" s="521" t="s">
        <v>386</v>
      </c>
      <c r="E30" s="521" t="s">
        <v>30</v>
      </c>
      <c r="F30" s="524">
        <v>23</v>
      </c>
      <c r="G30" s="20"/>
      <c r="H30" s="21"/>
    </row>
    <row r="31" spans="1:8">
      <c r="A31" s="522">
        <f t="shared" si="0"/>
        <v>21</v>
      </c>
      <c r="B31" s="522"/>
      <c r="C31" s="526" t="s">
        <v>384</v>
      </c>
      <c r="D31" s="521" t="s">
        <v>393</v>
      </c>
      <c r="E31" s="521" t="s">
        <v>30</v>
      </c>
      <c r="F31" s="524">
        <v>8</v>
      </c>
      <c r="G31" s="20"/>
      <c r="H31" s="21"/>
    </row>
    <row r="32" spans="1:8">
      <c r="A32" s="522">
        <f t="shared" si="0"/>
        <v>22</v>
      </c>
      <c r="B32" s="522"/>
      <c r="C32" s="526" t="s">
        <v>384</v>
      </c>
      <c r="D32" s="521" t="s">
        <v>387</v>
      </c>
      <c r="E32" s="521" t="s">
        <v>30</v>
      </c>
      <c r="F32" s="524">
        <v>2</v>
      </c>
      <c r="G32" s="20"/>
      <c r="H32" s="21"/>
    </row>
    <row r="33" spans="1:8">
      <c r="A33" s="522">
        <f t="shared" si="0"/>
        <v>23</v>
      </c>
      <c r="B33" s="522"/>
      <c r="C33" s="526" t="s">
        <v>384</v>
      </c>
      <c r="D33" s="523" t="s">
        <v>960</v>
      </c>
      <c r="E33" s="521" t="s">
        <v>30</v>
      </c>
      <c r="F33" s="524">
        <v>3</v>
      </c>
      <c r="G33" s="20"/>
      <c r="H33" s="21"/>
    </row>
    <row r="34" spans="1:8">
      <c r="A34" s="522">
        <f t="shared" si="0"/>
        <v>24</v>
      </c>
      <c r="B34" s="522"/>
      <c r="C34" s="526" t="s">
        <v>384</v>
      </c>
      <c r="D34" s="523" t="s">
        <v>961</v>
      </c>
      <c r="E34" s="521" t="s">
        <v>30</v>
      </c>
      <c r="F34" s="524">
        <v>2</v>
      </c>
      <c r="G34" s="20"/>
      <c r="H34" s="21"/>
    </row>
    <row r="35" spans="1:8">
      <c r="A35" s="522">
        <f t="shared" si="0"/>
        <v>25</v>
      </c>
      <c r="B35" s="522"/>
      <c r="C35" s="526" t="s">
        <v>384</v>
      </c>
      <c r="D35" s="523" t="s">
        <v>959</v>
      </c>
      <c r="E35" s="521" t="s">
        <v>30</v>
      </c>
      <c r="F35" s="524">
        <v>2</v>
      </c>
      <c r="G35" s="20"/>
      <c r="H35" s="21"/>
    </row>
    <row r="36" spans="1:8">
      <c r="A36" s="522">
        <f t="shared" si="0"/>
        <v>26</v>
      </c>
      <c r="B36" s="522"/>
      <c r="C36" s="527" t="s">
        <v>392</v>
      </c>
      <c r="D36" s="523" t="s">
        <v>958</v>
      </c>
      <c r="E36" s="521" t="s">
        <v>1458</v>
      </c>
      <c r="F36" s="524">
        <v>20</v>
      </c>
      <c r="G36" s="20"/>
      <c r="H36" s="21"/>
    </row>
    <row r="37" spans="1:8">
      <c r="A37" s="522">
        <f t="shared" si="0"/>
        <v>27</v>
      </c>
      <c r="B37" s="522"/>
      <c r="C37" s="527" t="s">
        <v>392</v>
      </c>
      <c r="D37" s="523" t="s">
        <v>379</v>
      </c>
      <c r="E37" s="521" t="s">
        <v>1458</v>
      </c>
      <c r="F37" s="524">
        <v>25</v>
      </c>
      <c r="G37" s="20"/>
      <c r="H37" s="21"/>
    </row>
    <row r="38" spans="1:8">
      <c r="A38" s="522">
        <f t="shared" si="0"/>
        <v>28</v>
      </c>
      <c r="B38" s="522"/>
      <c r="C38" s="527" t="s">
        <v>392</v>
      </c>
      <c r="D38" s="523" t="s">
        <v>385</v>
      </c>
      <c r="E38" s="521" t="s">
        <v>1458</v>
      </c>
      <c r="F38" s="524">
        <v>35</v>
      </c>
      <c r="G38" s="20"/>
      <c r="H38" s="21"/>
    </row>
    <row r="39" spans="1:8">
      <c r="A39" s="522">
        <f t="shared" si="0"/>
        <v>29</v>
      </c>
      <c r="B39" s="522"/>
      <c r="C39" s="527" t="s">
        <v>392</v>
      </c>
      <c r="D39" s="523" t="s">
        <v>386</v>
      </c>
      <c r="E39" s="521" t="s">
        <v>1458</v>
      </c>
      <c r="F39" s="524">
        <v>215</v>
      </c>
      <c r="G39" s="20"/>
      <c r="H39" s="21"/>
    </row>
    <row r="40" spans="1:8">
      <c r="A40" s="522">
        <f t="shared" si="0"/>
        <v>30</v>
      </c>
      <c r="B40" s="522"/>
      <c r="C40" s="527" t="s">
        <v>392</v>
      </c>
      <c r="D40" s="523" t="s">
        <v>393</v>
      </c>
      <c r="E40" s="521" t="s">
        <v>1458</v>
      </c>
      <c r="F40" s="524">
        <v>300</v>
      </c>
      <c r="G40" s="20"/>
      <c r="H40" s="21"/>
    </row>
    <row r="41" spans="1:8">
      <c r="A41" s="522">
        <f t="shared" si="0"/>
        <v>31</v>
      </c>
      <c r="B41" s="522"/>
      <c r="C41" s="527" t="s">
        <v>392</v>
      </c>
      <c r="D41" s="523" t="s">
        <v>387</v>
      </c>
      <c r="E41" s="521" t="s">
        <v>1458</v>
      </c>
      <c r="F41" s="524">
        <v>165</v>
      </c>
      <c r="G41" s="20"/>
      <c r="H41" s="21"/>
    </row>
    <row r="42" spans="1:8">
      <c r="A42" s="522">
        <f t="shared" si="0"/>
        <v>32</v>
      </c>
      <c r="B42" s="522"/>
      <c r="C42" s="527" t="s">
        <v>392</v>
      </c>
      <c r="D42" s="523" t="s">
        <v>388</v>
      </c>
      <c r="E42" s="521" t="s">
        <v>1458</v>
      </c>
      <c r="F42" s="524">
        <v>130</v>
      </c>
      <c r="G42" s="20"/>
      <c r="H42" s="21"/>
    </row>
    <row r="43" spans="1:8">
      <c r="A43" s="522">
        <f t="shared" si="0"/>
        <v>33</v>
      </c>
      <c r="B43" s="522"/>
      <c r="C43" s="527" t="s">
        <v>392</v>
      </c>
      <c r="D43" s="523" t="s">
        <v>389</v>
      </c>
      <c r="E43" s="521" t="s">
        <v>1458</v>
      </c>
      <c r="F43" s="524">
        <v>65</v>
      </c>
      <c r="G43" s="20"/>
      <c r="H43" s="21"/>
    </row>
    <row r="44" spans="1:8">
      <c r="A44" s="522">
        <f t="shared" si="0"/>
        <v>34</v>
      </c>
      <c r="B44" s="522"/>
      <c r="C44" s="527" t="s">
        <v>392</v>
      </c>
      <c r="D44" s="523" t="s">
        <v>1429</v>
      </c>
      <c r="E44" s="521" t="s">
        <v>1458</v>
      </c>
      <c r="F44" s="524">
        <v>50</v>
      </c>
      <c r="G44" s="20"/>
      <c r="H44" s="21"/>
    </row>
    <row r="45" spans="1:8">
      <c r="A45" s="522">
        <f t="shared" si="0"/>
        <v>35</v>
      </c>
      <c r="B45" s="522"/>
      <c r="C45" s="512" t="s">
        <v>962</v>
      </c>
      <c r="D45" s="516" t="s">
        <v>963</v>
      </c>
      <c r="E45" s="521" t="s">
        <v>1458</v>
      </c>
      <c r="F45" s="517">
        <v>8</v>
      </c>
      <c r="G45" s="20"/>
      <c r="H45" s="21"/>
    </row>
    <row r="46" spans="1:8">
      <c r="A46" s="522">
        <f t="shared" si="0"/>
        <v>36</v>
      </c>
      <c r="B46" s="522"/>
      <c r="C46" s="512" t="s">
        <v>962</v>
      </c>
      <c r="D46" s="516" t="s">
        <v>964</v>
      </c>
      <c r="E46" s="521" t="s">
        <v>1458</v>
      </c>
      <c r="F46" s="517">
        <v>8</v>
      </c>
      <c r="G46" s="20"/>
      <c r="H46" s="21"/>
    </row>
    <row r="47" spans="1:8">
      <c r="A47" s="522">
        <f t="shared" si="0"/>
        <v>37</v>
      </c>
      <c r="B47" s="522"/>
      <c r="C47" s="512" t="s">
        <v>965</v>
      </c>
      <c r="D47" s="516" t="s">
        <v>966</v>
      </c>
      <c r="E47" s="508" t="s">
        <v>47</v>
      </c>
      <c r="F47" s="517">
        <v>3</v>
      </c>
      <c r="G47" s="20"/>
      <c r="H47" s="21"/>
    </row>
    <row r="48" spans="1:8">
      <c r="A48" s="522">
        <f t="shared" si="0"/>
        <v>38</v>
      </c>
      <c r="B48" s="522"/>
      <c r="C48" s="506" t="s">
        <v>394</v>
      </c>
      <c r="D48" s="523" t="s">
        <v>395</v>
      </c>
      <c r="E48" s="521" t="s">
        <v>30</v>
      </c>
      <c r="F48" s="510">
        <v>8</v>
      </c>
      <c r="G48" s="20"/>
      <c r="H48" s="21"/>
    </row>
    <row r="49" spans="1:8">
      <c r="A49" s="522">
        <f t="shared" si="0"/>
        <v>39</v>
      </c>
      <c r="B49" s="522"/>
      <c r="C49" s="506" t="s">
        <v>396</v>
      </c>
      <c r="D49" s="523" t="s">
        <v>352</v>
      </c>
      <c r="E49" s="521" t="s">
        <v>30</v>
      </c>
      <c r="F49" s="510">
        <v>12</v>
      </c>
      <c r="G49" s="20"/>
      <c r="H49" s="21"/>
    </row>
    <row r="50" spans="1:8">
      <c r="A50" s="522">
        <f t="shared" si="0"/>
        <v>40</v>
      </c>
      <c r="B50" s="522"/>
      <c r="C50" s="506" t="s">
        <v>355</v>
      </c>
      <c r="D50" s="523" t="s">
        <v>390</v>
      </c>
      <c r="E50" s="521" t="s">
        <v>30</v>
      </c>
      <c r="F50" s="510">
        <v>30</v>
      </c>
      <c r="G50" s="20"/>
      <c r="H50" s="21"/>
    </row>
    <row r="51" spans="1:8">
      <c r="A51" s="522">
        <f t="shared" si="0"/>
        <v>41</v>
      </c>
      <c r="B51" s="522"/>
      <c r="C51" s="506" t="s">
        <v>353</v>
      </c>
      <c r="D51" s="523" t="s">
        <v>390</v>
      </c>
      <c r="E51" s="521" t="s">
        <v>30</v>
      </c>
      <c r="F51" s="510">
        <v>30</v>
      </c>
      <c r="G51" s="20"/>
      <c r="H51" s="21"/>
    </row>
    <row r="52" spans="1:8">
      <c r="A52" s="522">
        <f t="shared" si="0"/>
        <v>42</v>
      </c>
      <c r="B52" s="522"/>
      <c r="C52" s="506" t="s">
        <v>1602</v>
      </c>
      <c r="D52" s="641">
        <v>0.3</v>
      </c>
      <c r="E52" s="642" t="s">
        <v>1436</v>
      </c>
      <c r="F52" s="643">
        <v>6500</v>
      </c>
      <c r="G52" s="20"/>
      <c r="H52" s="21"/>
    </row>
    <row r="53" spans="1:8">
      <c r="A53" s="522">
        <f t="shared" si="0"/>
        <v>43</v>
      </c>
      <c r="B53" s="522"/>
      <c r="C53" s="526" t="s">
        <v>369</v>
      </c>
      <c r="D53" s="521" t="s">
        <v>370</v>
      </c>
      <c r="E53" s="511" t="s">
        <v>65</v>
      </c>
      <c r="F53" s="524">
        <v>500</v>
      </c>
      <c r="G53" s="20"/>
      <c r="H53" s="21"/>
    </row>
    <row r="54" spans="1:8">
      <c r="A54" s="522">
        <f t="shared" si="0"/>
        <v>44</v>
      </c>
      <c r="B54" s="522"/>
      <c r="C54" s="506" t="s">
        <v>967</v>
      </c>
      <c r="D54" s="510" t="s">
        <v>968</v>
      </c>
      <c r="E54" s="363" t="s">
        <v>31</v>
      </c>
      <c r="F54" s="510">
        <v>25</v>
      </c>
      <c r="G54" s="20"/>
      <c r="H54" s="21"/>
    </row>
    <row r="55" spans="1:8">
      <c r="A55" s="522">
        <f t="shared" si="0"/>
        <v>45</v>
      </c>
      <c r="B55" s="522"/>
      <c r="C55" s="506" t="s">
        <v>969</v>
      </c>
      <c r="D55" s="523"/>
      <c r="E55" s="528" t="s">
        <v>13</v>
      </c>
      <c r="F55" s="510">
        <v>1</v>
      </c>
      <c r="G55" s="20"/>
      <c r="H55" s="21"/>
    </row>
    <row r="56" spans="1:8">
      <c r="A56" s="522">
        <f t="shared" si="0"/>
        <v>46</v>
      </c>
      <c r="B56" s="522"/>
      <c r="C56" s="527" t="s">
        <v>373</v>
      </c>
      <c r="D56" s="530"/>
      <c r="E56" s="528" t="s">
        <v>13</v>
      </c>
      <c r="F56" s="510">
        <v>1</v>
      </c>
      <c r="G56" s="20"/>
      <c r="H56" s="21"/>
    </row>
    <row r="57" spans="1:8">
      <c r="A57" s="522">
        <f t="shared" si="0"/>
        <v>47</v>
      </c>
      <c r="B57" s="522"/>
      <c r="C57" s="506" t="s">
        <v>374</v>
      </c>
      <c r="D57" s="523"/>
      <c r="E57" s="528" t="s">
        <v>13</v>
      </c>
      <c r="F57" s="510">
        <v>1</v>
      </c>
      <c r="G57" s="20"/>
      <c r="H57" s="21"/>
    </row>
    <row r="58" spans="1:8">
      <c r="A58" s="522">
        <f t="shared" si="0"/>
        <v>48</v>
      </c>
      <c r="B58" s="522"/>
      <c r="C58" s="527" t="s">
        <v>375</v>
      </c>
      <c r="D58" s="530"/>
      <c r="E58" s="528" t="s">
        <v>13</v>
      </c>
      <c r="F58" s="510">
        <v>1</v>
      </c>
      <c r="G58" s="20"/>
      <c r="H58" s="21"/>
    </row>
    <row r="59" spans="1:8">
      <c r="A59" s="522">
        <f t="shared" si="0"/>
        <v>49</v>
      </c>
      <c r="B59" s="522"/>
      <c r="C59" s="526" t="s">
        <v>376</v>
      </c>
      <c r="D59" s="644" t="s">
        <v>405</v>
      </c>
      <c r="E59" s="528" t="s">
        <v>13</v>
      </c>
      <c r="F59" s="524">
        <v>1</v>
      </c>
      <c r="G59" s="20"/>
      <c r="H59" s="21"/>
    </row>
    <row r="60" spans="1:8" ht="24">
      <c r="A60" s="522">
        <f t="shared" si="0"/>
        <v>50</v>
      </c>
      <c r="B60" s="522"/>
      <c r="C60" s="506" t="s">
        <v>406</v>
      </c>
      <c r="D60" s="528"/>
      <c r="E60" s="528" t="s">
        <v>13</v>
      </c>
      <c r="F60" s="531">
        <v>1</v>
      </c>
      <c r="G60" s="20"/>
      <c r="H60" s="21"/>
    </row>
    <row r="61" spans="1:8">
      <c r="A61" s="447"/>
      <c r="B61" s="455"/>
      <c r="C61" s="42"/>
      <c r="D61" s="42"/>
      <c r="E61" s="43"/>
      <c r="F61" s="448"/>
      <c r="G61" s="20"/>
      <c r="H61" s="21"/>
    </row>
    <row r="62" spans="1:8" s="16" customFormat="1" ht="14.25">
      <c r="A62" s="425"/>
      <c r="B62" s="425"/>
      <c r="C62" s="460"/>
      <c r="D62" s="460"/>
      <c r="E62" s="460" t="s">
        <v>1</v>
      </c>
      <c r="F62" s="426"/>
      <c r="G62" s="45"/>
      <c r="H62" s="46"/>
    </row>
    <row r="63" spans="1:8">
      <c r="A63" s="47"/>
      <c r="B63" s="47"/>
      <c r="C63" s="48"/>
      <c r="D63" s="48"/>
      <c r="E63" s="48" t="s">
        <v>1</v>
      </c>
      <c r="F63" s="49"/>
      <c r="G63" s="20"/>
      <c r="H63" s="21"/>
    </row>
    <row r="65" spans="1:8" s="50" customFormat="1" ht="12.75" customHeight="1">
      <c r="B65" s="51" t="str">
        <f>'1,1'!B22</f>
        <v>Piezīmes:</v>
      </c>
    </row>
    <row r="66" spans="1:8" s="50" customFormat="1" ht="45" customHeight="1">
      <c r="A66"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6" s="892"/>
      <c r="C66" s="892"/>
      <c r="D66" s="892"/>
      <c r="E66" s="892"/>
      <c r="F66" s="892"/>
      <c r="G66" s="892"/>
      <c r="H66" s="892"/>
    </row>
  </sheetData>
  <mergeCells count="8">
    <mergeCell ref="A66:H6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zoomScaleNormal="100" zoomScaleSheetLayoutView="100" workbookViewId="0">
      <selection activeCell="A2" sqref="A2:H2"/>
    </sheetView>
  </sheetViews>
  <sheetFormatPr defaultColWidth="9.140625" defaultRowHeight="12.75"/>
  <cols>
    <col min="1" max="1" width="12.140625" style="14" customWidth="1"/>
    <col min="2" max="2" width="16.28515625" style="14" hidden="1" customWidth="1"/>
    <col min="3" max="3" width="40.28515625" style="14" customWidth="1"/>
    <col min="4" max="4" width="17.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2,14</v>
      </c>
      <c r="F1" s="10"/>
      <c r="G1" s="10"/>
      <c r="H1" s="10"/>
    </row>
    <row r="2" spans="1:8" s="9" customFormat="1" ht="18.75">
      <c r="A2" s="895" t="str">
        <f>C9</f>
        <v>VAS</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268</v>
      </c>
      <c r="D9" s="259"/>
      <c r="E9" s="25"/>
      <c r="F9" s="26"/>
      <c r="G9" s="20"/>
      <c r="H9" s="21"/>
    </row>
    <row r="10" spans="1:8">
      <c r="A10" s="645"/>
      <c r="B10" s="646"/>
      <c r="C10" s="361" t="s">
        <v>1987</v>
      </c>
      <c r="D10" s="361"/>
      <c r="E10" s="647"/>
      <c r="F10" s="648"/>
      <c r="G10" s="20"/>
      <c r="H10" s="21"/>
    </row>
    <row r="11" spans="1:8" ht="13.5">
      <c r="A11" s="649">
        <v>1</v>
      </c>
      <c r="B11" s="532"/>
      <c r="C11" s="650" t="s">
        <v>1603</v>
      </c>
      <c r="D11" s="651"/>
      <c r="E11" s="364"/>
      <c r="F11" s="652"/>
      <c r="G11" s="20"/>
      <c r="H11" s="21"/>
    </row>
    <row r="12" spans="1:8" ht="178.5">
      <c r="A12" s="649">
        <v>2</v>
      </c>
      <c r="B12" s="532"/>
      <c r="C12" s="365" t="s">
        <v>1988</v>
      </c>
      <c r="D12" s="366" t="s">
        <v>1604</v>
      </c>
      <c r="E12" s="653" t="s">
        <v>13</v>
      </c>
      <c r="F12" s="288">
        <v>1</v>
      </c>
      <c r="G12" s="20"/>
      <c r="H12" s="21"/>
    </row>
    <row r="13" spans="1:8" ht="25.5">
      <c r="A13" s="649">
        <v>3</v>
      </c>
      <c r="B13" s="532"/>
      <c r="C13" s="367" t="s">
        <v>1605</v>
      </c>
      <c r="D13" s="368" t="s">
        <v>986</v>
      </c>
      <c r="E13" s="654" t="s">
        <v>30</v>
      </c>
      <c r="F13" s="649">
        <v>1</v>
      </c>
      <c r="G13" s="20"/>
      <c r="H13" s="21"/>
    </row>
    <row r="14" spans="1:8" ht="25.5">
      <c r="A14" s="649">
        <v>4</v>
      </c>
      <c r="B14" s="532"/>
      <c r="C14" s="367" t="s">
        <v>1606</v>
      </c>
      <c r="D14" s="369" t="s">
        <v>1607</v>
      </c>
      <c r="E14" s="654" t="s">
        <v>30</v>
      </c>
      <c r="F14" s="655">
        <v>2</v>
      </c>
      <c r="G14" s="20"/>
      <c r="H14" s="21"/>
    </row>
    <row r="15" spans="1:8">
      <c r="A15" s="649">
        <v>5</v>
      </c>
      <c r="B15" s="532"/>
      <c r="C15" s="367" t="s">
        <v>972</v>
      </c>
      <c r="D15" s="368" t="s">
        <v>973</v>
      </c>
      <c r="E15" s="654" t="s">
        <v>30</v>
      </c>
      <c r="F15" s="649">
        <v>1</v>
      </c>
      <c r="G15" s="20"/>
      <c r="H15" s="21"/>
    </row>
    <row r="16" spans="1:8">
      <c r="A16" s="649">
        <v>6</v>
      </c>
      <c r="B16" s="532"/>
      <c r="C16" s="367" t="s">
        <v>974</v>
      </c>
      <c r="D16" s="368" t="s">
        <v>975</v>
      </c>
      <c r="E16" s="654" t="s">
        <v>30</v>
      </c>
      <c r="F16" s="649">
        <v>1</v>
      </c>
      <c r="G16" s="20"/>
      <c r="H16" s="21"/>
    </row>
    <row r="17" spans="1:8">
      <c r="A17" s="649">
        <v>7</v>
      </c>
      <c r="B17" s="532"/>
      <c r="C17" s="367" t="s">
        <v>978</v>
      </c>
      <c r="D17" s="368" t="s">
        <v>979</v>
      </c>
      <c r="E17" s="654" t="s">
        <v>30</v>
      </c>
      <c r="F17" s="649">
        <v>3</v>
      </c>
      <c r="G17" s="20"/>
      <c r="H17" s="21"/>
    </row>
    <row r="18" spans="1:8">
      <c r="A18" s="649">
        <v>8</v>
      </c>
      <c r="B18" s="532"/>
      <c r="C18" s="367" t="s">
        <v>980</v>
      </c>
      <c r="D18" s="368" t="s">
        <v>981</v>
      </c>
      <c r="E18" s="654" t="s">
        <v>30</v>
      </c>
      <c r="F18" s="649">
        <v>2</v>
      </c>
      <c r="G18" s="20"/>
      <c r="H18" s="21"/>
    </row>
    <row r="19" spans="1:8">
      <c r="A19" s="649">
        <v>9</v>
      </c>
      <c r="B19" s="532"/>
      <c r="C19" s="367" t="s">
        <v>976</v>
      </c>
      <c r="D19" s="368" t="s">
        <v>977</v>
      </c>
      <c r="E19" s="654" t="s">
        <v>30</v>
      </c>
      <c r="F19" s="649">
        <v>5</v>
      </c>
      <c r="G19" s="20"/>
      <c r="H19" s="21"/>
    </row>
    <row r="20" spans="1:8" ht="25.5">
      <c r="A20" s="649">
        <v>10</v>
      </c>
      <c r="B20" s="532"/>
      <c r="C20" s="367" t="s">
        <v>1989</v>
      </c>
      <c r="D20" s="368" t="s">
        <v>1990</v>
      </c>
      <c r="E20" s="654" t="s">
        <v>30</v>
      </c>
      <c r="F20" s="649">
        <v>1</v>
      </c>
      <c r="G20" s="20"/>
      <c r="H20" s="21"/>
    </row>
    <row r="21" spans="1:8" ht="25.5">
      <c r="A21" s="649">
        <v>11</v>
      </c>
      <c r="B21" s="532"/>
      <c r="C21" s="367" t="s">
        <v>1991</v>
      </c>
      <c r="D21" s="368" t="s">
        <v>1992</v>
      </c>
      <c r="E21" s="654" t="s">
        <v>30</v>
      </c>
      <c r="F21" s="649">
        <v>1</v>
      </c>
      <c r="G21" s="20"/>
      <c r="H21" s="21"/>
    </row>
    <row r="22" spans="1:8">
      <c r="A22" s="649">
        <v>12</v>
      </c>
      <c r="B22" s="532"/>
      <c r="C22" s="365" t="s">
        <v>984</v>
      </c>
      <c r="D22" s="368"/>
      <c r="E22" s="653" t="s">
        <v>13</v>
      </c>
      <c r="F22" s="649">
        <v>1</v>
      </c>
      <c r="G22" s="20"/>
      <c r="H22" s="21"/>
    </row>
    <row r="23" spans="1:8">
      <c r="A23" s="649">
        <v>13</v>
      </c>
      <c r="B23" s="532"/>
      <c r="C23" s="365" t="s">
        <v>1608</v>
      </c>
      <c r="D23" s="368"/>
      <c r="E23" s="653" t="s">
        <v>13</v>
      </c>
      <c r="F23" s="649">
        <v>1</v>
      </c>
      <c r="G23" s="20"/>
      <c r="H23" s="21"/>
    </row>
    <row r="24" spans="1:8" ht="25.5">
      <c r="A24" s="649">
        <v>14</v>
      </c>
      <c r="B24" s="532"/>
      <c r="C24" s="365" t="s">
        <v>1609</v>
      </c>
      <c r="D24" s="368"/>
      <c r="E24" s="653" t="s">
        <v>13</v>
      </c>
      <c r="F24" s="649">
        <v>2</v>
      </c>
      <c r="G24" s="20"/>
      <c r="H24" s="21"/>
    </row>
    <row r="25" spans="1:8">
      <c r="A25" s="649">
        <v>15</v>
      </c>
      <c r="B25" s="532"/>
      <c r="C25" s="365" t="s">
        <v>1610</v>
      </c>
      <c r="D25" s="368"/>
      <c r="E25" s="653" t="s">
        <v>13</v>
      </c>
      <c r="F25" s="649">
        <v>1</v>
      </c>
      <c r="G25" s="20"/>
      <c r="H25" s="21"/>
    </row>
    <row r="26" spans="1:8">
      <c r="A26" s="649">
        <v>16</v>
      </c>
      <c r="B26" s="532"/>
      <c r="C26" s="365" t="s">
        <v>1611</v>
      </c>
      <c r="D26" s="370"/>
      <c r="E26" s="653" t="s">
        <v>13</v>
      </c>
      <c r="F26" s="649">
        <v>1</v>
      </c>
      <c r="G26" s="20"/>
      <c r="H26" s="21"/>
    </row>
    <row r="27" spans="1:8" ht="13.5">
      <c r="A27" s="649">
        <v>17</v>
      </c>
      <c r="B27" s="532"/>
      <c r="C27" s="656" t="s">
        <v>1612</v>
      </c>
      <c r="D27" s="371"/>
      <c r="E27" s="657"/>
      <c r="F27" s="649"/>
      <c r="G27" s="20"/>
      <c r="H27" s="21"/>
    </row>
    <row r="28" spans="1:8">
      <c r="A28" s="649">
        <v>18</v>
      </c>
      <c r="B28" s="532"/>
      <c r="C28" s="367" t="s">
        <v>1613</v>
      </c>
      <c r="D28" s="371" t="s">
        <v>1614</v>
      </c>
      <c r="E28" s="654" t="s">
        <v>30</v>
      </c>
      <c r="F28" s="649">
        <v>1</v>
      </c>
      <c r="G28" s="20"/>
      <c r="H28" s="21"/>
    </row>
    <row r="29" spans="1:8">
      <c r="A29" s="649">
        <v>19</v>
      </c>
      <c r="B29" s="532"/>
      <c r="C29" s="367" t="s">
        <v>1615</v>
      </c>
      <c r="D29" s="371" t="s">
        <v>1616</v>
      </c>
      <c r="E29" s="654" t="s">
        <v>30</v>
      </c>
      <c r="F29" s="649">
        <v>5</v>
      </c>
      <c r="G29" s="20"/>
      <c r="H29" s="21"/>
    </row>
    <row r="30" spans="1:8" ht="38.25">
      <c r="A30" s="649">
        <v>20</v>
      </c>
      <c r="B30" s="532"/>
      <c r="C30" s="367" t="s">
        <v>1993</v>
      </c>
      <c r="D30" s="371" t="s">
        <v>1188</v>
      </c>
      <c r="E30" s="654" t="s">
        <v>30</v>
      </c>
      <c r="F30" s="649">
        <v>1</v>
      </c>
      <c r="G30" s="20"/>
      <c r="H30" s="21"/>
    </row>
    <row r="31" spans="1:8" ht="25.5">
      <c r="A31" s="649">
        <v>21</v>
      </c>
      <c r="B31" s="532"/>
      <c r="C31" s="367" t="s">
        <v>1994</v>
      </c>
      <c r="D31" s="371" t="s">
        <v>1189</v>
      </c>
      <c r="E31" s="654" t="s">
        <v>30</v>
      </c>
      <c r="F31" s="649">
        <v>5</v>
      </c>
      <c r="G31" s="20"/>
      <c r="H31" s="21"/>
    </row>
    <row r="32" spans="1:8" ht="25.5">
      <c r="A32" s="649">
        <v>22</v>
      </c>
      <c r="B32" s="532"/>
      <c r="C32" s="367" t="s">
        <v>1617</v>
      </c>
      <c r="D32" s="371" t="s">
        <v>1618</v>
      </c>
      <c r="E32" s="653" t="s">
        <v>13</v>
      </c>
      <c r="F32" s="649">
        <v>3</v>
      </c>
      <c r="G32" s="20"/>
      <c r="H32" s="21"/>
    </row>
    <row r="33" spans="1:8">
      <c r="A33" s="649">
        <v>23</v>
      </c>
      <c r="B33" s="532"/>
      <c r="C33" s="658" t="s">
        <v>985</v>
      </c>
      <c r="D33" s="371"/>
      <c r="E33" s="653" t="s">
        <v>13</v>
      </c>
      <c r="F33" s="649">
        <v>1</v>
      </c>
      <c r="G33" s="20"/>
      <c r="H33" s="21"/>
    </row>
    <row r="34" spans="1:8">
      <c r="A34" s="649">
        <v>24</v>
      </c>
      <c r="B34" s="532"/>
      <c r="C34" s="658" t="s">
        <v>1619</v>
      </c>
      <c r="D34" s="372"/>
      <c r="E34" s="653" t="s">
        <v>13</v>
      </c>
      <c r="F34" s="649">
        <v>1</v>
      </c>
      <c r="G34" s="20"/>
      <c r="H34" s="21"/>
    </row>
    <row r="35" spans="1:8" ht="13.5">
      <c r="A35" s="649">
        <v>25</v>
      </c>
      <c r="B35" s="532"/>
      <c r="C35" s="650" t="s">
        <v>1620</v>
      </c>
      <c r="D35" s="373"/>
      <c r="E35" s="659"/>
      <c r="F35" s="660"/>
      <c r="G35" s="20"/>
      <c r="H35" s="21"/>
    </row>
    <row r="36" spans="1:8" ht="165.75">
      <c r="A36" s="649">
        <v>26</v>
      </c>
      <c r="B36" s="532"/>
      <c r="C36" s="365" t="s">
        <v>1995</v>
      </c>
      <c r="D36" s="374" t="s">
        <v>1996</v>
      </c>
      <c r="E36" s="653" t="s">
        <v>13</v>
      </c>
      <c r="F36" s="649">
        <v>1</v>
      </c>
      <c r="G36" s="20"/>
      <c r="H36" s="21"/>
    </row>
    <row r="37" spans="1:8">
      <c r="A37" s="649">
        <v>27</v>
      </c>
      <c r="B37" s="532"/>
      <c r="C37" s="367" t="s">
        <v>970</v>
      </c>
      <c r="D37" s="368" t="s">
        <v>971</v>
      </c>
      <c r="E37" s="654" t="s">
        <v>30</v>
      </c>
      <c r="F37" s="649">
        <v>1</v>
      </c>
      <c r="G37" s="20"/>
      <c r="H37" s="21"/>
    </row>
    <row r="38" spans="1:8">
      <c r="A38" s="649">
        <v>28</v>
      </c>
      <c r="B38" s="532"/>
      <c r="C38" s="367" t="s">
        <v>1997</v>
      </c>
      <c r="D38" s="368" t="s">
        <v>1998</v>
      </c>
      <c r="E38" s="654" t="s">
        <v>30</v>
      </c>
      <c r="F38" s="649">
        <v>1</v>
      </c>
      <c r="G38" s="20"/>
      <c r="H38" s="21"/>
    </row>
    <row r="39" spans="1:8">
      <c r="A39" s="649">
        <v>29</v>
      </c>
      <c r="B39" s="532"/>
      <c r="C39" s="367" t="s">
        <v>1999</v>
      </c>
      <c r="D39" s="368" t="s">
        <v>2000</v>
      </c>
      <c r="E39" s="654" t="s">
        <v>30</v>
      </c>
      <c r="F39" s="649">
        <v>1</v>
      </c>
      <c r="G39" s="20"/>
      <c r="H39" s="21"/>
    </row>
    <row r="40" spans="1:8" ht="38.25">
      <c r="A40" s="649">
        <v>30</v>
      </c>
      <c r="B40" s="532"/>
      <c r="C40" s="367" t="s">
        <v>2001</v>
      </c>
      <c r="D40" s="368" t="s">
        <v>2002</v>
      </c>
      <c r="E40" s="654" t="s">
        <v>30</v>
      </c>
      <c r="F40" s="649">
        <v>1</v>
      </c>
      <c r="G40" s="20"/>
      <c r="H40" s="21"/>
    </row>
    <row r="41" spans="1:8" ht="210" customHeight="1">
      <c r="A41" s="649">
        <v>31</v>
      </c>
      <c r="B41" s="532"/>
      <c r="C41" s="367" t="s">
        <v>1989</v>
      </c>
      <c r="D41" s="368" t="s">
        <v>1990</v>
      </c>
      <c r="E41" s="654" t="s">
        <v>30</v>
      </c>
      <c r="F41" s="649">
        <v>1</v>
      </c>
      <c r="G41" s="20"/>
      <c r="H41" s="21"/>
    </row>
    <row r="42" spans="1:8" ht="25.5">
      <c r="A42" s="649">
        <v>32</v>
      </c>
      <c r="B42" s="532"/>
      <c r="C42" s="367" t="s">
        <v>982</v>
      </c>
      <c r="D42" s="371" t="s">
        <v>983</v>
      </c>
      <c r="E42" s="653" t="s">
        <v>13</v>
      </c>
      <c r="F42" s="649">
        <v>1</v>
      </c>
      <c r="G42" s="20"/>
      <c r="H42" s="21"/>
    </row>
    <row r="43" spans="1:8" ht="25.5">
      <c r="A43" s="649">
        <v>33</v>
      </c>
      <c r="B43" s="532"/>
      <c r="C43" s="367" t="s">
        <v>2003</v>
      </c>
      <c r="D43" s="368" t="s">
        <v>2004</v>
      </c>
      <c r="E43" s="654" t="s">
        <v>30</v>
      </c>
      <c r="F43" s="649">
        <v>1</v>
      </c>
      <c r="G43" s="20"/>
      <c r="H43" s="21"/>
    </row>
    <row r="44" spans="1:8" s="16" customFormat="1" ht="25.5">
      <c r="A44" s="649">
        <v>34</v>
      </c>
      <c r="B44" s="532"/>
      <c r="C44" s="367" t="s">
        <v>2005</v>
      </c>
      <c r="D44" s="368" t="s">
        <v>2006</v>
      </c>
      <c r="E44" s="654" t="s">
        <v>30</v>
      </c>
      <c r="F44" s="649">
        <v>1</v>
      </c>
      <c r="G44" s="45"/>
      <c r="H44" s="46"/>
    </row>
    <row r="45" spans="1:8">
      <c r="A45" s="649">
        <v>35</v>
      </c>
      <c r="B45" s="532"/>
      <c r="C45" s="365" t="s">
        <v>984</v>
      </c>
      <c r="D45" s="368"/>
      <c r="E45" s="653" t="s">
        <v>13</v>
      </c>
      <c r="F45" s="649">
        <v>1</v>
      </c>
      <c r="G45" s="20"/>
      <c r="H45" s="21"/>
    </row>
    <row r="46" spans="1:8">
      <c r="A46" s="649">
        <v>36</v>
      </c>
      <c r="B46" s="532"/>
      <c r="C46" s="365" t="s">
        <v>2007</v>
      </c>
      <c r="D46" s="368"/>
      <c r="E46" s="657"/>
      <c r="F46" s="649"/>
      <c r="G46" s="20"/>
      <c r="H46" s="21"/>
    </row>
    <row r="47" spans="1:8">
      <c r="A47" s="649">
        <v>37</v>
      </c>
      <c r="B47" s="532"/>
      <c r="C47" s="365" t="s">
        <v>1622</v>
      </c>
      <c r="D47" s="368"/>
      <c r="E47" s="653" t="s">
        <v>13</v>
      </c>
      <c r="F47" s="649">
        <v>4</v>
      </c>
      <c r="G47" s="20"/>
      <c r="H47" s="21"/>
    </row>
    <row r="48" spans="1:8" ht="13.5">
      <c r="A48" s="649">
        <v>38</v>
      </c>
      <c r="B48" s="532"/>
      <c r="C48" s="650" t="s">
        <v>1623</v>
      </c>
      <c r="D48" s="373"/>
      <c r="E48" s="659"/>
      <c r="F48" s="660"/>
      <c r="G48" s="20"/>
      <c r="H48" s="21"/>
    </row>
    <row r="49" spans="1:8" ht="216.75">
      <c r="A49" s="649">
        <v>39</v>
      </c>
      <c r="B49" s="532"/>
      <c r="C49" s="365" t="s">
        <v>2008</v>
      </c>
      <c r="D49" s="374" t="s">
        <v>1624</v>
      </c>
      <c r="E49" s="653" t="s">
        <v>13</v>
      </c>
      <c r="F49" s="649">
        <v>1</v>
      </c>
      <c r="G49" s="20"/>
      <c r="H49" s="21"/>
    </row>
    <row r="50" spans="1:8" ht="25.5">
      <c r="A50" s="649">
        <v>40</v>
      </c>
      <c r="B50" s="532"/>
      <c r="C50" s="367" t="s">
        <v>1605</v>
      </c>
      <c r="D50" s="368" t="s">
        <v>986</v>
      </c>
      <c r="E50" s="654" t="s">
        <v>30</v>
      </c>
      <c r="F50" s="649">
        <v>1</v>
      </c>
      <c r="G50" s="20"/>
      <c r="H50" s="21"/>
    </row>
    <row r="51" spans="1:8">
      <c r="A51" s="649">
        <v>41</v>
      </c>
      <c r="B51" s="532"/>
      <c r="C51" s="367" t="s">
        <v>972</v>
      </c>
      <c r="D51" s="368" t="s">
        <v>973</v>
      </c>
      <c r="E51" s="654" t="s">
        <v>30</v>
      </c>
      <c r="F51" s="649">
        <v>2</v>
      </c>
      <c r="G51" s="20"/>
      <c r="H51" s="21"/>
    </row>
    <row r="52" spans="1:8">
      <c r="A52" s="649">
        <v>42</v>
      </c>
      <c r="B52" s="532"/>
      <c r="C52" s="367" t="s">
        <v>974</v>
      </c>
      <c r="D52" s="368" t="s">
        <v>975</v>
      </c>
      <c r="E52" s="654" t="s">
        <v>30</v>
      </c>
      <c r="F52" s="649">
        <v>2</v>
      </c>
      <c r="G52" s="20"/>
      <c r="H52" s="21"/>
    </row>
    <row r="53" spans="1:8">
      <c r="A53" s="649">
        <v>43</v>
      </c>
      <c r="B53" s="532"/>
      <c r="C53" s="367" t="s">
        <v>978</v>
      </c>
      <c r="D53" s="368" t="s">
        <v>979</v>
      </c>
      <c r="E53" s="654" t="s">
        <v>30</v>
      </c>
      <c r="F53" s="649">
        <v>5</v>
      </c>
      <c r="G53" s="20"/>
      <c r="H53" s="21"/>
    </row>
    <row r="54" spans="1:8">
      <c r="A54" s="649">
        <v>44</v>
      </c>
      <c r="B54" s="532"/>
      <c r="C54" s="367" t="s">
        <v>980</v>
      </c>
      <c r="D54" s="368" t="s">
        <v>981</v>
      </c>
      <c r="E54" s="654" t="s">
        <v>30</v>
      </c>
      <c r="F54" s="649">
        <v>1</v>
      </c>
      <c r="G54" s="20"/>
      <c r="H54" s="21"/>
    </row>
    <row r="55" spans="1:8">
      <c r="A55" s="649">
        <v>45</v>
      </c>
      <c r="B55" s="532"/>
      <c r="C55" s="367" t="s">
        <v>976</v>
      </c>
      <c r="D55" s="368" t="s">
        <v>977</v>
      </c>
      <c r="E55" s="654" t="s">
        <v>30</v>
      </c>
      <c r="F55" s="649">
        <v>8</v>
      </c>
      <c r="G55" s="20"/>
      <c r="H55" s="21"/>
    </row>
    <row r="56" spans="1:8" ht="25.5">
      <c r="A56" s="649">
        <v>46</v>
      </c>
      <c r="B56" s="532"/>
      <c r="C56" s="367" t="s">
        <v>1989</v>
      </c>
      <c r="D56" s="368" t="s">
        <v>1990</v>
      </c>
      <c r="E56" s="654" t="s">
        <v>30</v>
      </c>
      <c r="F56" s="649">
        <v>1</v>
      </c>
      <c r="G56" s="20"/>
      <c r="H56" s="21"/>
    </row>
    <row r="57" spans="1:8" ht="25.5">
      <c r="A57" s="649">
        <v>47</v>
      </c>
      <c r="B57" s="532"/>
      <c r="C57" s="367" t="s">
        <v>982</v>
      </c>
      <c r="D57" s="371" t="s">
        <v>983</v>
      </c>
      <c r="E57" s="654" t="s">
        <v>30</v>
      </c>
      <c r="F57" s="649">
        <v>1</v>
      </c>
      <c r="G57" s="20"/>
      <c r="H57" s="21"/>
    </row>
    <row r="58" spans="1:8">
      <c r="A58" s="649">
        <v>48</v>
      </c>
      <c r="B58" s="532"/>
      <c r="C58" s="365" t="s">
        <v>984</v>
      </c>
      <c r="D58" s="368"/>
      <c r="E58" s="653" t="s">
        <v>13</v>
      </c>
      <c r="F58" s="649">
        <v>1</v>
      </c>
      <c r="G58" s="20"/>
      <c r="H58" s="21"/>
    </row>
    <row r="59" spans="1:8">
      <c r="A59" s="649">
        <v>49</v>
      </c>
      <c r="B59" s="532"/>
      <c r="C59" s="365" t="s">
        <v>1622</v>
      </c>
      <c r="D59" s="368"/>
      <c r="E59" s="653" t="s">
        <v>13</v>
      </c>
      <c r="F59" s="649">
        <v>2</v>
      </c>
      <c r="G59" s="20"/>
      <c r="H59" s="21"/>
    </row>
    <row r="60" spans="1:8" ht="231.6" customHeight="1">
      <c r="A60" s="649">
        <v>50</v>
      </c>
      <c r="B60" s="532"/>
      <c r="C60" s="656" t="s">
        <v>1612</v>
      </c>
      <c r="D60" s="371"/>
      <c r="E60" s="657"/>
      <c r="F60" s="649"/>
      <c r="G60" s="20"/>
      <c r="H60" s="21"/>
    </row>
    <row r="61" spans="1:8" ht="25.5">
      <c r="A61" s="649">
        <v>51</v>
      </c>
      <c r="B61" s="532"/>
      <c r="C61" s="367" t="s">
        <v>982</v>
      </c>
      <c r="D61" s="371" t="s">
        <v>983</v>
      </c>
      <c r="E61" s="653" t="s">
        <v>13</v>
      </c>
      <c r="F61" s="649">
        <v>1</v>
      </c>
      <c r="G61" s="20"/>
      <c r="H61" s="21"/>
    </row>
    <row r="62" spans="1:8" s="16" customFormat="1">
      <c r="A62" s="649">
        <v>52</v>
      </c>
      <c r="B62" s="532"/>
      <c r="C62" s="367" t="s">
        <v>1615</v>
      </c>
      <c r="D62" s="371" t="s">
        <v>1616</v>
      </c>
      <c r="E62" s="654" t="s">
        <v>30</v>
      </c>
      <c r="F62" s="649">
        <v>4</v>
      </c>
      <c r="G62" s="45"/>
      <c r="H62" s="46"/>
    </row>
    <row r="63" spans="1:8" ht="25.5">
      <c r="A63" s="649">
        <v>53</v>
      </c>
      <c r="B63" s="532"/>
      <c r="C63" s="367" t="s">
        <v>1994</v>
      </c>
      <c r="D63" s="371" t="s">
        <v>1189</v>
      </c>
      <c r="E63" s="654" t="s">
        <v>30</v>
      </c>
      <c r="F63" s="649">
        <v>11</v>
      </c>
      <c r="G63" s="20"/>
      <c r="H63" s="21"/>
    </row>
    <row r="64" spans="1:8" ht="25.5">
      <c r="A64" s="649">
        <v>54</v>
      </c>
      <c r="B64" s="532"/>
      <c r="C64" s="367" t="s">
        <v>1617</v>
      </c>
      <c r="D64" s="371" t="s">
        <v>1618</v>
      </c>
      <c r="E64" s="653" t="s">
        <v>13</v>
      </c>
      <c r="F64" s="649">
        <v>11</v>
      </c>
      <c r="G64" s="21"/>
      <c r="H64" s="21"/>
    </row>
    <row r="65" spans="1:8">
      <c r="A65" s="649">
        <v>55</v>
      </c>
      <c r="B65" s="532"/>
      <c r="C65" s="658" t="s">
        <v>985</v>
      </c>
      <c r="D65" s="371"/>
      <c r="E65" s="653" t="s">
        <v>13</v>
      </c>
      <c r="F65" s="649">
        <v>1</v>
      </c>
      <c r="G65" s="21"/>
      <c r="H65" s="21"/>
    </row>
    <row r="66" spans="1:8">
      <c r="A66" s="649">
        <v>56</v>
      </c>
      <c r="B66" s="532"/>
      <c r="C66" s="658" t="s">
        <v>1619</v>
      </c>
      <c r="D66" s="372"/>
      <c r="E66" s="653" t="s">
        <v>13</v>
      </c>
      <c r="F66" s="649">
        <v>1</v>
      </c>
      <c r="G66" s="21"/>
      <c r="H66" s="21"/>
    </row>
    <row r="67" spans="1:8" ht="13.5">
      <c r="A67" s="649">
        <v>57</v>
      </c>
      <c r="B67" s="532"/>
      <c r="C67" s="650" t="s">
        <v>1625</v>
      </c>
      <c r="D67" s="373"/>
      <c r="E67" s="659"/>
      <c r="F67" s="660"/>
      <c r="G67" s="21"/>
      <c r="H67" s="21"/>
    </row>
    <row r="68" spans="1:8" ht="229.5">
      <c r="A68" s="649">
        <v>58</v>
      </c>
      <c r="B68" s="532"/>
      <c r="C68" s="365" t="s">
        <v>2009</v>
      </c>
      <c r="D68" s="374" t="s">
        <v>1624</v>
      </c>
      <c r="E68" s="653" t="s">
        <v>13</v>
      </c>
      <c r="F68" s="649">
        <v>1</v>
      </c>
    </row>
    <row r="69" spans="1:8" s="50" customFormat="1" ht="12.75" customHeight="1">
      <c r="A69" s="649">
        <v>59</v>
      </c>
      <c r="B69" s="532"/>
      <c r="C69" s="367" t="s">
        <v>1605</v>
      </c>
      <c r="D69" s="368" t="s">
        <v>986</v>
      </c>
      <c r="E69" s="654" t="s">
        <v>30</v>
      </c>
      <c r="F69" s="649">
        <v>1</v>
      </c>
    </row>
    <row r="70" spans="1:8">
      <c r="A70" s="649">
        <v>60</v>
      </c>
      <c r="B70" s="532"/>
      <c r="C70" s="367" t="s">
        <v>972</v>
      </c>
      <c r="D70" s="368" t="s">
        <v>973</v>
      </c>
      <c r="E70" s="654" t="s">
        <v>30</v>
      </c>
      <c r="F70" s="649">
        <v>2</v>
      </c>
    </row>
    <row r="71" spans="1:8">
      <c r="A71" s="649">
        <v>61</v>
      </c>
      <c r="B71" s="532"/>
      <c r="C71" s="367" t="s">
        <v>974</v>
      </c>
      <c r="D71" s="368" t="s">
        <v>975</v>
      </c>
      <c r="E71" s="654" t="s">
        <v>30</v>
      </c>
      <c r="F71" s="649">
        <v>2</v>
      </c>
    </row>
    <row r="72" spans="1:8">
      <c r="A72" s="649">
        <v>62</v>
      </c>
      <c r="B72" s="532"/>
      <c r="C72" s="367" t="s">
        <v>978</v>
      </c>
      <c r="D72" s="368" t="s">
        <v>979</v>
      </c>
      <c r="E72" s="654" t="s">
        <v>30</v>
      </c>
      <c r="F72" s="649">
        <v>5</v>
      </c>
    </row>
    <row r="73" spans="1:8">
      <c r="A73" s="649">
        <v>63</v>
      </c>
      <c r="B73" s="532"/>
      <c r="C73" s="367" t="s">
        <v>980</v>
      </c>
      <c r="D73" s="368" t="s">
        <v>981</v>
      </c>
      <c r="E73" s="654" t="s">
        <v>30</v>
      </c>
      <c r="F73" s="649">
        <v>2</v>
      </c>
    </row>
    <row r="74" spans="1:8">
      <c r="A74" s="649">
        <v>64</v>
      </c>
      <c r="B74" s="532"/>
      <c r="C74" s="367" t="s">
        <v>976</v>
      </c>
      <c r="D74" s="368" t="s">
        <v>977</v>
      </c>
      <c r="E74" s="654" t="s">
        <v>30</v>
      </c>
      <c r="F74" s="649">
        <v>4</v>
      </c>
    </row>
    <row r="75" spans="1:8" ht="25.5">
      <c r="A75" s="649">
        <v>65</v>
      </c>
      <c r="B75" s="532"/>
      <c r="C75" s="367" t="s">
        <v>1989</v>
      </c>
      <c r="D75" s="368" t="s">
        <v>1990</v>
      </c>
      <c r="E75" s="654" t="s">
        <v>30</v>
      </c>
      <c r="F75" s="649">
        <v>1</v>
      </c>
    </row>
    <row r="76" spans="1:8">
      <c r="A76" s="649">
        <v>66</v>
      </c>
      <c r="B76" s="532"/>
      <c r="C76" s="365" t="s">
        <v>984</v>
      </c>
      <c r="D76" s="368"/>
      <c r="E76" s="653" t="s">
        <v>13</v>
      </c>
      <c r="F76" s="649">
        <v>1</v>
      </c>
    </row>
    <row r="77" spans="1:8" ht="13.5">
      <c r="A77" s="649">
        <v>67</v>
      </c>
      <c r="B77" s="532"/>
      <c r="C77" s="656" t="s">
        <v>1612</v>
      </c>
      <c r="D77" s="371"/>
      <c r="E77" s="657"/>
      <c r="F77" s="649"/>
    </row>
    <row r="78" spans="1:8" ht="25.5">
      <c r="A78" s="649">
        <v>68</v>
      </c>
      <c r="B78" s="532"/>
      <c r="C78" s="367" t="s">
        <v>2010</v>
      </c>
      <c r="D78" s="371" t="s">
        <v>2011</v>
      </c>
      <c r="E78" s="654" t="s">
        <v>30</v>
      </c>
      <c r="F78" s="649">
        <v>5</v>
      </c>
    </row>
    <row r="79" spans="1:8">
      <c r="A79" s="649">
        <v>69</v>
      </c>
      <c r="B79" s="532"/>
      <c r="C79" s="367" t="s">
        <v>2012</v>
      </c>
      <c r="D79" s="371" t="s">
        <v>2013</v>
      </c>
      <c r="E79" s="654" t="s">
        <v>30</v>
      </c>
      <c r="F79" s="649">
        <v>3</v>
      </c>
    </row>
    <row r="80" spans="1:8">
      <c r="A80" s="649">
        <v>70</v>
      </c>
      <c r="B80" s="532"/>
      <c r="C80" s="367" t="s">
        <v>1615</v>
      </c>
      <c r="D80" s="371" t="s">
        <v>1616</v>
      </c>
      <c r="E80" s="654" t="s">
        <v>30</v>
      </c>
      <c r="F80" s="649">
        <v>1</v>
      </c>
    </row>
    <row r="81" spans="1:6" ht="25.5">
      <c r="A81" s="649">
        <v>71</v>
      </c>
      <c r="B81" s="532"/>
      <c r="C81" s="367" t="s">
        <v>2014</v>
      </c>
      <c r="D81" s="371" t="s">
        <v>2015</v>
      </c>
      <c r="E81" s="654" t="s">
        <v>30</v>
      </c>
      <c r="F81" s="649">
        <v>3</v>
      </c>
    </row>
    <row r="82" spans="1:6">
      <c r="A82" s="649">
        <v>72</v>
      </c>
      <c r="B82" s="532"/>
      <c r="C82" s="367" t="s">
        <v>2016</v>
      </c>
      <c r="D82" s="371" t="s">
        <v>2017</v>
      </c>
      <c r="E82" s="654" t="s">
        <v>30</v>
      </c>
      <c r="F82" s="649">
        <v>3</v>
      </c>
    </row>
    <row r="83" spans="1:6" ht="25.5">
      <c r="A83" s="649">
        <v>73</v>
      </c>
      <c r="B83" s="532"/>
      <c r="C83" s="367" t="s">
        <v>2018</v>
      </c>
      <c r="D83" s="371" t="s">
        <v>2019</v>
      </c>
      <c r="E83" s="654" t="s">
        <v>30</v>
      </c>
      <c r="F83" s="649">
        <v>5</v>
      </c>
    </row>
    <row r="84" spans="1:6">
      <c r="A84" s="649">
        <v>74</v>
      </c>
      <c r="B84" s="532"/>
      <c r="C84" s="367" t="s">
        <v>2020</v>
      </c>
      <c r="D84" s="371" t="s">
        <v>2021</v>
      </c>
      <c r="E84" s="654" t="s">
        <v>30</v>
      </c>
      <c r="F84" s="649">
        <v>5</v>
      </c>
    </row>
    <row r="85" spans="1:6" ht="25.5">
      <c r="A85" s="649">
        <v>75</v>
      </c>
      <c r="B85" s="532"/>
      <c r="C85" s="367" t="s">
        <v>1994</v>
      </c>
      <c r="D85" s="371" t="s">
        <v>1189</v>
      </c>
      <c r="E85" s="653" t="s">
        <v>13</v>
      </c>
      <c r="F85" s="649">
        <v>2</v>
      </c>
    </row>
    <row r="86" spans="1:6" ht="25.5">
      <c r="A86" s="649">
        <v>76</v>
      </c>
      <c r="B86" s="532"/>
      <c r="C86" s="367" t="s">
        <v>1617</v>
      </c>
      <c r="D86" s="371" t="s">
        <v>1618</v>
      </c>
      <c r="E86" s="653" t="s">
        <v>13</v>
      </c>
      <c r="F86" s="649">
        <v>2</v>
      </c>
    </row>
    <row r="87" spans="1:6" ht="25.5">
      <c r="A87" s="649">
        <v>77</v>
      </c>
      <c r="B87" s="532"/>
      <c r="C87" s="367" t="s">
        <v>2022</v>
      </c>
      <c r="D87" s="371" t="s">
        <v>2023</v>
      </c>
      <c r="E87" s="653" t="s">
        <v>13</v>
      </c>
      <c r="F87" s="649">
        <v>1</v>
      </c>
    </row>
    <row r="88" spans="1:6">
      <c r="A88" s="649">
        <v>78</v>
      </c>
      <c r="B88" s="532"/>
      <c r="C88" s="658" t="s">
        <v>985</v>
      </c>
      <c r="D88" s="371"/>
      <c r="E88" s="653" t="s">
        <v>13</v>
      </c>
      <c r="F88" s="649">
        <v>1</v>
      </c>
    </row>
    <row r="89" spans="1:6">
      <c r="A89" s="649">
        <v>79</v>
      </c>
      <c r="B89" s="532"/>
      <c r="C89" s="658" t="s">
        <v>1619</v>
      </c>
      <c r="D89" s="372"/>
      <c r="E89" s="653" t="s">
        <v>13</v>
      </c>
      <c r="F89" s="649">
        <v>1</v>
      </c>
    </row>
    <row r="90" spans="1:6" ht="13.5">
      <c r="A90" s="649">
        <v>80</v>
      </c>
      <c r="B90" s="532"/>
      <c r="C90" s="650" t="s">
        <v>2024</v>
      </c>
      <c r="D90" s="373"/>
      <c r="E90" s="659"/>
      <c r="F90" s="660"/>
    </row>
    <row r="91" spans="1:6" ht="216.75">
      <c r="A91" s="649">
        <v>81</v>
      </c>
      <c r="B91" s="532"/>
      <c r="C91" s="365" t="s">
        <v>2025</v>
      </c>
      <c r="D91" s="374" t="s">
        <v>1624</v>
      </c>
      <c r="E91" s="653" t="s">
        <v>13</v>
      </c>
      <c r="F91" s="649">
        <v>1</v>
      </c>
    </row>
    <row r="92" spans="1:6" ht="25.5">
      <c r="A92" s="649">
        <v>82</v>
      </c>
      <c r="B92" s="532"/>
      <c r="C92" s="367" t="s">
        <v>2026</v>
      </c>
      <c r="D92" s="368" t="s">
        <v>2027</v>
      </c>
      <c r="E92" s="654" t="s">
        <v>30</v>
      </c>
      <c r="F92" s="649">
        <v>1</v>
      </c>
    </row>
    <row r="93" spans="1:6">
      <c r="A93" s="649">
        <v>83</v>
      </c>
      <c r="B93" s="532"/>
      <c r="C93" s="367" t="s">
        <v>972</v>
      </c>
      <c r="D93" s="368" t="s">
        <v>973</v>
      </c>
      <c r="E93" s="654" t="s">
        <v>30</v>
      </c>
      <c r="F93" s="649">
        <v>2</v>
      </c>
    </row>
    <row r="94" spans="1:6">
      <c r="A94" s="649">
        <v>84</v>
      </c>
      <c r="B94" s="532"/>
      <c r="C94" s="367" t="s">
        <v>974</v>
      </c>
      <c r="D94" s="368" t="s">
        <v>975</v>
      </c>
      <c r="E94" s="654" t="s">
        <v>30</v>
      </c>
      <c r="F94" s="649">
        <v>2</v>
      </c>
    </row>
    <row r="95" spans="1:6">
      <c r="A95" s="649">
        <v>85</v>
      </c>
      <c r="B95" s="532"/>
      <c r="C95" s="367" t="s">
        <v>978</v>
      </c>
      <c r="D95" s="368" t="s">
        <v>979</v>
      </c>
      <c r="E95" s="654" t="s">
        <v>30</v>
      </c>
      <c r="F95" s="649">
        <v>7</v>
      </c>
    </row>
    <row r="96" spans="1:6">
      <c r="A96" s="649">
        <v>86</v>
      </c>
      <c r="B96" s="532"/>
      <c r="C96" s="367" t="s">
        <v>980</v>
      </c>
      <c r="D96" s="368" t="s">
        <v>981</v>
      </c>
      <c r="E96" s="654" t="s">
        <v>30</v>
      </c>
      <c r="F96" s="649">
        <v>2</v>
      </c>
    </row>
    <row r="97" spans="1:6">
      <c r="A97" s="649">
        <v>87</v>
      </c>
      <c r="B97" s="532"/>
      <c r="C97" s="367" t="s">
        <v>976</v>
      </c>
      <c r="D97" s="368" t="s">
        <v>977</v>
      </c>
      <c r="E97" s="654" t="s">
        <v>30</v>
      </c>
      <c r="F97" s="649">
        <v>6</v>
      </c>
    </row>
    <row r="98" spans="1:6" ht="25.5">
      <c r="A98" s="649">
        <v>88</v>
      </c>
      <c r="B98" s="532"/>
      <c r="C98" s="367" t="s">
        <v>1606</v>
      </c>
      <c r="D98" s="369" t="s">
        <v>1607</v>
      </c>
      <c r="E98" s="654" t="s">
        <v>30</v>
      </c>
      <c r="F98" s="655">
        <v>1</v>
      </c>
    </row>
    <row r="99" spans="1:6" ht="25.5">
      <c r="A99" s="649">
        <v>89</v>
      </c>
      <c r="B99" s="532"/>
      <c r="C99" s="367" t="s">
        <v>1989</v>
      </c>
      <c r="D99" s="368" t="s">
        <v>1990</v>
      </c>
      <c r="E99" s="654" t="s">
        <v>30</v>
      </c>
      <c r="F99" s="649">
        <v>1</v>
      </c>
    </row>
    <row r="100" spans="1:6">
      <c r="A100" s="649">
        <v>90</v>
      </c>
      <c r="B100" s="532"/>
      <c r="C100" s="365" t="s">
        <v>984</v>
      </c>
      <c r="D100" s="368"/>
      <c r="E100" s="653" t="s">
        <v>13</v>
      </c>
      <c r="F100" s="649">
        <v>1</v>
      </c>
    </row>
    <row r="101" spans="1:6" ht="13.5">
      <c r="A101" s="649">
        <v>91</v>
      </c>
      <c r="B101" s="532"/>
      <c r="C101" s="656" t="s">
        <v>1612</v>
      </c>
      <c r="D101" s="371"/>
      <c r="E101" s="657"/>
      <c r="F101" s="649"/>
    </row>
    <row r="102" spans="1:6" ht="25.5">
      <c r="A102" s="649">
        <v>92</v>
      </c>
      <c r="B102" s="532"/>
      <c r="C102" s="367" t="s">
        <v>2010</v>
      </c>
      <c r="D102" s="371" t="s">
        <v>2011</v>
      </c>
      <c r="E102" s="654" t="s">
        <v>30</v>
      </c>
      <c r="F102" s="649">
        <v>7</v>
      </c>
    </row>
    <row r="103" spans="1:6">
      <c r="A103" s="649">
        <v>93</v>
      </c>
      <c r="B103" s="532"/>
      <c r="C103" s="367" t="s">
        <v>2012</v>
      </c>
      <c r="D103" s="371" t="s">
        <v>2013</v>
      </c>
      <c r="E103" s="654" t="s">
        <v>30</v>
      </c>
      <c r="F103" s="649">
        <v>7</v>
      </c>
    </row>
    <row r="104" spans="1:6" ht="25.5">
      <c r="A104" s="649">
        <v>94</v>
      </c>
      <c r="B104" s="532"/>
      <c r="C104" s="367" t="s">
        <v>2014</v>
      </c>
      <c r="D104" s="371" t="s">
        <v>2015</v>
      </c>
      <c r="E104" s="654" t="s">
        <v>30</v>
      </c>
      <c r="F104" s="649">
        <v>7</v>
      </c>
    </row>
    <row r="105" spans="1:6">
      <c r="A105" s="649">
        <v>95</v>
      </c>
      <c r="B105" s="532"/>
      <c r="C105" s="367" t="s">
        <v>2016</v>
      </c>
      <c r="D105" s="371" t="s">
        <v>2017</v>
      </c>
      <c r="E105" s="654" t="s">
        <v>30</v>
      </c>
      <c r="F105" s="649">
        <v>7</v>
      </c>
    </row>
    <row r="106" spans="1:6" ht="25.5">
      <c r="A106" s="649">
        <v>96</v>
      </c>
      <c r="B106" s="532"/>
      <c r="C106" s="367" t="s">
        <v>2018</v>
      </c>
      <c r="D106" s="371" t="s">
        <v>2019</v>
      </c>
      <c r="E106" s="654" t="s">
        <v>30</v>
      </c>
      <c r="F106" s="649">
        <v>7</v>
      </c>
    </row>
    <row r="107" spans="1:6">
      <c r="A107" s="649">
        <v>97</v>
      </c>
      <c r="B107" s="532"/>
      <c r="C107" s="367" t="s">
        <v>2028</v>
      </c>
      <c r="D107" s="371" t="s">
        <v>2029</v>
      </c>
      <c r="E107" s="654" t="s">
        <v>30</v>
      </c>
      <c r="F107" s="649">
        <v>7</v>
      </c>
    </row>
    <row r="108" spans="1:6" ht="25.5">
      <c r="A108" s="649">
        <v>98</v>
      </c>
      <c r="B108" s="532"/>
      <c r="C108" s="367" t="s">
        <v>1994</v>
      </c>
      <c r="D108" s="371" t="s">
        <v>1189</v>
      </c>
      <c r="E108" s="654" t="s">
        <v>30</v>
      </c>
      <c r="F108" s="649">
        <v>5</v>
      </c>
    </row>
    <row r="109" spans="1:6" ht="25.5">
      <c r="A109" s="649">
        <v>99</v>
      </c>
      <c r="B109" s="532"/>
      <c r="C109" s="367" t="s">
        <v>1617</v>
      </c>
      <c r="D109" s="371" t="s">
        <v>1618</v>
      </c>
      <c r="E109" s="653" t="s">
        <v>13</v>
      </c>
      <c r="F109" s="649">
        <v>2</v>
      </c>
    </row>
    <row r="110" spans="1:6">
      <c r="A110" s="649">
        <v>100</v>
      </c>
      <c r="B110" s="532"/>
      <c r="C110" s="658" t="s">
        <v>985</v>
      </c>
      <c r="D110" s="371"/>
      <c r="E110" s="653" t="s">
        <v>13</v>
      </c>
      <c r="F110" s="649">
        <v>1</v>
      </c>
    </row>
    <row r="111" spans="1:6">
      <c r="A111" s="649">
        <v>101</v>
      </c>
      <c r="B111" s="532"/>
      <c r="C111" s="658" t="s">
        <v>1619</v>
      </c>
      <c r="D111" s="372"/>
      <c r="E111" s="653" t="s">
        <v>13</v>
      </c>
      <c r="F111" s="649">
        <v>1</v>
      </c>
    </row>
    <row r="112" spans="1:6" ht="13.5">
      <c r="A112" s="649">
        <v>102</v>
      </c>
      <c r="B112" s="532"/>
      <c r="C112" s="650" t="s">
        <v>2030</v>
      </c>
      <c r="D112" s="373"/>
      <c r="E112" s="659"/>
      <c r="F112" s="660"/>
    </row>
    <row r="113" spans="1:6" ht="127.5">
      <c r="A113" s="649">
        <v>103</v>
      </c>
      <c r="B113" s="532"/>
      <c r="C113" s="365" t="s">
        <v>2031</v>
      </c>
      <c r="D113" s="374" t="s">
        <v>1621</v>
      </c>
      <c r="E113" s="653" t="s">
        <v>13</v>
      </c>
      <c r="F113" s="649">
        <v>1</v>
      </c>
    </row>
    <row r="114" spans="1:6" ht="25.5">
      <c r="A114" s="649">
        <v>104</v>
      </c>
      <c r="B114" s="532"/>
      <c r="C114" s="367" t="s">
        <v>2032</v>
      </c>
      <c r="D114" s="368" t="s">
        <v>2033</v>
      </c>
      <c r="E114" s="654" t="s">
        <v>30</v>
      </c>
      <c r="F114" s="649">
        <v>1</v>
      </c>
    </row>
    <row r="115" spans="1:6">
      <c r="A115" s="649">
        <v>105</v>
      </c>
      <c r="B115" s="532"/>
      <c r="C115" s="367" t="s">
        <v>2034</v>
      </c>
      <c r="D115" s="368"/>
      <c r="E115" s="654" t="s">
        <v>30</v>
      </c>
      <c r="F115" s="649">
        <v>1</v>
      </c>
    </row>
    <row r="116" spans="1:6">
      <c r="A116" s="649">
        <v>106</v>
      </c>
      <c r="B116" s="532"/>
      <c r="C116" s="367" t="s">
        <v>2035</v>
      </c>
      <c r="D116" s="368" t="s">
        <v>2036</v>
      </c>
      <c r="E116" s="654" t="s">
        <v>30</v>
      </c>
      <c r="F116" s="649">
        <v>3</v>
      </c>
    </row>
    <row r="117" spans="1:6" ht="25.5">
      <c r="A117" s="649">
        <v>107</v>
      </c>
      <c r="B117" s="532"/>
      <c r="C117" s="367" t="s">
        <v>2037</v>
      </c>
      <c r="D117" s="368" t="s">
        <v>2038</v>
      </c>
      <c r="E117" s="654" t="s">
        <v>30</v>
      </c>
      <c r="F117" s="649">
        <v>3</v>
      </c>
    </row>
    <row r="118" spans="1:6">
      <c r="A118" s="649">
        <v>108</v>
      </c>
      <c r="B118" s="532"/>
      <c r="C118" s="367" t="s">
        <v>2039</v>
      </c>
      <c r="D118" s="368" t="s">
        <v>2040</v>
      </c>
      <c r="E118" s="654" t="s">
        <v>30</v>
      </c>
      <c r="F118" s="649">
        <v>1</v>
      </c>
    </row>
    <row r="119" spans="1:6">
      <c r="A119" s="649">
        <v>109</v>
      </c>
      <c r="B119" s="532"/>
      <c r="C119" s="365" t="s">
        <v>2041</v>
      </c>
      <c r="D119" s="368"/>
      <c r="E119" s="653" t="s">
        <v>13</v>
      </c>
      <c r="F119" s="649">
        <v>1</v>
      </c>
    </row>
    <row r="120" spans="1:6" ht="13.5">
      <c r="A120" s="649">
        <v>110</v>
      </c>
      <c r="B120" s="532"/>
      <c r="C120" s="661" t="s">
        <v>2042</v>
      </c>
      <c r="D120" s="373"/>
      <c r="E120" s="659"/>
      <c r="F120" s="660"/>
    </row>
    <row r="121" spans="1:6" ht="25.5">
      <c r="A121" s="649">
        <v>111</v>
      </c>
      <c r="B121" s="532"/>
      <c r="C121" s="367" t="s">
        <v>2043</v>
      </c>
      <c r="D121" s="371" t="s">
        <v>2044</v>
      </c>
      <c r="E121" s="657" t="s">
        <v>10</v>
      </c>
      <c r="F121" s="649">
        <v>1610</v>
      </c>
    </row>
    <row r="122" spans="1:6">
      <c r="A122" s="649">
        <v>112</v>
      </c>
      <c r="B122" s="532"/>
      <c r="C122" s="367" t="s">
        <v>2045</v>
      </c>
      <c r="D122" s="371" t="s">
        <v>2046</v>
      </c>
      <c r="E122" s="657" t="s">
        <v>10</v>
      </c>
      <c r="F122" s="649">
        <v>1640</v>
      </c>
    </row>
    <row r="123" spans="1:6">
      <c r="A123" s="649">
        <v>113</v>
      </c>
      <c r="B123" s="532"/>
      <c r="C123" s="367" t="s">
        <v>2045</v>
      </c>
      <c r="D123" s="371" t="s">
        <v>2047</v>
      </c>
      <c r="E123" s="657" t="s">
        <v>10</v>
      </c>
      <c r="F123" s="649">
        <v>7060</v>
      </c>
    </row>
    <row r="124" spans="1:6">
      <c r="A124" s="649">
        <v>114</v>
      </c>
      <c r="B124" s="532"/>
      <c r="C124" s="367" t="s">
        <v>2045</v>
      </c>
      <c r="D124" s="371" t="s">
        <v>2048</v>
      </c>
      <c r="E124" s="657" t="s">
        <v>10</v>
      </c>
      <c r="F124" s="649">
        <v>3220</v>
      </c>
    </row>
    <row r="125" spans="1:6">
      <c r="A125" s="649">
        <v>115</v>
      </c>
      <c r="B125" s="532"/>
      <c r="C125" s="367" t="s">
        <v>2049</v>
      </c>
      <c r="D125" s="371" t="s">
        <v>2050</v>
      </c>
      <c r="E125" s="657" t="s">
        <v>10</v>
      </c>
      <c r="F125" s="649">
        <v>1100</v>
      </c>
    </row>
    <row r="126" spans="1:6">
      <c r="A126" s="649">
        <v>116</v>
      </c>
      <c r="B126" s="532"/>
      <c r="C126" s="367" t="s">
        <v>2051</v>
      </c>
      <c r="D126" s="371" t="s">
        <v>2052</v>
      </c>
      <c r="E126" s="657" t="s">
        <v>10</v>
      </c>
      <c r="F126" s="649">
        <v>1500</v>
      </c>
    </row>
    <row r="127" spans="1:6">
      <c r="A127" s="649">
        <v>117</v>
      </c>
      <c r="B127" s="532"/>
      <c r="C127" s="367" t="s">
        <v>2051</v>
      </c>
      <c r="D127" s="371" t="s">
        <v>2053</v>
      </c>
      <c r="E127" s="657" t="s">
        <v>10</v>
      </c>
      <c r="F127" s="649">
        <v>110</v>
      </c>
    </row>
    <row r="128" spans="1:6">
      <c r="A128" s="649">
        <v>118</v>
      </c>
      <c r="B128" s="532"/>
      <c r="C128" s="367" t="s">
        <v>2051</v>
      </c>
      <c r="D128" s="371" t="s">
        <v>2054</v>
      </c>
      <c r="E128" s="657" t="s">
        <v>10</v>
      </c>
      <c r="F128" s="649">
        <v>8970</v>
      </c>
    </row>
    <row r="129" spans="1:6">
      <c r="A129" s="649">
        <v>119</v>
      </c>
      <c r="B129" s="532"/>
      <c r="C129" s="367" t="s">
        <v>2051</v>
      </c>
      <c r="D129" s="371" t="s">
        <v>2055</v>
      </c>
      <c r="E129" s="657" t="s">
        <v>10</v>
      </c>
      <c r="F129" s="649">
        <v>260</v>
      </c>
    </row>
    <row r="130" spans="1:6" ht="25.5">
      <c r="A130" s="649">
        <v>120</v>
      </c>
      <c r="B130" s="532"/>
      <c r="C130" s="367" t="s">
        <v>2056</v>
      </c>
      <c r="D130" s="371" t="s">
        <v>2057</v>
      </c>
      <c r="E130" s="653" t="s">
        <v>13</v>
      </c>
      <c r="F130" s="649">
        <v>1</v>
      </c>
    </row>
    <row r="131" spans="1:6" ht="25.5">
      <c r="A131" s="649">
        <v>121</v>
      </c>
      <c r="B131" s="532"/>
      <c r="C131" s="367" t="s">
        <v>2058</v>
      </c>
      <c r="D131" s="371" t="s">
        <v>2059</v>
      </c>
      <c r="E131" s="653" t="s">
        <v>13</v>
      </c>
      <c r="F131" s="649">
        <v>1</v>
      </c>
    </row>
    <row r="132" spans="1:6" ht="25.5">
      <c r="A132" s="649">
        <v>122</v>
      </c>
      <c r="B132" s="532"/>
      <c r="C132" s="658" t="s">
        <v>2060</v>
      </c>
      <c r="D132" s="371"/>
      <c r="E132" s="653" t="s">
        <v>13</v>
      </c>
      <c r="F132" s="649">
        <v>1</v>
      </c>
    </row>
    <row r="133" spans="1:6">
      <c r="A133" s="649">
        <v>123</v>
      </c>
      <c r="B133" s="532"/>
      <c r="C133" s="658" t="s">
        <v>2061</v>
      </c>
      <c r="D133" s="371"/>
      <c r="E133" s="657" t="s">
        <v>10</v>
      </c>
      <c r="F133" s="649">
        <v>110</v>
      </c>
    </row>
    <row r="134" spans="1:6">
      <c r="A134" s="649">
        <v>124</v>
      </c>
      <c r="B134" s="532"/>
      <c r="C134" s="662" t="s">
        <v>2062</v>
      </c>
      <c r="D134" s="371"/>
      <c r="E134" s="653" t="s">
        <v>13</v>
      </c>
      <c r="F134" s="649">
        <v>1</v>
      </c>
    </row>
    <row r="135" spans="1:6">
      <c r="A135" s="649">
        <v>125</v>
      </c>
      <c r="B135" s="532"/>
      <c r="C135" s="658" t="s">
        <v>2063</v>
      </c>
      <c r="D135" s="371"/>
      <c r="E135" s="653" t="s">
        <v>13</v>
      </c>
      <c r="F135" s="649">
        <v>1</v>
      </c>
    </row>
    <row r="136" spans="1:6">
      <c r="A136" s="649">
        <v>126</v>
      </c>
      <c r="B136" s="532"/>
      <c r="C136" s="658" t="s">
        <v>2064</v>
      </c>
      <c r="D136" s="371"/>
      <c r="E136" s="653" t="s">
        <v>13</v>
      </c>
      <c r="F136" s="649">
        <v>1</v>
      </c>
    </row>
    <row r="137" spans="1:6">
      <c r="A137" s="649">
        <v>127</v>
      </c>
      <c r="B137" s="532"/>
      <c r="C137" s="658" t="s">
        <v>2065</v>
      </c>
      <c r="D137" s="371"/>
      <c r="E137" s="653" t="s">
        <v>13</v>
      </c>
      <c r="F137" s="649">
        <v>1</v>
      </c>
    </row>
    <row r="138" spans="1:6">
      <c r="A138" s="649">
        <v>128</v>
      </c>
      <c r="B138" s="532"/>
      <c r="C138" s="658" t="s">
        <v>2066</v>
      </c>
      <c r="D138" s="280"/>
      <c r="E138" s="653" t="s">
        <v>13</v>
      </c>
      <c r="F138" s="288">
        <v>1</v>
      </c>
    </row>
    <row r="139" spans="1:6">
      <c r="A139" s="649">
        <v>129</v>
      </c>
      <c r="B139" s="532"/>
      <c r="C139" s="663" t="s">
        <v>2067</v>
      </c>
      <c r="D139" s="280"/>
      <c r="E139" s="653" t="s">
        <v>13</v>
      </c>
      <c r="F139" s="288">
        <v>1</v>
      </c>
    </row>
    <row r="140" spans="1:6" ht="13.5">
      <c r="A140" s="649">
        <v>130</v>
      </c>
      <c r="B140" s="532"/>
      <c r="C140" s="650" t="s">
        <v>2068</v>
      </c>
      <c r="D140" s="364"/>
      <c r="E140" s="664"/>
      <c r="F140" s="652"/>
    </row>
    <row r="141" spans="1:6">
      <c r="A141" s="649">
        <v>131</v>
      </c>
      <c r="B141" s="532"/>
      <c r="C141" s="663" t="s">
        <v>2069</v>
      </c>
      <c r="D141" s="280"/>
      <c r="E141" s="653" t="s">
        <v>13</v>
      </c>
      <c r="F141" s="288">
        <v>1</v>
      </c>
    </row>
    <row r="142" spans="1:6" ht="13.5">
      <c r="A142" s="649">
        <v>132</v>
      </c>
      <c r="B142" s="532"/>
      <c r="C142" s="661" t="s">
        <v>2070</v>
      </c>
      <c r="D142" s="364"/>
      <c r="E142" s="664"/>
      <c r="F142" s="652"/>
    </row>
    <row r="143" spans="1:6">
      <c r="A143" s="649">
        <v>133</v>
      </c>
      <c r="B143" s="532"/>
      <c r="C143" s="658" t="s">
        <v>2071</v>
      </c>
      <c r="D143" s="280"/>
      <c r="E143" s="653" t="s">
        <v>13</v>
      </c>
      <c r="F143" s="288">
        <v>1</v>
      </c>
    </row>
    <row r="144" spans="1:6">
      <c r="A144" s="649">
        <v>134</v>
      </c>
      <c r="B144" s="532"/>
      <c r="C144" s="658" t="s">
        <v>2072</v>
      </c>
      <c r="D144" s="280"/>
      <c r="E144" s="653" t="s">
        <v>13</v>
      </c>
      <c r="F144" s="288">
        <v>1</v>
      </c>
    </row>
    <row r="145" spans="1:8">
      <c r="A145" s="649">
        <v>135</v>
      </c>
      <c r="B145" s="532"/>
      <c r="C145" s="658" t="s">
        <v>2073</v>
      </c>
      <c r="D145" s="280"/>
      <c r="E145" s="653" t="s">
        <v>13</v>
      </c>
      <c r="F145" s="288">
        <v>3</v>
      </c>
    </row>
    <row r="146" spans="1:8">
      <c r="A146" s="447"/>
      <c r="B146" s="455"/>
      <c r="C146" s="42"/>
      <c r="D146" s="42"/>
      <c r="E146" s="43"/>
      <c r="F146" s="448"/>
    </row>
    <row r="147" spans="1:8" ht="14.25">
      <c r="A147" s="425"/>
      <c r="B147" s="425"/>
      <c r="C147" s="460"/>
      <c r="D147" s="460"/>
      <c r="E147" s="460" t="s">
        <v>1</v>
      </c>
      <c r="F147" s="426"/>
    </row>
    <row r="148" spans="1:8" s="50" customFormat="1" ht="45" customHeight="1">
      <c r="A148"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892"/>
      <c r="C148" s="892"/>
      <c r="D148" s="892"/>
      <c r="E148" s="892"/>
      <c r="F148" s="892"/>
      <c r="G148" s="892"/>
      <c r="H148" s="892"/>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3"/>
  <sheetViews>
    <sheetView showZeros="0" view="pageBreakPreview" zoomScaleNormal="100" zoomScaleSheetLayoutView="100" workbookViewId="0">
      <selection activeCell="D34" sqref="D34"/>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1,1</v>
      </c>
      <c r="E1" s="10"/>
      <c r="F1" s="10"/>
      <c r="G1" s="10"/>
    </row>
    <row r="2" spans="1:7" s="9" customFormat="1" ht="18.75">
      <c r="A2" s="894" t="str">
        <f>C9</f>
        <v>Sagatavošanās darbi, būvlaukuma uzturēšana</v>
      </c>
      <c r="B2" s="895"/>
      <c r="C2" s="895"/>
      <c r="D2" s="895"/>
      <c r="E2" s="895"/>
      <c r="F2" s="895"/>
      <c r="G2" s="895"/>
    </row>
    <row r="3" spans="1:7" ht="13.9" customHeight="1">
      <c r="A3" s="11" t="s">
        <v>1784</v>
      </c>
      <c r="B3" s="11" t="s">
        <v>1754</v>
      </c>
      <c r="C3" s="11"/>
      <c r="D3" s="13"/>
      <c r="E3" s="13"/>
      <c r="F3" s="13"/>
      <c r="G3" s="13"/>
    </row>
    <row r="4" spans="1:7" s="16" customFormat="1">
      <c r="A4" s="11" t="s">
        <v>1785</v>
      </c>
      <c r="B4" s="11" t="s">
        <v>1155</v>
      </c>
      <c r="C4" s="11"/>
      <c r="D4" s="15"/>
      <c r="E4" s="15"/>
      <c r="F4" s="15"/>
      <c r="G4" s="15"/>
    </row>
    <row r="5" spans="1:7" s="16" customFormat="1">
      <c r="A5" s="11" t="s">
        <v>1786</v>
      </c>
      <c r="B5" s="11" t="s">
        <v>1748</v>
      </c>
      <c r="C5" s="11"/>
      <c r="D5" s="17"/>
      <c r="E5" s="18"/>
      <c r="F5" s="18"/>
      <c r="G5" s="18"/>
    </row>
    <row r="6" spans="1:7">
      <c r="A6" s="19"/>
      <c r="B6" s="19"/>
    </row>
    <row r="7" spans="1:7" ht="14.25" customHeight="1">
      <c r="A7" s="896" t="s">
        <v>0</v>
      </c>
      <c r="B7" s="897"/>
      <c r="C7" s="899" t="s">
        <v>2</v>
      </c>
      <c r="D7" s="901" t="s">
        <v>3</v>
      </c>
      <c r="E7" s="902" t="s">
        <v>4</v>
      </c>
      <c r="F7" s="20"/>
      <c r="G7" s="21"/>
    </row>
    <row r="8" spans="1:7" ht="59.25" customHeight="1">
      <c r="A8" s="896"/>
      <c r="B8" s="898"/>
      <c r="C8" s="900"/>
      <c r="D8" s="901"/>
      <c r="E8" s="902"/>
      <c r="F8" s="20"/>
      <c r="G8" s="21"/>
    </row>
    <row r="9" spans="1:7" ht="31.5">
      <c r="A9" s="443"/>
      <c r="B9" s="450"/>
      <c r="C9" s="444" t="s">
        <v>1824</v>
      </c>
      <c r="D9" s="25"/>
      <c r="E9" s="26"/>
      <c r="F9" s="20"/>
      <c r="G9" s="21"/>
    </row>
    <row r="10" spans="1:7">
      <c r="A10" s="27">
        <v>0</v>
      </c>
      <c r="B10" s="28"/>
      <c r="C10" s="29" t="s">
        <v>32</v>
      </c>
      <c r="D10" s="30"/>
      <c r="E10" s="30"/>
      <c r="F10" s="20"/>
      <c r="G10" s="21"/>
    </row>
    <row r="11" spans="1:7" ht="25.5">
      <c r="A11" s="31">
        <v>1</v>
      </c>
      <c r="B11" s="32"/>
      <c r="C11" s="33" t="s">
        <v>33</v>
      </c>
      <c r="D11" s="34" t="s">
        <v>13</v>
      </c>
      <c r="E11" s="35">
        <v>1</v>
      </c>
      <c r="F11" s="20"/>
      <c r="G11" s="21"/>
    </row>
    <row r="12" spans="1:7">
      <c r="A12" s="31">
        <v>2</v>
      </c>
      <c r="B12" s="32"/>
      <c r="C12" s="33" t="s">
        <v>34</v>
      </c>
      <c r="D12" s="34" t="s">
        <v>13</v>
      </c>
      <c r="E12" s="35">
        <v>1</v>
      </c>
      <c r="F12" s="20"/>
      <c r="G12" s="21"/>
    </row>
    <row r="13" spans="1:7">
      <c r="A13" s="31">
        <v>3</v>
      </c>
      <c r="B13" s="32"/>
      <c r="C13" s="33" t="s">
        <v>35</v>
      </c>
      <c r="D13" s="34" t="s">
        <v>16</v>
      </c>
      <c r="E13" s="35">
        <v>4110</v>
      </c>
      <c r="F13" s="20"/>
      <c r="G13" s="21"/>
    </row>
    <row r="14" spans="1:7" ht="25.5">
      <c r="A14" s="31">
        <v>4</v>
      </c>
      <c r="B14" s="32"/>
      <c r="C14" s="36" t="s">
        <v>36</v>
      </c>
      <c r="D14" s="37" t="s">
        <v>16</v>
      </c>
      <c r="E14" s="38">
        <v>4700</v>
      </c>
      <c r="F14" s="20"/>
      <c r="G14" s="21"/>
    </row>
    <row r="15" spans="1:7">
      <c r="A15" s="31">
        <v>5</v>
      </c>
      <c r="B15" s="32"/>
      <c r="C15" s="36" t="s">
        <v>37</v>
      </c>
      <c r="D15" s="37" t="s">
        <v>16</v>
      </c>
      <c r="E15" s="38">
        <v>514</v>
      </c>
      <c r="F15" s="20"/>
      <c r="G15" s="21"/>
    </row>
    <row r="16" spans="1:7" ht="25.5">
      <c r="A16" s="31">
        <v>6</v>
      </c>
      <c r="B16" s="32"/>
      <c r="C16" s="36" t="s">
        <v>241</v>
      </c>
      <c r="D16" s="37" t="s">
        <v>16</v>
      </c>
      <c r="E16" s="38">
        <v>8600</v>
      </c>
      <c r="F16" s="20"/>
      <c r="G16" s="21"/>
    </row>
    <row r="17" spans="1:7" ht="25.5">
      <c r="A17" s="31">
        <v>7</v>
      </c>
      <c r="B17" s="32"/>
      <c r="C17" s="39" t="s">
        <v>1293</v>
      </c>
      <c r="D17" s="37" t="s">
        <v>16</v>
      </c>
      <c r="E17" s="38">
        <v>167</v>
      </c>
      <c r="F17" s="20"/>
      <c r="G17" s="21"/>
    </row>
    <row r="18" spans="1:7" ht="25.5">
      <c r="A18" s="31">
        <v>8</v>
      </c>
      <c r="B18" s="32"/>
      <c r="C18" s="39" t="s">
        <v>2105</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892" t="s">
        <v>6</v>
      </c>
      <c r="B23" s="892"/>
      <c r="C23" s="892"/>
      <c r="D23" s="892"/>
      <c r="E23" s="892"/>
      <c r="F23" s="892"/>
      <c r="G23" s="892"/>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376"/>
  <sheetViews>
    <sheetView showZeros="0" view="pageBreakPreview" topLeftCell="A13" zoomScaleNormal="100" zoomScaleSheetLayoutView="100" workbookViewId="0">
      <selection activeCell="A2" sqref="A2:I2"/>
    </sheetView>
  </sheetViews>
  <sheetFormatPr defaultColWidth="9.140625" defaultRowHeight="12.75"/>
  <cols>
    <col min="1" max="1" width="6.28515625" style="14" customWidth="1"/>
    <col min="2" max="2" width="16.28515625" style="14" hidden="1" customWidth="1"/>
    <col min="3" max="3" width="40.28515625" style="14" customWidth="1"/>
    <col min="4" max="4" width="12.140625" style="14" customWidth="1"/>
    <col min="5" max="5" width="13.28515625" style="14" customWidth="1"/>
    <col min="6" max="6" width="8.140625" style="14" customWidth="1"/>
    <col min="7" max="8" width="9.140625" style="14"/>
    <col min="9" max="9" width="20.7109375" style="14" customWidth="1"/>
    <col min="10" max="10" width="9.140625" style="14"/>
    <col min="11" max="11" width="9.140625" style="14" hidden="1" customWidth="1"/>
    <col min="12" max="16384" width="9.140625" style="14"/>
  </cols>
  <sheetData>
    <row r="1" spans="1:9" s="9" customFormat="1">
      <c r="A1" s="893" t="s">
        <v>8</v>
      </c>
      <c r="B1" s="893"/>
      <c r="C1" s="893"/>
      <c r="D1" s="10" t="str">
        <f ca="1">MID(CELL("filename",A1), FIND("]", CELL("filename",A1))+ 1, 255)</f>
        <v>2,15</v>
      </c>
      <c r="E1" s="257"/>
      <c r="G1" s="10"/>
      <c r="H1" s="10"/>
      <c r="I1" s="10"/>
    </row>
    <row r="2" spans="1:9" s="9" customFormat="1" ht="18.75">
      <c r="A2" s="895" t="str">
        <f>C9</f>
        <v>Termoeļļas tīkli</v>
      </c>
      <c r="B2" s="895"/>
      <c r="C2" s="895"/>
      <c r="D2" s="895"/>
      <c r="E2" s="895"/>
      <c r="F2" s="895"/>
      <c r="G2" s="895"/>
      <c r="H2" s="895"/>
      <c r="I2" s="895"/>
    </row>
    <row r="3" spans="1:9" ht="13.9" customHeight="1">
      <c r="A3" s="11" t="s">
        <v>1784</v>
      </c>
      <c r="B3" s="11"/>
      <c r="C3" s="13"/>
      <c r="D3" s="13"/>
      <c r="E3" s="13"/>
      <c r="F3" s="13"/>
    </row>
    <row r="4" spans="1:9" s="16" customFormat="1">
      <c r="A4" s="11" t="s">
        <v>1785</v>
      </c>
      <c r="B4" s="11"/>
      <c r="C4" s="15"/>
      <c r="D4" s="15"/>
      <c r="E4" s="15"/>
      <c r="F4" s="15"/>
    </row>
    <row r="5" spans="1:9" s="16" customFormat="1">
      <c r="A5" s="11" t="s">
        <v>1786</v>
      </c>
      <c r="B5" s="11"/>
      <c r="C5" s="17"/>
      <c r="D5" s="18"/>
      <c r="E5" s="18"/>
      <c r="F5" s="18"/>
    </row>
    <row r="6" spans="1:9">
      <c r="A6" s="19"/>
      <c r="B6" s="19"/>
    </row>
    <row r="7" spans="1:9" ht="14.25" customHeight="1">
      <c r="A7" s="896" t="s">
        <v>0</v>
      </c>
      <c r="B7" s="897"/>
      <c r="C7" s="920" t="s">
        <v>2</v>
      </c>
      <c r="D7" s="933"/>
      <c r="E7" s="921"/>
      <c r="F7" s="901" t="s">
        <v>3</v>
      </c>
      <c r="G7" s="902" t="s">
        <v>4</v>
      </c>
      <c r="H7" s="20"/>
      <c r="I7" s="21"/>
    </row>
    <row r="8" spans="1:9" ht="59.25" customHeight="1">
      <c r="A8" s="896"/>
      <c r="B8" s="898"/>
      <c r="C8" s="922"/>
      <c r="D8" s="934"/>
      <c r="E8" s="923"/>
      <c r="F8" s="901"/>
      <c r="G8" s="902"/>
      <c r="H8" s="20"/>
      <c r="I8" s="21"/>
    </row>
    <row r="9" spans="1:9">
      <c r="A9" s="22"/>
      <c r="B9" s="23"/>
      <c r="C9" s="258" t="s">
        <v>269</v>
      </c>
      <c r="D9" s="259"/>
      <c r="E9" s="259"/>
      <c r="F9" s="25"/>
      <c r="G9" s="26"/>
      <c r="H9" s="20"/>
      <c r="I9" s="21"/>
    </row>
    <row r="10" spans="1:9" ht="15.75">
      <c r="A10" s="665"/>
      <c r="B10" s="116"/>
      <c r="C10" s="361" t="s">
        <v>2074</v>
      </c>
      <c r="D10" s="666"/>
      <c r="E10" s="666"/>
      <c r="F10" s="647"/>
      <c r="G10" s="648"/>
      <c r="H10" s="20"/>
      <c r="I10" s="21"/>
    </row>
    <row r="11" spans="1:9">
      <c r="A11" s="667"/>
      <c r="B11" s="214"/>
      <c r="C11" s="668" t="s">
        <v>2075</v>
      </c>
      <c r="D11" s="668"/>
      <c r="E11" s="668"/>
      <c r="F11" s="669"/>
      <c r="G11" s="669"/>
      <c r="H11" s="20"/>
      <c r="I11" s="21"/>
    </row>
    <row r="12" spans="1:9" ht="38.25">
      <c r="A12" s="220">
        <v>1</v>
      </c>
      <c r="B12" s="214"/>
      <c r="C12" s="670" t="s">
        <v>988</v>
      </c>
      <c r="D12" s="670" t="s">
        <v>2076</v>
      </c>
      <c r="E12" s="670" t="s">
        <v>2077</v>
      </c>
      <c r="F12" s="671" t="s">
        <v>110</v>
      </c>
      <c r="G12" s="671">
        <v>1</v>
      </c>
      <c r="H12" s="20"/>
      <c r="I12" s="21"/>
    </row>
    <row r="13" spans="1:9">
      <c r="A13" s="220"/>
      <c r="B13" s="214"/>
      <c r="C13" s="672" t="s">
        <v>989</v>
      </c>
      <c r="D13" s="670"/>
      <c r="E13" s="670"/>
      <c r="F13" s="671"/>
      <c r="G13" s="671"/>
      <c r="H13" s="20"/>
      <c r="I13" s="21"/>
    </row>
    <row r="14" spans="1:9">
      <c r="A14" s="220"/>
      <c r="B14" s="214"/>
      <c r="C14" s="672" t="s">
        <v>990</v>
      </c>
      <c r="D14" s="670"/>
      <c r="E14" s="670"/>
      <c r="F14" s="671"/>
      <c r="G14" s="671"/>
      <c r="H14" s="20"/>
      <c r="I14" s="21"/>
    </row>
    <row r="15" spans="1:9">
      <c r="A15" s="220"/>
      <c r="B15" s="214"/>
      <c r="C15" s="672" t="s">
        <v>991</v>
      </c>
      <c r="D15" s="670"/>
      <c r="E15" s="670"/>
      <c r="F15" s="671"/>
      <c r="G15" s="671"/>
      <c r="H15" s="20"/>
      <c r="I15" s="21"/>
    </row>
    <row r="16" spans="1:9">
      <c r="A16" s="220"/>
      <c r="B16" s="214"/>
      <c r="C16" s="672" t="s">
        <v>992</v>
      </c>
      <c r="D16" s="670"/>
      <c r="E16" s="670"/>
      <c r="F16" s="671"/>
      <c r="G16" s="671"/>
      <c r="H16" s="20"/>
      <c r="I16" s="21"/>
    </row>
    <row r="17" spans="1:9">
      <c r="A17" s="220"/>
      <c r="B17" s="214"/>
      <c r="C17" s="670" t="s">
        <v>993</v>
      </c>
      <c r="D17" s="670"/>
      <c r="E17" s="670"/>
      <c r="F17" s="671"/>
      <c r="G17" s="671"/>
      <c r="H17" s="20"/>
      <c r="I17" s="21"/>
    </row>
    <row r="18" spans="1:9" ht="38.25">
      <c r="A18" s="220"/>
      <c r="B18" s="214"/>
      <c r="C18" s="670" t="s">
        <v>994</v>
      </c>
      <c r="D18" s="670"/>
      <c r="E18" s="670"/>
      <c r="F18" s="671"/>
      <c r="G18" s="671"/>
      <c r="H18" s="20"/>
      <c r="I18" s="21"/>
    </row>
    <row r="19" spans="1:9" ht="25.5">
      <c r="A19" s="220"/>
      <c r="B19" s="214"/>
      <c r="C19" s="670" t="s">
        <v>995</v>
      </c>
      <c r="D19" s="670"/>
      <c r="E19" s="670"/>
      <c r="F19" s="671"/>
      <c r="G19" s="671"/>
      <c r="H19" s="20"/>
      <c r="I19" s="21"/>
    </row>
    <row r="20" spans="1:9" ht="38.25">
      <c r="A20" s="220"/>
      <c r="B20" s="214"/>
      <c r="C20" s="670" t="s">
        <v>996</v>
      </c>
      <c r="D20" s="670"/>
      <c r="E20" s="670"/>
      <c r="F20" s="671"/>
      <c r="G20" s="671"/>
      <c r="H20" s="20"/>
      <c r="I20" s="21"/>
    </row>
    <row r="21" spans="1:9">
      <c r="A21" s="220"/>
      <c r="B21" s="214"/>
      <c r="C21" s="672" t="s">
        <v>997</v>
      </c>
      <c r="D21" s="670"/>
      <c r="E21" s="670"/>
      <c r="F21" s="671"/>
      <c r="G21" s="671"/>
      <c r="H21" s="20"/>
      <c r="I21" s="21"/>
    </row>
    <row r="22" spans="1:9">
      <c r="A22" s="220"/>
      <c r="B22" s="214"/>
      <c r="C22" s="672" t="s">
        <v>998</v>
      </c>
      <c r="D22" s="670"/>
      <c r="E22" s="670"/>
      <c r="F22" s="671"/>
      <c r="G22" s="671"/>
      <c r="H22" s="20"/>
      <c r="I22" s="21"/>
    </row>
    <row r="23" spans="1:9" ht="38.25">
      <c r="A23" s="220">
        <v>2</v>
      </c>
      <c r="B23" s="214"/>
      <c r="C23" s="670" t="s">
        <v>988</v>
      </c>
      <c r="D23" s="670" t="s">
        <v>2076</v>
      </c>
      <c r="E23" s="670" t="s">
        <v>2077</v>
      </c>
      <c r="F23" s="671" t="s">
        <v>110</v>
      </c>
      <c r="G23" s="671">
        <v>1</v>
      </c>
      <c r="H23" s="20"/>
      <c r="I23" s="21"/>
    </row>
    <row r="24" spans="1:9">
      <c r="A24" s="220"/>
      <c r="B24" s="214"/>
      <c r="C24" s="672" t="s">
        <v>989</v>
      </c>
      <c r="D24" s="670"/>
      <c r="E24" s="670"/>
      <c r="F24" s="671"/>
      <c r="G24" s="671"/>
      <c r="H24" s="20"/>
      <c r="I24" s="21"/>
    </row>
    <row r="25" spans="1:9">
      <c r="A25" s="220"/>
      <c r="B25" s="214"/>
      <c r="C25" s="672" t="s">
        <v>990</v>
      </c>
      <c r="D25" s="670"/>
      <c r="E25" s="670"/>
      <c r="F25" s="671"/>
      <c r="G25" s="671"/>
      <c r="H25" s="20"/>
      <c r="I25" s="21"/>
    </row>
    <row r="26" spans="1:9">
      <c r="A26" s="220"/>
      <c r="B26" s="214"/>
      <c r="C26" s="672" t="s">
        <v>991</v>
      </c>
      <c r="D26" s="670"/>
      <c r="E26" s="670"/>
      <c r="F26" s="671"/>
      <c r="G26" s="671"/>
      <c r="H26" s="20"/>
      <c r="I26" s="21"/>
    </row>
    <row r="27" spans="1:9">
      <c r="A27" s="220"/>
      <c r="B27" s="214"/>
      <c r="C27" s="672" t="s">
        <v>992</v>
      </c>
      <c r="D27" s="670"/>
      <c r="E27" s="670"/>
      <c r="F27" s="671"/>
      <c r="G27" s="671"/>
      <c r="H27" s="20"/>
      <c r="I27" s="21"/>
    </row>
    <row r="28" spans="1:9">
      <c r="A28" s="220"/>
      <c r="B28" s="214"/>
      <c r="C28" s="670" t="s">
        <v>993</v>
      </c>
      <c r="D28" s="670"/>
      <c r="E28" s="670"/>
      <c r="F28" s="671"/>
      <c r="G28" s="671"/>
      <c r="H28" s="20"/>
      <c r="I28" s="21"/>
    </row>
    <row r="29" spans="1:9" ht="38.25">
      <c r="A29" s="220"/>
      <c r="B29" s="214"/>
      <c r="C29" s="670" t="s">
        <v>994</v>
      </c>
      <c r="D29" s="670"/>
      <c r="E29" s="670"/>
      <c r="F29" s="671"/>
      <c r="G29" s="671"/>
      <c r="H29" s="20"/>
      <c r="I29" s="21"/>
    </row>
    <row r="30" spans="1:9" ht="25.5">
      <c r="A30" s="220"/>
      <c r="B30" s="214"/>
      <c r="C30" s="670" t="s">
        <v>995</v>
      </c>
      <c r="D30" s="670"/>
      <c r="E30" s="670"/>
      <c r="F30" s="671"/>
      <c r="G30" s="671"/>
      <c r="H30" s="20"/>
      <c r="I30" s="21"/>
    </row>
    <row r="31" spans="1:9" ht="38.25">
      <c r="A31" s="220"/>
      <c r="B31" s="214"/>
      <c r="C31" s="670" t="s">
        <v>996</v>
      </c>
      <c r="D31" s="670"/>
      <c r="E31" s="670"/>
      <c r="F31" s="671"/>
      <c r="G31" s="671"/>
      <c r="H31" s="20"/>
      <c r="I31" s="21"/>
    </row>
    <row r="32" spans="1:9">
      <c r="A32" s="220"/>
      <c r="B32" s="214"/>
      <c r="C32" s="672" t="s">
        <v>997</v>
      </c>
      <c r="D32" s="670"/>
      <c r="E32" s="670"/>
      <c r="F32" s="671"/>
      <c r="G32" s="671"/>
      <c r="H32" s="20"/>
      <c r="I32" s="21"/>
    </row>
    <row r="33" spans="1:9">
      <c r="A33" s="220"/>
      <c r="B33" s="214"/>
      <c r="C33" s="672" t="s">
        <v>998</v>
      </c>
      <c r="D33" s="670"/>
      <c r="E33" s="670"/>
      <c r="F33" s="671"/>
      <c r="G33" s="671"/>
      <c r="H33" s="20"/>
      <c r="I33" s="21"/>
    </row>
    <row r="34" spans="1:9" ht="25.5">
      <c r="A34" s="220">
        <v>3</v>
      </c>
      <c r="B34" s="214"/>
      <c r="C34" s="670" t="s">
        <v>999</v>
      </c>
      <c r="D34" s="670" t="s">
        <v>1000</v>
      </c>
      <c r="E34" s="670" t="s">
        <v>2078</v>
      </c>
      <c r="F34" s="671" t="s">
        <v>110</v>
      </c>
      <c r="G34" s="671">
        <v>1</v>
      </c>
      <c r="H34" s="20"/>
      <c r="I34" s="21"/>
    </row>
    <row r="35" spans="1:9" ht="25.5">
      <c r="A35" s="220"/>
      <c r="B35" s="214"/>
      <c r="C35" s="673" t="s">
        <v>1001</v>
      </c>
      <c r="D35" s="670"/>
      <c r="E35" s="670"/>
      <c r="F35" s="671"/>
      <c r="G35" s="671"/>
      <c r="H35" s="20"/>
      <c r="I35" s="21"/>
    </row>
    <row r="36" spans="1:9" ht="25.5">
      <c r="A36" s="220">
        <v>4</v>
      </c>
      <c r="B36" s="214"/>
      <c r="C36" s="670" t="s">
        <v>999</v>
      </c>
      <c r="D36" s="670" t="s">
        <v>1000</v>
      </c>
      <c r="E36" s="670" t="s">
        <v>2078</v>
      </c>
      <c r="F36" s="671" t="s">
        <v>110</v>
      </c>
      <c r="G36" s="671">
        <v>1</v>
      </c>
      <c r="H36" s="20"/>
      <c r="I36" s="21"/>
    </row>
    <row r="37" spans="1:9" ht="25.5">
      <c r="A37" s="220"/>
      <c r="B37" s="214"/>
      <c r="C37" s="673" t="s">
        <v>1002</v>
      </c>
      <c r="D37" s="670"/>
      <c r="E37" s="670"/>
      <c r="F37" s="671"/>
      <c r="G37" s="671"/>
      <c r="H37" s="20"/>
      <c r="I37" s="21"/>
    </row>
    <row r="38" spans="1:9" ht="38.25">
      <c r="A38" s="220">
        <f>A36+1</f>
        <v>5</v>
      </c>
      <c r="B38" s="214"/>
      <c r="C38" s="670" t="s">
        <v>1003</v>
      </c>
      <c r="D38" s="674"/>
      <c r="E38" s="674" t="s">
        <v>2079</v>
      </c>
      <c r="F38" s="671" t="s">
        <v>110</v>
      </c>
      <c r="G38" s="671">
        <v>1</v>
      </c>
      <c r="H38" s="20"/>
      <c r="I38" s="21"/>
    </row>
    <row r="39" spans="1:9" ht="38.25">
      <c r="A39" s="220">
        <f t="shared" ref="A39:A94" si="0">A38+1</f>
        <v>6</v>
      </c>
      <c r="B39" s="214"/>
      <c r="C39" s="670" t="s">
        <v>1003</v>
      </c>
      <c r="D39" s="674"/>
      <c r="E39" s="674" t="s">
        <v>2079</v>
      </c>
      <c r="F39" s="671" t="s">
        <v>110</v>
      </c>
      <c r="G39" s="671">
        <v>1</v>
      </c>
      <c r="H39" s="20"/>
      <c r="I39" s="21"/>
    </row>
    <row r="40" spans="1:9" ht="38.25">
      <c r="A40" s="220">
        <f t="shared" si="0"/>
        <v>7</v>
      </c>
      <c r="B40" s="214"/>
      <c r="C40" s="670" t="s">
        <v>1003</v>
      </c>
      <c r="D40" s="674"/>
      <c r="E40" s="674" t="s">
        <v>2079</v>
      </c>
      <c r="F40" s="671" t="s">
        <v>110</v>
      </c>
      <c r="G40" s="671">
        <v>1</v>
      </c>
      <c r="H40" s="20"/>
      <c r="I40" s="21"/>
    </row>
    <row r="41" spans="1:9" ht="38.25">
      <c r="A41" s="220">
        <f t="shared" si="0"/>
        <v>8</v>
      </c>
      <c r="B41" s="214"/>
      <c r="C41" s="670" t="s">
        <v>1003</v>
      </c>
      <c r="D41" s="674"/>
      <c r="E41" s="674" t="s">
        <v>2079</v>
      </c>
      <c r="F41" s="671" t="s">
        <v>110</v>
      </c>
      <c r="G41" s="671">
        <v>1</v>
      </c>
      <c r="H41" s="20"/>
      <c r="I41" s="21"/>
    </row>
    <row r="42" spans="1:9">
      <c r="A42" s="220">
        <f>A41+1</f>
        <v>9</v>
      </c>
      <c r="B42" s="214"/>
      <c r="C42" s="670" t="s">
        <v>1004</v>
      </c>
      <c r="D42" s="674"/>
      <c r="E42" s="674" t="s">
        <v>1005</v>
      </c>
      <c r="F42" s="671" t="s">
        <v>110</v>
      </c>
      <c r="G42" s="671">
        <v>1</v>
      </c>
      <c r="H42" s="20"/>
      <c r="I42" s="21"/>
    </row>
    <row r="43" spans="1:9" ht="25.5">
      <c r="A43" s="220"/>
      <c r="B43" s="214"/>
      <c r="C43" s="670" t="s">
        <v>1006</v>
      </c>
      <c r="D43" s="674"/>
      <c r="E43" s="674" t="s">
        <v>1007</v>
      </c>
      <c r="F43" s="671" t="s">
        <v>110</v>
      </c>
      <c r="G43" s="671">
        <v>1</v>
      </c>
      <c r="H43" s="20"/>
      <c r="I43" s="21"/>
    </row>
    <row r="44" spans="1:9" ht="38.25">
      <c r="A44" s="220">
        <f>A42+1</f>
        <v>10</v>
      </c>
      <c r="B44" s="214"/>
      <c r="C44" s="397" t="s">
        <v>1008</v>
      </c>
      <c r="D44" s="674">
        <v>103</v>
      </c>
      <c r="E44" s="674" t="s">
        <v>2080</v>
      </c>
      <c r="F44" s="671" t="s">
        <v>110</v>
      </c>
      <c r="G44" s="671">
        <v>1</v>
      </c>
      <c r="H44" s="20"/>
      <c r="I44" s="21"/>
    </row>
    <row r="45" spans="1:9" ht="38.25">
      <c r="A45" s="220">
        <f t="shared" si="0"/>
        <v>11</v>
      </c>
      <c r="B45" s="214"/>
      <c r="C45" s="397" t="s">
        <v>1008</v>
      </c>
      <c r="D45" s="674">
        <v>103</v>
      </c>
      <c r="E45" s="674" t="s">
        <v>2080</v>
      </c>
      <c r="F45" s="671" t="s">
        <v>110</v>
      </c>
      <c r="G45" s="671">
        <v>1</v>
      </c>
      <c r="H45" s="20"/>
      <c r="I45" s="21"/>
    </row>
    <row r="46" spans="1:9" ht="25.5">
      <c r="A46" s="220">
        <f t="shared" si="0"/>
        <v>12</v>
      </c>
      <c r="B46" s="214"/>
      <c r="C46" s="670" t="s">
        <v>1009</v>
      </c>
      <c r="D46" s="674"/>
      <c r="E46" s="674" t="s">
        <v>1010</v>
      </c>
      <c r="F46" s="671" t="s">
        <v>7</v>
      </c>
      <c r="G46" s="671">
        <v>1</v>
      </c>
      <c r="H46" s="20"/>
      <c r="I46" s="21"/>
    </row>
    <row r="47" spans="1:9" ht="25.5">
      <c r="A47" s="220">
        <f t="shared" si="0"/>
        <v>13</v>
      </c>
      <c r="B47" s="214"/>
      <c r="C47" s="670" t="s">
        <v>1009</v>
      </c>
      <c r="D47" s="674"/>
      <c r="E47" s="674" t="s">
        <v>1010</v>
      </c>
      <c r="F47" s="671" t="s">
        <v>7</v>
      </c>
      <c r="G47" s="671">
        <v>1</v>
      </c>
      <c r="H47" s="20"/>
      <c r="I47" s="21"/>
    </row>
    <row r="48" spans="1:9">
      <c r="A48" s="220">
        <f t="shared" si="0"/>
        <v>14</v>
      </c>
      <c r="B48" s="214"/>
      <c r="C48" s="397" t="s">
        <v>1011</v>
      </c>
      <c r="D48" s="674" t="s">
        <v>1012</v>
      </c>
      <c r="E48" s="674" t="s">
        <v>1013</v>
      </c>
      <c r="F48" s="671" t="s">
        <v>110</v>
      </c>
      <c r="G48" s="671">
        <v>1</v>
      </c>
      <c r="H48" s="20"/>
      <c r="I48" s="21"/>
    </row>
    <row r="49" spans="1:9">
      <c r="A49" s="220">
        <f t="shared" si="0"/>
        <v>15</v>
      </c>
      <c r="B49" s="214"/>
      <c r="C49" s="672" t="s">
        <v>1014</v>
      </c>
      <c r="D49" s="674"/>
      <c r="E49" s="675" t="s">
        <v>2081</v>
      </c>
      <c r="F49" s="671" t="s">
        <v>7</v>
      </c>
      <c r="G49" s="671">
        <v>1</v>
      </c>
      <c r="H49" s="20"/>
      <c r="I49" s="21"/>
    </row>
    <row r="50" spans="1:9">
      <c r="A50" s="220">
        <f t="shared" si="0"/>
        <v>16</v>
      </c>
      <c r="B50" s="214"/>
      <c r="C50" s="672" t="s">
        <v>1015</v>
      </c>
      <c r="D50" s="674"/>
      <c r="E50" s="674"/>
      <c r="F50" s="671" t="s">
        <v>7</v>
      </c>
      <c r="G50" s="671">
        <v>1</v>
      </c>
      <c r="H50" s="20"/>
      <c r="I50" s="21"/>
    </row>
    <row r="51" spans="1:9">
      <c r="A51" s="220">
        <f t="shared" si="0"/>
        <v>17</v>
      </c>
      <c r="B51" s="214"/>
      <c r="C51" s="672" t="s">
        <v>1016</v>
      </c>
      <c r="D51" s="674"/>
      <c r="E51" s="674" t="s">
        <v>1081</v>
      </c>
      <c r="F51" s="671" t="s">
        <v>7</v>
      </c>
      <c r="G51" s="671">
        <v>1</v>
      </c>
      <c r="H51" s="20"/>
      <c r="I51" s="21"/>
    </row>
    <row r="52" spans="1:9">
      <c r="A52" s="220">
        <f t="shared" si="0"/>
        <v>18</v>
      </c>
      <c r="B52" s="214"/>
      <c r="C52" s="397" t="s">
        <v>1011</v>
      </c>
      <c r="D52" s="674" t="s">
        <v>1012</v>
      </c>
      <c r="E52" s="674" t="s">
        <v>1013</v>
      </c>
      <c r="F52" s="671" t="s">
        <v>110</v>
      </c>
      <c r="G52" s="671">
        <v>1</v>
      </c>
      <c r="H52" s="20"/>
      <c r="I52" s="21"/>
    </row>
    <row r="53" spans="1:9">
      <c r="A53" s="220">
        <f t="shared" si="0"/>
        <v>19</v>
      </c>
      <c r="B53" s="214"/>
      <c r="C53" s="397" t="s">
        <v>1017</v>
      </c>
      <c r="D53" s="674" t="s">
        <v>1012</v>
      </c>
      <c r="E53" s="674" t="s">
        <v>1018</v>
      </c>
      <c r="F53" s="671" t="s">
        <v>110</v>
      </c>
      <c r="G53" s="671">
        <v>1</v>
      </c>
      <c r="H53" s="20"/>
      <c r="I53" s="21"/>
    </row>
    <row r="54" spans="1:9">
      <c r="A54" s="220">
        <f t="shared" si="0"/>
        <v>20</v>
      </c>
      <c r="B54" s="214"/>
      <c r="C54" s="397" t="s">
        <v>1017</v>
      </c>
      <c r="D54" s="674" t="s">
        <v>1012</v>
      </c>
      <c r="E54" s="674" t="s">
        <v>1018</v>
      </c>
      <c r="F54" s="671" t="s">
        <v>110</v>
      </c>
      <c r="G54" s="671">
        <v>1</v>
      </c>
      <c r="H54" s="20"/>
      <c r="I54" s="21"/>
    </row>
    <row r="55" spans="1:9">
      <c r="A55" s="220">
        <f t="shared" si="0"/>
        <v>21</v>
      </c>
      <c r="B55" s="214"/>
      <c r="C55" s="672" t="s">
        <v>1019</v>
      </c>
      <c r="D55" s="674"/>
      <c r="E55" s="674" t="s">
        <v>1018</v>
      </c>
      <c r="F55" s="671" t="s">
        <v>110</v>
      </c>
      <c r="G55" s="671">
        <v>1</v>
      </c>
      <c r="H55" s="20"/>
      <c r="I55" s="21"/>
    </row>
    <row r="56" spans="1:9">
      <c r="A56" s="220">
        <f t="shared" si="0"/>
        <v>22</v>
      </c>
      <c r="B56" s="214"/>
      <c r="C56" s="672" t="s">
        <v>1014</v>
      </c>
      <c r="D56" s="674"/>
      <c r="E56" s="675" t="s">
        <v>2081</v>
      </c>
      <c r="F56" s="671" t="s">
        <v>7</v>
      </c>
      <c r="G56" s="671">
        <v>1</v>
      </c>
      <c r="H56" s="20"/>
      <c r="I56" s="21"/>
    </row>
    <row r="57" spans="1:9">
      <c r="A57" s="220">
        <f t="shared" si="0"/>
        <v>23</v>
      </c>
      <c r="B57" s="214"/>
      <c r="C57" s="672" t="s">
        <v>1015</v>
      </c>
      <c r="D57" s="674"/>
      <c r="E57" s="674"/>
      <c r="F57" s="671" t="s">
        <v>7</v>
      </c>
      <c r="G57" s="671">
        <v>1</v>
      </c>
      <c r="H57" s="20"/>
      <c r="I57" s="21"/>
    </row>
    <row r="58" spans="1:9">
      <c r="A58" s="220">
        <f t="shared" si="0"/>
        <v>24</v>
      </c>
      <c r="B58" s="214"/>
      <c r="C58" s="672" t="s">
        <v>1014</v>
      </c>
      <c r="D58" s="674"/>
      <c r="E58" s="675" t="s">
        <v>2081</v>
      </c>
      <c r="F58" s="671" t="s">
        <v>7</v>
      </c>
      <c r="G58" s="671">
        <v>1</v>
      </c>
      <c r="H58" s="20"/>
      <c r="I58" s="21"/>
    </row>
    <row r="59" spans="1:9">
      <c r="A59" s="220">
        <f t="shared" si="0"/>
        <v>25</v>
      </c>
      <c r="B59" s="214"/>
      <c r="C59" s="672" t="s">
        <v>1015</v>
      </c>
      <c r="D59" s="674"/>
      <c r="E59" s="674"/>
      <c r="F59" s="671" t="s">
        <v>7</v>
      </c>
      <c r="G59" s="671">
        <v>1</v>
      </c>
      <c r="H59" s="20"/>
      <c r="I59" s="21"/>
    </row>
    <row r="60" spans="1:9">
      <c r="A60" s="220">
        <f t="shared" si="0"/>
        <v>26</v>
      </c>
      <c r="B60" s="214"/>
      <c r="C60" s="670" t="s">
        <v>1020</v>
      </c>
      <c r="D60" s="674"/>
      <c r="E60" s="674" t="s">
        <v>1018</v>
      </c>
      <c r="F60" s="671" t="s">
        <v>7</v>
      </c>
      <c r="G60" s="671">
        <v>1</v>
      </c>
      <c r="H60" s="20"/>
      <c r="I60" s="21"/>
    </row>
    <row r="61" spans="1:9">
      <c r="A61" s="220">
        <f t="shared" si="0"/>
        <v>27</v>
      </c>
      <c r="B61" s="214"/>
      <c r="C61" s="397" t="s">
        <v>1017</v>
      </c>
      <c r="D61" s="674" t="s">
        <v>1012</v>
      </c>
      <c r="E61" s="674" t="s">
        <v>1018</v>
      </c>
      <c r="F61" s="671" t="s">
        <v>110</v>
      </c>
      <c r="G61" s="671">
        <v>1</v>
      </c>
      <c r="H61" s="20"/>
      <c r="I61" s="21"/>
    </row>
    <row r="62" spans="1:9">
      <c r="A62" s="220">
        <f t="shared" si="0"/>
        <v>28</v>
      </c>
      <c r="B62" s="214"/>
      <c r="C62" s="397" t="s">
        <v>1017</v>
      </c>
      <c r="D62" s="674" t="s">
        <v>1012</v>
      </c>
      <c r="E62" s="674" t="s">
        <v>1018</v>
      </c>
      <c r="F62" s="671" t="s">
        <v>110</v>
      </c>
      <c r="G62" s="671">
        <v>1</v>
      </c>
      <c r="H62" s="20"/>
      <c r="I62" s="21"/>
    </row>
    <row r="63" spans="1:9">
      <c r="A63" s="220">
        <f t="shared" si="0"/>
        <v>29</v>
      </c>
      <c r="B63" s="214"/>
      <c r="C63" s="672" t="s">
        <v>1019</v>
      </c>
      <c r="D63" s="674"/>
      <c r="E63" s="674" t="s">
        <v>1018</v>
      </c>
      <c r="F63" s="671" t="s">
        <v>110</v>
      </c>
      <c r="G63" s="671">
        <v>1</v>
      </c>
      <c r="H63" s="20"/>
      <c r="I63" s="21"/>
    </row>
    <row r="64" spans="1:9">
      <c r="A64" s="220">
        <f t="shared" si="0"/>
        <v>30</v>
      </c>
      <c r="B64" s="214"/>
      <c r="C64" s="672" t="s">
        <v>1014</v>
      </c>
      <c r="D64" s="674"/>
      <c r="E64" s="675" t="s">
        <v>2081</v>
      </c>
      <c r="F64" s="671" t="s">
        <v>7</v>
      </c>
      <c r="G64" s="671">
        <v>1</v>
      </c>
      <c r="H64" s="20"/>
      <c r="I64" s="21"/>
    </row>
    <row r="65" spans="1:9">
      <c r="A65" s="220">
        <f t="shared" si="0"/>
        <v>31</v>
      </c>
      <c r="B65" s="214"/>
      <c r="C65" s="672" t="s">
        <v>1015</v>
      </c>
      <c r="D65" s="674"/>
      <c r="E65" s="674"/>
      <c r="F65" s="671" t="s">
        <v>7</v>
      </c>
      <c r="G65" s="671">
        <v>1</v>
      </c>
      <c r="H65" s="20"/>
      <c r="I65" s="21"/>
    </row>
    <row r="66" spans="1:9">
      <c r="A66" s="220">
        <f t="shared" si="0"/>
        <v>32</v>
      </c>
      <c r="B66" s="214"/>
      <c r="C66" s="672" t="s">
        <v>1014</v>
      </c>
      <c r="D66" s="674"/>
      <c r="E66" s="675" t="s">
        <v>2081</v>
      </c>
      <c r="F66" s="671" t="s">
        <v>7</v>
      </c>
      <c r="G66" s="671">
        <v>1</v>
      </c>
      <c r="H66" s="20"/>
      <c r="I66" s="21"/>
    </row>
    <row r="67" spans="1:9">
      <c r="A67" s="220">
        <f t="shared" si="0"/>
        <v>33</v>
      </c>
      <c r="B67" s="214"/>
      <c r="C67" s="672" t="s">
        <v>1015</v>
      </c>
      <c r="D67" s="674"/>
      <c r="E67" s="674"/>
      <c r="F67" s="671" t="s">
        <v>7</v>
      </c>
      <c r="G67" s="671">
        <v>1</v>
      </c>
      <c r="H67" s="20"/>
      <c r="I67" s="21"/>
    </row>
    <row r="68" spans="1:9">
      <c r="A68" s="220">
        <f t="shared" si="0"/>
        <v>34</v>
      </c>
      <c r="B68" s="214"/>
      <c r="C68" s="670" t="s">
        <v>1020</v>
      </c>
      <c r="D68" s="674"/>
      <c r="E68" s="674" t="s">
        <v>1018</v>
      </c>
      <c r="F68" s="671" t="s">
        <v>7</v>
      </c>
      <c r="G68" s="671">
        <v>1</v>
      </c>
      <c r="H68" s="20"/>
      <c r="I68" s="21"/>
    </row>
    <row r="69" spans="1:9">
      <c r="A69" s="220">
        <f t="shared" si="0"/>
        <v>35</v>
      </c>
      <c r="B69" s="214"/>
      <c r="C69" s="397" t="s">
        <v>1017</v>
      </c>
      <c r="D69" s="674" t="s">
        <v>1012</v>
      </c>
      <c r="E69" s="674" t="s">
        <v>1018</v>
      </c>
      <c r="F69" s="671" t="s">
        <v>110</v>
      </c>
      <c r="G69" s="671">
        <v>1</v>
      </c>
      <c r="H69" s="20"/>
      <c r="I69" s="21"/>
    </row>
    <row r="70" spans="1:9">
      <c r="A70" s="220">
        <f t="shared" si="0"/>
        <v>36</v>
      </c>
      <c r="B70" s="214"/>
      <c r="C70" s="397" t="s">
        <v>1021</v>
      </c>
      <c r="D70" s="674" t="s">
        <v>1012</v>
      </c>
      <c r="E70" s="674" t="s">
        <v>1013</v>
      </c>
      <c r="F70" s="671" t="s">
        <v>110</v>
      </c>
      <c r="G70" s="671">
        <v>1</v>
      </c>
      <c r="H70" s="20"/>
      <c r="I70" s="21"/>
    </row>
    <row r="71" spans="1:9">
      <c r="A71" s="220">
        <f t="shared" si="0"/>
        <v>37</v>
      </c>
      <c r="B71" s="214"/>
      <c r="C71" s="672" t="s">
        <v>1014</v>
      </c>
      <c r="D71" s="674"/>
      <c r="E71" s="675" t="s">
        <v>2081</v>
      </c>
      <c r="F71" s="671" t="s">
        <v>7</v>
      </c>
      <c r="G71" s="671">
        <v>1</v>
      </c>
      <c r="H71" s="20"/>
      <c r="I71" s="21"/>
    </row>
    <row r="72" spans="1:9">
      <c r="A72" s="220">
        <f t="shared" si="0"/>
        <v>38</v>
      </c>
      <c r="B72" s="214"/>
      <c r="C72" s="672" t="s">
        <v>1015</v>
      </c>
      <c r="D72" s="674"/>
      <c r="E72" s="674"/>
      <c r="F72" s="671" t="s">
        <v>7</v>
      </c>
      <c r="G72" s="671">
        <v>1</v>
      </c>
      <c r="H72" s="20"/>
      <c r="I72" s="21"/>
    </row>
    <row r="73" spans="1:9">
      <c r="A73" s="220">
        <f t="shared" si="0"/>
        <v>39</v>
      </c>
      <c r="B73" s="214"/>
      <c r="C73" s="672" t="s">
        <v>1016</v>
      </c>
      <c r="D73" s="674"/>
      <c r="E73" s="674" t="s">
        <v>1081</v>
      </c>
      <c r="F73" s="671" t="s">
        <v>7</v>
      </c>
      <c r="G73" s="671">
        <v>1</v>
      </c>
      <c r="H73" s="20"/>
      <c r="I73" s="21"/>
    </row>
    <row r="74" spans="1:9">
      <c r="A74" s="220">
        <f t="shared" si="0"/>
        <v>40</v>
      </c>
      <c r="B74" s="214"/>
      <c r="C74" s="397" t="s">
        <v>1021</v>
      </c>
      <c r="D74" s="674" t="s">
        <v>1012</v>
      </c>
      <c r="E74" s="674" t="s">
        <v>1013</v>
      </c>
      <c r="F74" s="671" t="s">
        <v>110</v>
      </c>
      <c r="G74" s="671">
        <v>1</v>
      </c>
      <c r="H74" s="20"/>
      <c r="I74" s="21"/>
    </row>
    <row r="75" spans="1:9">
      <c r="A75" s="220">
        <f t="shared" si="0"/>
        <v>41</v>
      </c>
      <c r="B75" s="214"/>
      <c r="C75" s="397" t="s">
        <v>1017</v>
      </c>
      <c r="D75" s="674" t="s">
        <v>1012</v>
      </c>
      <c r="E75" s="674" t="s">
        <v>1018</v>
      </c>
      <c r="F75" s="671" t="s">
        <v>110</v>
      </c>
      <c r="G75" s="671">
        <v>1</v>
      </c>
      <c r="H75" s="20"/>
      <c r="I75" s="21"/>
    </row>
    <row r="76" spans="1:9">
      <c r="A76" s="220">
        <f t="shared" si="0"/>
        <v>42</v>
      </c>
      <c r="B76" s="214"/>
      <c r="C76" s="672" t="s">
        <v>1019</v>
      </c>
      <c r="D76" s="674"/>
      <c r="E76" s="674" t="s">
        <v>1018</v>
      </c>
      <c r="F76" s="671" t="s">
        <v>110</v>
      </c>
      <c r="G76" s="671">
        <v>1</v>
      </c>
      <c r="H76" s="20"/>
      <c r="I76" s="21"/>
    </row>
    <row r="77" spans="1:9">
      <c r="A77" s="220">
        <f t="shared" si="0"/>
        <v>43</v>
      </c>
      <c r="B77" s="214"/>
      <c r="C77" s="672" t="s">
        <v>1014</v>
      </c>
      <c r="D77" s="674"/>
      <c r="E77" s="675" t="s">
        <v>2081</v>
      </c>
      <c r="F77" s="671" t="s">
        <v>7</v>
      </c>
      <c r="G77" s="671">
        <v>1</v>
      </c>
      <c r="H77" s="20"/>
      <c r="I77" s="21"/>
    </row>
    <row r="78" spans="1:9">
      <c r="A78" s="220">
        <f t="shared" si="0"/>
        <v>44</v>
      </c>
      <c r="B78" s="214"/>
      <c r="C78" s="672" t="s">
        <v>1015</v>
      </c>
      <c r="D78" s="674"/>
      <c r="E78" s="674"/>
      <c r="F78" s="671" t="s">
        <v>7</v>
      </c>
      <c r="G78" s="671">
        <v>1</v>
      </c>
      <c r="H78" s="20"/>
      <c r="I78" s="21"/>
    </row>
    <row r="79" spans="1:9">
      <c r="A79" s="220">
        <f t="shared" si="0"/>
        <v>45</v>
      </c>
      <c r="B79" s="214"/>
      <c r="C79" s="672" t="s">
        <v>1014</v>
      </c>
      <c r="D79" s="674"/>
      <c r="E79" s="675" t="s">
        <v>2081</v>
      </c>
      <c r="F79" s="671" t="s">
        <v>7</v>
      </c>
      <c r="G79" s="671">
        <v>1</v>
      </c>
      <c r="H79" s="20"/>
      <c r="I79" s="21"/>
    </row>
    <row r="80" spans="1:9">
      <c r="A80" s="220">
        <f t="shared" si="0"/>
        <v>46</v>
      </c>
      <c r="B80" s="214"/>
      <c r="C80" s="672" t="s">
        <v>1015</v>
      </c>
      <c r="D80" s="674"/>
      <c r="E80" s="674"/>
      <c r="F80" s="671" t="s">
        <v>7</v>
      </c>
      <c r="G80" s="671">
        <v>1</v>
      </c>
      <c r="H80" s="20"/>
      <c r="I80" s="21"/>
    </row>
    <row r="81" spans="1:9">
      <c r="A81" s="220">
        <f t="shared" si="0"/>
        <v>47</v>
      </c>
      <c r="B81" s="214"/>
      <c r="C81" s="670" t="s">
        <v>1020</v>
      </c>
      <c r="D81" s="674"/>
      <c r="E81" s="674" t="s">
        <v>1018</v>
      </c>
      <c r="F81" s="671" t="s">
        <v>7</v>
      </c>
      <c r="G81" s="671">
        <v>1</v>
      </c>
      <c r="H81" s="20"/>
      <c r="I81" s="21"/>
    </row>
    <row r="82" spans="1:9">
      <c r="A82" s="220">
        <f t="shared" si="0"/>
        <v>48</v>
      </c>
      <c r="B82" s="214"/>
      <c r="C82" s="397" t="s">
        <v>1017</v>
      </c>
      <c r="D82" s="674" t="s">
        <v>1012</v>
      </c>
      <c r="E82" s="674" t="s">
        <v>1018</v>
      </c>
      <c r="F82" s="671" t="s">
        <v>110</v>
      </c>
      <c r="G82" s="671">
        <v>1</v>
      </c>
      <c r="H82" s="20"/>
      <c r="I82" s="21"/>
    </row>
    <row r="83" spans="1:9">
      <c r="A83" s="220">
        <f t="shared" si="0"/>
        <v>49</v>
      </c>
      <c r="B83" s="214"/>
      <c r="C83" s="397" t="s">
        <v>1017</v>
      </c>
      <c r="D83" s="674" t="s">
        <v>1012</v>
      </c>
      <c r="E83" s="674" t="s">
        <v>1018</v>
      </c>
      <c r="F83" s="671" t="s">
        <v>110</v>
      </c>
      <c r="G83" s="671">
        <v>1</v>
      </c>
      <c r="H83" s="20"/>
      <c r="I83" s="21"/>
    </row>
    <row r="84" spans="1:9">
      <c r="A84" s="220">
        <f t="shared" si="0"/>
        <v>50</v>
      </c>
      <c r="B84" s="214"/>
      <c r="C84" s="672" t="s">
        <v>1019</v>
      </c>
      <c r="D84" s="674"/>
      <c r="E84" s="674" t="s">
        <v>1018</v>
      </c>
      <c r="F84" s="671" t="s">
        <v>110</v>
      </c>
      <c r="G84" s="671">
        <v>1</v>
      </c>
      <c r="H84" s="20"/>
      <c r="I84" s="21"/>
    </row>
    <row r="85" spans="1:9">
      <c r="A85" s="220">
        <f t="shared" si="0"/>
        <v>51</v>
      </c>
      <c r="B85" s="214"/>
      <c r="C85" s="672" t="s">
        <v>1014</v>
      </c>
      <c r="D85" s="674"/>
      <c r="E85" s="675" t="s">
        <v>2081</v>
      </c>
      <c r="F85" s="671" t="s">
        <v>7</v>
      </c>
      <c r="G85" s="671">
        <v>1</v>
      </c>
      <c r="H85" s="20"/>
      <c r="I85" s="21"/>
    </row>
    <row r="86" spans="1:9">
      <c r="A86" s="220">
        <f t="shared" si="0"/>
        <v>52</v>
      </c>
      <c r="B86" s="214"/>
      <c r="C86" s="672" t="s">
        <v>1015</v>
      </c>
      <c r="D86" s="674"/>
      <c r="E86" s="674"/>
      <c r="F86" s="671" t="s">
        <v>7</v>
      </c>
      <c r="G86" s="671">
        <v>1</v>
      </c>
      <c r="H86" s="20"/>
      <c r="I86" s="21"/>
    </row>
    <row r="87" spans="1:9">
      <c r="A87" s="220">
        <f t="shared" si="0"/>
        <v>53</v>
      </c>
      <c r="B87" s="214"/>
      <c r="C87" s="672" t="s">
        <v>1014</v>
      </c>
      <c r="D87" s="674"/>
      <c r="E87" s="675" t="s">
        <v>2081</v>
      </c>
      <c r="F87" s="671" t="s">
        <v>7</v>
      </c>
      <c r="G87" s="671">
        <v>1</v>
      </c>
      <c r="H87" s="20"/>
      <c r="I87" s="21"/>
    </row>
    <row r="88" spans="1:9">
      <c r="A88" s="220">
        <f t="shared" si="0"/>
        <v>54</v>
      </c>
      <c r="B88" s="214"/>
      <c r="C88" s="672" t="s">
        <v>1015</v>
      </c>
      <c r="D88" s="674"/>
      <c r="E88" s="674"/>
      <c r="F88" s="671" t="s">
        <v>7</v>
      </c>
      <c r="G88" s="671">
        <v>1</v>
      </c>
      <c r="H88" s="20"/>
      <c r="I88" s="21"/>
    </row>
    <row r="89" spans="1:9">
      <c r="A89" s="220">
        <f t="shared" si="0"/>
        <v>55</v>
      </c>
      <c r="B89" s="214"/>
      <c r="C89" s="670" t="s">
        <v>1020</v>
      </c>
      <c r="D89" s="674"/>
      <c r="E89" s="674" t="s">
        <v>1018</v>
      </c>
      <c r="F89" s="671" t="s">
        <v>7</v>
      </c>
      <c r="G89" s="671">
        <v>1</v>
      </c>
      <c r="H89" s="20"/>
      <c r="I89" s="21"/>
    </row>
    <row r="90" spans="1:9">
      <c r="A90" s="220">
        <f t="shared" si="0"/>
        <v>56</v>
      </c>
      <c r="B90" s="214"/>
      <c r="C90" s="397" t="s">
        <v>1017</v>
      </c>
      <c r="D90" s="674" t="s">
        <v>1012</v>
      </c>
      <c r="E90" s="674" t="s">
        <v>1018</v>
      </c>
      <c r="F90" s="671" t="s">
        <v>110</v>
      </c>
      <c r="G90" s="671">
        <v>1</v>
      </c>
      <c r="H90" s="20"/>
      <c r="I90" s="21"/>
    </row>
    <row r="91" spans="1:9">
      <c r="A91" s="220">
        <f t="shared" si="0"/>
        <v>57</v>
      </c>
      <c r="B91" s="214"/>
      <c r="C91" s="397" t="s">
        <v>1017</v>
      </c>
      <c r="D91" s="674" t="s">
        <v>1012</v>
      </c>
      <c r="E91" s="674" t="s">
        <v>1022</v>
      </c>
      <c r="F91" s="671" t="s">
        <v>110</v>
      </c>
      <c r="G91" s="671">
        <v>1</v>
      </c>
      <c r="H91" s="20"/>
      <c r="I91" s="21"/>
    </row>
    <row r="92" spans="1:9">
      <c r="A92" s="220">
        <f t="shared" si="0"/>
        <v>58</v>
      </c>
      <c r="B92" s="214"/>
      <c r="C92" s="672" t="s">
        <v>1014</v>
      </c>
      <c r="D92" s="674"/>
      <c r="E92" s="675" t="s">
        <v>2081</v>
      </c>
      <c r="F92" s="671" t="s">
        <v>7</v>
      </c>
      <c r="G92" s="671">
        <v>1</v>
      </c>
      <c r="H92" s="20"/>
      <c r="I92" s="21"/>
    </row>
    <row r="93" spans="1:9">
      <c r="A93" s="220">
        <f t="shared" si="0"/>
        <v>59</v>
      </c>
      <c r="B93" s="214"/>
      <c r="C93" s="672" t="s">
        <v>1015</v>
      </c>
      <c r="D93" s="674"/>
      <c r="E93" s="674"/>
      <c r="F93" s="671" t="s">
        <v>7</v>
      </c>
      <c r="G93" s="671">
        <v>1</v>
      </c>
      <c r="H93" s="20"/>
      <c r="I93" s="21"/>
    </row>
    <row r="94" spans="1:9">
      <c r="A94" s="220">
        <f t="shared" si="0"/>
        <v>60</v>
      </c>
      <c r="B94" s="214"/>
      <c r="C94" s="672" t="s">
        <v>1016</v>
      </c>
      <c r="D94" s="674"/>
      <c r="E94" s="674" t="s">
        <v>1081</v>
      </c>
      <c r="F94" s="671" t="s">
        <v>7</v>
      </c>
      <c r="G94" s="671">
        <v>1</v>
      </c>
      <c r="H94" s="20"/>
      <c r="I94" s="21"/>
    </row>
    <row r="95" spans="1:9">
      <c r="A95" s="220">
        <v>61</v>
      </c>
      <c r="B95" s="214"/>
      <c r="C95" s="670" t="s">
        <v>1023</v>
      </c>
      <c r="D95" s="670"/>
      <c r="E95" s="670"/>
      <c r="F95" s="671" t="s">
        <v>110</v>
      </c>
      <c r="G95" s="671">
        <v>1</v>
      </c>
      <c r="H95" s="20"/>
      <c r="I95" s="21"/>
    </row>
    <row r="96" spans="1:9">
      <c r="A96" s="220"/>
      <c r="B96" s="214"/>
      <c r="C96" s="673" t="s">
        <v>1024</v>
      </c>
      <c r="D96" s="674"/>
      <c r="E96" s="670"/>
      <c r="F96" s="671" t="s">
        <v>7</v>
      </c>
      <c r="G96" s="671">
        <v>1</v>
      </c>
      <c r="H96" s="20"/>
      <c r="I96" s="21"/>
    </row>
    <row r="97" spans="1:9">
      <c r="A97" s="220"/>
      <c r="B97" s="214"/>
      <c r="C97" s="673" t="s">
        <v>1025</v>
      </c>
      <c r="D97" s="674"/>
      <c r="E97" s="670"/>
      <c r="F97" s="671" t="s">
        <v>7</v>
      </c>
      <c r="G97" s="671">
        <v>1</v>
      </c>
      <c r="H97" s="20"/>
      <c r="I97" s="21"/>
    </row>
    <row r="98" spans="1:9">
      <c r="A98" s="220"/>
      <c r="B98" s="214"/>
      <c r="C98" s="673" t="s">
        <v>1026</v>
      </c>
      <c r="D98" s="674"/>
      <c r="E98" s="670"/>
      <c r="F98" s="671" t="s">
        <v>7</v>
      </c>
      <c r="G98" s="671">
        <v>10</v>
      </c>
      <c r="H98" s="20"/>
      <c r="I98" s="21"/>
    </row>
    <row r="99" spans="1:9">
      <c r="A99" s="220"/>
      <c r="B99" s="214"/>
      <c r="C99" s="673" t="s">
        <v>1027</v>
      </c>
      <c r="D99" s="674"/>
      <c r="E99" s="670"/>
      <c r="F99" s="671" t="s">
        <v>7</v>
      </c>
      <c r="G99" s="671">
        <v>1</v>
      </c>
      <c r="H99" s="20"/>
      <c r="I99" s="21"/>
    </row>
    <row r="100" spans="1:9">
      <c r="A100" s="220"/>
      <c r="B100" s="214"/>
      <c r="C100" s="673" t="s">
        <v>1028</v>
      </c>
      <c r="D100" s="674"/>
      <c r="E100" s="670"/>
      <c r="F100" s="671" t="s">
        <v>7</v>
      </c>
      <c r="G100" s="671">
        <v>1</v>
      </c>
      <c r="H100" s="20"/>
      <c r="I100" s="21"/>
    </row>
    <row r="101" spans="1:9">
      <c r="A101" s="220"/>
      <c r="B101" s="214"/>
      <c r="C101" s="673" t="s">
        <v>1029</v>
      </c>
      <c r="D101" s="674"/>
      <c r="E101" s="670"/>
      <c r="F101" s="671" t="s">
        <v>7</v>
      </c>
      <c r="G101" s="671">
        <v>1</v>
      </c>
      <c r="H101" s="20"/>
      <c r="I101" s="21"/>
    </row>
    <row r="102" spans="1:9">
      <c r="A102" s="220"/>
      <c r="B102" s="214"/>
      <c r="C102" s="673" t="s">
        <v>1030</v>
      </c>
      <c r="D102" s="674"/>
      <c r="E102" s="670"/>
      <c r="F102" s="671" t="s">
        <v>7</v>
      </c>
      <c r="G102" s="671">
        <v>5</v>
      </c>
      <c r="H102" s="20"/>
      <c r="I102" s="21"/>
    </row>
    <row r="103" spans="1:9">
      <c r="A103" s="220"/>
      <c r="B103" s="214"/>
      <c r="C103" s="673" t="s">
        <v>1031</v>
      </c>
      <c r="D103" s="674"/>
      <c r="E103" s="670"/>
      <c r="F103" s="671" t="s">
        <v>7</v>
      </c>
      <c r="G103" s="671">
        <v>1</v>
      </c>
      <c r="H103" s="20"/>
      <c r="I103" s="21"/>
    </row>
    <row r="104" spans="1:9">
      <c r="A104" s="220"/>
      <c r="B104" s="214"/>
      <c r="C104" s="673" t="s">
        <v>1032</v>
      </c>
      <c r="D104" s="670"/>
      <c r="E104" s="670"/>
      <c r="F104" s="671" t="s">
        <v>7</v>
      </c>
      <c r="G104" s="671">
        <v>1</v>
      </c>
      <c r="H104" s="20"/>
      <c r="I104" s="21"/>
    </row>
    <row r="105" spans="1:9">
      <c r="A105" s="220"/>
      <c r="B105" s="214"/>
      <c r="C105" s="673" t="s">
        <v>1033</v>
      </c>
      <c r="D105" s="670"/>
      <c r="E105" s="670"/>
      <c r="F105" s="671" t="s">
        <v>7</v>
      </c>
      <c r="G105" s="671">
        <v>1</v>
      </c>
      <c r="H105" s="20"/>
      <c r="I105" s="21"/>
    </row>
    <row r="106" spans="1:9">
      <c r="A106" s="220">
        <v>62</v>
      </c>
      <c r="B106" s="214"/>
      <c r="C106" s="670" t="s">
        <v>1023</v>
      </c>
      <c r="D106" s="670"/>
      <c r="E106" s="670"/>
      <c r="F106" s="671" t="s">
        <v>110</v>
      </c>
      <c r="G106" s="671">
        <v>1</v>
      </c>
      <c r="H106" s="20"/>
      <c r="I106" s="21"/>
    </row>
    <row r="107" spans="1:9">
      <c r="A107" s="220"/>
      <c r="B107" s="214"/>
      <c r="C107" s="673" t="s">
        <v>1024</v>
      </c>
      <c r="D107" s="674"/>
      <c r="E107" s="670"/>
      <c r="F107" s="671" t="s">
        <v>7</v>
      </c>
      <c r="G107" s="671">
        <v>1</v>
      </c>
      <c r="H107" s="20"/>
      <c r="I107" s="21"/>
    </row>
    <row r="108" spans="1:9">
      <c r="A108" s="220"/>
      <c r="B108" s="214"/>
      <c r="C108" s="673" t="s">
        <v>1025</v>
      </c>
      <c r="D108" s="674"/>
      <c r="E108" s="670"/>
      <c r="F108" s="671" t="s">
        <v>7</v>
      </c>
      <c r="G108" s="671">
        <v>1</v>
      </c>
      <c r="H108" s="20"/>
      <c r="I108" s="21"/>
    </row>
    <row r="109" spans="1:9">
      <c r="A109" s="220"/>
      <c r="B109" s="214"/>
      <c r="C109" s="673" t="s">
        <v>1026</v>
      </c>
      <c r="D109" s="674"/>
      <c r="E109" s="670"/>
      <c r="F109" s="671" t="s">
        <v>7</v>
      </c>
      <c r="G109" s="671">
        <v>10</v>
      </c>
      <c r="H109" s="20"/>
      <c r="I109" s="21"/>
    </row>
    <row r="110" spans="1:9">
      <c r="A110" s="220"/>
      <c r="B110" s="214"/>
      <c r="C110" s="673" t="s">
        <v>1027</v>
      </c>
      <c r="D110" s="674"/>
      <c r="E110" s="670"/>
      <c r="F110" s="671" t="s">
        <v>7</v>
      </c>
      <c r="G110" s="671">
        <v>1</v>
      </c>
      <c r="H110" s="20"/>
      <c r="I110" s="21"/>
    </row>
    <row r="111" spans="1:9">
      <c r="A111" s="220"/>
      <c r="B111" s="214"/>
      <c r="C111" s="673" t="s">
        <v>1028</v>
      </c>
      <c r="D111" s="674"/>
      <c r="E111" s="670"/>
      <c r="F111" s="671" t="s">
        <v>7</v>
      </c>
      <c r="G111" s="671">
        <v>1</v>
      </c>
      <c r="H111" s="20"/>
      <c r="I111" s="21"/>
    </row>
    <row r="112" spans="1:9">
      <c r="A112" s="220"/>
      <c r="B112" s="214"/>
      <c r="C112" s="673" t="s">
        <v>1029</v>
      </c>
      <c r="D112" s="674"/>
      <c r="E112" s="670"/>
      <c r="F112" s="671" t="s">
        <v>7</v>
      </c>
      <c r="G112" s="671">
        <v>1</v>
      </c>
      <c r="H112" s="20"/>
      <c r="I112" s="21"/>
    </row>
    <row r="113" spans="1:9">
      <c r="A113" s="220"/>
      <c r="B113" s="214"/>
      <c r="C113" s="673" t="s">
        <v>1030</v>
      </c>
      <c r="D113" s="674"/>
      <c r="E113" s="670"/>
      <c r="F113" s="671" t="s">
        <v>7</v>
      </c>
      <c r="G113" s="671">
        <v>5</v>
      </c>
      <c r="H113" s="20"/>
      <c r="I113" s="21"/>
    </row>
    <row r="114" spans="1:9">
      <c r="A114" s="220"/>
      <c r="B114" s="214"/>
      <c r="C114" s="673" t="s">
        <v>1031</v>
      </c>
      <c r="D114" s="674"/>
      <c r="E114" s="670"/>
      <c r="F114" s="671" t="s">
        <v>7</v>
      </c>
      <c r="G114" s="671">
        <v>1</v>
      </c>
      <c r="H114" s="20"/>
      <c r="I114" s="21"/>
    </row>
    <row r="115" spans="1:9">
      <c r="A115" s="220"/>
      <c r="B115" s="214"/>
      <c r="C115" s="673" t="s">
        <v>1032</v>
      </c>
      <c r="D115" s="670"/>
      <c r="E115" s="670"/>
      <c r="F115" s="671" t="s">
        <v>7</v>
      </c>
      <c r="G115" s="671">
        <v>1</v>
      </c>
      <c r="H115" s="20"/>
      <c r="I115" s="21"/>
    </row>
    <row r="116" spans="1:9" ht="13.15" customHeight="1">
      <c r="A116" s="220"/>
      <c r="B116" s="214"/>
      <c r="C116" s="673" t="s">
        <v>1033</v>
      </c>
      <c r="D116" s="670"/>
      <c r="E116" s="670"/>
      <c r="F116" s="671" t="s">
        <v>7</v>
      </c>
      <c r="G116" s="671">
        <v>1</v>
      </c>
      <c r="H116" s="20"/>
      <c r="I116" s="21"/>
    </row>
    <row r="117" spans="1:9" ht="13.15" customHeight="1">
      <c r="A117" s="220">
        <v>35</v>
      </c>
      <c r="B117" s="214"/>
      <c r="C117" s="676" t="s">
        <v>1034</v>
      </c>
      <c r="D117" s="676"/>
      <c r="E117" s="674"/>
      <c r="F117" s="671" t="s">
        <v>10</v>
      </c>
      <c r="G117" s="671">
        <v>6</v>
      </c>
      <c r="H117" s="20"/>
      <c r="I117" s="21"/>
    </row>
    <row r="118" spans="1:9" ht="14.45" customHeight="1">
      <c r="A118" s="220">
        <f>A117+1</f>
        <v>36</v>
      </c>
      <c r="B118" s="214"/>
      <c r="C118" s="676" t="s">
        <v>1035</v>
      </c>
      <c r="D118" s="676"/>
      <c r="E118" s="674"/>
      <c r="F118" s="671" t="s">
        <v>10</v>
      </c>
      <c r="G118" s="671">
        <v>24</v>
      </c>
      <c r="H118" s="20"/>
      <c r="I118" s="21"/>
    </row>
    <row r="119" spans="1:9" ht="14.45" customHeight="1">
      <c r="A119" s="220">
        <f>A118+1</f>
        <v>37</v>
      </c>
      <c r="B119" s="214"/>
      <c r="C119" s="676" t="s">
        <v>1036</v>
      </c>
      <c r="D119" s="676"/>
      <c r="E119" s="674"/>
      <c r="F119" s="671" t="s">
        <v>10</v>
      </c>
      <c r="G119" s="671">
        <v>2</v>
      </c>
      <c r="H119" s="20"/>
      <c r="I119" s="21"/>
    </row>
    <row r="120" spans="1:9" ht="14.45" customHeight="1">
      <c r="A120" s="220">
        <f>A119+1</f>
        <v>38</v>
      </c>
      <c r="B120" s="214"/>
      <c r="C120" s="677" t="s">
        <v>1037</v>
      </c>
      <c r="D120" s="677"/>
      <c r="E120" s="674"/>
      <c r="F120" s="671" t="s">
        <v>110</v>
      </c>
      <c r="G120" s="671">
        <v>1</v>
      </c>
      <c r="H120" s="20"/>
      <c r="I120" s="21"/>
    </row>
    <row r="121" spans="1:9" ht="14.45" customHeight="1">
      <c r="A121" s="220">
        <f t="shared" ref="A121:A131" si="1">A120+1</f>
        <v>39</v>
      </c>
      <c r="B121" s="214"/>
      <c r="C121" s="677" t="s">
        <v>1038</v>
      </c>
      <c r="D121" s="677"/>
      <c r="E121" s="674"/>
      <c r="F121" s="671" t="s">
        <v>110</v>
      </c>
      <c r="G121" s="671">
        <v>1</v>
      </c>
      <c r="H121" s="20"/>
      <c r="I121" s="21"/>
    </row>
    <row r="122" spans="1:9" ht="14.45" customHeight="1">
      <c r="A122" s="220">
        <f t="shared" si="1"/>
        <v>40</v>
      </c>
      <c r="B122" s="214"/>
      <c r="C122" s="677" t="s">
        <v>1039</v>
      </c>
      <c r="D122" s="677"/>
      <c r="E122" s="674"/>
      <c r="F122" s="671" t="s">
        <v>110</v>
      </c>
      <c r="G122" s="671">
        <v>1</v>
      </c>
      <c r="H122" s="20"/>
      <c r="I122" s="21"/>
    </row>
    <row r="123" spans="1:9" ht="14.45" customHeight="1">
      <c r="A123" s="220">
        <f t="shared" si="1"/>
        <v>41</v>
      </c>
      <c r="B123" s="214"/>
      <c r="C123" s="677" t="s">
        <v>2082</v>
      </c>
      <c r="D123" s="677"/>
      <c r="E123" s="674" t="s">
        <v>2083</v>
      </c>
      <c r="F123" s="671" t="s">
        <v>10</v>
      </c>
      <c r="G123" s="671">
        <v>6</v>
      </c>
      <c r="H123" s="20"/>
      <c r="I123" s="21"/>
    </row>
    <row r="124" spans="1:9" ht="14.45" customHeight="1">
      <c r="A124" s="220">
        <f t="shared" si="1"/>
        <v>42</v>
      </c>
      <c r="B124" s="214"/>
      <c r="C124" s="677" t="s">
        <v>2084</v>
      </c>
      <c r="D124" s="677"/>
      <c r="E124" s="674" t="s">
        <v>2083</v>
      </c>
      <c r="F124" s="671" t="s">
        <v>10</v>
      </c>
      <c r="G124" s="671">
        <v>24</v>
      </c>
      <c r="H124" s="20"/>
      <c r="I124" s="21"/>
    </row>
    <row r="125" spans="1:9">
      <c r="A125" s="220">
        <f t="shared" si="1"/>
        <v>43</v>
      </c>
      <c r="B125" s="214"/>
      <c r="C125" s="677" t="s">
        <v>2085</v>
      </c>
      <c r="D125" s="677"/>
      <c r="E125" s="674" t="s">
        <v>2086</v>
      </c>
      <c r="F125" s="671" t="s">
        <v>10</v>
      </c>
      <c r="G125" s="671">
        <v>2</v>
      </c>
      <c r="H125" s="20"/>
      <c r="I125" s="21"/>
    </row>
    <row r="126" spans="1:9" ht="14.45" customHeight="1">
      <c r="A126" s="220">
        <f t="shared" si="1"/>
        <v>44</v>
      </c>
      <c r="B126" s="214"/>
      <c r="C126" s="677" t="s">
        <v>1042</v>
      </c>
      <c r="D126" s="677"/>
      <c r="E126" s="674"/>
      <c r="F126" s="671" t="s">
        <v>110</v>
      </c>
      <c r="G126" s="671">
        <v>1</v>
      </c>
      <c r="H126" s="20"/>
      <c r="I126" s="21"/>
    </row>
    <row r="127" spans="1:9">
      <c r="A127" s="220">
        <f t="shared" si="1"/>
        <v>45</v>
      </c>
      <c r="B127" s="214"/>
      <c r="C127" s="677" t="s">
        <v>2087</v>
      </c>
      <c r="D127" s="677"/>
      <c r="E127" s="674"/>
      <c r="F127" s="671" t="s">
        <v>31</v>
      </c>
      <c r="G127" s="671">
        <v>38</v>
      </c>
      <c r="H127" s="20"/>
      <c r="I127" s="21"/>
    </row>
    <row r="128" spans="1:9" ht="38.25">
      <c r="A128" s="220">
        <f t="shared" si="1"/>
        <v>46</v>
      </c>
      <c r="B128" s="214"/>
      <c r="C128" s="677" t="s">
        <v>1043</v>
      </c>
      <c r="D128" s="677"/>
      <c r="E128" s="674"/>
      <c r="F128" s="671" t="s">
        <v>110</v>
      </c>
      <c r="G128" s="671">
        <v>1</v>
      </c>
      <c r="H128" s="20"/>
      <c r="I128" s="21"/>
    </row>
    <row r="129" spans="1:9">
      <c r="A129" s="220">
        <f t="shared" si="1"/>
        <v>47</v>
      </c>
      <c r="B129" s="214"/>
      <c r="C129" s="676" t="s">
        <v>1044</v>
      </c>
      <c r="D129" s="676"/>
      <c r="E129" s="674"/>
      <c r="F129" s="671" t="s">
        <v>1067</v>
      </c>
      <c r="G129" s="671">
        <v>1</v>
      </c>
      <c r="H129" s="20"/>
      <c r="I129" s="21"/>
    </row>
    <row r="130" spans="1:9">
      <c r="A130" s="220">
        <f t="shared" si="1"/>
        <v>48</v>
      </c>
      <c r="B130" s="214"/>
      <c r="C130" s="676" t="s">
        <v>290</v>
      </c>
      <c r="D130" s="676"/>
      <c r="E130" s="674"/>
      <c r="F130" s="671" t="s">
        <v>1067</v>
      </c>
      <c r="G130" s="671">
        <v>1</v>
      </c>
      <c r="H130" s="20"/>
      <c r="I130" s="21"/>
    </row>
    <row r="131" spans="1:9">
      <c r="A131" s="220">
        <f t="shared" si="1"/>
        <v>49</v>
      </c>
      <c r="B131" s="214"/>
      <c r="C131" s="676" t="s">
        <v>1045</v>
      </c>
      <c r="D131" s="676"/>
      <c r="E131" s="674"/>
      <c r="F131" s="671" t="s">
        <v>1067</v>
      </c>
      <c r="G131" s="671">
        <v>1</v>
      </c>
      <c r="H131" s="20"/>
      <c r="I131" s="21"/>
    </row>
    <row r="132" spans="1:9">
      <c r="A132" s="667"/>
      <c r="B132" s="214"/>
      <c r="C132" s="668" t="s">
        <v>1046</v>
      </c>
      <c r="D132" s="668"/>
      <c r="E132" s="668"/>
      <c r="F132" s="669"/>
      <c r="G132" s="669"/>
      <c r="H132" s="20"/>
      <c r="I132" s="21"/>
    </row>
    <row r="133" spans="1:9">
      <c r="A133" s="220">
        <v>1</v>
      </c>
      <c r="B133" s="214"/>
      <c r="C133" s="672" t="s">
        <v>1047</v>
      </c>
      <c r="D133" s="670"/>
      <c r="E133" s="670" t="s">
        <v>2088</v>
      </c>
      <c r="F133" s="671" t="s">
        <v>110</v>
      </c>
      <c r="G133" s="671">
        <v>1</v>
      </c>
      <c r="H133" s="20"/>
      <c r="I133" s="21"/>
    </row>
    <row r="134" spans="1:9">
      <c r="A134" s="220"/>
      <c r="B134" s="214"/>
      <c r="C134" s="672" t="s">
        <v>1048</v>
      </c>
      <c r="D134" s="670"/>
      <c r="E134" s="670"/>
      <c r="F134" s="671"/>
      <c r="G134" s="671"/>
      <c r="H134" s="20"/>
      <c r="I134" s="21"/>
    </row>
    <row r="135" spans="1:9">
      <c r="A135" s="220"/>
      <c r="B135" s="214"/>
      <c r="C135" s="672" t="s">
        <v>1049</v>
      </c>
      <c r="D135" s="670"/>
      <c r="E135" s="670"/>
      <c r="F135" s="671"/>
      <c r="G135" s="671"/>
      <c r="H135" s="20"/>
      <c r="I135" s="21"/>
    </row>
    <row r="136" spans="1:9" ht="13.15" customHeight="1">
      <c r="A136" s="220"/>
      <c r="B136" s="214"/>
      <c r="C136" s="672" t="s">
        <v>1050</v>
      </c>
      <c r="D136" s="670"/>
      <c r="E136" s="670"/>
      <c r="F136" s="671"/>
      <c r="G136" s="671"/>
      <c r="H136" s="20"/>
      <c r="I136" s="21"/>
    </row>
    <row r="137" spans="1:9">
      <c r="A137" s="220"/>
      <c r="B137" s="214"/>
      <c r="C137" s="672" t="s">
        <v>1051</v>
      </c>
      <c r="D137" s="670"/>
      <c r="E137" s="670"/>
      <c r="F137" s="671"/>
      <c r="G137" s="671"/>
      <c r="H137" s="20"/>
      <c r="I137" s="21"/>
    </row>
    <row r="138" spans="1:9" ht="14.45" customHeight="1">
      <c r="A138" s="220">
        <v>2</v>
      </c>
      <c r="B138" s="214"/>
      <c r="C138" s="670" t="s">
        <v>1052</v>
      </c>
      <c r="D138" s="216"/>
      <c r="E138" s="216" t="s">
        <v>2089</v>
      </c>
      <c r="F138" s="671" t="s">
        <v>110</v>
      </c>
      <c r="G138" s="671">
        <v>1</v>
      </c>
      <c r="H138" s="20"/>
      <c r="I138" s="21"/>
    </row>
    <row r="139" spans="1:9">
      <c r="A139" s="220">
        <v>3</v>
      </c>
      <c r="B139" s="214"/>
      <c r="C139" s="672" t="s">
        <v>1053</v>
      </c>
      <c r="D139" s="670"/>
      <c r="E139" s="670" t="s">
        <v>2088</v>
      </c>
      <c r="F139" s="671" t="s">
        <v>110</v>
      </c>
      <c r="G139" s="671">
        <v>1</v>
      </c>
      <c r="H139" s="20"/>
      <c r="I139" s="21"/>
    </row>
    <row r="140" spans="1:9">
      <c r="A140" s="220"/>
      <c r="B140" s="214"/>
      <c r="C140" s="672" t="s">
        <v>1048</v>
      </c>
      <c r="D140" s="670"/>
      <c r="E140" s="670"/>
      <c r="F140" s="671"/>
      <c r="G140" s="671"/>
      <c r="H140" s="20"/>
      <c r="I140" s="21"/>
    </row>
    <row r="141" spans="1:9">
      <c r="A141" s="220"/>
      <c r="B141" s="214"/>
      <c r="C141" s="672" t="s">
        <v>1049</v>
      </c>
      <c r="D141" s="670"/>
      <c r="E141" s="670"/>
      <c r="F141" s="671"/>
      <c r="G141" s="671"/>
      <c r="H141" s="20"/>
      <c r="I141" s="21"/>
    </row>
    <row r="142" spans="1:9">
      <c r="A142" s="220"/>
      <c r="B142" s="214"/>
      <c r="C142" s="672" t="s">
        <v>1050</v>
      </c>
      <c r="D142" s="670"/>
      <c r="E142" s="670"/>
      <c r="F142" s="671"/>
      <c r="G142" s="671"/>
      <c r="H142" s="20"/>
      <c r="I142" s="21"/>
    </row>
    <row r="143" spans="1:9">
      <c r="A143" s="220"/>
      <c r="B143" s="214"/>
      <c r="C143" s="672" t="s">
        <v>1054</v>
      </c>
      <c r="D143" s="670"/>
      <c r="E143" s="670"/>
      <c r="F143" s="671"/>
      <c r="G143" s="671"/>
      <c r="H143" s="20"/>
      <c r="I143" s="21"/>
    </row>
    <row r="144" spans="1:9">
      <c r="A144" s="220"/>
      <c r="B144" s="214"/>
      <c r="C144" s="672" t="s">
        <v>1055</v>
      </c>
      <c r="D144" s="670"/>
      <c r="E144" s="670"/>
      <c r="F144" s="671"/>
      <c r="G144" s="671"/>
      <c r="H144" s="20"/>
      <c r="I144" s="21"/>
    </row>
    <row r="145" spans="1:9">
      <c r="A145" s="220">
        <v>4</v>
      </c>
      <c r="B145" s="214"/>
      <c r="C145" s="397" t="s">
        <v>1017</v>
      </c>
      <c r="D145" s="674" t="s">
        <v>1012</v>
      </c>
      <c r="E145" s="674" t="s">
        <v>1056</v>
      </c>
      <c r="F145" s="671" t="s">
        <v>110</v>
      </c>
      <c r="G145" s="671">
        <v>1</v>
      </c>
      <c r="H145" s="20"/>
      <c r="I145" s="21"/>
    </row>
    <row r="146" spans="1:9">
      <c r="A146" s="220">
        <f>A145+1</f>
        <v>5</v>
      </c>
      <c r="B146" s="214"/>
      <c r="C146" s="397" t="s">
        <v>1017</v>
      </c>
      <c r="D146" s="674" t="s">
        <v>1012</v>
      </c>
      <c r="E146" s="674" t="s">
        <v>1056</v>
      </c>
      <c r="F146" s="671" t="s">
        <v>110</v>
      </c>
      <c r="G146" s="671">
        <v>1</v>
      </c>
      <c r="H146" s="20"/>
      <c r="I146" s="21"/>
    </row>
    <row r="147" spans="1:9">
      <c r="A147" s="220">
        <f t="shared" ref="A147:A164" si="2">A146+1</f>
        <v>6</v>
      </c>
      <c r="B147" s="214"/>
      <c r="C147" s="397" t="s">
        <v>1017</v>
      </c>
      <c r="D147" s="674" t="s">
        <v>1012</v>
      </c>
      <c r="E147" s="674" t="s">
        <v>1057</v>
      </c>
      <c r="F147" s="671" t="s">
        <v>110</v>
      </c>
      <c r="G147" s="671">
        <v>1</v>
      </c>
      <c r="H147" s="20"/>
      <c r="I147" s="21"/>
    </row>
    <row r="148" spans="1:9">
      <c r="A148" s="220">
        <f t="shared" si="2"/>
        <v>7</v>
      </c>
      <c r="B148" s="214"/>
      <c r="C148" s="397" t="s">
        <v>1017</v>
      </c>
      <c r="D148" s="674" t="s">
        <v>1012</v>
      </c>
      <c r="E148" s="674" t="s">
        <v>1058</v>
      </c>
      <c r="F148" s="671" t="s">
        <v>110</v>
      </c>
      <c r="G148" s="671">
        <v>1</v>
      </c>
      <c r="H148" s="20"/>
      <c r="I148" s="21"/>
    </row>
    <row r="149" spans="1:9">
      <c r="A149" s="220">
        <f t="shared" si="2"/>
        <v>8</v>
      </c>
      <c r="B149" s="214"/>
      <c r="C149" s="397" t="s">
        <v>1017</v>
      </c>
      <c r="D149" s="674" t="s">
        <v>1012</v>
      </c>
      <c r="E149" s="674" t="s">
        <v>1058</v>
      </c>
      <c r="F149" s="671" t="s">
        <v>110</v>
      </c>
      <c r="G149" s="671">
        <v>1</v>
      </c>
      <c r="H149" s="20"/>
      <c r="I149" s="21"/>
    </row>
    <row r="150" spans="1:9">
      <c r="A150" s="220">
        <f t="shared" si="2"/>
        <v>9</v>
      </c>
      <c r="B150" s="214"/>
      <c r="C150" s="397" t="s">
        <v>1017</v>
      </c>
      <c r="D150" s="674" t="s">
        <v>1012</v>
      </c>
      <c r="E150" s="674" t="s">
        <v>1013</v>
      </c>
      <c r="F150" s="671" t="s">
        <v>110</v>
      </c>
      <c r="G150" s="671">
        <v>1</v>
      </c>
      <c r="H150" s="20"/>
      <c r="I150" s="21"/>
    </row>
    <row r="151" spans="1:9">
      <c r="A151" s="220">
        <f t="shared" si="2"/>
        <v>10</v>
      </c>
      <c r="B151" s="214"/>
      <c r="C151" s="397" t="s">
        <v>1017</v>
      </c>
      <c r="D151" s="674" t="s">
        <v>1012</v>
      </c>
      <c r="E151" s="674" t="s">
        <v>1013</v>
      </c>
      <c r="F151" s="671" t="s">
        <v>110</v>
      </c>
      <c r="G151" s="671">
        <v>1</v>
      </c>
      <c r="H151" s="20"/>
      <c r="I151" s="21"/>
    </row>
    <row r="152" spans="1:9">
      <c r="A152" s="220">
        <f t="shared" si="2"/>
        <v>11</v>
      </c>
      <c r="B152" s="214"/>
      <c r="C152" s="397" t="s">
        <v>1017</v>
      </c>
      <c r="D152" s="674" t="s">
        <v>1012</v>
      </c>
      <c r="E152" s="674" t="s">
        <v>1013</v>
      </c>
      <c r="F152" s="671" t="s">
        <v>110</v>
      </c>
      <c r="G152" s="671">
        <v>1</v>
      </c>
      <c r="H152" s="20"/>
      <c r="I152" s="21"/>
    </row>
    <row r="153" spans="1:9">
      <c r="A153" s="220">
        <f t="shared" si="2"/>
        <v>12</v>
      </c>
      <c r="B153" s="214"/>
      <c r="C153" s="397" t="s">
        <v>1017</v>
      </c>
      <c r="D153" s="674" t="s">
        <v>1012</v>
      </c>
      <c r="E153" s="674" t="s">
        <v>1013</v>
      </c>
      <c r="F153" s="671" t="s">
        <v>110</v>
      </c>
      <c r="G153" s="671">
        <v>1</v>
      </c>
      <c r="H153" s="20"/>
      <c r="I153" s="21"/>
    </row>
    <row r="154" spans="1:9">
      <c r="A154" s="220">
        <f t="shared" si="2"/>
        <v>13</v>
      </c>
      <c r="B154" s="214"/>
      <c r="C154" s="397" t="s">
        <v>1017</v>
      </c>
      <c r="D154" s="674" t="s">
        <v>1012</v>
      </c>
      <c r="E154" s="674" t="s">
        <v>1013</v>
      </c>
      <c r="F154" s="671" t="s">
        <v>110</v>
      </c>
      <c r="G154" s="671">
        <v>1</v>
      </c>
      <c r="H154" s="20"/>
      <c r="I154" s="21"/>
    </row>
    <row r="155" spans="1:9">
      <c r="A155" s="220">
        <f t="shared" si="2"/>
        <v>14</v>
      </c>
      <c r="B155" s="214"/>
      <c r="C155" s="397" t="s">
        <v>1017</v>
      </c>
      <c r="D155" s="674" t="s">
        <v>1012</v>
      </c>
      <c r="E155" s="674" t="s">
        <v>1013</v>
      </c>
      <c r="F155" s="671" t="s">
        <v>110</v>
      </c>
      <c r="G155" s="671">
        <v>1</v>
      </c>
      <c r="H155" s="20"/>
      <c r="I155" s="21"/>
    </row>
    <row r="156" spans="1:9">
      <c r="A156" s="220">
        <f t="shared" si="2"/>
        <v>15</v>
      </c>
      <c r="B156" s="214"/>
      <c r="C156" s="397" t="s">
        <v>1017</v>
      </c>
      <c r="D156" s="674" t="s">
        <v>1012</v>
      </c>
      <c r="E156" s="674" t="s">
        <v>1013</v>
      </c>
      <c r="F156" s="671" t="s">
        <v>110</v>
      </c>
      <c r="G156" s="671">
        <v>1</v>
      </c>
      <c r="H156" s="20"/>
      <c r="I156" s="21"/>
    </row>
    <row r="157" spans="1:9">
      <c r="A157" s="220">
        <f t="shared" si="2"/>
        <v>16</v>
      </c>
      <c r="B157" s="214"/>
      <c r="C157" s="397" t="s">
        <v>1017</v>
      </c>
      <c r="D157" s="674" t="s">
        <v>1012</v>
      </c>
      <c r="E157" s="674" t="s">
        <v>1013</v>
      </c>
      <c r="F157" s="671" t="s">
        <v>110</v>
      </c>
      <c r="G157" s="671">
        <v>1</v>
      </c>
      <c r="H157" s="20"/>
      <c r="I157" s="21"/>
    </row>
    <row r="158" spans="1:9">
      <c r="A158" s="220">
        <f t="shared" si="2"/>
        <v>17</v>
      </c>
      <c r="B158" s="214"/>
      <c r="C158" s="676" t="s">
        <v>1059</v>
      </c>
      <c r="D158" s="676"/>
      <c r="E158" s="674"/>
      <c r="F158" s="671" t="s">
        <v>10</v>
      </c>
      <c r="G158" s="671">
        <v>48</v>
      </c>
      <c r="H158" s="20"/>
      <c r="I158" s="21"/>
    </row>
    <row r="159" spans="1:9" ht="13.15" customHeight="1">
      <c r="A159" s="220">
        <f t="shared" si="2"/>
        <v>18</v>
      </c>
      <c r="B159" s="214"/>
      <c r="C159" s="676" t="s">
        <v>1060</v>
      </c>
      <c r="D159" s="676"/>
      <c r="E159" s="674"/>
      <c r="F159" s="671" t="s">
        <v>10</v>
      </c>
      <c r="G159" s="671">
        <v>4</v>
      </c>
      <c r="H159" s="20"/>
      <c r="I159" s="21"/>
    </row>
    <row r="160" spans="1:9" ht="13.15" customHeight="1">
      <c r="A160" s="220">
        <f t="shared" si="2"/>
        <v>19</v>
      </c>
      <c r="B160" s="214"/>
      <c r="C160" s="676" t="s">
        <v>1062</v>
      </c>
      <c r="D160" s="676"/>
      <c r="E160" s="674"/>
      <c r="F160" s="671" t="s">
        <v>10</v>
      </c>
      <c r="G160" s="671">
        <v>6</v>
      </c>
      <c r="H160" s="20"/>
      <c r="I160" s="21"/>
    </row>
    <row r="161" spans="1:9" ht="14.45" customHeight="1">
      <c r="A161" s="220">
        <f t="shared" si="2"/>
        <v>20</v>
      </c>
      <c r="B161" s="214"/>
      <c r="C161" s="676" t="s">
        <v>1036</v>
      </c>
      <c r="D161" s="676"/>
      <c r="E161" s="674"/>
      <c r="F161" s="671" t="s">
        <v>10</v>
      </c>
      <c r="G161" s="671">
        <v>24</v>
      </c>
      <c r="H161" s="20"/>
      <c r="I161" s="21"/>
    </row>
    <row r="162" spans="1:9" ht="14.45" customHeight="1">
      <c r="A162" s="220">
        <f t="shared" si="2"/>
        <v>21</v>
      </c>
      <c r="B162" s="214"/>
      <c r="C162" s="677" t="s">
        <v>1037</v>
      </c>
      <c r="D162" s="677"/>
      <c r="E162" s="674"/>
      <c r="F162" s="671" t="s">
        <v>110</v>
      </c>
      <c r="G162" s="671">
        <v>1</v>
      </c>
      <c r="H162" s="20"/>
      <c r="I162" s="21"/>
    </row>
    <row r="163" spans="1:9" ht="14.45" customHeight="1">
      <c r="A163" s="220">
        <f t="shared" si="2"/>
        <v>22</v>
      </c>
      <c r="B163" s="214"/>
      <c r="C163" s="677" t="s">
        <v>1063</v>
      </c>
      <c r="D163" s="677"/>
      <c r="E163" s="674"/>
      <c r="F163" s="671" t="s">
        <v>110</v>
      </c>
      <c r="G163" s="671">
        <v>1</v>
      </c>
      <c r="H163" s="20"/>
      <c r="I163" s="21"/>
    </row>
    <row r="164" spans="1:9" ht="14.45" customHeight="1">
      <c r="A164" s="220">
        <f t="shared" si="2"/>
        <v>23</v>
      </c>
      <c r="B164" s="214"/>
      <c r="C164" s="677" t="s">
        <v>1039</v>
      </c>
      <c r="D164" s="677"/>
      <c r="E164" s="674"/>
      <c r="F164" s="671" t="s">
        <v>110</v>
      </c>
      <c r="G164" s="671">
        <v>1</v>
      </c>
      <c r="H164" s="20"/>
      <c r="I164" s="21"/>
    </row>
    <row r="165" spans="1:9" ht="14.45" customHeight="1">
      <c r="A165" s="220">
        <f>A164+1</f>
        <v>24</v>
      </c>
      <c r="B165" s="214"/>
      <c r="C165" s="677" t="s">
        <v>2090</v>
      </c>
      <c r="D165" s="677"/>
      <c r="E165" s="674" t="s">
        <v>2091</v>
      </c>
      <c r="F165" s="671" t="s">
        <v>10</v>
      </c>
      <c r="G165" s="671">
        <v>48</v>
      </c>
      <c r="H165" s="20"/>
      <c r="I165" s="21"/>
    </row>
    <row r="166" spans="1:9" ht="14.45" customHeight="1">
      <c r="A166" s="220">
        <f>A165+1</f>
        <v>25</v>
      </c>
      <c r="B166" s="214"/>
      <c r="C166" s="677" t="s">
        <v>2092</v>
      </c>
      <c r="D166" s="677"/>
      <c r="E166" s="674" t="s">
        <v>2091</v>
      </c>
      <c r="F166" s="671" t="s">
        <v>10</v>
      </c>
      <c r="G166" s="671">
        <v>4</v>
      </c>
      <c r="H166" s="20"/>
      <c r="I166" s="21"/>
    </row>
    <row r="167" spans="1:9" ht="14.45" customHeight="1">
      <c r="A167" s="220">
        <f t="shared" ref="A167:A174" si="3">A166+1</f>
        <v>26</v>
      </c>
      <c r="B167" s="214"/>
      <c r="C167" s="677" t="s">
        <v>2093</v>
      </c>
      <c r="D167" s="677"/>
      <c r="E167" s="674" t="s">
        <v>2086</v>
      </c>
      <c r="F167" s="671" t="s">
        <v>10</v>
      </c>
      <c r="G167" s="671">
        <v>6</v>
      </c>
      <c r="H167" s="20"/>
      <c r="I167" s="21"/>
    </row>
    <row r="168" spans="1:9" ht="14.45" customHeight="1">
      <c r="A168" s="220">
        <f t="shared" si="3"/>
        <v>27</v>
      </c>
      <c r="B168" s="214"/>
      <c r="C168" s="677" t="s">
        <v>2094</v>
      </c>
      <c r="D168" s="677"/>
      <c r="E168" s="674" t="s">
        <v>2095</v>
      </c>
      <c r="F168" s="671" t="s">
        <v>10</v>
      </c>
      <c r="G168" s="671">
        <v>24</v>
      </c>
      <c r="H168" s="20"/>
      <c r="I168" s="21"/>
    </row>
    <row r="169" spans="1:9" ht="25.5">
      <c r="A169" s="220">
        <f t="shared" si="3"/>
        <v>28</v>
      </c>
      <c r="B169" s="214"/>
      <c r="C169" s="677" t="s">
        <v>1042</v>
      </c>
      <c r="D169" s="677"/>
      <c r="E169" s="674"/>
      <c r="F169" s="671" t="s">
        <v>110</v>
      </c>
      <c r="G169" s="671">
        <v>1</v>
      </c>
      <c r="H169" s="20"/>
      <c r="I169" s="21"/>
    </row>
    <row r="170" spans="1:9" ht="14.45" customHeight="1">
      <c r="A170" s="220">
        <f t="shared" si="3"/>
        <v>29</v>
      </c>
      <c r="B170" s="214"/>
      <c r="C170" s="677" t="s">
        <v>2087</v>
      </c>
      <c r="D170" s="677"/>
      <c r="E170" s="674"/>
      <c r="F170" s="671" t="s">
        <v>31</v>
      </c>
      <c r="G170" s="671">
        <v>56</v>
      </c>
      <c r="H170" s="20"/>
      <c r="I170" s="21"/>
    </row>
    <row r="171" spans="1:9" ht="38.25">
      <c r="A171" s="220">
        <f t="shared" si="3"/>
        <v>30</v>
      </c>
      <c r="B171" s="214"/>
      <c r="C171" s="677" t="s">
        <v>1066</v>
      </c>
      <c r="D171" s="677"/>
      <c r="E171" s="674"/>
      <c r="F171" s="671" t="s">
        <v>110</v>
      </c>
      <c r="G171" s="671">
        <v>1</v>
      </c>
      <c r="H171" s="20"/>
      <c r="I171" s="21"/>
    </row>
    <row r="172" spans="1:9">
      <c r="A172" s="220">
        <f t="shared" si="3"/>
        <v>31</v>
      </c>
      <c r="B172" s="214"/>
      <c r="C172" s="676" t="s">
        <v>1044</v>
      </c>
      <c r="D172" s="676"/>
      <c r="E172" s="674"/>
      <c r="F172" s="671" t="s">
        <v>1067</v>
      </c>
      <c r="G172" s="671">
        <v>1</v>
      </c>
      <c r="H172" s="20"/>
      <c r="I172" s="21"/>
    </row>
    <row r="173" spans="1:9">
      <c r="A173" s="220">
        <f t="shared" si="3"/>
        <v>32</v>
      </c>
      <c r="B173" s="214"/>
      <c r="C173" s="676" t="s">
        <v>290</v>
      </c>
      <c r="D173" s="676"/>
      <c r="E173" s="674"/>
      <c r="F173" s="671" t="s">
        <v>1067</v>
      </c>
      <c r="G173" s="671">
        <v>1</v>
      </c>
      <c r="H173" s="20"/>
      <c r="I173" s="21"/>
    </row>
    <row r="174" spans="1:9">
      <c r="A174" s="220">
        <f t="shared" si="3"/>
        <v>33</v>
      </c>
      <c r="B174" s="214"/>
      <c r="C174" s="676" t="s">
        <v>1045</v>
      </c>
      <c r="D174" s="676"/>
      <c r="E174" s="674"/>
      <c r="F174" s="671" t="s">
        <v>1067</v>
      </c>
      <c r="G174" s="671">
        <v>1</v>
      </c>
      <c r="H174" s="20"/>
      <c r="I174" s="21"/>
    </row>
    <row r="175" spans="1:9" ht="25.5">
      <c r="A175" s="678"/>
      <c r="B175" s="214"/>
      <c r="C175" s="668" t="s">
        <v>1068</v>
      </c>
      <c r="D175" s="668"/>
      <c r="E175" s="668"/>
      <c r="F175" s="669"/>
      <c r="G175" s="669"/>
      <c r="H175" s="20"/>
      <c r="I175" s="21"/>
    </row>
    <row r="176" spans="1:9">
      <c r="A176" s="220">
        <v>1</v>
      </c>
      <c r="B176" s="214"/>
      <c r="C176" s="397" t="s">
        <v>1017</v>
      </c>
      <c r="D176" s="674" t="s">
        <v>1012</v>
      </c>
      <c r="E176" s="674" t="s">
        <v>1022</v>
      </c>
      <c r="F176" s="671" t="s">
        <v>110</v>
      </c>
      <c r="G176" s="671">
        <v>1</v>
      </c>
      <c r="H176" s="20"/>
      <c r="I176" s="21"/>
    </row>
    <row r="177" spans="1:9">
      <c r="A177" s="220">
        <f>A176+1</f>
        <v>2</v>
      </c>
      <c r="B177" s="214"/>
      <c r="C177" s="397" t="s">
        <v>1017</v>
      </c>
      <c r="D177" s="674" t="s">
        <v>1012</v>
      </c>
      <c r="E177" s="674" t="s">
        <v>1022</v>
      </c>
      <c r="F177" s="671" t="s">
        <v>110</v>
      </c>
      <c r="G177" s="671">
        <v>1</v>
      </c>
      <c r="H177" s="20"/>
      <c r="I177" s="21"/>
    </row>
    <row r="178" spans="1:9">
      <c r="A178" s="220">
        <f>A177+1</f>
        <v>3</v>
      </c>
      <c r="B178" s="214"/>
      <c r="C178" s="397" t="s">
        <v>1017</v>
      </c>
      <c r="D178" s="674" t="s">
        <v>1012</v>
      </c>
      <c r="E178" s="674" t="s">
        <v>1022</v>
      </c>
      <c r="F178" s="671" t="s">
        <v>110</v>
      </c>
      <c r="G178" s="671">
        <v>1</v>
      </c>
      <c r="H178" s="20"/>
      <c r="I178" s="21"/>
    </row>
    <row r="179" spans="1:9">
      <c r="A179" s="220">
        <f>A178+1</f>
        <v>4</v>
      </c>
      <c r="B179" s="214"/>
      <c r="C179" s="397" t="s">
        <v>1017</v>
      </c>
      <c r="D179" s="674" t="s">
        <v>1012</v>
      </c>
      <c r="E179" s="674" t="s">
        <v>1022</v>
      </c>
      <c r="F179" s="671" t="s">
        <v>110</v>
      </c>
      <c r="G179" s="671">
        <v>1</v>
      </c>
      <c r="H179" s="20"/>
      <c r="I179" s="21"/>
    </row>
    <row r="180" spans="1:9">
      <c r="A180" s="220">
        <f>A179+1</f>
        <v>5</v>
      </c>
      <c r="B180" s="214"/>
      <c r="C180" s="397" t="s">
        <v>1017</v>
      </c>
      <c r="D180" s="674" t="s">
        <v>1012</v>
      </c>
      <c r="E180" s="674" t="s">
        <v>1069</v>
      </c>
      <c r="F180" s="671" t="s">
        <v>110</v>
      </c>
      <c r="G180" s="671">
        <v>1</v>
      </c>
      <c r="H180" s="20"/>
      <c r="I180" s="21"/>
    </row>
    <row r="181" spans="1:9" ht="25.5">
      <c r="A181" s="220">
        <f t="shared" ref="A181:A244" si="4">A180+1</f>
        <v>6</v>
      </c>
      <c r="B181" s="214"/>
      <c r="C181" s="670" t="s">
        <v>1070</v>
      </c>
      <c r="D181" s="216"/>
      <c r="E181" s="674" t="s">
        <v>1071</v>
      </c>
      <c r="F181" s="671" t="s">
        <v>110</v>
      </c>
      <c r="G181" s="671">
        <v>1</v>
      </c>
      <c r="H181" s="20"/>
      <c r="I181" s="21"/>
    </row>
    <row r="182" spans="1:9" ht="26.45" customHeight="1">
      <c r="A182" s="220">
        <f t="shared" si="4"/>
        <v>7</v>
      </c>
      <c r="B182" s="214"/>
      <c r="C182" s="672" t="s">
        <v>1072</v>
      </c>
      <c r="D182" s="216"/>
      <c r="E182" s="216"/>
      <c r="F182" s="671" t="s">
        <v>110</v>
      </c>
      <c r="G182" s="671">
        <v>1</v>
      </c>
      <c r="H182" s="20"/>
      <c r="I182" s="21"/>
    </row>
    <row r="183" spans="1:9" ht="26.45" customHeight="1">
      <c r="A183" s="220">
        <f t="shared" si="4"/>
        <v>8</v>
      </c>
      <c r="B183" s="214"/>
      <c r="C183" s="672" t="s">
        <v>1016</v>
      </c>
      <c r="D183" s="674"/>
      <c r="E183" s="674" t="s">
        <v>1081</v>
      </c>
      <c r="F183" s="671" t="s">
        <v>7</v>
      </c>
      <c r="G183" s="671">
        <v>1</v>
      </c>
      <c r="H183" s="20"/>
      <c r="I183" s="21"/>
    </row>
    <row r="184" spans="1:9">
      <c r="A184" s="220">
        <f t="shared" si="4"/>
        <v>9</v>
      </c>
      <c r="B184" s="214"/>
      <c r="C184" s="672" t="s">
        <v>1073</v>
      </c>
      <c r="D184" s="674" t="s">
        <v>1074</v>
      </c>
      <c r="E184" s="675"/>
      <c r="F184" s="671" t="s">
        <v>7</v>
      </c>
      <c r="G184" s="671">
        <v>1</v>
      </c>
      <c r="H184" s="20"/>
      <c r="I184" s="21"/>
    </row>
    <row r="185" spans="1:9">
      <c r="A185" s="220">
        <f t="shared" si="4"/>
        <v>10</v>
      </c>
      <c r="B185" s="214"/>
      <c r="C185" s="672" t="s">
        <v>1075</v>
      </c>
      <c r="D185" s="674"/>
      <c r="E185" s="674"/>
      <c r="F185" s="671" t="s">
        <v>7</v>
      </c>
      <c r="G185" s="671">
        <v>1</v>
      </c>
      <c r="H185" s="20"/>
      <c r="I185" s="21"/>
    </row>
    <row r="186" spans="1:9">
      <c r="A186" s="220">
        <f t="shared" si="4"/>
        <v>11</v>
      </c>
      <c r="B186" s="214"/>
      <c r="C186" s="397" t="s">
        <v>1017</v>
      </c>
      <c r="D186" s="674" t="s">
        <v>1012</v>
      </c>
      <c r="E186" s="674" t="s">
        <v>1069</v>
      </c>
      <c r="F186" s="671" t="s">
        <v>110</v>
      </c>
      <c r="G186" s="671">
        <v>1</v>
      </c>
      <c r="H186" s="20"/>
      <c r="I186" s="21"/>
    </row>
    <row r="187" spans="1:9">
      <c r="A187" s="220">
        <f t="shared" si="4"/>
        <v>12</v>
      </c>
      <c r="B187" s="214"/>
      <c r="C187" s="397" t="s">
        <v>1076</v>
      </c>
      <c r="D187" s="674" t="s">
        <v>1012</v>
      </c>
      <c r="E187" s="674" t="s">
        <v>1056</v>
      </c>
      <c r="F187" s="671" t="s">
        <v>110</v>
      </c>
      <c r="G187" s="671">
        <v>1</v>
      </c>
      <c r="H187" s="20"/>
      <c r="I187" s="21"/>
    </row>
    <row r="188" spans="1:9">
      <c r="A188" s="220">
        <f t="shared" si="4"/>
        <v>13</v>
      </c>
      <c r="B188" s="214"/>
      <c r="C188" s="397" t="s">
        <v>1076</v>
      </c>
      <c r="D188" s="674" t="s">
        <v>1012</v>
      </c>
      <c r="E188" s="674" t="s">
        <v>1056</v>
      </c>
      <c r="F188" s="671" t="s">
        <v>110</v>
      </c>
      <c r="G188" s="671">
        <v>1</v>
      </c>
      <c r="H188" s="20"/>
      <c r="I188" s="21"/>
    </row>
    <row r="189" spans="1:9">
      <c r="A189" s="220">
        <f t="shared" si="4"/>
        <v>14</v>
      </c>
      <c r="B189" s="214"/>
      <c r="C189" s="397" t="s">
        <v>1017</v>
      </c>
      <c r="D189" s="674" t="s">
        <v>1012</v>
      </c>
      <c r="E189" s="674" t="s">
        <v>1069</v>
      </c>
      <c r="F189" s="671" t="s">
        <v>110</v>
      </c>
      <c r="G189" s="671">
        <v>1</v>
      </c>
      <c r="H189" s="20"/>
      <c r="I189" s="21"/>
    </row>
    <row r="190" spans="1:9">
      <c r="A190" s="220">
        <f t="shared" si="4"/>
        <v>15</v>
      </c>
      <c r="B190" s="214"/>
      <c r="C190" s="672" t="s">
        <v>1016</v>
      </c>
      <c r="D190" s="674"/>
      <c r="E190" s="674" t="s">
        <v>1081</v>
      </c>
      <c r="F190" s="671" t="s">
        <v>7</v>
      </c>
      <c r="G190" s="671">
        <v>1</v>
      </c>
      <c r="H190" s="20"/>
      <c r="I190" s="21"/>
    </row>
    <row r="191" spans="1:9">
      <c r="A191" s="220">
        <f t="shared" si="4"/>
        <v>16</v>
      </c>
      <c r="B191" s="214"/>
      <c r="C191" s="397" t="s">
        <v>1017</v>
      </c>
      <c r="D191" s="674" t="s">
        <v>1012</v>
      </c>
      <c r="E191" s="674" t="s">
        <v>1069</v>
      </c>
      <c r="F191" s="671" t="s">
        <v>110</v>
      </c>
      <c r="G191" s="671">
        <v>1</v>
      </c>
      <c r="H191" s="20"/>
      <c r="I191" s="21"/>
    </row>
    <row r="192" spans="1:9" ht="25.5">
      <c r="A192" s="220">
        <f t="shared" si="4"/>
        <v>17</v>
      </c>
      <c r="B192" s="214"/>
      <c r="C192" s="670" t="s">
        <v>1077</v>
      </c>
      <c r="D192" s="674"/>
      <c r="E192" s="674"/>
      <c r="F192" s="671" t="s">
        <v>110</v>
      </c>
      <c r="G192" s="671">
        <v>1</v>
      </c>
      <c r="H192" s="20"/>
      <c r="I192" s="21"/>
    </row>
    <row r="193" spans="1:9" ht="25.5">
      <c r="A193" s="220">
        <f t="shared" si="4"/>
        <v>18</v>
      </c>
      <c r="B193" s="214"/>
      <c r="C193" s="670" t="s">
        <v>1079</v>
      </c>
      <c r="D193" s="679" t="s">
        <v>1080</v>
      </c>
      <c r="E193" s="674" t="s">
        <v>1080</v>
      </c>
      <c r="F193" s="671" t="s">
        <v>110</v>
      </c>
      <c r="G193" s="671">
        <v>1</v>
      </c>
      <c r="H193" s="20"/>
      <c r="I193" s="21"/>
    </row>
    <row r="194" spans="1:9">
      <c r="A194" s="220">
        <f t="shared" si="4"/>
        <v>19</v>
      </c>
      <c r="B194" s="214"/>
      <c r="C194" s="397" t="s">
        <v>1017</v>
      </c>
      <c r="D194" s="674" t="s">
        <v>1012</v>
      </c>
      <c r="E194" s="674" t="s">
        <v>1069</v>
      </c>
      <c r="F194" s="671" t="s">
        <v>110</v>
      </c>
      <c r="G194" s="671">
        <v>1</v>
      </c>
      <c r="H194" s="20"/>
      <c r="I194" s="21"/>
    </row>
    <row r="195" spans="1:9" ht="25.5">
      <c r="A195" s="220">
        <f t="shared" si="4"/>
        <v>20</v>
      </c>
      <c r="B195" s="214"/>
      <c r="C195" s="670" t="s">
        <v>1070</v>
      </c>
      <c r="D195" s="216"/>
      <c r="E195" s="674" t="s">
        <v>1071</v>
      </c>
      <c r="F195" s="671" t="s">
        <v>110</v>
      </c>
      <c r="G195" s="671">
        <v>1</v>
      </c>
      <c r="H195" s="20"/>
      <c r="I195" s="21"/>
    </row>
    <row r="196" spans="1:9" ht="26.45" customHeight="1">
      <c r="A196" s="220">
        <f t="shared" si="4"/>
        <v>21</v>
      </c>
      <c r="B196" s="214"/>
      <c r="C196" s="672" t="s">
        <v>1072</v>
      </c>
      <c r="D196" s="216"/>
      <c r="E196" s="216"/>
      <c r="F196" s="671" t="s">
        <v>110</v>
      </c>
      <c r="G196" s="671">
        <v>1</v>
      </c>
      <c r="H196" s="20"/>
      <c r="I196" s="21"/>
    </row>
    <row r="197" spans="1:9" ht="26.45" customHeight="1">
      <c r="A197" s="220">
        <f t="shared" si="4"/>
        <v>22</v>
      </c>
      <c r="B197" s="214"/>
      <c r="C197" s="672" t="s">
        <v>1016</v>
      </c>
      <c r="D197" s="674"/>
      <c r="E197" s="674" t="s">
        <v>1081</v>
      </c>
      <c r="F197" s="671" t="s">
        <v>7</v>
      </c>
      <c r="G197" s="671">
        <v>1</v>
      </c>
      <c r="H197" s="20"/>
      <c r="I197" s="21"/>
    </row>
    <row r="198" spans="1:9">
      <c r="A198" s="220">
        <f t="shared" si="4"/>
        <v>23</v>
      </c>
      <c r="B198" s="214"/>
      <c r="C198" s="672" t="s">
        <v>1073</v>
      </c>
      <c r="D198" s="674" t="s">
        <v>1074</v>
      </c>
      <c r="E198" s="675"/>
      <c r="F198" s="671" t="s">
        <v>7</v>
      </c>
      <c r="G198" s="671">
        <v>1</v>
      </c>
      <c r="H198" s="20"/>
      <c r="I198" s="21"/>
    </row>
    <row r="199" spans="1:9">
      <c r="A199" s="220">
        <f t="shared" si="4"/>
        <v>24</v>
      </c>
      <c r="B199" s="214"/>
      <c r="C199" s="672" t="s">
        <v>1075</v>
      </c>
      <c r="D199" s="674"/>
      <c r="E199" s="674"/>
      <c r="F199" s="671" t="s">
        <v>7</v>
      </c>
      <c r="G199" s="671">
        <v>1</v>
      </c>
      <c r="H199" s="20"/>
      <c r="I199" s="21"/>
    </row>
    <row r="200" spans="1:9">
      <c r="A200" s="220">
        <f t="shared" si="4"/>
        <v>25</v>
      </c>
      <c r="B200" s="214"/>
      <c r="C200" s="397" t="s">
        <v>1017</v>
      </c>
      <c r="D200" s="674" t="s">
        <v>1012</v>
      </c>
      <c r="E200" s="674" t="s">
        <v>1069</v>
      </c>
      <c r="F200" s="671" t="s">
        <v>110</v>
      </c>
      <c r="G200" s="671">
        <v>1</v>
      </c>
      <c r="H200" s="20"/>
      <c r="I200" s="21"/>
    </row>
    <row r="201" spans="1:9">
      <c r="A201" s="220">
        <f t="shared" si="4"/>
        <v>26</v>
      </c>
      <c r="B201" s="214"/>
      <c r="C201" s="397" t="s">
        <v>1076</v>
      </c>
      <c r="D201" s="674" t="s">
        <v>1012</v>
      </c>
      <c r="E201" s="674" t="s">
        <v>1056</v>
      </c>
      <c r="F201" s="671" t="s">
        <v>110</v>
      </c>
      <c r="G201" s="671">
        <v>1</v>
      </c>
      <c r="H201" s="20"/>
      <c r="I201" s="21"/>
    </row>
    <row r="202" spans="1:9">
      <c r="A202" s="220">
        <f t="shared" si="4"/>
        <v>27</v>
      </c>
      <c r="B202" s="214"/>
      <c r="C202" s="397" t="s">
        <v>1076</v>
      </c>
      <c r="D202" s="674" t="s">
        <v>1012</v>
      </c>
      <c r="E202" s="674" t="s">
        <v>1056</v>
      </c>
      <c r="F202" s="671" t="s">
        <v>110</v>
      </c>
      <c r="G202" s="671">
        <v>1</v>
      </c>
      <c r="H202" s="20"/>
      <c r="I202" s="21"/>
    </row>
    <row r="203" spans="1:9">
      <c r="A203" s="220">
        <f t="shared" si="4"/>
        <v>28</v>
      </c>
      <c r="B203" s="214"/>
      <c r="C203" s="397" t="s">
        <v>1017</v>
      </c>
      <c r="D203" s="674" t="s">
        <v>1012</v>
      </c>
      <c r="E203" s="674" t="s">
        <v>1069</v>
      </c>
      <c r="F203" s="671" t="s">
        <v>110</v>
      </c>
      <c r="G203" s="671">
        <v>1</v>
      </c>
      <c r="H203" s="20"/>
      <c r="I203" s="21"/>
    </row>
    <row r="204" spans="1:9">
      <c r="A204" s="220">
        <f t="shared" si="4"/>
        <v>29</v>
      </c>
      <c r="B204" s="214"/>
      <c r="C204" s="672" t="s">
        <v>1016</v>
      </c>
      <c r="D204" s="674"/>
      <c r="E204" s="674" t="s">
        <v>1081</v>
      </c>
      <c r="F204" s="671" t="s">
        <v>7</v>
      </c>
      <c r="G204" s="671">
        <v>1</v>
      </c>
      <c r="H204" s="20"/>
      <c r="I204" s="21"/>
    </row>
    <row r="205" spans="1:9">
      <c r="A205" s="220">
        <f t="shared" si="4"/>
        <v>30</v>
      </c>
      <c r="B205" s="214"/>
      <c r="C205" s="397" t="s">
        <v>1017</v>
      </c>
      <c r="D205" s="674" t="s">
        <v>1012</v>
      </c>
      <c r="E205" s="674" t="s">
        <v>1069</v>
      </c>
      <c r="F205" s="671" t="s">
        <v>110</v>
      </c>
      <c r="G205" s="671">
        <v>1</v>
      </c>
      <c r="H205" s="20"/>
      <c r="I205" s="21"/>
    </row>
    <row r="206" spans="1:9" ht="25.5">
      <c r="A206" s="220">
        <f t="shared" si="4"/>
        <v>31</v>
      </c>
      <c r="B206" s="214"/>
      <c r="C206" s="670" t="s">
        <v>1077</v>
      </c>
      <c r="D206" s="674"/>
      <c r="E206" s="674"/>
      <c r="F206" s="671" t="s">
        <v>110</v>
      </c>
      <c r="G206" s="671">
        <v>1</v>
      </c>
      <c r="H206" s="20"/>
      <c r="I206" s="21"/>
    </row>
    <row r="207" spans="1:9" ht="25.5">
      <c r="A207" s="220">
        <f t="shared" si="4"/>
        <v>32</v>
      </c>
      <c r="B207" s="214"/>
      <c r="C207" s="670" t="s">
        <v>1079</v>
      </c>
      <c r="D207" s="679" t="s">
        <v>1080</v>
      </c>
      <c r="E207" s="674" t="s">
        <v>1080</v>
      </c>
      <c r="F207" s="671" t="s">
        <v>110</v>
      </c>
      <c r="G207" s="671">
        <v>1</v>
      </c>
      <c r="H207" s="20"/>
      <c r="I207" s="21"/>
    </row>
    <row r="208" spans="1:9">
      <c r="A208" s="220">
        <f t="shared" si="4"/>
        <v>33</v>
      </c>
      <c r="B208" s="214"/>
      <c r="C208" s="397" t="s">
        <v>1017</v>
      </c>
      <c r="D208" s="674" t="s">
        <v>1012</v>
      </c>
      <c r="E208" s="674" t="s">
        <v>1071</v>
      </c>
      <c r="F208" s="671" t="s">
        <v>110</v>
      </c>
      <c r="G208" s="671">
        <v>1</v>
      </c>
      <c r="H208" s="20"/>
      <c r="I208" s="21"/>
    </row>
    <row r="209" spans="1:9" ht="25.5">
      <c r="A209" s="220">
        <f t="shared" si="4"/>
        <v>34</v>
      </c>
      <c r="B209" s="214"/>
      <c r="C209" s="670" t="s">
        <v>1070</v>
      </c>
      <c r="D209" s="216"/>
      <c r="E209" s="674" t="s">
        <v>1058</v>
      </c>
      <c r="F209" s="671" t="s">
        <v>110</v>
      </c>
      <c r="G209" s="671">
        <v>1</v>
      </c>
      <c r="H209" s="20"/>
      <c r="I209" s="21"/>
    </row>
    <row r="210" spans="1:9" ht="26.45" customHeight="1">
      <c r="A210" s="220">
        <f t="shared" si="4"/>
        <v>35</v>
      </c>
      <c r="B210" s="214"/>
      <c r="C210" s="672" t="s">
        <v>1072</v>
      </c>
      <c r="D210" s="216"/>
      <c r="E210" s="216"/>
      <c r="F210" s="671" t="s">
        <v>110</v>
      </c>
      <c r="G210" s="671">
        <v>1</v>
      </c>
      <c r="H210" s="20"/>
      <c r="I210" s="21"/>
    </row>
    <row r="211" spans="1:9" ht="26.45" customHeight="1">
      <c r="A211" s="220">
        <f t="shared" si="4"/>
        <v>36</v>
      </c>
      <c r="B211" s="214"/>
      <c r="C211" s="672" t="s">
        <v>1016</v>
      </c>
      <c r="D211" s="674"/>
      <c r="E211" s="674" t="s">
        <v>1081</v>
      </c>
      <c r="F211" s="671" t="s">
        <v>7</v>
      </c>
      <c r="G211" s="671">
        <v>1</v>
      </c>
      <c r="H211" s="20"/>
      <c r="I211" s="21"/>
    </row>
    <row r="212" spans="1:9">
      <c r="A212" s="220">
        <f t="shared" si="4"/>
        <v>37</v>
      </c>
      <c r="B212" s="214"/>
      <c r="C212" s="672" t="s">
        <v>1073</v>
      </c>
      <c r="D212" s="674" t="s">
        <v>1074</v>
      </c>
      <c r="E212" s="675"/>
      <c r="F212" s="671" t="s">
        <v>7</v>
      </c>
      <c r="G212" s="671">
        <v>1</v>
      </c>
      <c r="H212" s="20"/>
      <c r="I212" s="21"/>
    </row>
    <row r="213" spans="1:9">
      <c r="A213" s="220">
        <f t="shared" si="4"/>
        <v>38</v>
      </c>
      <c r="B213" s="214"/>
      <c r="C213" s="672" t="s">
        <v>1075</v>
      </c>
      <c r="D213" s="674"/>
      <c r="E213" s="674"/>
      <c r="F213" s="671" t="s">
        <v>7</v>
      </c>
      <c r="G213" s="671">
        <v>1</v>
      </c>
      <c r="H213" s="20"/>
      <c r="I213" s="21"/>
    </row>
    <row r="214" spans="1:9">
      <c r="A214" s="220">
        <f t="shared" si="4"/>
        <v>39</v>
      </c>
      <c r="B214" s="214"/>
      <c r="C214" s="397" t="s">
        <v>1017</v>
      </c>
      <c r="D214" s="674" t="s">
        <v>1012</v>
      </c>
      <c r="E214" s="674" t="s">
        <v>1071</v>
      </c>
      <c r="F214" s="671" t="s">
        <v>110</v>
      </c>
      <c r="G214" s="671">
        <v>1</v>
      </c>
      <c r="H214" s="20"/>
      <c r="I214" s="21"/>
    </row>
    <row r="215" spans="1:9">
      <c r="A215" s="220">
        <f t="shared" si="4"/>
        <v>40</v>
      </c>
      <c r="B215" s="214"/>
      <c r="C215" s="397" t="s">
        <v>1076</v>
      </c>
      <c r="D215" s="674" t="s">
        <v>1012</v>
      </c>
      <c r="E215" s="674" t="s">
        <v>1056</v>
      </c>
      <c r="F215" s="671" t="s">
        <v>110</v>
      </c>
      <c r="G215" s="671">
        <v>1</v>
      </c>
      <c r="H215" s="20"/>
      <c r="I215" s="21"/>
    </row>
    <row r="216" spans="1:9">
      <c r="A216" s="220">
        <f t="shared" si="4"/>
        <v>41</v>
      </c>
      <c r="B216" s="214"/>
      <c r="C216" s="397" t="s">
        <v>1076</v>
      </c>
      <c r="D216" s="674" t="s">
        <v>1012</v>
      </c>
      <c r="E216" s="674" t="s">
        <v>1056</v>
      </c>
      <c r="F216" s="671" t="s">
        <v>110</v>
      </c>
      <c r="G216" s="671">
        <v>1</v>
      </c>
      <c r="H216" s="20"/>
      <c r="I216" s="21"/>
    </row>
    <row r="217" spans="1:9">
      <c r="A217" s="220">
        <f t="shared" si="4"/>
        <v>42</v>
      </c>
      <c r="B217" s="214"/>
      <c r="C217" s="397" t="s">
        <v>1017</v>
      </c>
      <c r="D217" s="674" t="s">
        <v>1012</v>
      </c>
      <c r="E217" s="674" t="s">
        <v>1071</v>
      </c>
      <c r="F217" s="671" t="s">
        <v>110</v>
      </c>
      <c r="G217" s="671">
        <v>1</v>
      </c>
      <c r="H217" s="20"/>
      <c r="I217" s="21"/>
    </row>
    <row r="218" spans="1:9">
      <c r="A218" s="220">
        <f t="shared" si="4"/>
        <v>43</v>
      </c>
      <c r="B218" s="214"/>
      <c r="C218" s="672" t="s">
        <v>1016</v>
      </c>
      <c r="D218" s="674"/>
      <c r="E218" s="674" t="s">
        <v>1081</v>
      </c>
      <c r="F218" s="671" t="s">
        <v>7</v>
      </c>
      <c r="G218" s="671">
        <v>1</v>
      </c>
      <c r="H218" s="20"/>
      <c r="I218" s="21"/>
    </row>
    <row r="219" spans="1:9">
      <c r="A219" s="220">
        <f t="shared" si="4"/>
        <v>44</v>
      </c>
      <c r="B219" s="214"/>
      <c r="C219" s="397" t="s">
        <v>1017</v>
      </c>
      <c r="D219" s="674" t="s">
        <v>1012</v>
      </c>
      <c r="E219" s="674" t="s">
        <v>1071</v>
      </c>
      <c r="F219" s="671" t="s">
        <v>110</v>
      </c>
      <c r="G219" s="671">
        <v>1</v>
      </c>
      <c r="H219" s="20"/>
      <c r="I219" s="21"/>
    </row>
    <row r="220" spans="1:9" ht="25.5">
      <c r="A220" s="220">
        <f t="shared" si="4"/>
        <v>45</v>
      </c>
      <c r="B220" s="214"/>
      <c r="C220" s="670" t="s">
        <v>1077</v>
      </c>
      <c r="D220" s="674"/>
      <c r="E220" s="674"/>
      <c r="F220" s="671" t="s">
        <v>110</v>
      </c>
      <c r="G220" s="671">
        <v>1</v>
      </c>
      <c r="H220" s="20"/>
      <c r="I220" s="21"/>
    </row>
    <row r="221" spans="1:9" ht="25.5">
      <c r="A221" s="220">
        <f t="shared" si="4"/>
        <v>46</v>
      </c>
      <c r="B221" s="214"/>
      <c r="C221" s="670" t="s">
        <v>1079</v>
      </c>
      <c r="D221" s="679" t="s">
        <v>1080</v>
      </c>
      <c r="E221" s="674" t="s">
        <v>1080</v>
      </c>
      <c r="F221" s="671" t="s">
        <v>110</v>
      </c>
      <c r="G221" s="671">
        <v>1</v>
      </c>
      <c r="H221" s="20"/>
      <c r="I221" s="21"/>
    </row>
    <row r="222" spans="1:9">
      <c r="A222" s="220">
        <f t="shared" si="4"/>
        <v>47</v>
      </c>
      <c r="B222" s="214"/>
      <c r="C222" s="397" t="s">
        <v>1017</v>
      </c>
      <c r="D222" s="674" t="s">
        <v>1012</v>
      </c>
      <c r="E222" s="674" t="s">
        <v>1071</v>
      </c>
      <c r="F222" s="671" t="s">
        <v>110</v>
      </c>
      <c r="G222" s="671">
        <v>1</v>
      </c>
      <c r="H222" s="20"/>
      <c r="I222" s="21"/>
    </row>
    <row r="223" spans="1:9" ht="25.5">
      <c r="A223" s="220">
        <f t="shared" si="4"/>
        <v>48</v>
      </c>
      <c r="B223" s="214"/>
      <c r="C223" s="670" t="s">
        <v>1070</v>
      </c>
      <c r="D223" s="216"/>
      <c r="E223" s="674" t="s">
        <v>1058</v>
      </c>
      <c r="F223" s="671" t="s">
        <v>110</v>
      </c>
      <c r="G223" s="671">
        <v>1</v>
      </c>
      <c r="H223" s="20"/>
      <c r="I223" s="21"/>
    </row>
    <row r="224" spans="1:9" ht="26.45" customHeight="1">
      <c r="A224" s="220">
        <f t="shared" si="4"/>
        <v>49</v>
      </c>
      <c r="B224" s="214"/>
      <c r="C224" s="672" t="s">
        <v>1072</v>
      </c>
      <c r="D224" s="216"/>
      <c r="E224" s="216"/>
      <c r="F224" s="671" t="s">
        <v>110</v>
      </c>
      <c r="G224" s="671">
        <v>1</v>
      </c>
      <c r="H224" s="20"/>
      <c r="I224" s="21"/>
    </row>
    <row r="225" spans="1:9" ht="26.45" customHeight="1">
      <c r="A225" s="220">
        <f t="shared" si="4"/>
        <v>50</v>
      </c>
      <c r="B225" s="214"/>
      <c r="C225" s="672" t="s">
        <v>1016</v>
      </c>
      <c r="D225" s="674"/>
      <c r="E225" s="674" t="s">
        <v>1081</v>
      </c>
      <c r="F225" s="671" t="s">
        <v>7</v>
      </c>
      <c r="G225" s="671">
        <v>1</v>
      </c>
      <c r="H225" s="20"/>
      <c r="I225" s="21"/>
    </row>
    <row r="226" spans="1:9">
      <c r="A226" s="220">
        <f t="shared" si="4"/>
        <v>51</v>
      </c>
      <c r="B226" s="214"/>
      <c r="C226" s="672" t="s">
        <v>1073</v>
      </c>
      <c r="D226" s="674" t="s">
        <v>1074</v>
      </c>
      <c r="E226" s="675"/>
      <c r="F226" s="671" t="s">
        <v>7</v>
      </c>
      <c r="G226" s="671">
        <v>1</v>
      </c>
      <c r="H226" s="20"/>
      <c r="I226" s="21"/>
    </row>
    <row r="227" spans="1:9">
      <c r="A227" s="220">
        <f t="shared" si="4"/>
        <v>52</v>
      </c>
      <c r="B227" s="214"/>
      <c r="C227" s="672" t="s">
        <v>1075</v>
      </c>
      <c r="D227" s="674"/>
      <c r="E227" s="674"/>
      <c r="F227" s="671" t="s">
        <v>7</v>
      </c>
      <c r="G227" s="671">
        <v>1</v>
      </c>
      <c r="H227" s="20"/>
      <c r="I227" s="21"/>
    </row>
    <row r="228" spans="1:9">
      <c r="A228" s="220">
        <f t="shared" si="4"/>
        <v>53</v>
      </c>
      <c r="B228" s="214"/>
      <c r="C228" s="397" t="s">
        <v>1017</v>
      </c>
      <c r="D228" s="674" t="s">
        <v>1012</v>
      </c>
      <c r="E228" s="674" t="s">
        <v>1071</v>
      </c>
      <c r="F228" s="671" t="s">
        <v>110</v>
      </c>
      <c r="G228" s="671">
        <v>1</v>
      </c>
      <c r="H228" s="20"/>
      <c r="I228" s="21"/>
    </row>
    <row r="229" spans="1:9">
      <c r="A229" s="220">
        <f t="shared" si="4"/>
        <v>54</v>
      </c>
      <c r="B229" s="214"/>
      <c r="C229" s="397" t="s">
        <v>1076</v>
      </c>
      <c r="D229" s="674" t="s">
        <v>1012</v>
      </c>
      <c r="E229" s="674" t="s">
        <v>1056</v>
      </c>
      <c r="F229" s="671" t="s">
        <v>110</v>
      </c>
      <c r="G229" s="671">
        <v>1</v>
      </c>
      <c r="H229" s="20"/>
      <c r="I229" s="21"/>
    </row>
    <row r="230" spans="1:9">
      <c r="A230" s="220">
        <f t="shared" si="4"/>
        <v>55</v>
      </c>
      <c r="B230" s="214"/>
      <c r="C230" s="397" t="s">
        <v>1076</v>
      </c>
      <c r="D230" s="674" t="s">
        <v>1012</v>
      </c>
      <c r="E230" s="674" t="s">
        <v>1056</v>
      </c>
      <c r="F230" s="671" t="s">
        <v>110</v>
      </c>
      <c r="G230" s="671">
        <v>1</v>
      </c>
      <c r="H230" s="20"/>
      <c r="I230" s="21"/>
    </row>
    <row r="231" spans="1:9">
      <c r="A231" s="220">
        <f t="shared" si="4"/>
        <v>56</v>
      </c>
      <c r="B231" s="214"/>
      <c r="C231" s="397" t="s">
        <v>1017</v>
      </c>
      <c r="D231" s="674" t="s">
        <v>1012</v>
      </c>
      <c r="E231" s="674" t="s">
        <v>1071</v>
      </c>
      <c r="F231" s="671" t="s">
        <v>110</v>
      </c>
      <c r="G231" s="671">
        <v>1</v>
      </c>
      <c r="H231" s="20"/>
      <c r="I231" s="21"/>
    </row>
    <row r="232" spans="1:9">
      <c r="A232" s="220">
        <f t="shared" si="4"/>
        <v>57</v>
      </c>
      <c r="B232" s="214"/>
      <c r="C232" s="672" t="s">
        <v>1016</v>
      </c>
      <c r="D232" s="674"/>
      <c r="E232" s="674" t="s">
        <v>1081</v>
      </c>
      <c r="F232" s="671" t="s">
        <v>7</v>
      </c>
      <c r="G232" s="671">
        <v>1</v>
      </c>
      <c r="H232" s="20"/>
      <c r="I232" s="21"/>
    </row>
    <row r="233" spans="1:9">
      <c r="A233" s="220">
        <f t="shared" si="4"/>
        <v>58</v>
      </c>
      <c r="B233" s="214"/>
      <c r="C233" s="397" t="s">
        <v>1017</v>
      </c>
      <c r="D233" s="674" t="s">
        <v>1012</v>
      </c>
      <c r="E233" s="674" t="s">
        <v>1071</v>
      </c>
      <c r="F233" s="671" t="s">
        <v>110</v>
      </c>
      <c r="G233" s="671">
        <v>1</v>
      </c>
      <c r="H233" s="20"/>
      <c r="I233" s="21"/>
    </row>
    <row r="234" spans="1:9" ht="25.5">
      <c r="A234" s="220">
        <f t="shared" si="4"/>
        <v>59</v>
      </c>
      <c r="B234" s="214"/>
      <c r="C234" s="670" t="s">
        <v>1077</v>
      </c>
      <c r="D234" s="674"/>
      <c r="E234" s="674"/>
      <c r="F234" s="671" t="s">
        <v>110</v>
      </c>
      <c r="G234" s="671">
        <v>1</v>
      </c>
      <c r="H234" s="20"/>
      <c r="I234" s="21"/>
    </row>
    <row r="235" spans="1:9" ht="25.5">
      <c r="A235" s="220">
        <f t="shared" si="4"/>
        <v>60</v>
      </c>
      <c r="B235" s="214"/>
      <c r="C235" s="670" t="s">
        <v>1079</v>
      </c>
      <c r="D235" s="679" t="s">
        <v>1080</v>
      </c>
      <c r="E235" s="674" t="s">
        <v>1080</v>
      </c>
      <c r="F235" s="671" t="s">
        <v>110</v>
      </c>
      <c r="G235" s="671">
        <v>1</v>
      </c>
      <c r="H235" s="20"/>
      <c r="I235" s="21"/>
    </row>
    <row r="236" spans="1:9">
      <c r="A236" s="220">
        <f t="shared" si="4"/>
        <v>61</v>
      </c>
      <c r="B236" s="214"/>
      <c r="C236" s="397" t="s">
        <v>1017</v>
      </c>
      <c r="D236" s="674" t="s">
        <v>1012</v>
      </c>
      <c r="E236" s="674" t="s">
        <v>1071</v>
      </c>
      <c r="F236" s="671" t="s">
        <v>110</v>
      </c>
      <c r="G236" s="671">
        <v>1</v>
      </c>
      <c r="H236" s="20"/>
      <c r="I236" s="21"/>
    </row>
    <row r="237" spans="1:9" ht="25.5">
      <c r="A237" s="220">
        <f t="shared" si="4"/>
        <v>62</v>
      </c>
      <c r="B237" s="214"/>
      <c r="C237" s="670" t="s">
        <v>1070</v>
      </c>
      <c r="D237" s="216"/>
      <c r="E237" s="674" t="s">
        <v>1058</v>
      </c>
      <c r="F237" s="671" t="s">
        <v>110</v>
      </c>
      <c r="G237" s="671">
        <v>1</v>
      </c>
      <c r="H237" s="20"/>
      <c r="I237" s="21"/>
    </row>
    <row r="238" spans="1:9" ht="26.45" customHeight="1">
      <c r="A238" s="220">
        <f t="shared" si="4"/>
        <v>63</v>
      </c>
      <c r="B238" s="214"/>
      <c r="C238" s="672" t="s">
        <v>1072</v>
      </c>
      <c r="D238" s="216"/>
      <c r="E238" s="216"/>
      <c r="F238" s="671" t="s">
        <v>110</v>
      </c>
      <c r="G238" s="671">
        <v>1</v>
      </c>
      <c r="H238" s="20"/>
      <c r="I238" s="21"/>
    </row>
    <row r="239" spans="1:9" ht="26.45" customHeight="1">
      <c r="A239" s="220">
        <f t="shared" si="4"/>
        <v>64</v>
      </c>
      <c r="B239" s="214"/>
      <c r="C239" s="672" t="s">
        <v>1016</v>
      </c>
      <c r="D239" s="674"/>
      <c r="E239" s="674" t="s">
        <v>1081</v>
      </c>
      <c r="F239" s="671" t="s">
        <v>7</v>
      </c>
      <c r="G239" s="671">
        <v>1</v>
      </c>
      <c r="H239" s="20"/>
      <c r="I239" s="21"/>
    </row>
    <row r="240" spans="1:9">
      <c r="A240" s="220">
        <f t="shared" si="4"/>
        <v>65</v>
      </c>
      <c r="B240" s="214"/>
      <c r="C240" s="672" t="s">
        <v>1073</v>
      </c>
      <c r="D240" s="674" t="s">
        <v>1074</v>
      </c>
      <c r="E240" s="675"/>
      <c r="F240" s="671" t="s">
        <v>7</v>
      </c>
      <c r="G240" s="671">
        <v>1</v>
      </c>
      <c r="H240" s="20"/>
      <c r="I240" s="21"/>
    </row>
    <row r="241" spans="1:9">
      <c r="A241" s="220">
        <f t="shared" si="4"/>
        <v>66</v>
      </c>
      <c r="B241" s="214"/>
      <c r="C241" s="672" t="s">
        <v>1075</v>
      </c>
      <c r="D241" s="674"/>
      <c r="E241" s="674"/>
      <c r="F241" s="671" t="s">
        <v>7</v>
      </c>
      <c r="G241" s="671">
        <v>1</v>
      </c>
      <c r="H241" s="20"/>
      <c r="I241" s="21"/>
    </row>
    <row r="242" spans="1:9">
      <c r="A242" s="220">
        <f t="shared" si="4"/>
        <v>67</v>
      </c>
      <c r="B242" s="214"/>
      <c r="C242" s="397" t="s">
        <v>1017</v>
      </c>
      <c r="D242" s="674" t="s">
        <v>1012</v>
      </c>
      <c r="E242" s="674" t="s">
        <v>1071</v>
      </c>
      <c r="F242" s="671" t="s">
        <v>110</v>
      </c>
      <c r="G242" s="671">
        <v>1</v>
      </c>
      <c r="H242" s="20"/>
      <c r="I242" s="21"/>
    </row>
    <row r="243" spans="1:9">
      <c r="A243" s="220">
        <f t="shared" si="4"/>
        <v>68</v>
      </c>
      <c r="B243" s="214"/>
      <c r="C243" s="397" t="s">
        <v>1076</v>
      </c>
      <c r="D243" s="674" t="s">
        <v>1012</v>
      </c>
      <c r="E243" s="674" t="s">
        <v>1056</v>
      </c>
      <c r="F243" s="671" t="s">
        <v>110</v>
      </c>
      <c r="G243" s="671">
        <v>1</v>
      </c>
      <c r="H243" s="20"/>
      <c r="I243" s="21"/>
    </row>
    <row r="244" spans="1:9">
      <c r="A244" s="220">
        <f t="shared" si="4"/>
        <v>69</v>
      </c>
      <c r="B244" s="214"/>
      <c r="C244" s="397" t="s">
        <v>1076</v>
      </c>
      <c r="D244" s="674" t="s">
        <v>1012</v>
      </c>
      <c r="E244" s="674" t="s">
        <v>1056</v>
      </c>
      <c r="F244" s="671" t="s">
        <v>110</v>
      </c>
      <c r="G244" s="671">
        <v>1</v>
      </c>
      <c r="H244" s="20"/>
      <c r="I244" s="21"/>
    </row>
    <row r="245" spans="1:9">
      <c r="A245" s="220">
        <f t="shared" ref="A245:A308" si="5">A244+1</f>
        <v>70</v>
      </c>
      <c r="B245" s="214"/>
      <c r="C245" s="397" t="s">
        <v>1017</v>
      </c>
      <c r="D245" s="674" t="s">
        <v>1012</v>
      </c>
      <c r="E245" s="674" t="s">
        <v>1071</v>
      </c>
      <c r="F245" s="671" t="s">
        <v>110</v>
      </c>
      <c r="G245" s="671">
        <v>1</v>
      </c>
      <c r="H245" s="20"/>
      <c r="I245" s="21"/>
    </row>
    <row r="246" spans="1:9">
      <c r="A246" s="220">
        <f t="shared" si="5"/>
        <v>71</v>
      </c>
      <c r="B246" s="214"/>
      <c r="C246" s="672" t="s">
        <v>1016</v>
      </c>
      <c r="D246" s="674"/>
      <c r="E246" s="674" t="s">
        <v>1081</v>
      </c>
      <c r="F246" s="671" t="s">
        <v>7</v>
      </c>
      <c r="G246" s="671">
        <v>1</v>
      </c>
      <c r="H246" s="20"/>
      <c r="I246" s="21"/>
    </row>
    <row r="247" spans="1:9">
      <c r="A247" s="220">
        <f t="shared" si="5"/>
        <v>72</v>
      </c>
      <c r="B247" s="214"/>
      <c r="C247" s="397" t="s">
        <v>1017</v>
      </c>
      <c r="D247" s="674" t="s">
        <v>1012</v>
      </c>
      <c r="E247" s="674" t="s">
        <v>1071</v>
      </c>
      <c r="F247" s="671" t="s">
        <v>110</v>
      </c>
      <c r="G247" s="671">
        <v>1</v>
      </c>
      <c r="H247" s="20"/>
      <c r="I247" s="21"/>
    </row>
    <row r="248" spans="1:9" ht="25.5">
      <c r="A248" s="220">
        <f t="shared" si="5"/>
        <v>73</v>
      </c>
      <c r="B248" s="214"/>
      <c r="C248" s="670" t="s">
        <v>1077</v>
      </c>
      <c r="D248" s="674"/>
      <c r="E248" s="674"/>
      <c r="F248" s="671" t="s">
        <v>110</v>
      </c>
      <c r="G248" s="671">
        <v>1</v>
      </c>
      <c r="H248" s="20"/>
      <c r="I248" s="21"/>
    </row>
    <row r="249" spans="1:9" ht="25.5">
      <c r="A249" s="220">
        <f t="shared" si="5"/>
        <v>74</v>
      </c>
      <c r="B249" s="214"/>
      <c r="C249" s="670" t="s">
        <v>1079</v>
      </c>
      <c r="D249" s="674"/>
      <c r="E249" s="329" t="s">
        <v>1080</v>
      </c>
      <c r="F249" s="671" t="s">
        <v>110</v>
      </c>
      <c r="G249" s="671">
        <v>1</v>
      </c>
      <c r="H249" s="20"/>
      <c r="I249" s="21"/>
    </row>
    <row r="250" spans="1:9">
      <c r="A250" s="220">
        <f t="shared" si="5"/>
        <v>75</v>
      </c>
      <c r="B250" s="214"/>
      <c r="C250" s="397" t="s">
        <v>1017</v>
      </c>
      <c r="D250" s="674" t="s">
        <v>1012</v>
      </c>
      <c r="E250" s="674" t="s">
        <v>1058</v>
      </c>
      <c r="F250" s="671" t="s">
        <v>110</v>
      </c>
      <c r="G250" s="671">
        <v>1</v>
      </c>
      <c r="H250" s="20"/>
      <c r="I250" s="21"/>
    </row>
    <row r="251" spans="1:9" ht="25.5">
      <c r="A251" s="220">
        <f t="shared" si="5"/>
        <v>76</v>
      </c>
      <c r="B251" s="214"/>
      <c r="C251" s="670" t="s">
        <v>1070</v>
      </c>
      <c r="D251" s="216"/>
      <c r="E251" s="674" t="s">
        <v>1082</v>
      </c>
      <c r="F251" s="671" t="s">
        <v>110</v>
      </c>
      <c r="G251" s="671">
        <v>1</v>
      </c>
      <c r="H251" s="20"/>
      <c r="I251" s="21"/>
    </row>
    <row r="252" spans="1:9" ht="26.45" customHeight="1">
      <c r="A252" s="220">
        <f t="shared" si="5"/>
        <v>77</v>
      </c>
      <c r="B252" s="214"/>
      <c r="C252" s="672" t="s">
        <v>1072</v>
      </c>
      <c r="D252" s="216"/>
      <c r="E252" s="216"/>
      <c r="F252" s="671" t="s">
        <v>110</v>
      </c>
      <c r="G252" s="671">
        <v>1</v>
      </c>
      <c r="H252" s="20"/>
      <c r="I252" s="21"/>
    </row>
    <row r="253" spans="1:9" ht="26.45" customHeight="1">
      <c r="A253" s="220">
        <f t="shared" si="5"/>
        <v>78</v>
      </c>
      <c r="B253" s="214"/>
      <c r="C253" s="672" t="s">
        <v>1016</v>
      </c>
      <c r="D253" s="674"/>
      <c r="E253" s="674" t="s">
        <v>1081</v>
      </c>
      <c r="F253" s="671" t="s">
        <v>7</v>
      </c>
      <c r="G253" s="671">
        <v>1</v>
      </c>
      <c r="H253" s="20"/>
      <c r="I253" s="21"/>
    </row>
    <row r="254" spans="1:9">
      <c r="A254" s="220">
        <f t="shared" si="5"/>
        <v>79</v>
      </c>
      <c r="B254" s="214"/>
      <c r="C254" s="672" t="s">
        <v>1073</v>
      </c>
      <c r="D254" s="674" t="s">
        <v>1074</v>
      </c>
      <c r="E254" s="675"/>
      <c r="F254" s="671" t="s">
        <v>7</v>
      </c>
      <c r="G254" s="671">
        <v>1</v>
      </c>
      <c r="H254" s="20"/>
      <c r="I254" s="21"/>
    </row>
    <row r="255" spans="1:9">
      <c r="A255" s="220">
        <f t="shared" si="5"/>
        <v>80</v>
      </c>
      <c r="B255" s="214"/>
      <c r="C255" s="672" t="s">
        <v>1075</v>
      </c>
      <c r="D255" s="674"/>
      <c r="E255" s="674"/>
      <c r="F255" s="671" t="s">
        <v>7</v>
      </c>
      <c r="G255" s="671">
        <v>1</v>
      </c>
      <c r="H255" s="20"/>
      <c r="I255" s="21"/>
    </row>
    <row r="256" spans="1:9">
      <c r="A256" s="220">
        <f t="shared" si="5"/>
        <v>81</v>
      </c>
      <c r="B256" s="214"/>
      <c r="C256" s="397" t="s">
        <v>1017</v>
      </c>
      <c r="D256" s="674" t="s">
        <v>1012</v>
      </c>
      <c r="E256" s="674" t="s">
        <v>1058</v>
      </c>
      <c r="F256" s="671" t="s">
        <v>110</v>
      </c>
      <c r="G256" s="671">
        <v>1</v>
      </c>
      <c r="H256" s="20"/>
      <c r="I256" s="21"/>
    </row>
    <row r="257" spans="1:9">
      <c r="A257" s="220">
        <f t="shared" si="5"/>
        <v>82</v>
      </c>
      <c r="B257" s="214"/>
      <c r="C257" s="397" t="s">
        <v>1076</v>
      </c>
      <c r="D257" s="674" t="s">
        <v>1012</v>
      </c>
      <c r="E257" s="674" t="s">
        <v>1056</v>
      </c>
      <c r="F257" s="671" t="s">
        <v>110</v>
      </c>
      <c r="G257" s="671">
        <v>1</v>
      </c>
      <c r="H257" s="20"/>
      <c r="I257" s="21"/>
    </row>
    <row r="258" spans="1:9">
      <c r="A258" s="220">
        <f t="shared" si="5"/>
        <v>83</v>
      </c>
      <c r="B258" s="214"/>
      <c r="C258" s="397" t="s">
        <v>1076</v>
      </c>
      <c r="D258" s="674" t="s">
        <v>1012</v>
      </c>
      <c r="E258" s="674" t="s">
        <v>1056</v>
      </c>
      <c r="F258" s="671" t="s">
        <v>110</v>
      </c>
      <c r="G258" s="671">
        <v>1</v>
      </c>
      <c r="H258" s="20"/>
      <c r="I258" s="21"/>
    </row>
    <row r="259" spans="1:9">
      <c r="A259" s="220">
        <f t="shared" si="5"/>
        <v>84</v>
      </c>
      <c r="B259" s="214"/>
      <c r="C259" s="397" t="s">
        <v>1017</v>
      </c>
      <c r="D259" s="674" t="s">
        <v>1012</v>
      </c>
      <c r="E259" s="674" t="s">
        <v>1058</v>
      </c>
      <c r="F259" s="671" t="s">
        <v>110</v>
      </c>
      <c r="G259" s="671">
        <v>1</v>
      </c>
      <c r="H259" s="20"/>
      <c r="I259" s="21"/>
    </row>
    <row r="260" spans="1:9">
      <c r="A260" s="220">
        <f t="shared" si="5"/>
        <v>85</v>
      </c>
      <c r="B260" s="214"/>
      <c r="C260" s="672" t="s">
        <v>1016</v>
      </c>
      <c r="D260" s="674"/>
      <c r="E260" s="674" t="s">
        <v>1081</v>
      </c>
      <c r="F260" s="671" t="s">
        <v>7</v>
      </c>
      <c r="G260" s="671">
        <v>1</v>
      </c>
      <c r="H260" s="20"/>
      <c r="I260" s="21"/>
    </row>
    <row r="261" spans="1:9">
      <c r="A261" s="220">
        <f t="shared" si="5"/>
        <v>86</v>
      </c>
      <c r="B261" s="214"/>
      <c r="C261" s="397" t="s">
        <v>1017</v>
      </c>
      <c r="D261" s="674" t="s">
        <v>1012</v>
      </c>
      <c r="E261" s="674" t="s">
        <v>1058</v>
      </c>
      <c r="F261" s="671" t="s">
        <v>110</v>
      </c>
      <c r="G261" s="671">
        <v>1</v>
      </c>
      <c r="H261" s="20"/>
      <c r="I261" s="21"/>
    </row>
    <row r="262" spans="1:9" ht="25.5">
      <c r="A262" s="220">
        <f t="shared" si="5"/>
        <v>87</v>
      </c>
      <c r="B262" s="214"/>
      <c r="C262" s="670" t="s">
        <v>1077</v>
      </c>
      <c r="D262" s="674"/>
      <c r="E262" s="674"/>
      <c r="F262" s="671" t="s">
        <v>110</v>
      </c>
      <c r="G262" s="671">
        <v>1</v>
      </c>
      <c r="H262" s="20"/>
      <c r="I262" s="21"/>
    </row>
    <row r="263" spans="1:9" ht="25.5">
      <c r="A263" s="220">
        <f t="shared" si="5"/>
        <v>88</v>
      </c>
      <c r="B263" s="214"/>
      <c r="C263" s="670" t="s">
        <v>1079</v>
      </c>
      <c r="D263" s="674"/>
      <c r="E263" s="329" t="s">
        <v>1080</v>
      </c>
      <c r="F263" s="671" t="s">
        <v>110</v>
      </c>
      <c r="G263" s="671">
        <v>1</v>
      </c>
      <c r="H263" s="20"/>
      <c r="I263" s="21"/>
    </row>
    <row r="264" spans="1:9">
      <c r="A264" s="220">
        <f t="shared" si="5"/>
        <v>89</v>
      </c>
      <c r="B264" s="214"/>
      <c r="C264" s="397" t="s">
        <v>1017</v>
      </c>
      <c r="D264" s="674" t="s">
        <v>1012</v>
      </c>
      <c r="E264" s="674" t="s">
        <v>1071</v>
      </c>
      <c r="F264" s="671" t="s">
        <v>110</v>
      </c>
      <c r="G264" s="671">
        <v>1</v>
      </c>
      <c r="H264" s="20"/>
      <c r="I264" s="21"/>
    </row>
    <row r="265" spans="1:9" ht="25.5">
      <c r="A265" s="220">
        <f t="shared" si="5"/>
        <v>90</v>
      </c>
      <c r="B265" s="214"/>
      <c r="C265" s="670" t="s">
        <v>1070</v>
      </c>
      <c r="D265" s="216"/>
      <c r="E265" s="674" t="s">
        <v>1058</v>
      </c>
      <c r="F265" s="671" t="s">
        <v>110</v>
      </c>
      <c r="G265" s="671">
        <v>1</v>
      </c>
      <c r="H265" s="20"/>
      <c r="I265" s="21"/>
    </row>
    <row r="266" spans="1:9" ht="26.45" customHeight="1">
      <c r="A266" s="220">
        <f t="shared" si="5"/>
        <v>91</v>
      </c>
      <c r="B266" s="214"/>
      <c r="C266" s="672" t="s">
        <v>1072</v>
      </c>
      <c r="D266" s="216"/>
      <c r="E266" s="216"/>
      <c r="F266" s="671" t="s">
        <v>110</v>
      </c>
      <c r="G266" s="671">
        <v>1</v>
      </c>
      <c r="H266" s="20"/>
      <c r="I266" s="21"/>
    </row>
    <row r="267" spans="1:9" ht="26.45" customHeight="1">
      <c r="A267" s="220">
        <f t="shared" si="5"/>
        <v>92</v>
      </c>
      <c r="B267" s="214"/>
      <c r="C267" s="672" t="s">
        <v>1016</v>
      </c>
      <c r="D267" s="674"/>
      <c r="E267" s="674" t="s">
        <v>1081</v>
      </c>
      <c r="F267" s="671" t="s">
        <v>7</v>
      </c>
      <c r="G267" s="671">
        <v>1</v>
      </c>
      <c r="H267" s="20"/>
      <c r="I267" s="21"/>
    </row>
    <row r="268" spans="1:9">
      <c r="A268" s="220">
        <f t="shared" si="5"/>
        <v>93</v>
      </c>
      <c r="B268" s="214"/>
      <c r="C268" s="672" t="s">
        <v>1073</v>
      </c>
      <c r="D268" s="674" t="s">
        <v>1074</v>
      </c>
      <c r="E268" s="675"/>
      <c r="F268" s="671" t="s">
        <v>7</v>
      </c>
      <c r="G268" s="671">
        <v>1</v>
      </c>
      <c r="H268" s="20"/>
      <c r="I268" s="21"/>
    </row>
    <row r="269" spans="1:9">
      <c r="A269" s="220">
        <f t="shared" si="5"/>
        <v>94</v>
      </c>
      <c r="B269" s="214"/>
      <c r="C269" s="672" t="s">
        <v>1075</v>
      </c>
      <c r="D269" s="674"/>
      <c r="E269" s="674"/>
      <c r="F269" s="671" t="s">
        <v>7</v>
      </c>
      <c r="G269" s="671">
        <v>1</v>
      </c>
      <c r="H269" s="20"/>
      <c r="I269" s="21"/>
    </row>
    <row r="270" spans="1:9">
      <c r="A270" s="220">
        <f t="shared" si="5"/>
        <v>95</v>
      </c>
      <c r="B270" s="214"/>
      <c r="C270" s="397" t="s">
        <v>1017</v>
      </c>
      <c r="D270" s="674" t="s">
        <v>1012</v>
      </c>
      <c r="E270" s="674" t="s">
        <v>1071</v>
      </c>
      <c r="F270" s="671" t="s">
        <v>110</v>
      </c>
      <c r="G270" s="671">
        <v>1</v>
      </c>
      <c r="H270" s="20"/>
      <c r="I270" s="21"/>
    </row>
    <row r="271" spans="1:9">
      <c r="A271" s="220">
        <f t="shared" si="5"/>
        <v>96</v>
      </c>
      <c r="B271" s="214"/>
      <c r="C271" s="397" t="s">
        <v>1076</v>
      </c>
      <c r="D271" s="674" t="s">
        <v>1012</v>
      </c>
      <c r="E271" s="674" t="s">
        <v>1056</v>
      </c>
      <c r="F271" s="671" t="s">
        <v>110</v>
      </c>
      <c r="G271" s="671">
        <v>1</v>
      </c>
      <c r="H271" s="20"/>
      <c r="I271" s="21"/>
    </row>
    <row r="272" spans="1:9">
      <c r="A272" s="220">
        <f t="shared" si="5"/>
        <v>97</v>
      </c>
      <c r="B272" s="214"/>
      <c r="C272" s="397" t="s">
        <v>1076</v>
      </c>
      <c r="D272" s="674" t="s">
        <v>1012</v>
      </c>
      <c r="E272" s="674" t="s">
        <v>1056</v>
      </c>
      <c r="F272" s="671" t="s">
        <v>110</v>
      </c>
      <c r="G272" s="671">
        <v>1</v>
      </c>
      <c r="H272" s="20"/>
      <c r="I272" s="21"/>
    </row>
    <row r="273" spans="1:9">
      <c r="A273" s="220">
        <f t="shared" si="5"/>
        <v>98</v>
      </c>
      <c r="B273" s="214"/>
      <c r="C273" s="397" t="s">
        <v>1017</v>
      </c>
      <c r="D273" s="674" t="s">
        <v>1012</v>
      </c>
      <c r="E273" s="674" t="s">
        <v>1071</v>
      </c>
      <c r="F273" s="671" t="s">
        <v>110</v>
      </c>
      <c r="G273" s="671">
        <v>1</v>
      </c>
      <c r="H273" s="20"/>
      <c r="I273" s="21"/>
    </row>
    <row r="274" spans="1:9">
      <c r="A274" s="220">
        <f t="shared" si="5"/>
        <v>99</v>
      </c>
      <c r="B274" s="214"/>
      <c r="C274" s="672" t="s">
        <v>1016</v>
      </c>
      <c r="D274" s="674"/>
      <c r="E274" s="674" t="s">
        <v>1081</v>
      </c>
      <c r="F274" s="671" t="s">
        <v>7</v>
      </c>
      <c r="G274" s="671">
        <v>1</v>
      </c>
      <c r="H274" s="20"/>
      <c r="I274" s="21"/>
    </row>
    <row r="275" spans="1:9">
      <c r="A275" s="220">
        <f t="shared" si="5"/>
        <v>100</v>
      </c>
      <c r="B275" s="214"/>
      <c r="C275" s="397" t="s">
        <v>1017</v>
      </c>
      <c r="D275" s="674" t="s">
        <v>1012</v>
      </c>
      <c r="E275" s="674" t="s">
        <v>1071</v>
      </c>
      <c r="F275" s="671" t="s">
        <v>110</v>
      </c>
      <c r="G275" s="671">
        <v>1</v>
      </c>
      <c r="H275" s="20"/>
      <c r="I275" s="21"/>
    </row>
    <row r="276" spans="1:9" ht="25.5">
      <c r="A276" s="220">
        <f t="shared" si="5"/>
        <v>101</v>
      </c>
      <c r="B276" s="214"/>
      <c r="C276" s="670" t="s">
        <v>1077</v>
      </c>
      <c r="D276" s="674"/>
      <c r="E276" s="674"/>
      <c r="F276" s="671" t="s">
        <v>110</v>
      </c>
      <c r="G276" s="671">
        <v>1</v>
      </c>
      <c r="H276" s="20"/>
      <c r="I276" s="21"/>
    </row>
    <row r="277" spans="1:9" ht="25.5">
      <c r="A277" s="220">
        <f t="shared" si="5"/>
        <v>102</v>
      </c>
      <c r="B277" s="214"/>
      <c r="C277" s="670" t="s">
        <v>1079</v>
      </c>
      <c r="D277" s="674"/>
      <c r="E277" s="329" t="s">
        <v>1080</v>
      </c>
      <c r="F277" s="671" t="s">
        <v>110</v>
      </c>
      <c r="G277" s="671">
        <v>1</v>
      </c>
      <c r="H277" s="20"/>
      <c r="I277" s="21"/>
    </row>
    <row r="278" spans="1:9">
      <c r="A278" s="220">
        <f t="shared" si="5"/>
        <v>103</v>
      </c>
      <c r="B278" s="214"/>
      <c r="C278" s="397" t="s">
        <v>1017</v>
      </c>
      <c r="D278" s="674" t="s">
        <v>1012</v>
      </c>
      <c r="E278" s="674" t="s">
        <v>1058</v>
      </c>
      <c r="F278" s="671" t="s">
        <v>110</v>
      </c>
      <c r="G278" s="671">
        <v>1</v>
      </c>
      <c r="H278" s="20"/>
      <c r="I278" s="21"/>
    </row>
    <row r="279" spans="1:9" ht="25.5">
      <c r="A279" s="220">
        <f t="shared" si="5"/>
        <v>104</v>
      </c>
      <c r="B279" s="214"/>
      <c r="C279" s="670" t="s">
        <v>1070</v>
      </c>
      <c r="D279" s="216"/>
      <c r="E279" s="674" t="s">
        <v>1082</v>
      </c>
      <c r="F279" s="671" t="s">
        <v>110</v>
      </c>
      <c r="G279" s="671">
        <v>1</v>
      </c>
      <c r="H279" s="20"/>
      <c r="I279" s="21"/>
    </row>
    <row r="280" spans="1:9" ht="26.45" customHeight="1">
      <c r="A280" s="220">
        <f t="shared" si="5"/>
        <v>105</v>
      </c>
      <c r="B280" s="214"/>
      <c r="C280" s="672" t="s">
        <v>1072</v>
      </c>
      <c r="D280" s="216"/>
      <c r="E280" s="216"/>
      <c r="F280" s="671" t="s">
        <v>110</v>
      </c>
      <c r="G280" s="671">
        <v>1</v>
      </c>
      <c r="H280" s="20"/>
      <c r="I280" s="21"/>
    </row>
    <row r="281" spans="1:9" ht="26.45" customHeight="1">
      <c r="A281" s="220">
        <f t="shared" si="5"/>
        <v>106</v>
      </c>
      <c r="B281" s="214"/>
      <c r="C281" s="672" t="s">
        <v>1016</v>
      </c>
      <c r="D281" s="674"/>
      <c r="E281" s="674" t="s">
        <v>1081</v>
      </c>
      <c r="F281" s="671" t="s">
        <v>7</v>
      </c>
      <c r="G281" s="671">
        <v>1</v>
      </c>
      <c r="H281" s="20"/>
      <c r="I281" s="21"/>
    </row>
    <row r="282" spans="1:9">
      <c r="A282" s="220">
        <f t="shared" si="5"/>
        <v>107</v>
      </c>
      <c r="B282" s="214"/>
      <c r="C282" s="672" t="s">
        <v>1073</v>
      </c>
      <c r="D282" s="674" t="s">
        <v>1074</v>
      </c>
      <c r="E282" s="675"/>
      <c r="F282" s="671" t="s">
        <v>7</v>
      </c>
      <c r="G282" s="671">
        <v>1</v>
      </c>
      <c r="H282" s="20"/>
      <c r="I282" s="21"/>
    </row>
    <row r="283" spans="1:9">
      <c r="A283" s="220">
        <f t="shared" si="5"/>
        <v>108</v>
      </c>
      <c r="B283" s="214"/>
      <c r="C283" s="672" t="s">
        <v>1075</v>
      </c>
      <c r="D283" s="674"/>
      <c r="E283" s="674"/>
      <c r="F283" s="671" t="s">
        <v>7</v>
      </c>
      <c r="G283" s="671">
        <v>1</v>
      </c>
      <c r="H283" s="20"/>
      <c r="I283" s="21"/>
    </row>
    <row r="284" spans="1:9">
      <c r="A284" s="220">
        <f t="shared" si="5"/>
        <v>109</v>
      </c>
      <c r="B284" s="214"/>
      <c r="C284" s="397" t="s">
        <v>1017</v>
      </c>
      <c r="D284" s="674" t="s">
        <v>1012</v>
      </c>
      <c r="E284" s="674" t="s">
        <v>1058</v>
      </c>
      <c r="F284" s="671" t="s">
        <v>110</v>
      </c>
      <c r="G284" s="671">
        <v>1</v>
      </c>
      <c r="H284" s="20"/>
      <c r="I284" s="21"/>
    </row>
    <row r="285" spans="1:9">
      <c r="A285" s="220">
        <f t="shared" si="5"/>
        <v>110</v>
      </c>
      <c r="B285" s="214"/>
      <c r="C285" s="397" t="s">
        <v>1076</v>
      </c>
      <c r="D285" s="674" t="s">
        <v>1012</v>
      </c>
      <c r="E285" s="674" t="s">
        <v>1056</v>
      </c>
      <c r="F285" s="671" t="s">
        <v>110</v>
      </c>
      <c r="G285" s="671">
        <v>1</v>
      </c>
      <c r="H285" s="20"/>
      <c r="I285" s="21"/>
    </row>
    <row r="286" spans="1:9">
      <c r="A286" s="220">
        <f t="shared" si="5"/>
        <v>111</v>
      </c>
      <c r="B286" s="214"/>
      <c r="C286" s="397" t="s">
        <v>1076</v>
      </c>
      <c r="D286" s="674" t="s">
        <v>1012</v>
      </c>
      <c r="E286" s="674" t="s">
        <v>1056</v>
      </c>
      <c r="F286" s="671" t="s">
        <v>110</v>
      </c>
      <c r="G286" s="671">
        <v>1</v>
      </c>
      <c r="H286" s="20"/>
      <c r="I286" s="21"/>
    </row>
    <row r="287" spans="1:9">
      <c r="A287" s="220">
        <f t="shared" si="5"/>
        <v>112</v>
      </c>
      <c r="B287" s="214"/>
      <c r="C287" s="397" t="s">
        <v>1017</v>
      </c>
      <c r="D287" s="674" t="s">
        <v>1012</v>
      </c>
      <c r="E287" s="674" t="s">
        <v>1058</v>
      </c>
      <c r="F287" s="671" t="s">
        <v>110</v>
      </c>
      <c r="G287" s="671">
        <v>1</v>
      </c>
      <c r="H287" s="20"/>
      <c r="I287" s="21"/>
    </row>
    <row r="288" spans="1:9">
      <c r="A288" s="220">
        <f t="shared" si="5"/>
        <v>113</v>
      </c>
      <c r="B288" s="214"/>
      <c r="C288" s="672" t="s">
        <v>1016</v>
      </c>
      <c r="D288" s="674"/>
      <c r="E288" s="674" t="s">
        <v>1081</v>
      </c>
      <c r="F288" s="671" t="s">
        <v>7</v>
      </c>
      <c r="G288" s="671">
        <v>1</v>
      </c>
      <c r="H288" s="20"/>
      <c r="I288" s="21"/>
    </row>
    <row r="289" spans="1:9">
      <c r="A289" s="220">
        <f t="shared" si="5"/>
        <v>114</v>
      </c>
      <c r="B289" s="214"/>
      <c r="C289" s="397" t="s">
        <v>1017</v>
      </c>
      <c r="D289" s="674" t="s">
        <v>1012</v>
      </c>
      <c r="E289" s="674" t="s">
        <v>1058</v>
      </c>
      <c r="F289" s="671" t="s">
        <v>110</v>
      </c>
      <c r="G289" s="671">
        <v>1</v>
      </c>
      <c r="H289" s="20"/>
      <c r="I289" s="21"/>
    </row>
    <row r="290" spans="1:9" ht="25.5">
      <c r="A290" s="220">
        <f t="shared" si="5"/>
        <v>115</v>
      </c>
      <c r="B290" s="214"/>
      <c r="C290" s="670" t="s">
        <v>1077</v>
      </c>
      <c r="D290" s="674"/>
      <c r="E290" s="674"/>
      <c r="F290" s="671" t="s">
        <v>110</v>
      </c>
      <c r="G290" s="671">
        <v>1</v>
      </c>
      <c r="H290" s="20"/>
      <c r="I290" s="21"/>
    </row>
    <row r="291" spans="1:9" ht="25.5">
      <c r="A291" s="220">
        <f t="shared" si="5"/>
        <v>116</v>
      </c>
      <c r="B291" s="214"/>
      <c r="C291" s="670" t="s">
        <v>1079</v>
      </c>
      <c r="D291" s="674"/>
      <c r="E291" s="329" t="s">
        <v>1080</v>
      </c>
      <c r="F291" s="671" t="s">
        <v>110</v>
      </c>
      <c r="G291" s="671">
        <v>1</v>
      </c>
      <c r="H291" s="20"/>
      <c r="I291" s="21"/>
    </row>
    <row r="292" spans="1:9">
      <c r="A292" s="220">
        <f t="shared" si="5"/>
        <v>117</v>
      </c>
      <c r="B292" s="214"/>
      <c r="C292" s="397" t="s">
        <v>1017</v>
      </c>
      <c r="D292" s="674" t="s">
        <v>1012</v>
      </c>
      <c r="E292" s="674" t="s">
        <v>1058</v>
      </c>
      <c r="F292" s="671" t="s">
        <v>110</v>
      </c>
      <c r="G292" s="671">
        <v>1</v>
      </c>
      <c r="H292" s="20"/>
      <c r="I292" s="21"/>
    </row>
    <row r="293" spans="1:9" ht="25.5">
      <c r="A293" s="220">
        <f t="shared" si="5"/>
        <v>118</v>
      </c>
      <c r="B293" s="214"/>
      <c r="C293" s="670" t="s">
        <v>1070</v>
      </c>
      <c r="D293" s="216"/>
      <c r="E293" s="674" t="s">
        <v>1082</v>
      </c>
      <c r="F293" s="671" t="s">
        <v>110</v>
      </c>
      <c r="G293" s="671">
        <v>1</v>
      </c>
      <c r="H293" s="20"/>
      <c r="I293" s="21"/>
    </row>
    <row r="294" spans="1:9" ht="26.45" customHeight="1">
      <c r="A294" s="220">
        <f t="shared" si="5"/>
        <v>119</v>
      </c>
      <c r="B294" s="214"/>
      <c r="C294" s="672" t="s">
        <v>1072</v>
      </c>
      <c r="D294" s="216"/>
      <c r="E294" s="216"/>
      <c r="F294" s="671" t="s">
        <v>110</v>
      </c>
      <c r="G294" s="671">
        <v>1</v>
      </c>
      <c r="H294" s="20"/>
      <c r="I294" s="21"/>
    </row>
    <row r="295" spans="1:9" ht="26.45" customHeight="1">
      <c r="A295" s="220">
        <f t="shared" si="5"/>
        <v>120</v>
      </c>
      <c r="B295" s="214"/>
      <c r="C295" s="672" t="s">
        <v>1016</v>
      </c>
      <c r="D295" s="674"/>
      <c r="E295" s="674" t="s">
        <v>1081</v>
      </c>
      <c r="F295" s="671" t="s">
        <v>7</v>
      </c>
      <c r="G295" s="671">
        <v>1</v>
      </c>
      <c r="H295" s="20"/>
      <c r="I295" s="21"/>
    </row>
    <row r="296" spans="1:9">
      <c r="A296" s="220">
        <f t="shared" si="5"/>
        <v>121</v>
      </c>
      <c r="B296" s="214"/>
      <c r="C296" s="672" t="s">
        <v>1073</v>
      </c>
      <c r="D296" s="674" t="s">
        <v>1074</v>
      </c>
      <c r="E296" s="675"/>
      <c r="F296" s="671" t="s">
        <v>7</v>
      </c>
      <c r="G296" s="671">
        <v>1</v>
      </c>
      <c r="H296" s="20"/>
      <c r="I296" s="21"/>
    </row>
    <row r="297" spans="1:9">
      <c r="A297" s="220">
        <f t="shared" si="5"/>
        <v>122</v>
      </c>
      <c r="B297" s="214"/>
      <c r="C297" s="672" t="s">
        <v>1075</v>
      </c>
      <c r="D297" s="674"/>
      <c r="E297" s="674"/>
      <c r="F297" s="671" t="s">
        <v>7</v>
      </c>
      <c r="G297" s="671">
        <v>1</v>
      </c>
      <c r="H297" s="20"/>
      <c r="I297" s="21"/>
    </row>
    <row r="298" spans="1:9">
      <c r="A298" s="220">
        <f t="shared" si="5"/>
        <v>123</v>
      </c>
      <c r="B298" s="214"/>
      <c r="C298" s="397" t="s">
        <v>1017</v>
      </c>
      <c r="D298" s="674" t="s">
        <v>1012</v>
      </c>
      <c r="E298" s="674" t="s">
        <v>1058</v>
      </c>
      <c r="F298" s="671" t="s">
        <v>110</v>
      </c>
      <c r="G298" s="671">
        <v>1</v>
      </c>
      <c r="H298" s="20"/>
      <c r="I298" s="21"/>
    </row>
    <row r="299" spans="1:9">
      <c r="A299" s="220">
        <f t="shared" si="5"/>
        <v>124</v>
      </c>
      <c r="B299" s="214"/>
      <c r="C299" s="397" t="s">
        <v>1076</v>
      </c>
      <c r="D299" s="674" t="s">
        <v>1012</v>
      </c>
      <c r="E299" s="674" t="s">
        <v>1056</v>
      </c>
      <c r="F299" s="671" t="s">
        <v>110</v>
      </c>
      <c r="G299" s="671">
        <v>1</v>
      </c>
      <c r="H299" s="20"/>
      <c r="I299" s="21"/>
    </row>
    <row r="300" spans="1:9">
      <c r="A300" s="220">
        <f t="shared" si="5"/>
        <v>125</v>
      </c>
      <c r="B300" s="214"/>
      <c r="C300" s="397" t="s">
        <v>1076</v>
      </c>
      <c r="D300" s="674" t="s">
        <v>1012</v>
      </c>
      <c r="E300" s="674" t="s">
        <v>1056</v>
      </c>
      <c r="F300" s="671" t="s">
        <v>110</v>
      </c>
      <c r="G300" s="671">
        <v>1</v>
      </c>
      <c r="H300" s="20"/>
      <c r="I300" s="21"/>
    </row>
    <row r="301" spans="1:9">
      <c r="A301" s="220">
        <f t="shared" si="5"/>
        <v>126</v>
      </c>
      <c r="B301" s="214"/>
      <c r="C301" s="397" t="s">
        <v>1017</v>
      </c>
      <c r="D301" s="674" t="s">
        <v>1012</v>
      </c>
      <c r="E301" s="674" t="s">
        <v>1058</v>
      </c>
      <c r="F301" s="671" t="s">
        <v>110</v>
      </c>
      <c r="G301" s="671">
        <v>1</v>
      </c>
      <c r="H301" s="20"/>
      <c r="I301" s="21"/>
    </row>
    <row r="302" spans="1:9">
      <c r="A302" s="220">
        <f t="shared" si="5"/>
        <v>127</v>
      </c>
      <c r="B302" s="214"/>
      <c r="C302" s="672" t="s">
        <v>1016</v>
      </c>
      <c r="D302" s="674"/>
      <c r="E302" s="674" t="s">
        <v>1081</v>
      </c>
      <c r="F302" s="671" t="s">
        <v>7</v>
      </c>
      <c r="G302" s="671">
        <v>1</v>
      </c>
      <c r="H302" s="20"/>
      <c r="I302" s="21"/>
    </row>
    <row r="303" spans="1:9">
      <c r="A303" s="220">
        <f t="shared" si="5"/>
        <v>128</v>
      </c>
      <c r="B303" s="214"/>
      <c r="C303" s="397" t="s">
        <v>1017</v>
      </c>
      <c r="D303" s="674" t="s">
        <v>1012</v>
      </c>
      <c r="E303" s="674" t="s">
        <v>1058</v>
      </c>
      <c r="F303" s="671" t="s">
        <v>110</v>
      </c>
      <c r="G303" s="671">
        <v>1</v>
      </c>
      <c r="H303" s="20"/>
      <c r="I303" s="21"/>
    </row>
    <row r="304" spans="1:9" ht="25.5">
      <c r="A304" s="220">
        <f t="shared" si="5"/>
        <v>129</v>
      </c>
      <c r="B304" s="214"/>
      <c r="C304" s="670" t="s">
        <v>1077</v>
      </c>
      <c r="D304" s="674"/>
      <c r="E304" s="674"/>
      <c r="F304" s="671" t="s">
        <v>110</v>
      </c>
      <c r="G304" s="671">
        <v>1</v>
      </c>
      <c r="H304" s="20"/>
      <c r="I304" s="21"/>
    </row>
    <row r="305" spans="1:9" ht="25.5">
      <c r="A305" s="220">
        <f t="shared" si="5"/>
        <v>130</v>
      </c>
      <c r="B305" s="214"/>
      <c r="C305" s="670" t="s">
        <v>1079</v>
      </c>
      <c r="D305" s="674"/>
      <c r="E305" s="329" t="s">
        <v>1080</v>
      </c>
      <c r="F305" s="671" t="s">
        <v>110</v>
      </c>
      <c r="G305" s="671">
        <v>1</v>
      </c>
      <c r="H305" s="20"/>
      <c r="I305" s="21"/>
    </row>
    <row r="306" spans="1:9" ht="25.5">
      <c r="A306" s="220">
        <f t="shared" si="5"/>
        <v>131</v>
      </c>
      <c r="B306" s="214"/>
      <c r="C306" s="670" t="s">
        <v>1083</v>
      </c>
      <c r="D306" s="674" t="s">
        <v>1084</v>
      </c>
      <c r="E306" s="674"/>
      <c r="F306" s="671" t="s">
        <v>110</v>
      </c>
      <c r="G306" s="671">
        <v>2</v>
      </c>
      <c r="H306" s="20"/>
      <c r="I306" s="21"/>
    </row>
    <row r="307" spans="1:9">
      <c r="A307" s="220">
        <f t="shared" si="5"/>
        <v>132</v>
      </c>
      <c r="B307" s="214"/>
      <c r="C307" s="676" t="s">
        <v>1034</v>
      </c>
      <c r="D307" s="676"/>
      <c r="E307" s="674"/>
      <c r="F307" s="671" t="s">
        <v>10</v>
      </c>
      <c r="G307" s="671">
        <v>200</v>
      </c>
      <c r="H307" s="20"/>
      <c r="I307" s="21"/>
    </row>
    <row r="308" spans="1:9" ht="26.45" customHeight="1">
      <c r="A308" s="220">
        <f t="shared" si="5"/>
        <v>133</v>
      </c>
      <c r="B308" s="214"/>
      <c r="C308" s="676" t="s">
        <v>1035</v>
      </c>
      <c r="D308" s="676"/>
      <c r="E308" s="674"/>
      <c r="F308" s="671" t="s">
        <v>10</v>
      </c>
      <c r="G308" s="671">
        <v>24</v>
      </c>
      <c r="H308" s="20"/>
      <c r="I308" s="21"/>
    </row>
    <row r="309" spans="1:9" ht="26.45" customHeight="1">
      <c r="A309" s="220"/>
      <c r="B309" s="214"/>
      <c r="C309" s="676" t="s">
        <v>2096</v>
      </c>
      <c r="D309" s="676"/>
      <c r="E309" s="674"/>
      <c r="F309" s="671" t="s">
        <v>10</v>
      </c>
      <c r="G309" s="671">
        <v>34</v>
      </c>
      <c r="H309" s="20"/>
      <c r="I309" s="21"/>
    </row>
    <row r="310" spans="1:9">
      <c r="A310" s="220">
        <f>A308+1</f>
        <v>134</v>
      </c>
      <c r="B310" s="214"/>
      <c r="C310" s="676" t="s">
        <v>1087</v>
      </c>
      <c r="D310" s="676"/>
      <c r="E310" s="674"/>
      <c r="F310" s="671" t="s">
        <v>10</v>
      </c>
      <c r="G310" s="671">
        <v>72</v>
      </c>
      <c r="H310" s="20"/>
      <c r="I310" s="21"/>
    </row>
    <row r="311" spans="1:9">
      <c r="A311" s="220">
        <f t="shared" ref="A311:A333" si="6">A310+1</f>
        <v>135</v>
      </c>
      <c r="B311" s="214"/>
      <c r="C311" s="676" t="s">
        <v>1059</v>
      </c>
      <c r="D311" s="676"/>
      <c r="E311" s="674"/>
      <c r="F311" s="671" t="s">
        <v>10</v>
      </c>
      <c r="G311" s="671">
        <v>58</v>
      </c>
      <c r="H311" s="20"/>
      <c r="I311" s="21"/>
    </row>
    <row r="312" spans="1:9">
      <c r="A312" s="220">
        <f t="shared" si="6"/>
        <v>136</v>
      </c>
      <c r="B312" s="214"/>
      <c r="C312" s="676" t="s">
        <v>1060</v>
      </c>
      <c r="D312" s="676"/>
      <c r="E312" s="674"/>
      <c r="F312" s="671" t="s">
        <v>10</v>
      </c>
      <c r="G312" s="671">
        <v>4</v>
      </c>
      <c r="H312" s="20"/>
      <c r="I312" s="21"/>
    </row>
    <row r="313" spans="1:9" ht="25.5">
      <c r="A313" s="220">
        <f t="shared" si="6"/>
        <v>137</v>
      </c>
      <c r="B313" s="214"/>
      <c r="C313" s="677" t="s">
        <v>1037</v>
      </c>
      <c r="D313" s="677"/>
      <c r="E313" s="674"/>
      <c r="F313" s="671" t="s">
        <v>110</v>
      </c>
      <c r="G313" s="671">
        <v>1</v>
      </c>
      <c r="H313" s="20"/>
      <c r="I313" s="21"/>
    </row>
    <row r="314" spans="1:9" ht="38.25">
      <c r="A314" s="220">
        <f t="shared" si="6"/>
        <v>138</v>
      </c>
      <c r="B314" s="214"/>
      <c r="C314" s="677" t="s">
        <v>1088</v>
      </c>
      <c r="D314" s="677"/>
      <c r="E314" s="674"/>
      <c r="F314" s="671" t="s">
        <v>110</v>
      </c>
      <c r="G314" s="671">
        <v>1</v>
      </c>
      <c r="H314" s="20"/>
      <c r="I314" s="21"/>
    </row>
    <row r="315" spans="1:9" ht="38.25">
      <c r="A315" s="220">
        <f t="shared" si="6"/>
        <v>139</v>
      </c>
      <c r="B315" s="214"/>
      <c r="C315" s="677" t="s">
        <v>1039</v>
      </c>
      <c r="D315" s="677"/>
      <c r="E315" s="674"/>
      <c r="F315" s="671" t="s">
        <v>110</v>
      </c>
      <c r="G315" s="671">
        <v>1</v>
      </c>
      <c r="H315" s="20"/>
      <c r="I315" s="21"/>
    </row>
    <row r="316" spans="1:9">
      <c r="A316" s="220">
        <f t="shared" si="6"/>
        <v>140</v>
      </c>
      <c r="B316" s="214"/>
      <c r="C316" s="677" t="s">
        <v>1089</v>
      </c>
      <c r="D316" s="677"/>
      <c r="E316" s="674" t="s">
        <v>295</v>
      </c>
      <c r="F316" s="671" t="s">
        <v>110</v>
      </c>
      <c r="G316" s="671">
        <v>12</v>
      </c>
      <c r="H316" s="20"/>
      <c r="I316" s="21"/>
    </row>
    <row r="317" spans="1:9">
      <c r="A317" s="220">
        <f t="shared" si="6"/>
        <v>141</v>
      </c>
      <c r="B317" s="214"/>
      <c r="C317" s="677" t="s">
        <v>1089</v>
      </c>
      <c r="D317" s="677"/>
      <c r="E317" s="674" t="s">
        <v>296</v>
      </c>
      <c r="F317" s="671" t="s">
        <v>110</v>
      </c>
      <c r="G317" s="671">
        <v>4</v>
      </c>
      <c r="H317" s="20"/>
      <c r="I317" s="21"/>
    </row>
    <row r="318" spans="1:9">
      <c r="A318" s="220">
        <f t="shared" si="6"/>
        <v>142</v>
      </c>
      <c r="B318" s="214"/>
      <c r="C318" s="677" t="s">
        <v>1089</v>
      </c>
      <c r="D318" s="677"/>
      <c r="E318" s="674" t="s">
        <v>1086</v>
      </c>
      <c r="F318" s="671" t="s">
        <v>110</v>
      </c>
      <c r="G318" s="671">
        <v>4</v>
      </c>
      <c r="H318" s="20"/>
      <c r="I318" s="21"/>
    </row>
    <row r="319" spans="1:9">
      <c r="A319" s="220">
        <f t="shared" si="6"/>
        <v>143</v>
      </c>
      <c r="B319" s="214"/>
      <c r="C319" s="677" t="s">
        <v>1089</v>
      </c>
      <c r="D319" s="677"/>
      <c r="E319" s="674" t="s">
        <v>306</v>
      </c>
      <c r="F319" s="671" t="s">
        <v>110</v>
      </c>
      <c r="G319" s="671">
        <v>8</v>
      </c>
      <c r="H319" s="20"/>
      <c r="I319" s="21"/>
    </row>
    <row r="320" spans="1:9">
      <c r="A320" s="220">
        <f t="shared" si="6"/>
        <v>144</v>
      </c>
      <c r="B320" s="214"/>
      <c r="C320" s="677" t="s">
        <v>1089</v>
      </c>
      <c r="D320" s="677"/>
      <c r="E320" s="674" t="s">
        <v>946</v>
      </c>
      <c r="F320" s="671" t="s">
        <v>110</v>
      </c>
      <c r="G320" s="671">
        <v>7</v>
      </c>
      <c r="H320" s="20"/>
      <c r="I320" s="21"/>
    </row>
    <row r="321" spans="1:9">
      <c r="A321" s="220">
        <f t="shared" si="6"/>
        <v>145</v>
      </c>
      <c r="B321" s="214"/>
      <c r="C321" s="677" t="s">
        <v>1090</v>
      </c>
      <c r="D321" s="677"/>
      <c r="E321" s="674" t="s">
        <v>295</v>
      </c>
      <c r="F321" s="671" t="s">
        <v>110</v>
      </c>
      <c r="G321" s="671">
        <v>5</v>
      </c>
      <c r="H321" s="20"/>
      <c r="I321" s="21"/>
    </row>
    <row r="322" spans="1:9" ht="26.45" customHeight="1">
      <c r="A322" s="220">
        <f t="shared" si="6"/>
        <v>146</v>
      </c>
      <c r="B322" s="214"/>
      <c r="C322" s="677" t="s">
        <v>2082</v>
      </c>
      <c r="D322" s="677"/>
      <c r="E322" s="674" t="s">
        <v>2091</v>
      </c>
      <c r="F322" s="671" t="s">
        <v>10</v>
      </c>
      <c r="G322" s="671">
        <v>200</v>
      </c>
      <c r="H322" s="20"/>
      <c r="I322" s="21"/>
    </row>
    <row r="323" spans="1:9" ht="26.45" customHeight="1">
      <c r="A323" s="220">
        <f t="shared" si="6"/>
        <v>147</v>
      </c>
      <c r="B323" s="214"/>
      <c r="C323" s="677" t="s">
        <v>2097</v>
      </c>
      <c r="D323" s="677"/>
      <c r="E323" s="674" t="s">
        <v>2083</v>
      </c>
      <c r="F323" s="671" t="s">
        <v>10</v>
      </c>
      <c r="G323" s="671">
        <v>24</v>
      </c>
      <c r="H323" s="20"/>
      <c r="I323" s="21"/>
    </row>
    <row r="324" spans="1:9">
      <c r="A324" s="220">
        <f t="shared" si="6"/>
        <v>148</v>
      </c>
      <c r="B324" s="214"/>
      <c r="C324" s="677" t="s">
        <v>2098</v>
      </c>
      <c r="D324" s="677"/>
      <c r="E324" s="674" t="s">
        <v>2083</v>
      </c>
      <c r="F324" s="671" t="s">
        <v>10</v>
      </c>
      <c r="G324" s="671">
        <v>34</v>
      </c>
      <c r="H324" s="20"/>
      <c r="I324" s="21"/>
    </row>
    <row r="325" spans="1:9">
      <c r="A325" s="220">
        <f t="shared" si="6"/>
        <v>149</v>
      </c>
      <c r="B325" s="214"/>
      <c r="C325" s="677" t="s">
        <v>2099</v>
      </c>
      <c r="D325" s="677"/>
      <c r="E325" s="674" t="s">
        <v>2091</v>
      </c>
      <c r="F325" s="671" t="s">
        <v>10</v>
      </c>
      <c r="G325" s="671">
        <v>72</v>
      </c>
      <c r="H325" s="20"/>
      <c r="I325" s="21"/>
    </row>
    <row r="326" spans="1:9">
      <c r="A326" s="220">
        <f t="shared" si="6"/>
        <v>150</v>
      </c>
      <c r="B326" s="214"/>
      <c r="C326" s="677" t="s">
        <v>2100</v>
      </c>
      <c r="D326" s="677"/>
      <c r="E326" s="674" t="s">
        <v>2091</v>
      </c>
      <c r="F326" s="671" t="s">
        <v>10</v>
      </c>
      <c r="G326" s="671">
        <v>58</v>
      </c>
      <c r="H326" s="20"/>
      <c r="I326" s="21"/>
    </row>
    <row r="327" spans="1:9">
      <c r="A327" s="220">
        <f t="shared" si="6"/>
        <v>151</v>
      </c>
      <c r="B327" s="214"/>
      <c r="C327" s="677" t="s">
        <v>2092</v>
      </c>
      <c r="D327" s="677"/>
      <c r="E327" s="674" t="s">
        <v>2091</v>
      </c>
      <c r="F327" s="671" t="s">
        <v>10</v>
      </c>
      <c r="G327" s="671">
        <v>4</v>
      </c>
      <c r="H327" s="20"/>
      <c r="I327" s="21"/>
    </row>
    <row r="328" spans="1:9" ht="25.5">
      <c r="A328" s="220">
        <f t="shared" si="6"/>
        <v>152</v>
      </c>
      <c r="B328" s="214"/>
      <c r="C328" s="677" t="s">
        <v>1042</v>
      </c>
      <c r="D328" s="677"/>
      <c r="E328" s="674"/>
      <c r="F328" s="671" t="s">
        <v>110</v>
      </c>
      <c r="G328" s="671">
        <v>1</v>
      </c>
      <c r="H328" s="20"/>
      <c r="I328" s="21"/>
    </row>
    <row r="329" spans="1:9">
      <c r="A329" s="220">
        <f t="shared" si="6"/>
        <v>153</v>
      </c>
      <c r="B329" s="214"/>
      <c r="C329" s="677" t="s">
        <v>2087</v>
      </c>
      <c r="D329" s="677"/>
      <c r="E329" s="674"/>
      <c r="F329" s="671" t="s">
        <v>31</v>
      </c>
      <c r="G329" s="671">
        <v>400</v>
      </c>
      <c r="H329" s="20"/>
      <c r="I329" s="21"/>
    </row>
    <row r="330" spans="1:9" ht="51">
      <c r="A330" s="220">
        <f t="shared" si="6"/>
        <v>154</v>
      </c>
      <c r="B330" s="214"/>
      <c r="C330" s="677" t="s">
        <v>1094</v>
      </c>
      <c r="D330" s="677"/>
      <c r="E330" s="674"/>
      <c r="F330" s="671" t="s">
        <v>110</v>
      </c>
      <c r="G330" s="671">
        <v>1</v>
      </c>
      <c r="H330" s="20"/>
      <c r="I330" s="21"/>
    </row>
    <row r="331" spans="1:9">
      <c r="A331" s="220">
        <f t="shared" si="6"/>
        <v>155</v>
      </c>
      <c r="B331" s="214"/>
      <c r="C331" s="676" t="s">
        <v>1044</v>
      </c>
      <c r="D331" s="676"/>
      <c r="E331" s="674"/>
      <c r="F331" s="671" t="s">
        <v>1067</v>
      </c>
      <c r="G331" s="671">
        <v>1</v>
      </c>
      <c r="H331" s="20"/>
      <c r="I331" s="21"/>
    </row>
    <row r="332" spans="1:9">
      <c r="A332" s="220">
        <f t="shared" si="6"/>
        <v>156</v>
      </c>
      <c r="B332" s="214"/>
      <c r="C332" s="676" t="s">
        <v>290</v>
      </c>
      <c r="D332" s="676"/>
      <c r="E332" s="674"/>
      <c r="F332" s="671" t="s">
        <v>1067</v>
      </c>
      <c r="G332" s="671">
        <v>1</v>
      </c>
      <c r="H332" s="20"/>
      <c r="I332" s="21"/>
    </row>
    <row r="333" spans="1:9">
      <c r="A333" s="220">
        <f t="shared" si="6"/>
        <v>157</v>
      </c>
      <c r="B333" s="214"/>
      <c r="C333" s="676" t="s">
        <v>1095</v>
      </c>
      <c r="D333" s="676"/>
      <c r="E333" s="674"/>
      <c r="F333" s="671" t="s">
        <v>1067</v>
      </c>
      <c r="G333" s="671">
        <v>1</v>
      </c>
      <c r="H333" s="20"/>
      <c r="I333" s="21"/>
    </row>
    <row r="334" spans="1:9">
      <c r="A334" s="678"/>
      <c r="B334" s="214"/>
      <c r="C334" s="668" t="s">
        <v>1096</v>
      </c>
      <c r="D334" s="668"/>
      <c r="E334" s="668"/>
      <c r="F334" s="669"/>
      <c r="G334" s="669"/>
      <c r="H334" s="20"/>
      <c r="I334" s="21"/>
    </row>
    <row r="335" spans="1:9">
      <c r="A335" s="220">
        <v>158</v>
      </c>
      <c r="B335" s="214"/>
      <c r="C335" s="397" t="s">
        <v>2101</v>
      </c>
      <c r="D335" s="674" t="s">
        <v>2102</v>
      </c>
      <c r="E335" s="674"/>
      <c r="F335" s="671" t="s">
        <v>198</v>
      </c>
      <c r="G335" s="671">
        <v>11500</v>
      </c>
      <c r="H335" s="20"/>
      <c r="I335" s="21"/>
    </row>
    <row r="336" spans="1:9" ht="26.45" customHeight="1">
      <c r="A336" s="220">
        <v>159</v>
      </c>
      <c r="B336" s="214"/>
      <c r="C336" s="397" t="s">
        <v>2103</v>
      </c>
      <c r="D336" s="674" t="s">
        <v>2104</v>
      </c>
      <c r="E336" s="674"/>
      <c r="F336" s="671" t="s">
        <v>110</v>
      </c>
      <c r="G336" s="671">
        <v>1</v>
      </c>
      <c r="H336" s="20"/>
      <c r="I336" s="21"/>
    </row>
    <row r="337" spans="1:9" ht="26.45" customHeight="1">
      <c r="A337" s="220">
        <f>A336+1</f>
        <v>160</v>
      </c>
      <c r="B337" s="214"/>
      <c r="C337" s="670" t="s">
        <v>1098</v>
      </c>
      <c r="D337" s="670"/>
      <c r="E337" s="675" t="s">
        <v>1099</v>
      </c>
      <c r="F337" s="671" t="s">
        <v>110</v>
      </c>
      <c r="G337" s="671">
        <v>1</v>
      </c>
      <c r="H337" s="20"/>
      <c r="I337" s="21"/>
    </row>
    <row r="338" spans="1:9">
      <c r="A338" s="220">
        <v>161</v>
      </c>
      <c r="B338" s="214"/>
      <c r="C338" s="670" t="s">
        <v>1100</v>
      </c>
      <c r="D338" s="670"/>
      <c r="E338" s="675" t="s">
        <v>1099</v>
      </c>
      <c r="F338" s="671" t="s">
        <v>10</v>
      </c>
      <c r="G338" s="671">
        <v>1</v>
      </c>
      <c r="H338" s="20"/>
      <c r="I338" s="21"/>
    </row>
    <row r="339" spans="1:9">
      <c r="A339" s="447"/>
      <c r="B339" s="455"/>
      <c r="C339" s="42"/>
      <c r="D339" s="42"/>
      <c r="E339" s="42"/>
      <c r="F339" s="43"/>
      <c r="G339" s="448"/>
      <c r="H339" s="20"/>
      <c r="I339" s="21"/>
    </row>
    <row r="340" spans="1:9" ht="14.25">
      <c r="A340" s="425"/>
      <c r="B340" s="425"/>
      <c r="C340" s="460"/>
      <c r="D340" s="460"/>
      <c r="E340" s="460"/>
      <c r="F340" s="460" t="s">
        <v>1</v>
      </c>
      <c r="G340" s="426"/>
      <c r="H340" s="20"/>
      <c r="I340" s="21"/>
    </row>
    <row r="341" spans="1:9" ht="25.5">
      <c r="A341" s="376">
        <v>168</v>
      </c>
      <c r="B341" s="191" t="s">
        <v>987</v>
      </c>
      <c r="C341" s="375" t="s">
        <v>1077</v>
      </c>
      <c r="D341" s="127"/>
      <c r="E341" s="127" t="s">
        <v>1078</v>
      </c>
      <c r="F341" s="150" t="s">
        <v>110</v>
      </c>
      <c r="G341" s="150">
        <v>1</v>
      </c>
      <c r="H341" s="20"/>
      <c r="I341" s="21"/>
    </row>
    <row r="342" spans="1:9" ht="25.5">
      <c r="A342" s="376">
        <v>169</v>
      </c>
      <c r="B342" s="191" t="s">
        <v>987</v>
      </c>
      <c r="C342" s="375" t="s">
        <v>1079</v>
      </c>
      <c r="D342" s="377" t="s">
        <v>1080</v>
      </c>
      <c r="E342" s="127"/>
      <c r="F342" s="150" t="s">
        <v>110</v>
      </c>
      <c r="G342" s="150">
        <v>1</v>
      </c>
      <c r="H342" s="20"/>
      <c r="I342" s="21"/>
    </row>
    <row r="343" spans="1:9" ht="25.5">
      <c r="A343" s="376">
        <v>170</v>
      </c>
      <c r="B343" s="191" t="s">
        <v>987</v>
      </c>
      <c r="C343" s="375" t="s">
        <v>1083</v>
      </c>
      <c r="D343" s="127" t="s">
        <v>1084</v>
      </c>
      <c r="E343" s="127"/>
      <c r="F343" s="150" t="s">
        <v>110</v>
      </c>
      <c r="G343" s="150">
        <v>2</v>
      </c>
      <c r="H343" s="20"/>
      <c r="I343" s="21"/>
    </row>
    <row r="344" spans="1:9">
      <c r="A344" s="376">
        <v>171</v>
      </c>
      <c r="B344" s="191" t="s">
        <v>987</v>
      </c>
      <c r="C344" s="931" t="s">
        <v>1034</v>
      </c>
      <c r="D344" s="931"/>
      <c r="E344" s="127" t="s">
        <v>295</v>
      </c>
      <c r="F344" s="196" t="s">
        <v>10</v>
      </c>
      <c r="G344" s="150">
        <v>380</v>
      </c>
      <c r="H344" s="20"/>
      <c r="I344" s="21"/>
    </row>
    <row r="345" spans="1:9">
      <c r="A345" s="376">
        <v>172</v>
      </c>
      <c r="B345" s="191" t="s">
        <v>987</v>
      </c>
      <c r="C345" s="931" t="s">
        <v>1085</v>
      </c>
      <c r="D345" s="931"/>
      <c r="E345" s="127" t="s">
        <v>1086</v>
      </c>
      <c r="F345" s="196" t="s">
        <v>10</v>
      </c>
      <c r="G345" s="150">
        <v>54</v>
      </c>
      <c r="H345" s="20"/>
      <c r="I345" s="21"/>
    </row>
    <row r="346" spans="1:9">
      <c r="A346" s="376">
        <v>173</v>
      </c>
      <c r="B346" s="191" t="s">
        <v>987</v>
      </c>
      <c r="C346" s="931" t="s">
        <v>1087</v>
      </c>
      <c r="D346" s="931"/>
      <c r="E346" s="127" t="s">
        <v>306</v>
      </c>
      <c r="F346" s="196" t="s">
        <v>10</v>
      </c>
      <c r="G346" s="150">
        <v>54</v>
      </c>
      <c r="H346" s="20"/>
      <c r="I346" s="21"/>
    </row>
    <row r="347" spans="1:9">
      <c r="A347" s="376">
        <v>174</v>
      </c>
      <c r="B347" s="191" t="s">
        <v>987</v>
      </c>
      <c r="C347" s="931" t="s">
        <v>1059</v>
      </c>
      <c r="D347" s="931"/>
      <c r="E347" s="127" t="s">
        <v>946</v>
      </c>
      <c r="F347" s="196" t="s">
        <v>10</v>
      </c>
      <c r="G347" s="150">
        <v>54</v>
      </c>
      <c r="H347" s="20"/>
      <c r="I347" s="21"/>
    </row>
    <row r="348" spans="1:9">
      <c r="A348" s="376">
        <v>175</v>
      </c>
      <c r="B348" s="191" t="s">
        <v>987</v>
      </c>
      <c r="C348" s="931" t="s">
        <v>1060</v>
      </c>
      <c r="D348" s="931"/>
      <c r="E348" s="127" t="s">
        <v>1061</v>
      </c>
      <c r="F348" s="196" t="s">
        <v>10</v>
      </c>
      <c r="G348" s="150">
        <v>4</v>
      </c>
      <c r="H348" s="20"/>
      <c r="I348" s="21"/>
    </row>
    <row r="349" spans="1:9">
      <c r="A349" s="376">
        <v>176</v>
      </c>
      <c r="B349" s="191" t="s">
        <v>987</v>
      </c>
      <c r="C349" s="932" t="s">
        <v>1037</v>
      </c>
      <c r="D349" s="932"/>
      <c r="E349" s="127"/>
      <c r="F349" s="150" t="s">
        <v>110</v>
      </c>
      <c r="G349" s="150">
        <v>1</v>
      </c>
      <c r="H349" s="20"/>
      <c r="I349" s="21"/>
    </row>
    <row r="350" spans="1:9">
      <c r="A350" s="376">
        <v>177</v>
      </c>
      <c r="B350" s="191" t="s">
        <v>987</v>
      </c>
      <c r="C350" s="932" t="s">
        <v>1088</v>
      </c>
      <c r="D350" s="932"/>
      <c r="E350" s="127"/>
      <c r="F350" s="150" t="s">
        <v>110</v>
      </c>
      <c r="G350" s="150">
        <v>1</v>
      </c>
      <c r="H350" s="20"/>
      <c r="I350" s="21"/>
    </row>
    <row r="351" spans="1:9" ht="14.45" customHeight="1">
      <c r="A351" s="376">
        <v>178</v>
      </c>
      <c r="B351" s="191" t="s">
        <v>987</v>
      </c>
      <c r="C351" s="932" t="s">
        <v>1039</v>
      </c>
      <c r="D351" s="932"/>
      <c r="E351" s="127"/>
      <c r="F351" s="150" t="s">
        <v>110</v>
      </c>
      <c r="G351" s="150">
        <v>1</v>
      </c>
      <c r="H351" s="20"/>
      <c r="I351" s="21"/>
    </row>
    <row r="352" spans="1:9" ht="14.45" customHeight="1">
      <c r="A352" s="376">
        <v>179</v>
      </c>
      <c r="B352" s="191" t="s">
        <v>987</v>
      </c>
      <c r="C352" s="932" t="s">
        <v>1089</v>
      </c>
      <c r="D352" s="932"/>
      <c r="E352" s="127"/>
      <c r="F352" s="150" t="s">
        <v>110</v>
      </c>
      <c r="G352" s="150">
        <v>10</v>
      </c>
      <c r="H352" s="20"/>
      <c r="I352" s="21"/>
    </row>
    <row r="353" spans="1:9" ht="14.45" customHeight="1">
      <c r="A353" s="376">
        <v>180</v>
      </c>
      <c r="B353" s="191" t="s">
        <v>987</v>
      </c>
      <c r="C353" s="932" t="s">
        <v>1089</v>
      </c>
      <c r="D353" s="932"/>
      <c r="E353" s="127"/>
      <c r="F353" s="150" t="s">
        <v>110</v>
      </c>
      <c r="G353" s="150">
        <v>8</v>
      </c>
      <c r="H353" s="20"/>
      <c r="I353" s="21"/>
    </row>
    <row r="354" spans="1:9">
      <c r="A354" s="376">
        <v>181</v>
      </c>
      <c r="B354" s="191" t="s">
        <v>987</v>
      </c>
      <c r="C354" s="932" t="s">
        <v>1089</v>
      </c>
      <c r="D354" s="932"/>
      <c r="E354" s="127"/>
      <c r="F354" s="150" t="s">
        <v>110</v>
      </c>
      <c r="G354" s="150">
        <v>8</v>
      </c>
      <c r="H354" s="20"/>
      <c r="I354" s="21"/>
    </row>
    <row r="355" spans="1:9">
      <c r="A355" s="376">
        <v>182</v>
      </c>
      <c r="B355" s="191" t="s">
        <v>987</v>
      </c>
      <c r="C355" s="932" t="s">
        <v>1089</v>
      </c>
      <c r="D355" s="932"/>
      <c r="E355" s="127"/>
      <c r="F355" s="150" t="s">
        <v>110</v>
      </c>
      <c r="G355" s="150">
        <v>16</v>
      </c>
      <c r="H355" s="20"/>
      <c r="I355" s="21"/>
    </row>
    <row r="356" spans="1:9">
      <c r="A356" s="376">
        <v>183</v>
      </c>
      <c r="B356" s="191" t="s">
        <v>987</v>
      </c>
      <c r="C356" s="932" t="s">
        <v>1090</v>
      </c>
      <c r="D356" s="932"/>
      <c r="E356" s="127"/>
      <c r="F356" s="150" t="s">
        <v>110</v>
      </c>
      <c r="G356" s="150">
        <v>6</v>
      </c>
      <c r="H356" s="20"/>
      <c r="I356" s="21"/>
    </row>
    <row r="357" spans="1:9">
      <c r="A357" s="376">
        <v>184</v>
      </c>
      <c r="B357" s="191" t="s">
        <v>987</v>
      </c>
      <c r="C357" s="932" t="s">
        <v>1040</v>
      </c>
      <c r="D357" s="932"/>
      <c r="E357" s="127" t="s">
        <v>1041</v>
      </c>
      <c r="F357" s="150" t="s">
        <v>10</v>
      </c>
      <c r="G357" s="150">
        <v>380</v>
      </c>
      <c r="H357" s="20"/>
      <c r="I357" s="21"/>
    </row>
    <row r="358" spans="1:9">
      <c r="A358" s="376">
        <v>185</v>
      </c>
      <c r="B358" s="191" t="s">
        <v>987</v>
      </c>
      <c r="C358" s="932" t="s">
        <v>1091</v>
      </c>
      <c r="D358" s="932"/>
      <c r="E358" s="127" t="s">
        <v>1092</v>
      </c>
      <c r="F358" s="150" t="s">
        <v>10</v>
      </c>
      <c r="G358" s="150">
        <v>54</v>
      </c>
      <c r="H358" s="20"/>
      <c r="I358" s="21"/>
    </row>
    <row r="359" spans="1:9" ht="14.45" customHeight="1">
      <c r="A359" s="376">
        <v>186</v>
      </c>
      <c r="B359" s="191" t="s">
        <v>987</v>
      </c>
      <c r="C359" s="932" t="s">
        <v>1093</v>
      </c>
      <c r="D359" s="932"/>
      <c r="E359" s="127" t="s">
        <v>306</v>
      </c>
      <c r="F359" s="150" t="s">
        <v>10</v>
      </c>
      <c r="G359" s="150">
        <v>54</v>
      </c>
      <c r="H359" s="20"/>
      <c r="I359" s="21"/>
    </row>
    <row r="360" spans="1:9" ht="14.45" customHeight="1">
      <c r="A360" s="376">
        <v>187</v>
      </c>
      <c r="B360" s="191" t="s">
        <v>987</v>
      </c>
      <c r="C360" s="932" t="s">
        <v>1064</v>
      </c>
      <c r="D360" s="932"/>
      <c r="E360" s="127" t="s">
        <v>946</v>
      </c>
      <c r="F360" s="150" t="s">
        <v>10</v>
      </c>
      <c r="G360" s="150">
        <v>54</v>
      </c>
      <c r="H360" s="20"/>
      <c r="I360" s="21"/>
    </row>
    <row r="361" spans="1:9" ht="14.45" customHeight="1">
      <c r="A361" s="376">
        <v>188</v>
      </c>
      <c r="B361" s="191" t="s">
        <v>987</v>
      </c>
      <c r="C361" s="932" t="s">
        <v>1065</v>
      </c>
      <c r="D361" s="932"/>
      <c r="E361" s="127" t="s">
        <v>946</v>
      </c>
      <c r="F361" s="150" t="s">
        <v>10</v>
      </c>
      <c r="G361" s="150">
        <v>4</v>
      </c>
      <c r="H361" s="20"/>
      <c r="I361" s="21"/>
    </row>
    <row r="362" spans="1:9" ht="14.45" customHeight="1">
      <c r="A362" s="376">
        <v>189</v>
      </c>
      <c r="B362" s="191" t="s">
        <v>987</v>
      </c>
      <c r="C362" s="932" t="s">
        <v>1042</v>
      </c>
      <c r="D362" s="932"/>
      <c r="E362" s="127"/>
      <c r="F362" s="150" t="s">
        <v>110</v>
      </c>
      <c r="G362" s="150">
        <v>1</v>
      </c>
      <c r="H362" s="20"/>
      <c r="I362" s="21"/>
    </row>
    <row r="363" spans="1:9" ht="14.45" customHeight="1">
      <c r="A363" s="376">
        <v>190</v>
      </c>
      <c r="B363" s="191" t="s">
        <v>987</v>
      </c>
      <c r="C363" s="932" t="s">
        <v>1094</v>
      </c>
      <c r="D363" s="932"/>
      <c r="E363" s="127"/>
      <c r="F363" s="150" t="s">
        <v>110</v>
      </c>
      <c r="G363" s="150">
        <v>1</v>
      </c>
      <c r="H363" s="20"/>
      <c r="I363" s="21"/>
    </row>
    <row r="364" spans="1:9" ht="14.45" customHeight="1">
      <c r="A364" s="376">
        <v>191</v>
      </c>
      <c r="B364" s="191" t="s">
        <v>987</v>
      </c>
      <c r="C364" s="931" t="s">
        <v>1044</v>
      </c>
      <c r="D364" s="931"/>
      <c r="E364" s="127"/>
      <c r="F364" s="196" t="s">
        <v>1067</v>
      </c>
      <c r="G364" s="196">
        <v>1</v>
      </c>
      <c r="H364" s="20"/>
      <c r="I364" s="21"/>
    </row>
    <row r="365" spans="1:9" ht="14.45" customHeight="1">
      <c r="A365" s="376">
        <v>192</v>
      </c>
      <c r="B365" s="191" t="s">
        <v>987</v>
      </c>
      <c r="C365" s="931" t="s">
        <v>290</v>
      </c>
      <c r="D365" s="931"/>
      <c r="E365" s="127"/>
      <c r="F365" s="196" t="s">
        <v>1067</v>
      </c>
      <c r="G365" s="196">
        <v>1</v>
      </c>
      <c r="H365" s="20"/>
      <c r="I365" s="21"/>
    </row>
    <row r="366" spans="1:9">
      <c r="A366" s="376">
        <v>193</v>
      </c>
      <c r="B366" s="191" t="s">
        <v>987</v>
      </c>
      <c r="C366" s="931" t="s">
        <v>1095</v>
      </c>
      <c r="D366" s="931"/>
      <c r="E366" s="127"/>
      <c r="F366" s="196" t="s">
        <v>1067</v>
      </c>
      <c r="G366" s="196">
        <v>1</v>
      </c>
      <c r="H366" s="20"/>
      <c r="I366" s="21"/>
    </row>
    <row r="367" spans="1:9">
      <c r="A367" s="376"/>
      <c r="B367" s="191"/>
      <c r="C367" s="381"/>
      <c r="D367" s="382"/>
      <c r="E367" s="382"/>
      <c r="F367" s="379"/>
      <c r="G367" s="383"/>
      <c r="H367" s="20"/>
      <c r="I367" s="21"/>
    </row>
    <row r="368" spans="1:9">
      <c r="A368" s="376"/>
      <c r="B368" s="191"/>
      <c r="C368" s="380" t="s">
        <v>1096</v>
      </c>
      <c r="D368" s="380"/>
      <c r="E368" s="380"/>
      <c r="F368" s="380"/>
      <c r="G368" s="380"/>
      <c r="H368" s="20"/>
      <c r="I368" s="21"/>
    </row>
    <row r="369" spans="1:9" ht="25.5">
      <c r="A369" s="376">
        <v>1</v>
      </c>
      <c r="B369" s="191" t="s">
        <v>987</v>
      </c>
      <c r="C369" s="209" t="s">
        <v>1097</v>
      </c>
      <c r="D369" s="382"/>
      <c r="E369" s="382"/>
      <c r="F369" s="150" t="s">
        <v>110</v>
      </c>
      <c r="G369" s="150">
        <v>1</v>
      </c>
      <c r="H369" s="20"/>
      <c r="I369" s="21"/>
    </row>
    <row r="370" spans="1:9">
      <c r="A370" s="376">
        <v>2</v>
      </c>
      <c r="B370" s="191" t="s">
        <v>987</v>
      </c>
      <c r="C370" s="375" t="s">
        <v>1098</v>
      </c>
      <c r="D370" s="382"/>
      <c r="E370" s="378" t="s">
        <v>1099</v>
      </c>
      <c r="F370" s="150" t="s">
        <v>110</v>
      </c>
      <c r="G370" s="150">
        <v>1</v>
      </c>
      <c r="H370" s="20"/>
      <c r="I370" s="21"/>
    </row>
    <row r="371" spans="1:9" ht="11.65" customHeight="1">
      <c r="A371" s="376">
        <v>3</v>
      </c>
      <c r="B371" s="191" t="s">
        <v>987</v>
      </c>
      <c r="C371" s="375" t="s">
        <v>1100</v>
      </c>
      <c r="D371" s="382"/>
      <c r="E371" s="378" t="s">
        <v>1099</v>
      </c>
      <c r="F371" s="150" t="s">
        <v>10</v>
      </c>
      <c r="G371" s="150">
        <v>1</v>
      </c>
      <c r="H371" s="20"/>
      <c r="I371" s="21"/>
    </row>
    <row r="372" spans="1:9" s="16" customFormat="1">
      <c r="A372" s="40"/>
      <c r="B372" s="41"/>
      <c r="C372" s="42"/>
      <c r="D372" s="42"/>
      <c r="E372" s="42"/>
      <c r="F372" s="43"/>
      <c r="G372" s="44"/>
      <c r="H372" s="45"/>
      <c r="I372" s="46"/>
    </row>
    <row r="373" spans="1:9">
      <c r="A373" s="47"/>
      <c r="B373" s="47"/>
      <c r="C373" s="48"/>
      <c r="D373" s="48"/>
      <c r="E373" s="48"/>
      <c r="F373" s="48" t="s">
        <v>1</v>
      </c>
      <c r="G373" s="49"/>
      <c r="H373" s="20"/>
      <c r="I373" s="21"/>
    </row>
    <row r="375" spans="1:9" s="50" customFormat="1" ht="12.75" customHeight="1">
      <c r="B375" s="51" t="str">
        <f>'1,1'!B22</f>
        <v>Piezīmes:</v>
      </c>
    </row>
    <row r="376" spans="1:9" s="50" customFormat="1" ht="45" customHeight="1">
      <c r="A376"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76" s="892"/>
      <c r="C376" s="892"/>
      <c r="D376" s="892"/>
      <c r="E376" s="892"/>
      <c r="F376" s="892"/>
      <c r="G376" s="892"/>
      <c r="H376" s="892"/>
      <c r="I376" s="892"/>
    </row>
  </sheetData>
  <mergeCells count="31">
    <mergeCell ref="A1:C1"/>
    <mergeCell ref="A2:I2"/>
    <mergeCell ref="A7:A8"/>
    <mergeCell ref="B7:B8"/>
    <mergeCell ref="F7:F8"/>
    <mergeCell ref="G7:G8"/>
    <mergeCell ref="A376:I376"/>
    <mergeCell ref="C7:E8"/>
    <mergeCell ref="C364:D364"/>
    <mergeCell ref="C365:D365"/>
    <mergeCell ref="C366:D366"/>
    <mergeCell ref="C349:D349"/>
    <mergeCell ref="C350:D350"/>
    <mergeCell ref="C351:D351"/>
    <mergeCell ref="C352:D352"/>
    <mergeCell ref="C353:D353"/>
    <mergeCell ref="C361:D361"/>
    <mergeCell ref="C362:D362"/>
    <mergeCell ref="C363:D363"/>
    <mergeCell ref="C346:D346"/>
    <mergeCell ref="C347:D347"/>
    <mergeCell ref="C348:D348"/>
    <mergeCell ref="C344:D344"/>
    <mergeCell ref="C345:D345"/>
    <mergeCell ref="C359:D359"/>
    <mergeCell ref="C360:D360"/>
    <mergeCell ref="C354:D354"/>
    <mergeCell ref="C355:D355"/>
    <mergeCell ref="C356:D356"/>
    <mergeCell ref="C357:D357"/>
    <mergeCell ref="C358:D35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877" t="s">
        <v>1819</v>
      </c>
      <c r="B2" s="877"/>
      <c r="C2" s="877"/>
      <c r="D2" s="877"/>
      <c r="E2" s="877"/>
      <c r="F2" s="877"/>
      <c r="G2" s="877"/>
      <c r="H2" s="877"/>
      <c r="I2" s="87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878" t="s">
        <v>1741</v>
      </c>
      <c r="B5" s="879"/>
      <c r="C5" s="879"/>
      <c r="D5" s="879"/>
      <c r="E5" s="879"/>
      <c r="F5" s="879"/>
      <c r="G5" s="879"/>
      <c r="H5" s="879"/>
      <c r="I5" s="880"/>
    </row>
    <row r="6" spans="1:9" ht="15" customHeight="1">
      <c r="A6" s="919"/>
      <c r="B6" s="919"/>
      <c r="C6" s="284"/>
      <c r="D6" s="69"/>
      <c r="E6" s="50"/>
    </row>
    <row r="7" spans="1:9" ht="15" customHeight="1">
      <c r="A7" s="11" t="s">
        <v>1751</v>
      </c>
      <c r="B7" s="12"/>
      <c r="C7" s="11" t="s">
        <v>1754</v>
      </c>
      <c r="D7" s="11"/>
      <c r="E7" s="69"/>
      <c r="F7" s="69"/>
      <c r="G7" s="69"/>
      <c r="H7" s="69"/>
      <c r="I7" s="69"/>
    </row>
    <row r="8" spans="1:9" ht="15.75" customHeight="1">
      <c r="A8" s="11" t="s">
        <v>1750</v>
      </c>
      <c r="B8" s="12"/>
      <c r="C8" s="11" t="s">
        <v>1155</v>
      </c>
      <c r="D8" s="11"/>
      <c r="E8" s="69"/>
      <c r="F8" s="69"/>
      <c r="G8" s="69"/>
      <c r="H8" s="69"/>
      <c r="I8" s="69"/>
    </row>
    <row r="9" spans="1:9" ht="15" customHeight="1">
      <c r="A9" s="11" t="s">
        <v>1749</v>
      </c>
      <c r="B9" s="12"/>
      <c r="C9" s="11" t="s">
        <v>1748</v>
      </c>
      <c r="D9" s="11"/>
      <c r="E9" s="69"/>
      <c r="F9" s="69"/>
      <c r="G9" s="69"/>
      <c r="H9" s="69"/>
      <c r="I9" s="69"/>
    </row>
    <row r="10" spans="1:9">
      <c r="A10" s="70"/>
      <c r="B10" s="70"/>
      <c r="C10" s="69"/>
      <c r="D10" s="69"/>
      <c r="E10" s="50"/>
    </row>
    <row r="11" spans="1:9" ht="15" customHeight="1">
      <c r="A11" s="69"/>
      <c r="B11" s="50"/>
      <c r="C11" s="50"/>
      <c r="D11" s="50"/>
      <c r="E11" s="50"/>
      <c r="F11" s="881" t="s">
        <v>1779</v>
      </c>
      <c r="G11" s="882"/>
      <c r="H11" s="71"/>
      <c r="I11" s="72"/>
    </row>
    <row r="12" spans="1:9" ht="15.75" customHeight="1">
      <c r="A12" s="69"/>
      <c r="B12" s="50"/>
      <c r="C12" s="50"/>
      <c r="D12" s="50"/>
      <c r="E12" s="50"/>
      <c r="F12" s="881" t="s">
        <v>1778</v>
      </c>
      <c r="G12" s="882"/>
      <c r="H12" s="71"/>
      <c r="I12" s="72"/>
    </row>
    <row r="13" spans="1:9" ht="15" customHeight="1">
      <c r="A13" s="50"/>
      <c r="B13" s="50"/>
      <c r="C13" s="50"/>
      <c r="D13" s="50"/>
      <c r="E13" s="50"/>
      <c r="F13" s="50"/>
      <c r="G13" s="73" t="s">
        <v>1811</v>
      </c>
      <c r="H13" s="50"/>
      <c r="I13" s="50"/>
    </row>
    <row r="14" spans="1:9" ht="18" customHeight="1">
      <c r="A14" s="74"/>
      <c r="B14" s="50"/>
      <c r="C14" s="50"/>
      <c r="D14" s="50"/>
      <c r="E14" s="50"/>
      <c r="F14" s="50"/>
      <c r="G14" s="50"/>
      <c r="H14" s="50"/>
      <c r="I14" s="50"/>
    </row>
    <row r="15" spans="1:9" ht="13.15" customHeight="1">
      <c r="A15" s="883" t="s">
        <v>0</v>
      </c>
      <c r="B15" s="883" t="s">
        <v>1777</v>
      </c>
      <c r="C15" s="884" t="s">
        <v>1776</v>
      </c>
      <c r="D15" s="885"/>
      <c r="E15" s="883" t="s">
        <v>1775</v>
      </c>
      <c r="F15" s="883" t="s">
        <v>1774</v>
      </c>
      <c r="G15" s="883"/>
      <c r="H15" s="883"/>
      <c r="I15" s="883" t="s">
        <v>1773</v>
      </c>
    </row>
    <row r="16" spans="1:9" ht="25.5">
      <c r="A16" s="883"/>
      <c r="B16" s="883"/>
      <c r="C16" s="886"/>
      <c r="D16" s="887"/>
      <c r="E16" s="883"/>
      <c r="F16" s="75" t="s">
        <v>1772</v>
      </c>
      <c r="G16" s="75" t="s">
        <v>1794</v>
      </c>
      <c r="H16" s="75" t="s">
        <v>1770</v>
      </c>
      <c r="I16" s="883"/>
    </row>
    <row r="17" spans="1:9">
      <c r="A17" s="76"/>
      <c r="B17" s="77"/>
      <c r="C17" s="890"/>
      <c r="D17" s="891"/>
      <c r="E17" s="77"/>
      <c r="F17" s="77"/>
      <c r="G17" s="77"/>
      <c r="H17" s="77"/>
      <c r="I17" s="78"/>
    </row>
    <row r="18" spans="1:9" ht="14.45" customHeight="1">
      <c r="A18" s="58">
        <v>1</v>
      </c>
      <c r="B18" s="59" t="s">
        <v>1813</v>
      </c>
      <c r="C18" s="872" t="s">
        <v>270</v>
      </c>
      <c r="D18" s="873"/>
      <c r="E18" s="60"/>
      <c r="F18" s="60"/>
      <c r="G18" s="60"/>
      <c r="H18" s="60"/>
      <c r="I18" s="61"/>
    </row>
    <row r="19" spans="1:9" ht="16.149999999999999" customHeight="1">
      <c r="A19" s="58">
        <v>2</v>
      </c>
      <c r="B19" s="59" t="s">
        <v>1814</v>
      </c>
      <c r="C19" s="872" t="s">
        <v>271</v>
      </c>
      <c r="D19" s="873"/>
      <c r="E19" s="60"/>
      <c r="F19" s="60"/>
      <c r="G19" s="60"/>
      <c r="H19" s="60"/>
      <c r="I19" s="61"/>
    </row>
    <row r="20" spans="1:9">
      <c r="A20" s="58">
        <v>3</v>
      </c>
      <c r="B20" s="59" t="s">
        <v>1815</v>
      </c>
      <c r="C20" s="872" t="s">
        <v>272</v>
      </c>
      <c r="D20" s="873"/>
      <c r="E20" s="60"/>
      <c r="F20" s="60"/>
      <c r="G20" s="60"/>
      <c r="H20" s="60"/>
      <c r="I20" s="61"/>
    </row>
    <row r="21" spans="1:9">
      <c r="A21" s="58">
        <v>4</v>
      </c>
      <c r="B21" s="59" t="s">
        <v>1816</v>
      </c>
      <c r="C21" s="872" t="s">
        <v>273</v>
      </c>
      <c r="D21" s="873"/>
      <c r="E21" s="60"/>
      <c r="F21" s="60"/>
      <c r="G21" s="60"/>
      <c r="H21" s="60"/>
      <c r="I21" s="61"/>
    </row>
    <row r="22" spans="1:9">
      <c r="A22" s="58">
        <v>5</v>
      </c>
      <c r="B22" s="59" t="s">
        <v>1817</v>
      </c>
      <c r="C22" s="872" t="s">
        <v>1290</v>
      </c>
      <c r="D22" s="873"/>
      <c r="E22" s="60"/>
      <c r="F22" s="60"/>
      <c r="G22" s="60"/>
      <c r="H22" s="60"/>
      <c r="I22" s="61"/>
    </row>
    <row r="23" spans="1:9">
      <c r="A23" s="58">
        <v>6</v>
      </c>
      <c r="B23" s="59" t="s">
        <v>1818</v>
      </c>
      <c r="C23" s="385" t="s">
        <v>1291</v>
      </c>
      <c r="D23" s="385"/>
      <c r="E23" s="60"/>
      <c r="F23" s="60"/>
      <c r="G23" s="60"/>
      <c r="H23" s="60"/>
      <c r="I23" s="61"/>
    </row>
    <row r="24" spans="1:9" ht="16.5" customHeight="1">
      <c r="A24" s="62"/>
      <c r="B24" s="63"/>
      <c r="C24" s="874"/>
      <c r="D24" s="875"/>
      <c r="E24" s="64"/>
      <c r="F24" s="64"/>
      <c r="G24" s="64"/>
      <c r="H24" s="64"/>
      <c r="I24" s="65"/>
    </row>
    <row r="25" spans="1:9" ht="15.6" customHeight="1">
      <c r="A25" s="79"/>
      <c r="B25" s="79"/>
      <c r="C25" s="80" t="s">
        <v>1</v>
      </c>
      <c r="D25" s="80"/>
      <c r="E25" s="281"/>
      <c r="F25" s="281"/>
      <c r="G25" s="281"/>
      <c r="H25" s="281"/>
      <c r="I25" s="281"/>
    </row>
    <row r="26" spans="1:9" ht="13.15" customHeight="1">
      <c r="A26" s="889" t="s">
        <v>1758</v>
      </c>
      <c r="B26" s="889"/>
      <c r="C26" s="889"/>
      <c r="D26" s="81" t="s">
        <v>1783</v>
      </c>
      <c r="E26" s="299"/>
      <c r="F26" s="298"/>
      <c r="G26" s="298"/>
      <c r="H26" s="298"/>
      <c r="I26" s="299"/>
    </row>
    <row r="27" spans="1:9">
      <c r="A27" s="82"/>
      <c r="B27" s="82"/>
      <c r="C27" s="83" t="s">
        <v>1757</v>
      </c>
      <c r="D27" s="81"/>
      <c r="E27" s="299"/>
      <c r="F27" s="298"/>
      <c r="G27" s="298"/>
      <c r="H27" s="298"/>
      <c r="I27" s="299"/>
    </row>
    <row r="28" spans="1:9" ht="18" customHeight="1">
      <c r="A28" s="889" t="s">
        <v>1756</v>
      </c>
      <c r="B28" s="889"/>
      <c r="C28" s="889"/>
      <c r="D28" s="81" t="s">
        <v>1783</v>
      </c>
      <c r="E28" s="299"/>
      <c r="F28" s="298"/>
      <c r="G28" s="298"/>
      <c r="H28" s="298"/>
      <c r="I28" s="299"/>
    </row>
    <row r="29" spans="1:9">
      <c r="A29" s="888"/>
      <c r="B29" s="888"/>
      <c r="C29" s="80" t="s">
        <v>1755</v>
      </c>
      <c r="D29" s="80"/>
      <c r="E29" s="285"/>
      <c r="F29" s="298"/>
      <c r="G29" s="298"/>
      <c r="H29" s="298"/>
      <c r="I29" s="299"/>
    </row>
    <row r="30" spans="1:9">
      <c r="A30" s="84"/>
      <c r="B30" s="50"/>
      <c r="C30" s="50"/>
      <c r="D30" s="50"/>
      <c r="E30" s="50"/>
      <c r="F30" s="50"/>
      <c r="G30" s="50"/>
      <c r="H30" s="50"/>
      <c r="I30" s="50"/>
    </row>
    <row r="31" spans="1:9">
      <c r="B31" s="50"/>
      <c r="C31" s="52"/>
    </row>
    <row r="32" spans="1:9">
      <c r="B32" s="54"/>
      <c r="C32" s="53"/>
    </row>
  </sheetData>
  <mergeCells count="21">
    <mergeCell ref="A26:C26"/>
    <mergeCell ref="A28:C28"/>
    <mergeCell ref="A29:B29"/>
    <mergeCell ref="C18:D18"/>
    <mergeCell ref="C19:D19"/>
    <mergeCell ref="C20:D20"/>
    <mergeCell ref="C21:D21"/>
    <mergeCell ref="C22:D22"/>
    <mergeCell ref="C24:D24"/>
    <mergeCell ref="I15:I16"/>
    <mergeCell ref="C17:D17"/>
    <mergeCell ref="A2:I2"/>
    <mergeCell ref="A5:I5"/>
    <mergeCell ref="A6:B6"/>
    <mergeCell ref="F11:G11"/>
    <mergeCell ref="F12:G12"/>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62"/>
  <sheetViews>
    <sheetView showZeros="0" view="pageBreakPreview" topLeftCell="A10" zoomScaleNormal="100" zoomScaleSheetLayoutView="100" workbookViewId="0">
      <selection activeCell="A2" sqref="A2:H2"/>
    </sheetView>
  </sheetViews>
  <sheetFormatPr defaultColWidth="9.140625" defaultRowHeight="12.75"/>
  <cols>
    <col min="1" max="1" width="5.28515625" style="14" customWidth="1"/>
    <col min="2" max="2" width="16.28515625" style="14" hidden="1" customWidth="1"/>
    <col min="3" max="3" width="40.28515625" style="14" customWidth="1"/>
    <col min="4" max="4" width="17.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3,1</v>
      </c>
      <c r="F1" s="10"/>
      <c r="G1" s="10"/>
      <c r="H1" s="10"/>
    </row>
    <row r="2" spans="1:8" s="9" customFormat="1" ht="18.75">
      <c r="A2" s="895" t="str">
        <f>C9</f>
        <v>Ārējais ūdensvads</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701"/>
      <c r="B9" s="702"/>
      <c r="C9" s="703" t="s">
        <v>270</v>
      </c>
      <c r="D9" s="704"/>
      <c r="E9" s="705"/>
      <c r="F9" s="706"/>
      <c r="G9" s="20"/>
      <c r="H9" s="21"/>
    </row>
    <row r="10" spans="1:8" ht="13.5">
      <c r="A10" s="707"/>
      <c r="B10" s="708"/>
      <c r="C10" s="709" t="s">
        <v>1101</v>
      </c>
      <c r="D10" s="710"/>
      <c r="E10" s="710"/>
      <c r="F10" s="711"/>
      <c r="G10" s="21"/>
      <c r="H10" s="21"/>
    </row>
    <row r="11" spans="1:8">
      <c r="A11" s="712">
        <v>1</v>
      </c>
      <c r="B11" s="681"/>
      <c r="C11" s="682" t="s">
        <v>2106</v>
      </c>
      <c r="D11" s="681" t="s">
        <v>12</v>
      </c>
      <c r="E11" s="681" t="s">
        <v>10</v>
      </c>
      <c r="F11" s="713">
        <v>140</v>
      </c>
      <c r="G11" s="21"/>
      <c r="H11" s="21"/>
    </row>
    <row r="12" spans="1:8">
      <c r="A12" s="714">
        <v>2</v>
      </c>
      <c r="B12" s="683"/>
      <c r="C12" s="684" t="s">
        <v>2106</v>
      </c>
      <c r="D12" s="685" t="s">
        <v>318</v>
      </c>
      <c r="E12" s="685" t="s">
        <v>10</v>
      </c>
      <c r="F12" s="715">
        <v>6</v>
      </c>
      <c r="G12" s="21"/>
      <c r="H12" s="21"/>
    </row>
    <row r="13" spans="1:8" ht="25.5">
      <c r="A13" s="714">
        <v>3</v>
      </c>
      <c r="B13" s="683"/>
      <c r="C13" s="684" t="s">
        <v>2107</v>
      </c>
      <c r="D13" s="685" t="s">
        <v>295</v>
      </c>
      <c r="E13" s="685" t="s">
        <v>30</v>
      </c>
      <c r="F13" s="715">
        <v>1</v>
      </c>
      <c r="G13" s="21"/>
      <c r="H13" s="21"/>
    </row>
    <row r="14" spans="1:8" ht="25.5">
      <c r="A14" s="714"/>
      <c r="B14" s="683"/>
      <c r="C14" s="682" t="s">
        <v>2108</v>
      </c>
      <c r="D14" s="685"/>
      <c r="E14" s="686"/>
      <c r="F14" s="716"/>
      <c r="G14" s="21"/>
      <c r="H14" s="21"/>
    </row>
    <row r="15" spans="1:8">
      <c r="A15" s="714"/>
      <c r="B15" s="683"/>
      <c r="C15" s="682" t="s">
        <v>2109</v>
      </c>
      <c r="D15" s="685"/>
      <c r="E15" s="686"/>
      <c r="F15" s="716"/>
      <c r="G15" s="21"/>
      <c r="H15" s="21"/>
    </row>
    <row r="16" spans="1:8">
      <c r="A16" s="714"/>
      <c r="B16" s="683"/>
      <c r="C16" s="684" t="s">
        <v>2110</v>
      </c>
      <c r="D16" s="685"/>
      <c r="E16" s="686"/>
      <c r="F16" s="716"/>
      <c r="G16" s="21"/>
      <c r="H16" s="21"/>
    </row>
    <row r="17" spans="1:8">
      <c r="A17" s="714">
        <v>4</v>
      </c>
      <c r="B17" s="683"/>
      <c r="C17" s="682" t="s">
        <v>1105</v>
      </c>
      <c r="D17" s="685"/>
      <c r="E17" s="685" t="s">
        <v>30</v>
      </c>
      <c r="F17" s="715">
        <v>2</v>
      </c>
      <c r="G17" s="21"/>
      <c r="H17" s="21"/>
    </row>
    <row r="18" spans="1:8">
      <c r="A18" s="714">
        <v>5</v>
      </c>
      <c r="B18" s="683"/>
      <c r="C18" s="684" t="s">
        <v>1106</v>
      </c>
      <c r="D18" s="685"/>
      <c r="E18" s="685" t="s">
        <v>30</v>
      </c>
      <c r="F18" s="715">
        <v>1</v>
      </c>
      <c r="G18" s="21"/>
      <c r="H18" s="21"/>
    </row>
    <row r="19" spans="1:8">
      <c r="A19" s="717">
        <v>6</v>
      </c>
      <c r="B19" s="687"/>
      <c r="C19" s="682" t="s">
        <v>2131</v>
      </c>
      <c r="D19" s="685"/>
      <c r="E19" s="685" t="s">
        <v>30</v>
      </c>
      <c r="F19" s="715">
        <v>3</v>
      </c>
      <c r="G19" s="21"/>
      <c r="H19" s="21"/>
    </row>
    <row r="20" spans="1:8" ht="25.5">
      <c r="A20" s="717">
        <v>7</v>
      </c>
      <c r="B20" s="687"/>
      <c r="C20" s="682" t="s">
        <v>1103</v>
      </c>
      <c r="D20" s="685"/>
      <c r="E20" s="685" t="s">
        <v>30</v>
      </c>
      <c r="F20" s="715">
        <v>12</v>
      </c>
      <c r="G20" s="21"/>
      <c r="H20" s="21"/>
    </row>
    <row r="21" spans="1:8" ht="25.5">
      <c r="A21" s="717">
        <v>8</v>
      </c>
      <c r="B21" s="687"/>
      <c r="C21" s="684" t="s">
        <v>1104</v>
      </c>
      <c r="D21" s="685"/>
      <c r="E21" s="685" t="s">
        <v>30</v>
      </c>
      <c r="F21" s="715">
        <v>1</v>
      </c>
      <c r="G21" s="21"/>
      <c r="H21" s="21"/>
    </row>
    <row r="22" spans="1:8">
      <c r="A22" s="717">
        <v>9</v>
      </c>
      <c r="B22" s="687"/>
      <c r="C22" s="684" t="s">
        <v>2111</v>
      </c>
      <c r="D22" s="685" t="s">
        <v>295</v>
      </c>
      <c r="E22" s="685" t="s">
        <v>30</v>
      </c>
      <c r="F22" s="715">
        <v>2</v>
      </c>
      <c r="G22" s="21"/>
      <c r="H22" s="21"/>
    </row>
    <row r="23" spans="1:8">
      <c r="A23" s="717">
        <v>10</v>
      </c>
      <c r="B23" s="687"/>
      <c r="C23" s="682" t="s">
        <v>2112</v>
      </c>
      <c r="D23" s="727"/>
      <c r="E23" s="728" t="s">
        <v>30</v>
      </c>
      <c r="F23" s="729">
        <v>4</v>
      </c>
      <c r="G23" s="21"/>
      <c r="H23" s="21"/>
    </row>
    <row r="24" spans="1:8" ht="25.5">
      <c r="A24" s="717">
        <v>11</v>
      </c>
      <c r="B24" s="687"/>
      <c r="C24" s="684" t="s">
        <v>1626</v>
      </c>
      <c r="D24" s="730" t="s">
        <v>1102</v>
      </c>
      <c r="E24" s="731" t="s">
        <v>30</v>
      </c>
      <c r="F24" s="732">
        <v>2</v>
      </c>
      <c r="G24" s="21"/>
      <c r="H24" s="21"/>
    </row>
    <row r="25" spans="1:8" ht="25.5">
      <c r="A25" s="717"/>
      <c r="B25" s="687"/>
      <c r="C25" s="682" t="s">
        <v>1627</v>
      </c>
      <c r="D25" s="730"/>
      <c r="E25" s="733"/>
      <c r="F25" s="732"/>
      <c r="G25" s="21"/>
      <c r="H25" s="21"/>
    </row>
    <row r="26" spans="1:8">
      <c r="A26" s="717"/>
      <c r="B26" s="687"/>
      <c r="C26" s="682" t="s">
        <v>1628</v>
      </c>
      <c r="D26" s="730"/>
      <c r="E26" s="733"/>
      <c r="F26" s="732"/>
      <c r="G26" s="21"/>
      <c r="H26" s="21"/>
    </row>
    <row r="27" spans="1:8">
      <c r="A27" s="717"/>
      <c r="B27" s="687"/>
      <c r="C27" s="689" t="s">
        <v>1629</v>
      </c>
      <c r="D27" s="730"/>
      <c r="E27" s="733"/>
      <c r="F27" s="732"/>
      <c r="G27" s="21"/>
      <c r="H27" s="21"/>
    </row>
    <row r="28" spans="1:8" ht="11.45" customHeight="1">
      <c r="A28" s="717">
        <v>12</v>
      </c>
      <c r="B28" s="687"/>
      <c r="C28" s="689" t="s">
        <v>2113</v>
      </c>
      <c r="D28" s="730" t="s">
        <v>295</v>
      </c>
      <c r="E28" s="731" t="s">
        <v>30</v>
      </c>
      <c r="F28" s="732">
        <v>2</v>
      </c>
      <c r="G28" s="21"/>
      <c r="H28" s="21"/>
    </row>
    <row r="29" spans="1:8" ht="25.5">
      <c r="A29" s="717"/>
      <c r="B29" s="687"/>
      <c r="C29" s="689" t="s">
        <v>2114</v>
      </c>
      <c r="D29" s="730"/>
      <c r="E29" s="733"/>
      <c r="F29" s="732"/>
      <c r="G29" s="21"/>
      <c r="H29" s="21"/>
    </row>
    <row r="30" spans="1:8">
      <c r="A30" s="717"/>
      <c r="B30" s="687"/>
      <c r="C30" s="689" t="s">
        <v>2115</v>
      </c>
      <c r="D30" s="730"/>
      <c r="E30" s="733"/>
      <c r="F30" s="732"/>
      <c r="G30" s="21"/>
      <c r="H30" s="21"/>
    </row>
    <row r="31" spans="1:8" ht="12.6" customHeight="1">
      <c r="A31" s="717"/>
      <c r="B31" s="687"/>
      <c r="C31" s="684" t="s">
        <v>2116</v>
      </c>
      <c r="D31" s="730"/>
      <c r="E31" s="733"/>
      <c r="F31" s="732"/>
      <c r="G31" s="21"/>
      <c r="H31" s="21"/>
    </row>
    <row r="32" spans="1:8">
      <c r="A32" s="717"/>
      <c r="B32" s="687"/>
      <c r="C32" s="684" t="s">
        <v>2117</v>
      </c>
      <c r="D32" s="730"/>
      <c r="E32" s="733"/>
      <c r="F32" s="732"/>
      <c r="G32" s="21"/>
      <c r="H32" s="21"/>
    </row>
    <row r="33" spans="1:8">
      <c r="A33" s="717">
        <v>13</v>
      </c>
      <c r="B33" s="687"/>
      <c r="C33" s="684" t="s">
        <v>2118</v>
      </c>
      <c r="D33" s="690"/>
      <c r="E33" s="691" t="s">
        <v>31</v>
      </c>
      <c r="F33" s="719">
        <v>12</v>
      </c>
      <c r="G33" s="21"/>
      <c r="H33" s="21"/>
    </row>
    <row r="34" spans="1:8">
      <c r="A34" s="717"/>
      <c r="B34" s="687"/>
      <c r="C34" s="684" t="s">
        <v>2119</v>
      </c>
      <c r="D34" s="690"/>
      <c r="E34" s="691"/>
      <c r="F34" s="719"/>
      <c r="G34" s="21"/>
      <c r="H34" s="21"/>
    </row>
    <row r="35" spans="1:8">
      <c r="A35" s="717">
        <v>14</v>
      </c>
      <c r="B35" s="687"/>
      <c r="C35" s="684" t="s">
        <v>2120</v>
      </c>
      <c r="D35" s="688"/>
      <c r="E35" s="692" t="s">
        <v>13</v>
      </c>
      <c r="F35" s="718">
        <v>1</v>
      </c>
      <c r="G35" s="21"/>
      <c r="H35" s="21"/>
    </row>
    <row r="36" spans="1:8">
      <c r="A36" s="717">
        <v>15</v>
      </c>
      <c r="B36" s="687"/>
      <c r="C36" s="684" t="s">
        <v>2121</v>
      </c>
      <c r="D36" s="693" t="s">
        <v>2122</v>
      </c>
      <c r="E36" s="692" t="s">
        <v>16</v>
      </c>
      <c r="F36" s="718">
        <v>25</v>
      </c>
      <c r="G36" s="21"/>
      <c r="H36" s="21"/>
    </row>
    <row r="37" spans="1:8">
      <c r="A37" s="717">
        <v>16</v>
      </c>
      <c r="B37" s="687"/>
      <c r="C37" s="684" t="s">
        <v>17</v>
      </c>
      <c r="D37" s="693" t="s">
        <v>18</v>
      </c>
      <c r="E37" s="692" t="s">
        <v>16</v>
      </c>
      <c r="F37" s="718">
        <v>67</v>
      </c>
      <c r="G37" s="21"/>
      <c r="H37" s="21"/>
    </row>
    <row r="38" spans="1:8" ht="25.5">
      <c r="A38" s="717">
        <v>17</v>
      </c>
      <c r="B38" s="687"/>
      <c r="C38" s="682" t="s">
        <v>1736</v>
      </c>
      <c r="D38" s="688"/>
      <c r="E38" s="692" t="s">
        <v>16</v>
      </c>
      <c r="F38" s="720">
        <v>288</v>
      </c>
      <c r="G38" s="21"/>
      <c r="H38" s="21"/>
    </row>
    <row r="39" spans="1:8">
      <c r="A39" s="717"/>
      <c r="B39" s="687"/>
      <c r="C39" s="684"/>
      <c r="D39" s="688"/>
      <c r="E39" s="692"/>
      <c r="F39" s="718"/>
      <c r="G39" s="21"/>
      <c r="H39" s="21"/>
    </row>
    <row r="40" spans="1:8" ht="13.5">
      <c r="A40" s="721"/>
      <c r="B40" s="680"/>
      <c r="C40" s="694" t="s">
        <v>1107</v>
      </c>
      <c r="D40" s="695"/>
      <c r="E40" s="696"/>
      <c r="F40" s="722"/>
      <c r="G40" s="21"/>
      <c r="H40" s="21"/>
    </row>
    <row r="41" spans="1:8">
      <c r="A41" s="723">
        <v>1</v>
      </c>
      <c r="B41" s="697"/>
      <c r="C41" s="682" t="s">
        <v>20</v>
      </c>
      <c r="D41" s="688"/>
      <c r="E41" s="698" t="s">
        <v>10</v>
      </c>
      <c r="F41" s="724">
        <v>146</v>
      </c>
      <c r="G41" s="21"/>
      <c r="H41" s="21"/>
    </row>
    <row r="42" spans="1:8">
      <c r="A42" s="725">
        <v>2</v>
      </c>
      <c r="B42" s="699"/>
      <c r="C42" s="682" t="s">
        <v>1108</v>
      </c>
      <c r="D42" s="693"/>
      <c r="E42" s="700" t="s">
        <v>10</v>
      </c>
      <c r="F42" s="726">
        <v>146</v>
      </c>
      <c r="G42" s="21"/>
      <c r="H42" s="21"/>
    </row>
    <row r="43" spans="1:8">
      <c r="A43" s="725">
        <v>3</v>
      </c>
      <c r="B43" s="699"/>
      <c r="C43" s="682" t="s">
        <v>2123</v>
      </c>
      <c r="D43" s="688"/>
      <c r="E43" s="700" t="s">
        <v>21</v>
      </c>
      <c r="F43" s="726">
        <v>1</v>
      </c>
      <c r="G43" s="21"/>
      <c r="H43" s="21"/>
    </row>
    <row r="44" spans="1:8">
      <c r="A44" s="734">
        <v>4</v>
      </c>
      <c r="B44" s="735"/>
      <c r="C44" s="736" t="s">
        <v>24</v>
      </c>
      <c r="D44" s="727"/>
      <c r="E44" s="737" t="s">
        <v>16</v>
      </c>
      <c r="F44" s="738">
        <v>25</v>
      </c>
      <c r="G44" s="21"/>
      <c r="H44" s="21"/>
    </row>
    <row r="45" spans="1:8">
      <c r="A45" s="739">
        <v>5</v>
      </c>
      <c r="B45" s="739"/>
      <c r="C45" s="740" t="s">
        <v>1109</v>
      </c>
      <c r="D45" s="739"/>
      <c r="E45" s="739" t="s">
        <v>16</v>
      </c>
      <c r="F45" s="739">
        <v>67</v>
      </c>
      <c r="G45" s="21"/>
      <c r="H45" s="21"/>
    </row>
    <row r="46" spans="1:8" s="16" customFormat="1">
      <c r="A46" s="739">
        <v>6</v>
      </c>
      <c r="B46" s="739"/>
      <c r="C46" s="740" t="s">
        <v>2124</v>
      </c>
      <c r="D46" s="739"/>
      <c r="E46" s="739" t="s">
        <v>21</v>
      </c>
      <c r="F46" s="739">
        <v>5</v>
      </c>
      <c r="G46" s="46"/>
      <c r="H46" s="46"/>
    </row>
    <row r="47" spans="1:8">
      <c r="A47" s="739"/>
      <c r="B47" s="739"/>
      <c r="C47" s="740" t="s">
        <v>2125</v>
      </c>
      <c r="D47" s="739"/>
      <c r="E47" s="739"/>
      <c r="F47" s="739"/>
      <c r="G47" s="21"/>
      <c r="H47" s="21"/>
    </row>
    <row r="48" spans="1:8" ht="25.5">
      <c r="A48" s="741">
        <v>7</v>
      </c>
      <c r="B48" s="741"/>
      <c r="C48" s="742" t="s">
        <v>2126</v>
      </c>
      <c r="D48" s="743"/>
      <c r="E48" s="744" t="s">
        <v>13</v>
      </c>
      <c r="F48" s="741">
        <v>1</v>
      </c>
    </row>
    <row r="49" spans="1:8" s="50" customFormat="1" ht="12.75" customHeight="1">
      <c r="A49" s="741"/>
      <c r="B49" s="741"/>
      <c r="C49" s="742" t="s">
        <v>2127</v>
      </c>
      <c r="D49" s="743"/>
      <c r="E49" s="741"/>
      <c r="F49" s="741"/>
    </row>
    <row r="50" spans="1:8">
      <c r="A50" s="741">
        <v>8</v>
      </c>
      <c r="B50" s="741"/>
      <c r="C50" s="745" t="s">
        <v>26</v>
      </c>
      <c r="D50" s="743"/>
      <c r="E50" s="741" t="s">
        <v>16</v>
      </c>
      <c r="F50" s="741">
        <v>380</v>
      </c>
    </row>
    <row r="51" spans="1:8" ht="25.5">
      <c r="A51" s="741">
        <v>9</v>
      </c>
      <c r="B51" s="741"/>
      <c r="C51" s="746" t="s">
        <v>1630</v>
      </c>
      <c r="D51" s="743"/>
      <c r="E51" s="741" t="s">
        <v>16</v>
      </c>
      <c r="F51" s="741">
        <v>288</v>
      </c>
    </row>
    <row r="52" spans="1:8">
      <c r="A52" s="741"/>
      <c r="B52" s="741"/>
      <c r="C52" s="746" t="s">
        <v>1737</v>
      </c>
      <c r="D52" s="743"/>
      <c r="E52" s="741"/>
      <c r="F52" s="741"/>
    </row>
    <row r="53" spans="1:8" ht="25.5">
      <c r="A53" s="741">
        <v>10</v>
      </c>
      <c r="B53" s="741"/>
      <c r="C53" s="746" t="s">
        <v>1110</v>
      </c>
      <c r="D53" s="743"/>
      <c r="E53" s="741" t="s">
        <v>16</v>
      </c>
      <c r="F53" s="741">
        <v>380</v>
      </c>
    </row>
    <row r="54" spans="1:8">
      <c r="A54" s="743">
        <v>11</v>
      </c>
      <c r="B54" s="743"/>
      <c r="C54" s="746" t="s">
        <v>290</v>
      </c>
      <c r="D54" s="743"/>
      <c r="E54" s="741" t="s">
        <v>10</v>
      </c>
      <c r="F54" s="741">
        <v>146</v>
      </c>
    </row>
    <row r="55" spans="1:8">
      <c r="A55" s="743">
        <v>12</v>
      </c>
      <c r="B55" s="743"/>
      <c r="C55" s="746" t="s">
        <v>2128</v>
      </c>
      <c r="D55" s="743"/>
      <c r="E55" s="741" t="s">
        <v>10</v>
      </c>
      <c r="F55" s="741">
        <v>146</v>
      </c>
    </row>
    <row r="56" spans="1:8" ht="25.5">
      <c r="A56" s="743">
        <v>13</v>
      </c>
      <c r="B56" s="743"/>
      <c r="C56" s="747" t="s">
        <v>29</v>
      </c>
      <c r="D56" s="748"/>
      <c r="E56" s="743" t="s">
        <v>10</v>
      </c>
      <c r="F56" s="743">
        <v>146</v>
      </c>
    </row>
    <row r="57" spans="1:8">
      <c r="A57" s="743">
        <v>14</v>
      </c>
      <c r="B57" s="743"/>
      <c r="C57" s="740" t="s">
        <v>2129</v>
      </c>
      <c r="D57" s="748"/>
      <c r="E57" s="744" t="s">
        <v>13</v>
      </c>
      <c r="F57" s="743">
        <v>1</v>
      </c>
    </row>
    <row r="58" spans="1:8">
      <c r="A58" s="743">
        <v>15</v>
      </c>
      <c r="B58" s="743"/>
      <c r="C58" s="740" t="s">
        <v>1111</v>
      </c>
      <c r="D58" s="748"/>
      <c r="E58" s="744" t="s">
        <v>13</v>
      </c>
      <c r="F58" s="743">
        <v>1</v>
      </c>
    </row>
    <row r="59" spans="1:8" ht="25.5">
      <c r="A59" s="748">
        <v>16</v>
      </c>
      <c r="B59" s="748"/>
      <c r="C59" s="742" t="s">
        <v>2130</v>
      </c>
      <c r="D59" s="743"/>
      <c r="E59" s="748" t="s">
        <v>10</v>
      </c>
      <c r="F59" s="749">
        <v>146</v>
      </c>
    </row>
    <row r="60" spans="1:8">
      <c r="A60" s="750"/>
      <c r="B60" s="750"/>
      <c r="C60" s="751"/>
      <c r="D60" s="751"/>
      <c r="E60" s="752"/>
      <c r="F60" s="753"/>
    </row>
    <row r="61" spans="1:8" ht="14.25">
      <c r="A61" s="425"/>
      <c r="B61" s="425"/>
      <c r="C61" s="460"/>
      <c r="D61" s="460"/>
      <c r="E61" s="460" t="s">
        <v>1</v>
      </c>
      <c r="F61" s="460"/>
    </row>
    <row r="62" spans="1:8" s="50" customFormat="1" ht="45" customHeight="1">
      <c r="A62"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2" s="892"/>
      <c r="C62" s="892"/>
      <c r="D62" s="892"/>
      <c r="E62" s="892"/>
      <c r="F62" s="892"/>
      <c r="G62" s="892"/>
      <c r="H62" s="892"/>
    </row>
  </sheetData>
  <mergeCells count="8">
    <mergeCell ref="A62:H6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J48"/>
  <sheetViews>
    <sheetView showZeros="0" view="pageBreakPreview" topLeftCell="A19" zoomScaleNormal="100" zoomScaleSheetLayoutView="100" workbookViewId="0">
      <selection activeCell="D29" sqref="D29"/>
    </sheetView>
  </sheetViews>
  <sheetFormatPr defaultColWidth="9.140625" defaultRowHeight="12.75"/>
  <cols>
    <col min="1" max="1" width="5.42578125" style="14" customWidth="1"/>
    <col min="2" max="2" width="16.28515625" style="14" hidden="1" customWidth="1"/>
    <col min="3" max="3" width="40.28515625" style="14" customWidth="1"/>
    <col min="4" max="4" width="21.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3,2</v>
      </c>
      <c r="F1" s="10"/>
      <c r="G1" s="10"/>
      <c r="H1" s="10"/>
    </row>
    <row r="2" spans="1:8" s="9" customFormat="1" ht="18.75">
      <c r="A2" s="895" t="str">
        <f>C9</f>
        <v>Ārējā sadzīves kanalizācija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271</v>
      </c>
      <c r="D9" s="259"/>
      <c r="E9" s="25"/>
      <c r="F9" s="26"/>
      <c r="G9" s="20"/>
      <c r="H9" s="21"/>
    </row>
    <row r="10" spans="1:8" ht="13.5">
      <c r="A10" s="386"/>
      <c r="B10" s="241"/>
      <c r="C10" s="387" t="s">
        <v>1112</v>
      </c>
      <c r="D10" s="387"/>
      <c r="E10" s="387"/>
      <c r="F10" s="387"/>
      <c r="G10" s="20"/>
      <c r="H10" s="21"/>
    </row>
    <row r="11" spans="1:8">
      <c r="A11" s="697">
        <v>1</v>
      </c>
      <c r="B11" s="697"/>
      <c r="C11" s="682" t="s">
        <v>2132</v>
      </c>
      <c r="D11" s="754" t="s">
        <v>12</v>
      </c>
      <c r="E11" s="698" t="s">
        <v>10</v>
      </c>
      <c r="F11" s="697" t="s">
        <v>2133</v>
      </c>
      <c r="G11" s="20"/>
      <c r="H11" s="21"/>
    </row>
    <row r="12" spans="1:8">
      <c r="A12" s="699"/>
      <c r="B12" s="699"/>
      <c r="C12" s="682" t="s">
        <v>2134</v>
      </c>
      <c r="D12" s="755"/>
      <c r="E12" s="700"/>
      <c r="F12" s="699"/>
      <c r="G12" s="20"/>
      <c r="H12" s="21"/>
    </row>
    <row r="13" spans="1:8" ht="16.899999999999999" customHeight="1">
      <c r="A13" s="699">
        <v>2</v>
      </c>
      <c r="B13" s="699"/>
      <c r="C13" s="756" t="s">
        <v>2132</v>
      </c>
      <c r="D13" s="754" t="s">
        <v>318</v>
      </c>
      <c r="E13" s="700" t="s">
        <v>10</v>
      </c>
      <c r="F13" s="699">
        <v>5</v>
      </c>
      <c r="G13" s="20"/>
      <c r="H13" s="21"/>
    </row>
    <row r="14" spans="1:8">
      <c r="A14" s="697"/>
      <c r="B14" s="697"/>
      <c r="C14" s="757" t="s">
        <v>2134</v>
      </c>
      <c r="D14" s="754"/>
      <c r="E14" s="698"/>
      <c r="F14" s="697"/>
      <c r="G14" s="20"/>
      <c r="H14" s="21"/>
    </row>
    <row r="15" spans="1:8">
      <c r="A15" s="699">
        <v>3</v>
      </c>
      <c r="B15" s="699"/>
      <c r="C15" s="682" t="s">
        <v>2135</v>
      </c>
      <c r="D15" s="758" t="s">
        <v>2136</v>
      </c>
      <c r="E15" s="700" t="s">
        <v>10</v>
      </c>
      <c r="F15" s="699">
        <v>6</v>
      </c>
      <c r="G15" s="20"/>
      <c r="H15" s="21"/>
    </row>
    <row r="16" spans="1:8">
      <c r="A16" s="699"/>
      <c r="B16" s="699"/>
      <c r="C16" s="682" t="s">
        <v>2137</v>
      </c>
      <c r="D16" s="770"/>
      <c r="E16" s="771"/>
      <c r="F16" s="772"/>
      <c r="G16" s="20"/>
      <c r="H16" s="21"/>
    </row>
    <row r="17" spans="1:8" ht="13.9" customHeight="1">
      <c r="A17" s="699">
        <v>4</v>
      </c>
      <c r="B17" s="699"/>
      <c r="C17" s="756" t="s">
        <v>2138</v>
      </c>
      <c r="D17" s="773" t="s">
        <v>1738</v>
      </c>
      <c r="E17" s="774" t="s">
        <v>13</v>
      </c>
      <c r="F17" s="774">
        <v>3</v>
      </c>
      <c r="G17" s="21"/>
      <c r="H17" s="21"/>
    </row>
    <row r="18" spans="1:8">
      <c r="A18" s="681"/>
      <c r="B18" s="681"/>
      <c r="C18" s="756" t="s">
        <v>1631</v>
      </c>
      <c r="D18" s="773"/>
      <c r="E18" s="774"/>
      <c r="F18" s="774"/>
      <c r="G18" s="21"/>
      <c r="H18" s="21"/>
    </row>
    <row r="19" spans="1:8">
      <c r="A19" s="681"/>
      <c r="B19" s="681"/>
      <c r="C19" s="760" t="s">
        <v>2139</v>
      </c>
      <c r="D19" s="773"/>
      <c r="E19" s="774"/>
      <c r="F19" s="774"/>
      <c r="G19" s="21"/>
      <c r="H19" s="21"/>
    </row>
    <row r="20" spans="1:8">
      <c r="A20" s="681"/>
      <c r="B20" s="681"/>
      <c r="C20" s="760" t="s">
        <v>2140</v>
      </c>
      <c r="D20" s="773"/>
      <c r="E20" s="774"/>
      <c r="F20" s="774"/>
      <c r="G20" s="21"/>
      <c r="H20" s="21"/>
    </row>
    <row r="21" spans="1:8">
      <c r="A21" s="681">
        <v>5</v>
      </c>
      <c r="B21" s="681"/>
      <c r="C21" s="756" t="s">
        <v>2138</v>
      </c>
      <c r="D21" s="935" t="s">
        <v>1738</v>
      </c>
      <c r="E21" s="731" t="s">
        <v>13</v>
      </c>
      <c r="F21" s="731">
        <v>1</v>
      </c>
      <c r="G21" s="21"/>
      <c r="H21" s="21"/>
    </row>
    <row r="22" spans="1:8">
      <c r="A22" s="681"/>
      <c r="B22" s="681"/>
      <c r="C22" s="756" t="s">
        <v>1631</v>
      </c>
      <c r="D22" s="935"/>
      <c r="E22" s="775"/>
      <c r="F22" s="731"/>
      <c r="G22" s="21"/>
      <c r="H22" s="21"/>
    </row>
    <row r="23" spans="1:8">
      <c r="A23" s="681"/>
      <c r="B23" s="681"/>
      <c r="C23" s="760" t="s">
        <v>2141</v>
      </c>
      <c r="D23" s="935"/>
      <c r="E23" s="775"/>
      <c r="F23" s="731"/>
      <c r="G23" s="21"/>
      <c r="H23" s="21"/>
    </row>
    <row r="24" spans="1:8">
      <c r="A24" s="698"/>
      <c r="B24" s="698"/>
      <c r="C24" s="760" t="s">
        <v>2142</v>
      </c>
      <c r="D24" s="935"/>
      <c r="E24" s="775"/>
      <c r="F24" s="731"/>
      <c r="G24" s="21"/>
      <c r="H24" s="21"/>
    </row>
    <row r="25" spans="1:8">
      <c r="A25" s="698">
        <v>6</v>
      </c>
      <c r="B25" s="698"/>
      <c r="C25" s="756" t="s">
        <v>1114</v>
      </c>
      <c r="D25" s="776"/>
      <c r="E25" s="731" t="s">
        <v>13</v>
      </c>
      <c r="F25" s="741">
        <v>1</v>
      </c>
      <c r="G25" s="21"/>
      <c r="H25" s="21"/>
    </row>
    <row r="26" spans="1:8">
      <c r="A26" s="698">
        <v>7</v>
      </c>
      <c r="B26" s="698"/>
      <c r="C26" s="760" t="s">
        <v>15</v>
      </c>
      <c r="D26" s="777" t="s">
        <v>2122</v>
      </c>
      <c r="E26" s="748" t="s">
        <v>16</v>
      </c>
      <c r="F26" s="741">
        <v>12</v>
      </c>
      <c r="G26" s="21"/>
      <c r="H26" s="21"/>
    </row>
    <row r="27" spans="1:8">
      <c r="A27" s="698">
        <v>8</v>
      </c>
      <c r="B27" s="698"/>
      <c r="C27" s="760" t="s">
        <v>17</v>
      </c>
      <c r="D27" s="777" t="s">
        <v>18</v>
      </c>
      <c r="E27" s="748" t="s">
        <v>16</v>
      </c>
      <c r="F27" s="741">
        <v>31</v>
      </c>
      <c r="G27" s="21"/>
      <c r="H27" s="21"/>
    </row>
    <row r="28" spans="1:8" ht="27" customHeight="1">
      <c r="A28" s="698">
        <v>9</v>
      </c>
      <c r="B28" s="698"/>
      <c r="C28" s="756" t="s">
        <v>1736</v>
      </c>
      <c r="D28" s="777"/>
      <c r="E28" s="748" t="s">
        <v>16</v>
      </c>
      <c r="F28" s="741">
        <v>142</v>
      </c>
      <c r="G28" s="21"/>
      <c r="H28" s="21"/>
    </row>
    <row r="29" spans="1:8">
      <c r="A29" s="687"/>
      <c r="B29" s="687"/>
      <c r="C29" s="756"/>
      <c r="D29" s="776"/>
      <c r="E29" s="748"/>
      <c r="F29" s="749"/>
      <c r="G29" s="21"/>
      <c r="H29" s="21"/>
    </row>
    <row r="30" spans="1:8" ht="27">
      <c r="A30" s="766"/>
      <c r="B30" s="766"/>
      <c r="C30" s="694" t="s">
        <v>1115</v>
      </c>
      <c r="D30" s="778"/>
      <c r="E30" s="778"/>
      <c r="F30" s="779"/>
      <c r="G30" s="21"/>
      <c r="H30" s="21"/>
    </row>
    <row r="31" spans="1:8" s="16" customFormat="1">
      <c r="A31" s="687">
        <v>1</v>
      </c>
      <c r="B31" s="687"/>
      <c r="C31" s="760" t="s">
        <v>20</v>
      </c>
      <c r="D31" s="776"/>
      <c r="E31" s="741" t="s">
        <v>10</v>
      </c>
      <c r="F31" s="749" t="s">
        <v>2143</v>
      </c>
      <c r="G31" s="46"/>
      <c r="H31" s="46"/>
    </row>
    <row r="32" spans="1:8" s="16" customFormat="1">
      <c r="A32" s="687">
        <v>2</v>
      </c>
      <c r="B32" s="687"/>
      <c r="C32" s="760" t="s">
        <v>22</v>
      </c>
      <c r="D32" s="776"/>
      <c r="E32" s="741" t="s">
        <v>10</v>
      </c>
      <c r="F32" s="749" t="s">
        <v>2143</v>
      </c>
      <c r="G32" s="46"/>
      <c r="H32" s="46"/>
    </row>
    <row r="33" spans="1:8">
      <c r="A33" s="687">
        <v>3</v>
      </c>
      <c r="B33" s="687"/>
      <c r="C33" s="760" t="s">
        <v>23</v>
      </c>
      <c r="D33" s="777"/>
      <c r="E33" s="731" t="s">
        <v>13</v>
      </c>
      <c r="F33" s="749">
        <v>4</v>
      </c>
      <c r="G33" s="21"/>
      <c r="H33" s="21"/>
    </row>
    <row r="34" spans="1:8">
      <c r="A34" s="687">
        <v>4</v>
      </c>
      <c r="B34" s="687"/>
      <c r="C34" s="760" t="s">
        <v>24</v>
      </c>
      <c r="D34" s="777"/>
      <c r="E34" s="743" t="s">
        <v>16</v>
      </c>
      <c r="F34" s="749">
        <v>12</v>
      </c>
    </row>
    <row r="35" spans="1:8" s="50" customFormat="1" ht="12.75" customHeight="1">
      <c r="A35" s="687">
        <v>5</v>
      </c>
      <c r="B35" s="687"/>
      <c r="C35" s="768" t="s">
        <v>25</v>
      </c>
      <c r="D35" s="777"/>
      <c r="E35" s="739" t="s">
        <v>16</v>
      </c>
      <c r="F35" s="749">
        <v>31</v>
      </c>
    </row>
    <row r="36" spans="1:8">
      <c r="A36" s="687">
        <v>6</v>
      </c>
      <c r="B36" s="687"/>
      <c r="C36" s="768" t="s">
        <v>26</v>
      </c>
      <c r="D36" s="777"/>
      <c r="E36" s="739" t="s">
        <v>16</v>
      </c>
      <c r="F36" s="749">
        <v>185</v>
      </c>
    </row>
    <row r="37" spans="1:8">
      <c r="A37" s="687">
        <v>7</v>
      </c>
      <c r="B37" s="687"/>
      <c r="C37" s="768" t="s">
        <v>1630</v>
      </c>
      <c r="D37" s="777"/>
      <c r="E37" s="739" t="s">
        <v>16</v>
      </c>
      <c r="F37" s="749">
        <v>142</v>
      </c>
    </row>
    <row r="38" spans="1:8">
      <c r="A38" s="687"/>
      <c r="B38" s="687"/>
      <c r="C38" s="768" t="s">
        <v>1737</v>
      </c>
      <c r="D38" s="777"/>
      <c r="E38" s="739"/>
      <c r="F38" s="749"/>
    </row>
    <row r="39" spans="1:8">
      <c r="A39" s="687">
        <v>8</v>
      </c>
      <c r="B39" s="687"/>
      <c r="C39" s="768" t="s">
        <v>27</v>
      </c>
      <c r="D39" s="777"/>
      <c r="E39" s="739" t="s">
        <v>16</v>
      </c>
      <c r="F39" s="749">
        <v>185</v>
      </c>
    </row>
    <row r="40" spans="1:8">
      <c r="A40" s="687">
        <v>9</v>
      </c>
      <c r="B40" s="687"/>
      <c r="C40" s="760" t="s">
        <v>2144</v>
      </c>
      <c r="D40" s="777"/>
      <c r="E40" s="731" t="s">
        <v>13</v>
      </c>
      <c r="F40" s="749">
        <v>1</v>
      </c>
    </row>
    <row r="41" spans="1:8">
      <c r="A41" s="687">
        <v>10</v>
      </c>
      <c r="B41" s="687"/>
      <c r="C41" s="760" t="s">
        <v>2145</v>
      </c>
      <c r="D41" s="777"/>
      <c r="E41" s="731" t="s">
        <v>13</v>
      </c>
      <c r="F41" s="749">
        <v>1</v>
      </c>
    </row>
    <row r="42" spans="1:8">
      <c r="A42" s="687">
        <v>11</v>
      </c>
      <c r="B42" s="687"/>
      <c r="C42" s="760" t="s">
        <v>28</v>
      </c>
      <c r="D42" s="777"/>
      <c r="E42" s="739" t="s">
        <v>10</v>
      </c>
      <c r="F42" s="749" t="s">
        <v>2143</v>
      </c>
    </row>
    <row r="43" spans="1:8">
      <c r="A43" s="687">
        <v>12</v>
      </c>
      <c r="B43" s="687"/>
      <c r="C43" s="760" t="s">
        <v>29</v>
      </c>
      <c r="D43" s="777"/>
      <c r="E43" s="731" t="s">
        <v>13</v>
      </c>
      <c r="F43" s="749">
        <v>1</v>
      </c>
    </row>
    <row r="44" spans="1:8">
      <c r="A44" s="687">
        <v>13</v>
      </c>
      <c r="B44" s="687"/>
      <c r="C44" s="768" t="s">
        <v>2130</v>
      </c>
      <c r="D44" s="777"/>
      <c r="E44" s="739" t="s">
        <v>10</v>
      </c>
      <c r="F44" s="749" t="s">
        <v>2143</v>
      </c>
    </row>
    <row r="45" spans="1:8">
      <c r="A45" s="687">
        <v>14</v>
      </c>
      <c r="B45" s="687"/>
      <c r="C45" s="760" t="s">
        <v>2146</v>
      </c>
      <c r="D45" s="780"/>
      <c r="E45" s="731" t="s">
        <v>13</v>
      </c>
      <c r="F45" s="749">
        <v>1</v>
      </c>
    </row>
    <row r="46" spans="1:8">
      <c r="A46" s="687">
        <v>15</v>
      </c>
      <c r="B46" s="687"/>
      <c r="C46" s="760" t="s">
        <v>1111</v>
      </c>
      <c r="D46" s="780"/>
      <c r="E46" s="731" t="s">
        <v>13</v>
      </c>
      <c r="F46" s="749">
        <v>1</v>
      </c>
    </row>
    <row r="47" spans="1:8" ht="14.25">
      <c r="A47" s="425"/>
      <c r="B47" s="425"/>
      <c r="C47" s="426"/>
      <c r="D47" s="460"/>
      <c r="E47" s="460" t="s">
        <v>1</v>
      </c>
      <c r="F47" s="460"/>
    </row>
    <row r="48" spans="1:8" s="50" customFormat="1" ht="45" customHeight="1">
      <c r="A48"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8" s="892"/>
      <c r="C48" s="892"/>
      <c r="D48" s="892"/>
      <c r="E48" s="892"/>
      <c r="F48" s="892"/>
      <c r="G48" s="892"/>
      <c r="H48" s="892"/>
    </row>
  </sheetData>
  <mergeCells count="9">
    <mergeCell ref="A48:H48"/>
    <mergeCell ref="C7:D8"/>
    <mergeCell ref="D21:D24"/>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J64"/>
  <sheetViews>
    <sheetView showZeros="0" view="pageBreakPreview" zoomScaleNormal="100" zoomScaleSheetLayoutView="100" workbookViewId="0">
      <selection activeCell="C4" sqref="C4"/>
    </sheetView>
  </sheetViews>
  <sheetFormatPr defaultColWidth="9.140625" defaultRowHeight="12.75"/>
  <cols>
    <col min="1" max="1" width="6.7109375" style="14" customWidth="1"/>
    <col min="2" max="2" width="16.28515625" style="14" hidden="1" customWidth="1"/>
    <col min="3" max="3" width="43.57031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893" t="s">
        <v>8</v>
      </c>
      <c r="B1" s="893"/>
      <c r="C1" s="893"/>
      <c r="D1" s="10" t="str">
        <f ca="1">MID(CELL("filename",A1), FIND("]", CELL("filename",A1))+ 1, 255)</f>
        <v>3,3</v>
      </c>
      <c r="F1" s="10"/>
      <c r="G1" s="10"/>
      <c r="H1" s="10"/>
    </row>
    <row r="2" spans="1:8" s="9" customFormat="1" ht="18.75">
      <c r="A2" s="895" t="str">
        <f>C9</f>
        <v>Ārējā lietus ūdens kanalizācija</v>
      </c>
      <c r="B2" s="895"/>
      <c r="C2" s="895"/>
      <c r="D2" s="895"/>
      <c r="E2" s="895"/>
      <c r="F2" s="895"/>
      <c r="G2" s="895"/>
      <c r="H2" s="895"/>
    </row>
    <row r="3" spans="1:8" ht="13.9" customHeight="1">
      <c r="A3" s="11" t="s">
        <v>1784</v>
      </c>
      <c r="B3" s="11"/>
      <c r="C3" s="13"/>
      <c r="D3" s="13"/>
      <c r="E3" s="13"/>
      <c r="F3" s="13"/>
    </row>
    <row r="4" spans="1:8" s="16" customFormat="1">
      <c r="A4" s="11" t="s">
        <v>1785</v>
      </c>
      <c r="B4" s="11"/>
      <c r="C4" s="15"/>
      <c r="D4" s="15"/>
      <c r="E4" s="15"/>
      <c r="F4" s="15"/>
    </row>
    <row r="5" spans="1:8" s="16" customFormat="1">
      <c r="A5" s="11" t="s">
        <v>1786</v>
      </c>
      <c r="B5" s="11"/>
      <c r="C5" s="17"/>
      <c r="D5" s="18"/>
      <c r="E5" s="18"/>
      <c r="F5" s="18"/>
    </row>
    <row r="6" spans="1:8">
      <c r="A6" s="19"/>
      <c r="B6" s="19"/>
    </row>
    <row r="7" spans="1:8" ht="14.25" customHeight="1">
      <c r="A7" s="896" t="s">
        <v>0</v>
      </c>
      <c r="B7" s="897"/>
      <c r="C7" s="920" t="s">
        <v>2</v>
      </c>
      <c r="D7" s="921"/>
      <c r="E7" s="901" t="s">
        <v>3</v>
      </c>
      <c r="F7" s="902" t="s">
        <v>4</v>
      </c>
      <c r="G7" s="20"/>
      <c r="H7" s="21"/>
    </row>
    <row r="8" spans="1:8" ht="59.25" customHeight="1">
      <c r="A8" s="896"/>
      <c r="B8" s="898"/>
      <c r="C8" s="922"/>
      <c r="D8" s="923"/>
      <c r="E8" s="901"/>
      <c r="F8" s="902"/>
      <c r="G8" s="20"/>
      <c r="H8" s="21"/>
    </row>
    <row r="9" spans="1:8">
      <c r="A9" s="22"/>
      <c r="B9" s="23"/>
      <c r="C9" s="258" t="s">
        <v>272</v>
      </c>
      <c r="D9" s="259"/>
      <c r="E9" s="25"/>
      <c r="F9" s="26"/>
      <c r="G9" s="20"/>
      <c r="H9" s="21"/>
    </row>
    <row r="10" spans="1:8" ht="13.5">
      <c r="A10" s="781"/>
      <c r="B10" s="781"/>
      <c r="C10" s="782" t="s">
        <v>9</v>
      </c>
      <c r="D10" s="783"/>
      <c r="E10" s="783"/>
      <c r="F10" s="783"/>
      <c r="G10" s="20"/>
      <c r="H10" s="21"/>
    </row>
    <row r="11" spans="1:8">
      <c r="A11" s="681">
        <v>1</v>
      </c>
      <c r="B11" s="681"/>
      <c r="C11" s="682" t="s">
        <v>2147</v>
      </c>
      <c r="D11" s="754" t="s">
        <v>2148</v>
      </c>
      <c r="E11" s="681" t="s">
        <v>10</v>
      </c>
      <c r="F11" s="763" t="s">
        <v>2149</v>
      </c>
      <c r="G11" s="20"/>
      <c r="H11" s="21"/>
    </row>
    <row r="12" spans="1:8">
      <c r="A12" s="681">
        <v>2</v>
      </c>
      <c r="B12" s="681"/>
      <c r="C12" s="760" t="s">
        <v>2147</v>
      </c>
      <c r="D12" s="754" t="s">
        <v>11</v>
      </c>
      <c r="E12" s="681" t="s">
        <v>10</v>
      </c>
      <c r="F12" s="763" t="s">
        <v>2150</v>
      </c>
      <c r="G12" s="20"/>
      <c r="H12" s="21"/>
    </row>
    <row r="13" spans="1:8">
      <c r="A13" s="681">
        <v>3</v>
      </c>
      <c r="B13" s="681"/>
      <c r="C13" s="767" t="s">
        <v>2147</v>
      </c>
      <c r="D13" s="754" t="s">
        <v>12</v>
      </c>
      <c r="E13" s="681" t="s">
        <v>10</v>
      </c>
      <c r="F13" s="763" t="s">
        <v>2151</v>
      </c>
      <c r="G13" s="20"/>
      <c r="H13" s="21"/>
    </row>
    <row r="14" spans="1:8">
      <c r="A14" s="681">
        <v>4</v>
      </c>
      <c r="B14" s="681"/>
      <c r="C14" s="759" t="s">
        <v>2159</v>
      </c>
      <c r="D14" s="936" t="s">
        <v>1738</v>
      </c>
      <c r="E14" s="784" t="s">
        <v>13</v>
      </c>
      <c r="F14" s="785">
        <v>2</v>
      </c>
      <c r="G14" s="20"/>
      <c r="H14" s="21"/>
    </row>
    <row r="15" spans="1:8">
      <c r="A15" s="698"/>
      <c r="B15" s="698"/>
      <c r="C15" s="768" t="s">
        <v>1631</v>
      </c>
      <c r="D15" s="937"/>
      <c r="E15" s="786"/>
      <c r="F15" s="761"/>
      <c r="G15" s="20"/>
      <c r="H15" s="21"/>
    </row>
    <row r="16" spans="1:8">
      <c r="A16" s="699"/>
      <c r="B16" s="699"/>
      <c r="C16" s="760" t="s">
        <v>2139</v>
      </c>
      <c r="D16" s="937"/>
      <c r="E16" s="786"/>
      <c r="F16" s="761"/>
      <c r="G16" s="20"/>
      <c r="H16" s="21"/>
    </row>
    <row r="17" spans="1:8">
      <c r="A17" s="699"/>
      <c r="B17" s="699"/>
      <c r="C17" s="760" t="s">
        <v>2152</v>
      </c>
      <c r="D17" s="938"/>
      <c r="E17" s="787"/>
      <c r="F17" s="762"/>
      <c r="G17" s="20"/>
      <c r="H17" s="21"/>
    </row>
    <row r="18" spans="1:8">
      <c r="A18" s="699">
        <v>5</v>
      </c>
      <c r="B18" s="699"/>
      <c r="C18" s="759" t="s">
        <v>1820</v>
      </c>
      <c r="D18" s="936" t="s">
        <v>14</v>
      </c>
      <c r="E18" s="784" t="s">
        <v>13</v>
      </c>
      <c r="F18" s="785">
        <v>21</v>
      </c>
      <c r="G18" s="20"/>
      <c r="H18" s="21"/>
    </row>
    <row r="19" spans="1:8">
      <c r="A19" s="699"/>
      <c r="B19" s="699"/>
      <c r="C19" s="756" t="s">
        <v>1631</v>
      </c>
      <c r="D19" s="937"/>
      <c r="E19" s="788"/>
      <c r="F19" s="761"/>
      <c r="G19" s="20"/>
      <c r="H19" s="21"/>
    </row>
    <row r="20" spans="1:8">
      <c r="A20" s="699"/>
      <c r="B20" s="699"/>
      <c r="C20" s="760" t="s">
        <v>2139</v>
      </c>
      <c r="D20" s="937"/>
      <c r="E20" s="788"/>
      <c r="F20" s="761"/>
      <c r="G20" s="20"/>
      <c r="H20" s="21"/>
    </row>
    <row r="21" spans="1:8">
      <c r="A21" s="699"/>
      <c r="B21" s="699"/>
      <c r="C21" s="760" t="s">
        <v>2153</v>
      </c>
      <c r="D21" s="938"/>
      <c r="E21" s="789"/>
      <c r="F21" s="762"/>
      <c r="G21" s="20"/>
      <c r="H21" s="21"/>
    </row>
    <row r="22" spans="1:8">
      <c r="A22" s="699">
        <v>6</v>
      </c>
      <c r="B22" s="699"/>
      <c r="C22" s="759" t="s">
        <v>1820</v>
      </c>
      <c r="D22" s="936" t="s">
        <v>14</v>
      </c>
      <c r="E22" s="784" t="s">
        <v>13</v>
      </c>
      <c r="F22" s="785">
        <v>6</v>
      </c>
      <c r="G22" s="20"/>
      <c r="H22" s="21"/>
    </row>
    <row r="23" spans="1:8">
      <c r="A23" s="699"/>
      <c r="B23" s="699"/>
      <c r="C23" s="756" t="s">
        <v>1631</v>
      </c>
      <c r="D23" s="937"/>
      <c r="E23" s="788"/>
      <c r="F23" s="761"/>
      <c r="G23" s="20"/>
      <c r="H23" s="21"/>
    </row>
    <row r="24" spans="1:8">
      <c r="A24" s="699"/>
      <c r="B24" s="699"/>
      <c r="C24" s="760" t="s">
        <v>2139</v>
      </c>
      <c r="D24" s="937"/>
      <c r="E24" s="788"/>
      <c r="F24" s="761"/>
      <c r="G24" s="20"/>
      <c r="H24" s="21"/>
    </row>
    <row r="25" spans="1:8">
      <c r="A25" s="687"/>
      <c r="B25" s="687"/>
      <c r="C25" s="760" t="s">
        <v>2140</v>
      </c>
      <c r="D25" s="938"/>
      <c r="E25" s="789"/>
      <c r="F25" s="762"/>
      <c r="G25" s="20"/>
      <c r="H25" s="21"/>
    </row>
    <row r="26" spans="1:8">
      <c r="A26" s="687">
        <v>7</v>
      </c>
      <c r="B26" s="687"/>
      <c r="C26" s="759" t="s">
        <v>1820</v>
      </c>
      <c r="D26" s="936" t="s">
        <v>14</v>
      </c>
      <c r="E26" s="784" t="s">
        <v>13</v>
      </c>
      <c r="F26" s="785">
        <v>1</v>
      </c>
      <c r="G26" s="20"/>
      <c r="H26" s="21"/>
    </row>
    <row r="27" spans="1:8">
      <c r="A27" s="687"/>
      <c r="B27" s="687"/>
      <c r="C27" s="756" t="s">
        <v>1631</v>
      </c>
      <c r="D27" s="937"/>
      <c r="E27" s="786"/>
      <c r="F27" s="761"/>
      <c r="G27" s="20"/>
      <c r="H27" s="21"/>
    </row>
    <row r="28" spans="1:8">
      <c r="A28" s="687"/>
      <c r="B28" s="687"/>
      <c r="C28" s="760" t="s">
        <v>2141</v>
      </c>
      <c r="D28" s="937"/>
      <c r="E28" s="786"/>
      <c r="F28" s="761"/>
      <c r="G28" s="20"/>
      <c r="H28" s="21"/>
    </row>
    <row r="29" spans="1:8">
      <c r="A29" s="687"/>
      <c r="B29" s="687"/>
      <c r="C29" s="760" t="s">
        <v>2154</v>
      </c>
      <c r="D29" s="938"/>
      <c r="E29" s="787"/>
      <c r="F29" s="762"/>
      <c r="G29" s="20"/>
      <c r="H29" s="21"/>
    </row>
    <row r="30" spans="1:8">
      <c r="A30" s="687">
        <v>8</v>
      </c>
      <c r="B30" s="687"/>
      <c r="C30" s="759" t="s">
        <v>1821</v>
      </c>
      <c r="D30" s="936" t="s">
        <v>414</v>
      </c>
      <c r="E30" s="784" t="s">
        <v>13</v>
      </c>
      <c r="F30" s="785">
        <v>3</v>
      </c>
      <c r="G30" s="20"/>
      <c r="H30" s="21"/>
    </row>
    <row r="31" spans="1:8">
      <c r="A31" s="687"/>
      <c r="B31" s="687"/>
      <c r="C31" s="756" t="s">
        <v>1631</v>
      </c>
      <c r="D31" s="937"/>
      <c r="E31" s="786"/>
      <c r="F31" s="761"/>
      <c r="G31" s="20"/>
      <c r="H31" s="21"/>
    </row>
    <row r="32" spans="1:8">
      <c r="A32" s="687"/>
      <c r="B32" s="687"/>
      <c r="C32" s="760" t="s">
        <v>2139</v>
      </c>
      <c r="D32" s="937"/>
      <c r="E32" s="786"/>
      <c r="F32" s="761"/>
      <c r="G32" s="20"/>
      <c r="H32" s="21"/>
    </row>
    <row r="33" spans="1:8">
      <c r="A33" s="687"/>
      <c r="B33" s="687"/>
      <c r="C33" s="760" t="s">
        <v>2153</v>
      </c>
      <c r="D33" s="938"/>
      <c r="E33" s="787"/>
      <c r="F33" s="762"/>
      <c r="G33" s="20"/>
      <c r="H33" s="21"/>
    </row>
    <row r="34" spans="1:8">
      <c r="A34" s="687">
        <v>9</v>
      </c>
      <c r="B34" s="687"/>
      <c r="C34" s="790" t="s">
        <v>1632</v>
      </c>
      <c r="D34" s="939" t="s">
        <v>14</v>
      </c>
      <c r="E34" s="784" t="s">
        <v>13</v>
      </c>
      <c r="F34" s="785">
        <v>14</v>
      </c>
      <c r="G34" s="20"/>
      <c r="H34" s="21"/>
    </row>
    <row r="35" spans="1:8">
      <c r="A35" s="687"/>
      <c r="B35" s="687"/>
      <c r="C35" s="759" t="s">
        <v>1633</v>
      </c>
      <c r="D35" s="940"/>
      <c r="E35" s="786"/>
      <c r="F35" s="761"/>
      <c r="G35" s="20"/>
      <c r="H35" s="21"/>
    </row>
    <row r="36" spans="1:8">
      <c r="A36" s="687"/>
      <c r="B36" s="687"/>
      <c r="C36" s="756" t="s">
        <v>1634</v>
      </c>
      <c r="D36" s="940"/>
      <c r="E36" s="786"/>
      <c r="F36" s="761"/>
      <c r="G36" s="20"/>
      <c r="H36" s="21"/>
    </row>
    <row r="37" spans="1:8">
      <c r="A37" s="687"/>
      <c r="B37" s="687"/>
      <c r="C37" s="756" t="s">
        <v>1635</v>
      </c>
      <c r="D37" s="940"/>
      <c r="E37" s="786"/>
      <c r="F37" s="761"/>
      <c r="G37" s="20"/>
      <c r="H37" s="21"/>
    </row>
    <row r="38" spans="1:8">
      <c r="A38" s="687"/>
      <c r="B38" s="687"/>
      <c r="C38" s="768" t="s">
        <v>1636</v>
      </c>
      <c r="D38" s="941"/>
      <c r="E38" s="787"/>
      <c r="F38" s="762"/>
      <c r="G38" s="20"/>
      <c r="H38" s="21"/>
    </row>
    <row r="39" spans="1:8">
      <c r="A39" s="687">
        <v>10</v>
      </c>
      <c r="B39" s="687"/>
      <c r="C39" s="756" t="s">
        <v>2155</v>
      </c>
      <c r="D39" s="764" t="s">
        <v>12</v>
      </c>
      <c r="E39" s="765" t="s">
        <v>30</v>
      </c>
      <c r="F39" s="712">
        <v>15</v>
      </c>
      <c r="G39" s="20"/>
      <c r="H39" s="21"/>
    </row>
    <row r="40" spans="1:8">
      <c r="A40" s="681">
        <v>11</v>
      </c>
      <c r="B40" s="681"/>
      <c r="C40" s="760" t="s">
        <v>1114</v>
      </c>
      <c r="D40" s="754"/>
      <c r="E40" s="784" t="s">
        <v>13</v>
      </c>
      <c r="F40" s="763">
        <v>1</v>
      </c>
      <c r="G40" s="20"/>
      <c r="H40" s="21"/>
    </row>
    <row r="41" spans="1:8">
      <c r="A41" s="681">
        <v>12</v>
      </c>
      <c r="B41" s="681"/>
      <c r="C41" s="760" t="s">
        <v>15</v>
      </c>
      <c r="D41" s="755" t="s">
        <v>2122</v>
      </c>
      <c r="E41" s="692" t="s">
        <v>16</v>
      </c>
      <c r="F41" s="763">
        <v>105</v>
      </c>
      <c r="G41" s="20"/>
      <c r="H41" s="21"/>
    </row>
    <row r="42" spans="1:8">
      <c r="A42" s="681">
        <v>13</v>
      </c>
      <c r="B42" s="681"/>
      <c r="C42" s="760" t="s">
        <v>17</v>
      </c>
      <c r="D42" s="755" t="s">
        <v>18</v>
      </c>
      <c r="E42" s="692" t="s">
        <v>16</v>
      </c>
      <c r="F42" s="763">
        <v>326</v>
      </c>
      <c r="G42" s="20"/>
      <c r="H42" s="21"/>
    </row>
    <row r="43" spans="1:8">
      <c r="A43" s="681">
        <v>14</v>
      </c>
      <c r="B43" s="681"/>
      <c r="C43" s="756" t="s">
        <v>1736</v>
      </c>
      <c r="D43" s="755"/>
      <c r="E43" s="681" t="s">
        <v>16</v>
      </c>
      <c r="F43" s="763">
        <v>1119</v>
      </c>
      <c r="G43" s="20"/>
      <c r="H43" s="21"/>
    </row>
    <row r="44" spans="1:8" ht="13.5">
      <c r="A44" s="781"/>
      <c r="B44" s="781"/>
      <c r="C44" s="782" t="s">
        <v>19</v>
      </c>
      <c r="D44" s="783"/>
      <c r="E44" s="783"/>
      <c r="F44" s="783"/>
      <c r="G44" s="20"/>
      <c r="H44" s="21"/>
    </row>
    <row r="45" spans="1:8">
      <c r="A45" s="681">
        <v>1</v>
      </c>
      <c r="B45" s="681"/>
      <c r="C45" s="760" t="s">
        <v>20</v>
      </c>
      <c r="D45" s="754"/>
      <c r="E45" s="681" t="s">
        <v>10</v>
      </c>
      <c r="F45" s="763" t="s">
        <v>2156</v>
      </c>
      <c r="G45" s="20"/>
      <c r="H45" s="21"/>
    </row>
    <row r="46" spans="1:8">
      <c r="A46" s="681">
        <v>2</v>
      </c>
      <c r="B46" s="681"/>
      <c r="C46" s="767" t="s">
        <v>22</v>
      </c>
      <c r="D46" s="754"/>
      <c r="E46" s="681" t="s">
        <v>10</v>
      </c>
      <c r="F46" s="763" t="s">
        <v>2156</v>
      </c>
      <c r="G46" s="20"/>
      <c r="H46" s="21"/>
    </row>
    <row r="47" spans="1:8">
      <c r="A47" s="681">
        <v>3</v>
      </c>
      <c r="B47" s="681"/>
      <c r="C47" s="760" t="s">
        <v>2157</v>
      </c>
      <c r="D47" s="755"/>
      <c r="E47" s="784" t="s">
        <v>13</v>
      </c>
      <c r="F47" s="763">
        <v>44</v>
      </c>
      <c r="G47" s="20"/>
      <c r="H47" s="21"/>
    </row>
    <row r="48" spans="1:8">
      <c r="A48" s="698">
        <v>4</v>
      </c>
      <c r="B48" s="698"/>
      <c r="C48" s="767" t="s">
        <v>24</v>
      </c>
      <c r="D48" s="755"/>
      <c r="E48" s="698" t="s">
        <v>16</v>
      </c>
      <c r="F48" s="763">
        <v>105</v>
      </c>
      <c r="G48" s="20"/>
      <c r="H48" s="21"/>
    </row>
    <row r="49" spans="1:8">
      <c r="A49" s="699">
        <v>5</v>
      </c>
      <c r="B49" s="699"/>
      <c r="C49" s="768" t="s">
        <v>25</v>
      </c>
      <c r="D49" s="755"/>
      <c r="E49" s="700" t="s">
        <v>16</v>
      </c>
      <c r="F49" s="763">
        <v>326</v>
      </c>
      <c r="G49" s="20"/>
      <c r="H49" s="21"/>
    </row>
    <row r="50" spans="1:8">
      <c r="A50" s="699">
        <v>6</v>
      </c>
      <c r="B50" s="699"/>
      <c r="C50" s="768" t="s">
        <v>26</v>
      </c>
      <c r="D50" s="755"/>
      <c r="E50" s="700" t="s">
        <v>16</v>
      </c>
      <c r="F50" s="763">
        <v>1550</v>
      </c>
      <c r="G50" s="20"/>
      <c r="H50" s="21"/>
    </row>
    <row r="51" spans="1:8">
      <c r="A51" s="699">
        <v>7</v>
      </c>
      <c r="B51" s="699"/>
      <c r="C51" s="768" t="s">
        <v>1630</v>
      </c>
      <c r="D51" s="755"/>
      <c r="E51" s="700" t="s">
        <v>16</v>
      </c>
      <c r="F51" s="763">
        <v>1119</v>
      </c>
      <c r="G51" s="20"/>
      <c r="H51" s="21"/>
    </row>
    <row r="52" spans="1:8">
      <c r="A52" s="699"/>
      <c r="B52" s="699"/>
      <c r="C52" s="768" t="s">
        <v>1737</v>
      </c>
      <c r="D52" s="755"/>
      <c r="E52" s="700"/>
      <c r="F52" s="763"/>
      <c r="G52" s="20"/>
      <c r="H52" s="21"/>
    </row>
    <row r="53" spans="1:8">
      <c r="A53" s="699">
        <v>8</v>
      </c>
      <c r="B53" s="699"/>
      <c r="C53" s="768" t="s">
        <v>27</v>
      </c>
      <c r="D53" s="755"/>
      <c r="E53" s="700" t="s">
        <v>16</v>
      </c>
      <c r="F53" s="763">
        <v>1550</v>
      </c>
      <c r="G53" s="20"/>
      <c r="H53" s="21"/>
    </row>
    <row r="54" spans="1:8">
      <c r="A54" s="699">
        <v>9</v>
      </c>
      <c r="B54" s="699"/>
      <c r="C54" s="767" t="s">
        <v>2158</v>
      </c>
      <c r="D54" s="755"/>
      <c r="E54" s="700" t="s">
        <v>21</v>
      </c>
      <c r="F54" s="763">
        <v>1</v>
      </c>
      <c r="G54" s="20"/>
      <c r="H54" s="21"/>
    </row>
    <row r="55" spans="1:8">
      <c r="A55" s="699">
        <v>10</v>
      </c>
      <c r="B55" s="699"/>
      <c r="C55" s="767" t="s">
        <v>28</v>
      </c>
      <c r="D55" s="755"/>
      <c r="E55" s="700" t="s">
        <v>10</v>
      </c>
      <c r="F55" s="763" t="s">
        <v>2156</v>
      </c>
      <c r="G55" s="20"/>
      <c r="H55" s="21"/>
    </row>
    <row r="56" spans="1:8">
      <c r="A56" s="699">
        <v>11</v>
      </c>
      <c r="B56" s="699"/>
      <c r="C56" s="760" t="s">
        <v>29</v>
      </c>
      <c r="D56" s="755"/>
      <c r="E56" s="784" t="s">
        <v>13</v>
      </c>
      <c r="F56" s="763">
        <v>1</v>
      </c>
      <c r="G56" s="20"/>
      <c r="H56" s="21"/>
    </row>
    <row r="57" spans="1:8">
      <c r="A57" s="699">
        <v>12</v>
      </c>
      <c r="B57" s="699"/>
      <c r="C57" s="768" t="s">
        <v>2130</v>
      </c>
      <c r="D57" s="755"/>
      <c r="E57" s="700" t="s">
        <v>10</v>
      </c>
      <c r="F57" s="763" t="s">
        <v>2156</v>
      </c>
      <c r="G57" s="20"/>
      <c r="H57" s="21"/>
    </row>
    <row r="58" spans="1:8">
      <c r="A58" s="687">
        <v>13</v>
      </c>
      <c r="B58" s="687"/>
      <c r="C58" s="767" t="s">
        <v>2146</v>
      </c>
      <c r="D58" s="769"/>
      <c r="E58" s="784" t="s">
        <v>13</v>
      </c>
      <c r="F58" s="763">
        <v>1</v>
      </c>
      <c r="G58" s="20"/>
      <c r="H58" s="21"/>
    </row>
    <row r="59" spans="1:8">
      <c r="A59" s="687">
        <v>14</v>
      </c>
      <c r="B59" s="687"/>
      <c r="C59" s="760" t="s">
        <v>1111</v>
      </c>
      <c r="D59" s="791"/>
      <c r="E59" s="731" t="s">
        <v>13</v>
      </c>
      <c r="F59" s="741">
        <v>1</v>
      </c>
      <c r="G59" s="20"/>
      <c r="H59" s="21"/>
    </row>
    <row r="60" spans="1:8">
      <c r="A60" s="447"/>
      <c r="B60" s="455"/>
      <c r="C60" s="42"/>
      <c r="D60" s="792"/>
      <c r="E60" s="752"/>
      <c r="F60" s="753"/>
      <c r="G60" s="20"/>
      <c r="H60" s="21"/>
    </row>
    <row r="61" spans="1:8" ht="14.25">
      <c r="A61" s="425"/>
      <c r="B61" s="425"/>
      <c r="C61" s="460"/>
      <c r="D61" s="460"/>
      <c r="E61" s="460" t="s">
        <v>1</v>
      </c>
      <c r="F61" s="426"/>
      <c r="G61" s="20"/>
      <c r="H61" s="21"/>
    </row>
    <row r="63" spans="1:8" s="50" customFormat="1" ht="12.75" customHeight="1">
      <c r="B63" s="51" t="str">
        <f>'1,1'!B22</f>
        <v>Piezīmes:</v>
      </c>
    </row>
    <row r="64" spans="1:8" s="50" customFormat="1" ht="45" customHeight="1">
      <c r="A64"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4" s="892"/>
      <c r="C64" s="892"/>
      <c r="D64" s="892"/>
      <c r="E64" s="892"/>
      <c r="F64" s="892"/>
      <c r="G64" s="892"/>
      <c r="H64" s="892"/>
    </row>
  </sheetData>
  <mergeCells count="14">
    <mergeCell ref="A64:H64"/>
    <mergeCell ref="C7:D8"/>
    <mergeCell ref="D14:D17"/>
    <mergeCell ref="D18:D21"/>
    <mergeCell ref="D22:D25"/>
    <mergeCell ref="D26:D29"/>
    <mergeCell ref="D30:D33"/>
    <mergeCell ref="D34:D3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I92"/>
  <sheetViews>
    <sheetView showZeros="0" view="pageBreakPreview" zoomScaleNormal="100" zoomScaleSheetLayoutView="100" workbookViewId="0">
      <selection activeCell="A2" sqref="A2:G2"/>
    </sheetView>
  </sheetViews>
  <sheetFormatPr defaultColWidth="9.140625" defaultRowHeight="12.75"/>
  <cols>
    <col min="1" max="1" width="8.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3,4</v>
      </c>
      <c r="E1" s="10"/>
      <c r="F1" s="10"/>
      <c r="G1" s="10"/>
    </row>
    <row r="2" spans="1:7" s="9" customFormat="1" ht="18.75">
      <c r="A2" s="895" t="str">
        <f>C9</f>
        <v>ELT</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20" t="s">
        <v>2</v>
      </c>
      <c r="D7" s="901" t="s">
        <v>3</v>
      </c>
      <c r="E7" s="902" t="s">
        <v>4</v>
      </c>
      <c r="F7" s="20"/>
      <c r="G7" s="21"/>
    </row>
    <row r="8" spans="1:7" ht="59.25" customHeight="1">
      <c r="A8" s="896"/>
      <c r="B8" s="898"/>
      <c r="C8" s="922"/>
      <c r="D8" s="901"/>
      <c r="E8" s="902"/>
      <c r="F8" s="20"/>
      <c r="G8" s="21"/>
    </row>
    <row r="9" spans="1:7">
      <c r="A9" s="701"/>
      <c r="B9" s="702"/>
      <c r="C9" s="703" t="s">
        <v>273</v>
      </c>
      <c r="D9" s="705"/>
      <c r="E9" s="706"/>
      <c r="F9" s="20"/>
      <c r="G9" s="21"/>
    </row>
    <row r="10" spans="1:7">
      <c r="A10" s="794"/>
      <c r="B10" s="795"/>
      <c r="C10" s="796" t="s">
        <v>1208</v>
      </c>
      <c r="D10" s="796"/>
      <c r="E10" s="796"/>
      <c r="F10" s="20"/>
      <c r="G10" s="21"/>
    </row>
    <row r="11" spans="1:7">
      <c r="A11" s="795"/>
      <c r="B11" s="795"/>
      <c r="C11" s="796" t="s">
        <v>1209</v>
      </c>
      <c r="D11" s="796"/>
      <c r="E11" s="796"/>
      <c r="F11" s="20"/>
      <c r="G11" s="21"/>
    </row>
    <row r="12" spans="1:7" ht="25.5">
      <c r="A12" s="797">
        <v>1</v>
      </c>
      <c r="B12" s="795"/>
      <c r="C12" s="798" t="s">
        <v>1205</v>
      </c>
      <c r="D12" s="799" t="s">
        <v>30</v>
      </c>
      <c r="E12" s="799">
        <v>2</v>
      </c>
      <c r="F12" s="20"/>
      <c r="G12" s="21"/>
    </row>
    <row r="13" spans="1:7" ht="25.5">
      <c r="A13" s="797">
        <v>2</v>
      </c>
      <c r="B13" s="795"/>
      <c r="C13" s="798" t="s">
        <v>1206</v>
      </c>
      <c r="D13" s="799" t="s">
        <v>10</v>
      </c>
      <c r="E13" s="800">
        <v>47</v>
      </c>
      <c r="F13" s="20"/>
      <c r="G13" s="21"/>
    </row>
    <row r="14" spans="1:7" ht="25.5">
      <c r="A14" s="797">
        <v>3</v>
      </c>
      <c r="B14" s="795"/>
      <c r="C14" s="798" t="s">
        <v>1210</v>
      </c>
      <c r="D14" s="799" t="s">
        <v>10</v>
      </c>
      <c r="E14" s="799">
        <v>61</v>
      </c>
      <c r="F14" s="20"/>
      <c r="G14" s="21"/>
    </row>
    <row r="15" spans="1:7">
      <c r="A15" s="797">
        <v>4</v>
      </c>
      <c r="B15" s="795"/>
      <c r="C15" s="798" t="s">
        <v>1207</v>
      </c>
      <c r="D15" s="799" t="s">
        <v>10</v>
      </c>
      <c r="E15" s="799">
        <v>164</v>
      </c>
      <c r="F15" s="20"/>
      <c r="G15" s="21"/>
    </row>
    <row r="16" spans="1:7" ht="25.5">
      <c r="A16" s="797">
        <v>5</v>
      </c>
      <c r="B16" s="795"/>
      <c r="C16" s="798" t="s">
        <v>1211</v>
      </c>
      <c r="D16" s="799" t="s">
        <v>10</v>
      </c>
      <c r="E16" s="799">
        <v>40</v>
      </c>
      <c r="F16" s="20"/>
      <c r="G16" s="21"/>
    </row>
    <row r="17" spans="1:7">
      <c r="A17" s="797">
        <v>6</v>
      </c>
      <c r="B17" s="795"/>
      <c r="C17" s="798" t="s">
        <v>1212</v>
      </c>
      <c r="D17" s="799" t="s">
        <v>10</v>
      </c>
      <c r="E17" s="799">
        <v>164</v>
      </c>
      <c r="F17" s="20"/>
      <c r="G17" s="21"/>
    </row>
    <row r="18" spans="1:7" ht="25.5">
      <c r="A18" s="797">
        <v>7</v>
      </c>
      <c r="B18" s="795"/>
      <c r="C18" s="798" t="s">
        <v>1213</v>
      </c>
      <c r="D18" s="799" t="s">
        <v>10</v>
      </c>
      <c r="E18" s="799">
        <v>40</v>
      </c>
      <c r="F18" s="20"/>
      <c r="G18" s="21"/>
    </row>
    <row r="19" spans="1:7" ht="25.5">
      <c r="A19" s="797">
        <v>8</v>
      </c>
      <c r="B19" s="795"/>
      <c r="C19" s="798" t="s">
        <v>1214</v>
      </c>
      <c r="D19" s="799" t="s">
        <v>30</v>
      </c>
      <c r="E19" s="799">
        <v>6</v>
      </c>
      <c r="F19" s="20"/>
      <c r="G19" s="21"/>
    </row>
    <row r="20" spans="1:7" ht="25.5">
      <c r="A20" s="797">
        <v>9</v>
      </c>
      <c r="B20" s="795"/>
      <c r="C20" s="798" t="s">
        <v>1215</v>
      </c>
      <c r="D20" s="799" t="s">
        <v>10</v>
      </c>
      <c r="E20" s="801" t="s">
        <v>577</v>
      </c>
      <c r="F20" s="20"/>
      <c r="G20" s="21"/>
    </row>
    <row r="21" spans="1:7" ht="25.5">
      <c r="A21" s="797">
        <v>10</v>
      </c>
      <c r="B21" s="795"/>
      <c r="C21" s="798" t="s">
        <v>1216</v>
      </c>
      <c r="D21" s="799" t="s">
        <v>31</v>
      </c>
      <c r="E21" s="801" t="s">
        <v>573</v>
      </c>
      <c r="F21" s="20"/>
      <c r="G21" s="21"/>
    </row>
    <row r="22" spans="1:7" ht="25.5">
      <c r="A22" s="797">
        <v>11</v>
      </c>
      <c r="B22" s="795"/>
      <c r="C22" s="798" t="s">
        <v>1217</v>
      </c>
      <c r="D22" s="799" t="s">
        <v>31</v>
      </c>
      <c r="E22" s="801" t="s">
        <v>573</v>
      </c>
      <c r="F22" s="20"/>
      <c r="G22" s="21"/>
    </row>
    <row r="23" spans="1:7">
      <c r="A23" s="780"/>
      <c r="B23" s="795"/>
      <c r="C23" s="796" t="s">
        <v>1218</v>
      </c>
      <c r="D23" s="796"/>
      <c r="E23" s="797"/>
      <c r="F23" s="20"/>
      <c r="G23" s="21"/>
    </row>
    <row r="24" spans="1:7">
      <c r="A24" s="802">
        <v>1</v>
      </c>
      <c r="B24" s="795"/>
      <c r="C24" s="803" t="s">
        <v>1219</v>
      </c>
      <c r="D24" s="797" t="s">
        <v>10</v>
      </c>
      <c r="E24" s="797">
        <v>133</v>
      </c>
      <c r="F24" s="20"/>
      <c r="G24" s="21"/>
    </row>
    <row r="25" spans="1:7">
      <c r="A25" s="802">
        <v>2</v>
      </c>
      <c r="B25" s="795"/>
      <c r="C25" s="803" t="s">
        <v>1220</v>
      </c>
      <c r="D25" s="797" t="s">
        <v>10</v>
      </c>
      <c r="E25" s="797">
        <v>12</v>
      </c>
      <c r="F25" s="20"/>
      <c r="G25" s="21"/>
    </row>
    <row r="26" spans="1:7">
      <c r="A26" s="802">
        <v>3</v>
      </c>
      <c r="B26" s="795"/>
      <c r="C26" s="804" t="s">
        <v>1221</v>
      </c>
      <c r="D26" s="797" t="s">
        <v>10</v>
      </c>
      <c r="E26" s="797">
        <v>110</v>
      </c>
      <c r="F26" s="20"/>
      <c r="G26" s="21"/>
    </row>
    <row r="27" spans="1:7" ht="25.5">
      <c r="A27" s="802">
        <v>4</v>
      </c>
      <c r="B27" s="795"/>
      <c r="C27" s="803" t="s">
        <v>1238</v>
      </c>
      <c r="D27" s="797" t="s">
        <v>10</v>
      </c>
      <c r="E27" s="797">
        <v>164</v>
      </c>
      <c r="F27" s="20"/>
      <c r="G27" s="21"/>
    </row>
    <row r="28" spans="1:7" ht="25.5">
      <c r="A28" s="802">
        <v>5</v>
      </c>
      <c r="B28" s="795"/>
      <c r="C28" s="803" t="s">
        <v>1637</v>
      </c>
      <c r="D28" s="799" t="s">
        <v>30</v>
      </c>
      <c r="E28" s="805" t="s">
        <v>563</v>
      </c>
      <c r="F28" s="20"/>
      <c r="G28" s="21"/>
    </row>
    <row r="29" spans="1:7">
      <c r="A29" s="780"/>
      <c r="B29" s="795"/>
      <c r="C29" s="796" t="s">
        <v>1222</v>
      </c>
      <c r="D29" s="796"/>
      <c r="E29" s="796"/>
      <c r="F29" s="20"/>
      <c r="G29" s="21"/>
    </row>
    <row r="30" spans="1:7">
      <c r="A30" s="780"/>
      <c r="B30" s="795"/>
      <c r="C30" s="796" t="s">
        <v>1209</v>
      </c>
      <c r="D30" s="796"/>
      <c r="E30" s="799"/>
      <c r="F30" s="20"/>
      <c r="G30" s="21"/>
    </row>
    <row r="31" spans="1:7" ht="25.5">
      <c r="A31" s="806">
        <v>1</v>
      </c>
      <c r="B31" s="795"/>
      <c r="C31" s="798" t="s">
        <v>1223</v>
      </c>
      <c r="D31" s="799" t="s">
        <v>10</v>
      </c>
      <c r="E31" s="806">
        <v>12</v>
      </c>
      <c r="F31" s="20"/>
      <c r="G31" s="21"/>
    </row>
    <row r="32" spans="1:7" ht="38.25">
      <c r="A32" s="806">
        <v>2</v>
      </c>
      <c r="B32" s="795"/>
      <c r="C32" s="798" t="s">
        <v>1224</v>
      </c>
      <c r="D32" s="799" t="s">
        <v>10</v>
      </c>
      <c r="E32" s="806">
        <v>6</v>
      </c>
      <c r="F32" s="20"/>
      <c r="G32" s="21"/>
    </row>
    <row r="33" spans="1:7" ht="25.5">
      <c r="A33" s="806">
        <v>3</v>
      </c>
      <c r="B33" s="795"/>
      <c r="C33" s="798" t="s">
        <v>1225</v>
      </c>
      <c r="D33" s="799" t="s">
        <v>30</v>
      </c>
      <c r="E33" s="806">
        <v>4</v>
      </c>
      <c r="F33" s="20"/>
      <c r="G33" s="21"/>
    </row>
    <row r="34" spans="1:7" ht="25.5">
      <c r="A34" s="806">
        <v>4</v>
      </c>
      <c r="B34" s="795"/>
      <c r="C34" s="798" t="s">
        <v>1226</v>
      </c>
      <c r="D34" s="799" t="s">
        <v>30</v>
      </c>
      <c r="E34" s="806">
        <v>4</v>
      </c>
      <c r="F34" s="20"/>
      <c r="G34" s="21"/>
    </row>
    <row r="35" spans="1:7" ht="25.5">
      <c r="A35" s="806">
        <v>5</v>
      </c>
      <c r="B35" s="795"/>
      <c r="C35" s="798" t="s">
        <v>1227</v>
      </c>
      <c r="D35" s="799" t="s">
        <v>30</v>
      </c>
      <c r="E35" s="806">
        <v>2</v>
      </c>
      <c r="F35" s="20"/>
      <c r="G35" s="21"/>
    </row>
    <row r="36" spans="1:7" ht="25.5">
      <c r="A36" s="806">
        <v>6</v>
      </c>
      <c r="B36" s="795"/>
      <c r="C36" s="798" t="s">
        <v>1228</v>
      </c>
      <c r="D36" s="799" t="s">
        <v>30</v>
      </c>
      <c r="E36" s="806">
        <v>4</v>
      </c>
      <c r="F36" s="20"/>
      <c r="G36" s="21"/>
    </row>
    <row r="37" spans="1:7" ht="51">
      <c r="A37" s="806">
        <v>7</v>
      </c>
      <c r="B37" s="795"/>
      <c r="C37" s="807" t="s">
        <v>1229</v>
      </c>
      <c r="D37" s="808" t="s">
        <v>13</v>
      </c>
      <c r="E37" s="806">
        <v>1</v>
      </c>
      <c r="F37" s="20"/>
      <c r="G37" s="21"/>
    </row>
    <row r="38" spans="1:7">
      <c r="A38" s="806">
        <v>8</v>
      </c>
      <c r="B38" s="795"/>
      <c r="C38" s="809" t="s">
        <v>1230</v>
      </c>
      <c r="D38" s="799" t="s">
        <v>13</v>
      </c>
      <c r="E38" s="806">
        <v>1</v>
      </c>
      <c r="F38" s="20"/>
      <c r="G38" s="21"/>
    </row>
    <row r="39" spans="1:7" ht="76.5">
      <c r="A39" s="806">
        <v>9</v>
      </c>
      <c r="B39" s="795"/>
      <c r="C39" s="798" t="s">
        <v>1231</v>
      </c>
      <c r="D39" s="799" t="s">
        <v>30</v>
      </c>
      <c r="E39" s="731">
        <v>1</v>
      </c>
      <c r="F39" s="20"/>
      <c r="G39" s="21"/>
    </row>
    <row r="40" spans="1:7" ht="25.5">
      <c r="A40" s="806">
        <v>10</v>
      </c>
      <c r="B40" s="795"/>
      <c r="C40" s="798" t="s">
        <v>1638</v>
      </c>
      <c r="D40" s="799" t="s">
        <v>13</v>
      </c>
      <c r="E40" s="731">
        <v>1</v>
      </c>
      <c r="F40" s="20"/>
      <c r="G40" s="21"/>
    </row>
    <row r="41" spans="1:7">
      <c r="A41" s="780"/>
      <c r="B41" s="795"/>
      <c r="C41" s="796" t="s">
        <v>1218</v>
      </c>
      <c r="D41" s="796"/>
      <c r="E41" s="797"/>
      <c r="F41" s="20"/>
      <c r="G41" s="21"/>
    </row>
    <row r="42" spans="1:7" ht="38.25">
      <c r="A42" s="802">
        <v>1</v>
      </c>
      <c r="B42" s="795"/>
      <c r="C42" s="803" t="s">
        <v>1237</v>
      </c>
      <c r="D42" s="799" t="s">
        <v>13</v>
      </c>
      <c r="E42" s="797">
        <v>1</v>
      </c>
      <c r="F42" s="20"/>
      <c r="G42" s="21"/>
    </row>
    <row r="43" spans="1:7" ht="165.75">
      <c r="A43" s="802">
        <v>2</v>
      </c>
      <c r="B43" s="795"/>
      <c r="C43" s="803" t="s">
        <v>1639</v>
      </c>
      <c r="D43" s="799" t="s">
        <v>13</v>
      </c>
      <c r="E43" s="797">
        <v>1</v>
      </c>
      <c r="F43" s="20"/>
      <c r="G43" s="21"/>
    </row>
    <row r="44" spans="1:7" ht="63.75">
      <c r="A44" s="810">
        <v>3</v>
      </c>
      <c r="B44" s="795"/>
      <c r="C44" s="798" t="s">
        <v>1640</v>
      </c>
      <c r="D44" s="811" t="s">
        <v>13</v>
      </c>
      <c r="E44" s="811">
        <v>1</v>
      </c>
      <c r="F44" s="20"/>
      <c r="G44" s="21"/>
    </row>
    <row r="45" spans="1:7">
      <c r="A45" s="780"/>
      <c r="B45" s="795"/>
      <c r="C45" s="796" t="s">
        <v>1239</v>
      </c>
      <c r="D45" s="796"/>
      <c r="E45" s="812"/>
      <c r="F45" s="20"/>
      <c r="G45" s="21"/>
    </row>
    <row r="46" spans="1:7">
      <c r="A46" s="780"/>
      <c r="B46" s="795"/>
      <c r="C46" s="812" t="s">
        <v>1240</v>
      </c>
      <c r="D46" s="812"/>
      <c r="E46" s="800"/>
      <c r="F46" s="20"/>
      <c r="G46" s="21"/>
    </row>
    <row r="47" spans="1:7" ht="25.5">
      <c r="A47" s="797">
        <v>1</v>
      </c>
      <c r="B47" s="795"/>
      <c r="C47" s="798" t="s">
        <v>1210</v>
      </c>
      <c r="D47" s="799" t="s">
        <v>10</v>
      </c>
      <c r="E47" s="800">
        <v>67</v>
      </c>
      <c r="F47" s="20"/>
      <c r="G47" s="21"/>
    </row>
    <row r="48" spans="1:7" ht="25.5">
      <c r="A48" s="797">
        <v>2</v>
      </c>
      <c r="B48" s="795"/>
      <c r="C48" s="798" t="s">
        <v>1206</v>
      </c>
      <c r="D48" s="799" t="s">
        <v>10</v>
      </c>
      <c r="E48" s="800">
        <v>87</v>
      </c>
      <c r="F48" s="20"/>
      <c r="G48" s="21"/>
    </row>
    <row r="49" spans="1:7" ht="25.5">
      <c r="A49" s="797">
        <v>3</v>
      </c>
      <c r="B49" s="795"/>
      <c r="C49" s="798" t="s">
        <v>1241</v>
      </c>
      <c r="D49" s="799" t="s">
        <v>10</v>
      </c>
      <c r="E49" s="800">
        <v>133</v>
      </c>
      <c r="F49" s="20"/>
      <c r="G49" s="21"/>
    </row>
    <row r="50" spans="1:7">
      <c r="A50" s="797">
        <v>4</v>
      </c>
      <c r="B50" s="795"/>
      <c r="C50" s="798" t="s">
        <v>1242</v>
      </c>
      <c r="D50" s="799" t="s">
        <v>10</v>
      </c>
      <c r="E50" s="813">
        <v>57</v>
      </c>
      <c r="F50" s="20"/>
      <c r="G50" s="21"/>
    </row>
    <row r="51" spans="1:7">
      <c r="A51" s="797">
        <v>5</v>
      </c>
      <c r="B51" s="795"/>
      <c r="C51" s="798" t="s">
        <v>1243</v>
      </c>
      <c r="D51" s="799" t="s">
        <v>10</v>
      </c>
      <c r="E51" s="799">
        <v>113</v>
      </c>
      <c r="F51" s="20"/>
      <c r="G51" s="21"/>
    </row>
    <row r="52" spans="1:7">
      <c r="A52" s="797">
        <v>6</v>
      </c>
      <c r="B52" s="795"/>
      <c r="C52" s="798" t="s">
        <v>1244</v>
      </c>
      <c r="D52" s="799" t="s">
        <v>10</v>
      </c>
      <c r="E52" s="814">
        <v>20</v>
      </c>
      <c r="F52" s="20"/>
      <c r="G52" s="21"/>
    </row>
    <row r="53" spans="1:7">
      <c r="A53" s="795"/>
      <c r="B53" s="795"/>
      <c r="C53" s="796" t="s">
        <v>1218</v>
      </c>
      <c r="D53" s="796"/>
      <c r="E53" s="814"/>
      <c r="F53" s="20"/>
      <c r="G53" s="21"/>
    </row>
    <row r="54" spans="1:7">
      <c r="A54" s="801" t="s">
        <v>553</v>
      </c>
      <c r="B54" s="795"/>
      <c r="C54" s="815" t="s">
        <v>1245</v>
      </c>
      <c r="D54" s="796"/>
      <c r="E54" s="814"/>
      <c r="F54" s="20"/>
      <c r="G54" s="21"/>
    </row>
    <row r="55" spans="1:7" ht="25.5">
      <c r="A55" s="802">
        <v>2</v>
      </c>
      <c r="B55" s="795"/>
      <c r="C55" s="798" t="s">
        <v>1246</v>
      </c>
      <c r="D55" s="816" t="s">
        <v>10</v>
      </c>
      <c r="E55" s="801" t="s">
        <v>581</v>
      </c>
      <c r="F55" s="20"/>
      <c r="G55" s="21"/>
    </row>
    <row r="56" spans="1:7" ht="25.5">
      <c r="A56" s="801" t="s">
        <v>554</v>
      </c>
      <c r="B56" s="795"/>
      <c r="C56" s="798" t="s">
        <v>1247</v>
      </c>
      <c r="D56" s="816" t="s">
        <v>10</v>
      </c>
      <c r="E56" s="801" t="s">
        <v>1248</v>
      </c>
      <c r="F56" s="20"/>
      <c r="G56" s="21"/>
    </row>
    <row r="57" spans="1:7">
      <c r="A57" s="802">
        <v>3</v>
      </c>
      <c r="B57" s="795"/>
      <c r="C57" s="803" t="s">
        <v>1249</v>
      </c>
      <c r="D57" s="817" t="s">
        <v>10</v>
      </c>
      <c r="E57" s="802">
        <v>150</v>
      </c>
      <c r="F57" s="20"/>
      <c r="G57" s="21"/>
    </row>
    <row r="58" spans="1:7">
      <c r="A58" s="818"/>
      <c r="B58" s="795"/>
      <c r="C58" s="819" t="s">
        <v>1641</v>
      </c>
      <c r="D58" s="817"/>
      <c r="E58" s="802"/>
      <c r="F58" s="20"/>
      <c r="G58" s="21"/>
    </row>
    <row r="59" spans="1:7">
      <c r="A59" s="818"/>
      <c r="B59" s="795"/>
      <c r="C59" s="819" t="s">
        <v>1209</v>
      </c>
      <c r="D59" s="817"/>
      <c r="E59" s="802"/>
      <c r="F59" s="20"/>
      <c r="G59" s="21"/>
    </row>
    <row r="60" spans="1:7">
      <c r="A60" s="797">
        <v>1</v>
      </c>
      <c r="B60" s="795"/>
      <c r="C60" s="798" t="s">
        <v>1642</v>
      </c>
      <c r="D60" s="799" t="s">
        <v>10</v>
      </c>
      <c r="E60" s="799">
        <v>450</v>
      </c>
      <c r="F60" s="20"/>
      <c r="G60" s="21"/>
    </row>
    <row r="61" spans="1:7">
      <c r="A61" s="797">
        <v>2</v>
      </c>
      <c r="B61" s="795"/>
      <c r="C61" s="807" t="s">
        <v>1643</v>
      </c>
      <c r="D61" s="816" t="s">
        <v>10</v>
      </c>
      <c r="E61" s="799">
        <v>450</v>
      </c>
      <c r="F61" s="20"/>
      <c r="G61" s="21"/>
    </row>
    <row r="62" spans="1:7">
      <c r="A62" s="797">
        <v>3</v>
      </c>
      <c r="B62" s="795"/>
      <c r="C62" s="798" t="s">
        <v>1644</v>
      </c>
      <c r="D62" s="799" t="s">
        <v>30</v>
      </c>
      <c r="E62" s="801" t="s">
        <v>553</v>
      </c>
      <c r="F62" s="20"/>
      <c r="G62" s="21"/>
    </row>
    <row r="63" spans="1:7">
      <c r="A63" s="797">
        <v>4</v>
      </c>
      <c r="B63" s="795"/>
      <c r="C63" s="820" t="s">
        <v>1232</v>
      </c>
      <c r="D63" s="821" t="s">
        <v>10</v>
      </c>
      <c r="E63" s="801" t="s">
        <v>1645</v>
      </c>
      <c r="F63" s="20"/>
      <c r="G63" s="21"/>
    </row>
    <row r="64" spans="1:7">
      <c r="A64" s="797">
        <v>5</v>
      </c>
      <c r="B64" s="795"/>
      <c r="C64" s="820" t="s">
        <v>1235</v>
      </c>
      <c r="D64" s="799" t="s">
        <v>30</v>
      </c>
      <c r="E64" s="801" t="s">
        <v>604</v>
      </c>
      <c r="F64" s="20"/>
      <c r="G64" s="21"/>
    </row>
    <row r="65" spans="1:7">
      <c r="A65" s="797">
        <v>6</v>
      </c>
      <c r="B65" s="795"/>
      <c r="C65" s="822" t="s">
        <v>1232</v>
      </c>
      <c r="D65" s="808" t="s">
        <v>10</v>
      </c>
      <c r="E65" s="731">
        <v>40</v>
      </c>
      <c r="F65" s="20"/>
      <c r="G65" s="21"/>
    </row>
    <row r="66" spans="1:7">
      <c r="A66" s="797">
        <v>7</v>
      </c>
      <c r="B66" s="795"/>
      <c r="C66" s="822" t="s">
        <v>1233</v>
      </c>
      <c r="D66" s="799" t="s">
        <v>30</v>
      </c>
      <c r="E66" s="731">
        <v>1</v>
      </c>
      <c r="F66" s="20"/>
      <c r="G66" s="21"/>
    </row>
    <row r="67" spans="1:7" ht="25.5">
      <c r="A67" s="797">
        <v>8</v>
      </c>
      <c r="B67" s="795"/>
      <c r="C67" s="798" t="s">
        <v>1234</v>
      </c>
      <c r="D67" s="799" t="s">
        <v>10</v>
      </c>
      <c r="E67" s="823">
        <v>20</v>
      </c>
      <c r="F67" s="20"/>
      <c r="G67" s="21"/>
    </row>
    <row r="68" spans="1:7">
      <c r="A68" s="797">
        <v>9</v>
      </c>
      <c r="B68" s="795"/>
      <c r="C68" s="820" t="s">
        <v>1236</v>
      </c>
      <c r="D68" s="799" t="s">
        <v>30</v>
      </c>
      <c r="E68" s="801" t="s">
        <v>553</v>
      </c>
      <c r="F68" s="20"/>
      <c r="G68" s="21"/>
    </row>
    <row r="69" spans="1:7">
      <c r="A69" s="818"/>
      <c r="B69" s="795"/>
      <c r="C69" s="819" t="s">
        <v>1218</v>
      </c>
      <c r="D69" s="817"/>
      <c r="E69" s="802"/>
      <c r="F69" s="20"/>
      <c r="G69" s="21"/>
    </row>
    <row r="70" spans="1:7">
      <c r="A70" s="810">
        <v>1</v>
      </c>
      <c r="B70" s="795"/>
      <c r="C70" s="798" t="s">
        <v>744</v>
      </c>
      <c r="D70" s="811" t="s">
        <v>10</v>
      </c>
      <c r="E70" s="824">
        <v>330</v>
      </c>
      <c r="F70" s="20"/>
      <c r="G70" s="21"/>
    </row>
    <row r="71" spans="1:7">
      <c r="A71" s="810">
        <v>2</v>
      </c>
      <c r="B71" s="795"/>
      <c r="C71" s="798" t="s">
        <v>745</v>
      </c>
      <c r="D71" s="811" t="s">
        <v>10</v>
      </c>
      <c r="E71" s="824">
        <v>200</v>
      </c>
      <c r="F71" s="20"/>
      <c r="G71" s="21"/>
    </row>
    <row r="72" spans="1:7" ht="25.5">
      <c r="A72" s="810">
        <v>3</v>
      </c>
      <c r="B72" s="795"/>
      <c r="C72" s="798" t="s">
        <v>749</v>
      </c>
      <c r="D72" s="799" t="s">
        <v>30</v>
      </c>
      <c r="E72" s="824">
        <v>14</v>
      </c>
      <c r="F72" s="20"/>
      <c r="G72" s="21"/>
    </row>
    <row r="73" spans="1:7" ht="25.5">
      <c r="A73" s="810">
        <v>4</v>
      </c>
      <c r="B73" s="795"/>
      <c r="C73" s="798" t="s">
        <v>750</v>
      </c>
      <c r="D73" s="799" t="s">
        <v>30</v>
      </c>
      <c r="E73" s="824">
        <v>34</v>
      </c>
      <c r="F73" s="20"/>
      <c r="G73" s="21"/>
    </row>
    <row r="74" spans="1:7" ht="25.5">
      <c r="A74" s="810">
        <v>5</v>
      </c>
      <c r="B74" s="795"/>
      <c r="C74" s="798" t="s">
        <v>751</v>
      </c>
      <c r="D74" s="799" t="s">
        <v>30</v>
      </c>
      <c r="E74" s="825">
        <v>204</v>
      </c>
      <c r="F74" s="20"/>
      <c r="G74" s="21"/>
    </row>
    <row r="75" spans="1:7">
      <c r="A75" s="810">
        <v>6</v>
      </c>
      <c r="B75" s="795"/>
      <c r="C75" s="798" t="s">
        <v>754</v>
      </c>
      <c r="D75" s="799" t="s">
        <v>30</v>
      </c>
      <c r="E75" s="825">
        <v>34</v>
      </c>
      <c r="F75" s="20"/>
      <c r="G75" s="21"/>
    </row>
    <row r="76" spans="1:7">
      <c r="A76" s="810">
        <v>7</v>
      </c>
      <c r="B76" s="795"/>
      <c r="C76" s="798" t="s">
        <v>1646</v>
      </c>
      <c r="D76" s="799" t="s">
        <v>30</v>
      </c>
      <c r="E76" s="825">
        <v>10</v>
      </c>
      <c r="F76" s="20"/>
      <c r="G76" s="21"/>
    </row>
    <row r="77" spans="1:7">
      <c r="A77" s="810">
        <v>8</v>
      </c>
      <c r="B77" s="795"/>
      <c r="C77" s="798" t="s">
        <v>758</v>
      </c>
      <c r="D77" s="799" t="s">
        <v>30</v>
      </c>
      <c r="E77" s="825">
        <v>16</v>
      </c>
      <c r="F77" s="20"/>
      <c r="G77" s="21"/>
    </row>
    <row r="78" spans="1:7">
      <c r="A78" s="810">
        <v>9</v>
      </c>
      <c r="B78" s="795"/>
      <c r="C78" s="798" t="s">
        <v>1647</v>
      </c>
      <c r="D78" s="825" t="s">
        <v>10</v>
      </c>
      <c r="E78" s="825">
        <v>40</v>
      </c>
      <c r="F78" s="20"/>
      <c r="G78" s="21"/>
    </row>
    <row r="79" spans="1:7">
      <c r="A79" s="810">
        <v>10</v>
      </c>
      <c r="B79" s="795"/>
      <c r="C79" s="798" t="s">
        <v>1648</v>
      </c>
      <c r="D79" s="825" t="s">
        <v>10</v>
      </c>
      <c r="E79" s="825">
        <v>80</v>
      </c>
      <c r="F79" s="20"/>
      <c r="G79" s="21"/>
    </row>
    <row r="80" spans="1:7">
      <c r="A80" s="818"/>
      <c r="B80" s="795"/>
      <c r="C80" s="826" t="s">
        <v>1250</v>
      </c>
      <c r="D80" s="817"/>
      <c r="E80" s="827"/>
      <c r="F80" s="20"/>
      <c r="G80" s="21"/>
    </row>
    <row r="81" spans="1:7">
      <c r="A81" s="828">
        <v>19102</v>
      </c>
      <c r="B81" s="795"/>
      <c r="C81" s="804" t="s">
        <v>1251</v>
      </c>
      <c r="D81" s="799" t="s">
        <v>30</v>
      </c>
      <c r="E81" s="827">
        <v>2</v>
      </c>
      <c r="F81" s="20"/>
      <c r="G81" s="21"/>
    </row>
    <row r="82" spans="1:7" ht="37.9" customHeight="1">
      <c r="A82" s="828">
        <v>19105</v>
      </c>
      <c r="B82" s="795"/>
      <c r="C82" s="804" t="s">
        <v>1252</v>
      </c>
      <c r="D82" s="817" t="s">
        <v>1253</v>
      </c>
      <c r="E82" s="827">
        <v>2</v>
      </c>
      <c r="F82" s="20"/>
      <c r="G82" s="21"/>
    </row>
    <row r="83" spans="1:7">
      <c r="A83" s="828">
        <v>19301</v>
      </c>
      <c r="B83" s="795"/>
      <c r="C83" s="804" t="s">
        <v>1254</v>
      </c>
      <c r="D83" s="817" t="s">
        <v>1255</v>
      </c>
      <c r="E83" s="827">
        <v>0.5</v>
      </c>
      <c r="F83" s="20"/>
      <c r="G83" s="21"/>
    </row>
    <row r="84" spans="1:7">
      <c r="A84" s="828">
        <v>19304</v>
      </c>
      <c r="B84" s="795"/>
      <c r="C84" s="804" t="s">
        <v>1256</v>
      </c>
      <c r="D84" s="817" t="s">
        <v>1255</v>
      </c>
      <c r="E84" s="827">
        <v>0.5</v>
      </c>
      <c r="F84" s="20"/>
      <c r="G84" s="21"/>
    </row>
    <row r="85" spans="1:7">
      <c r="A85" s="828">
        <v>19404</v>
      </c>
      <c r="B85" s="795"/>
      <c r="C85" s="804" t="s">
        <v>1257</v>
      </c>
      <c r="D85" s="817" t="s">
        <v>1258</v>
      </c>
      <c r="E85" s="827">
        <v>1</v>
      </c>
      <c r="F85" s="20"/>
      <c r="G85" s="21"/>
    </row>
    <row r="86" spans="1:7">
      <c r="A86" s="828">
        <v>19410</v>
      </c>
      <c r="B86" s="795"/>
      <c r="C86" s="804" t="s">
        <v>1259</v>
      </c>
      <c r="D86" s="817" t="s">
        <v>1258</v>
      </c>
      <c r="E86" s="827">
        <v>1</v>
      </c>
      <c r="F86" s="20"/>
      <c r="G86" s="21"/>
    </row>
    <row r="87" spans="1:7" ht="25.5">
      <c r="A87" s="731">
        <v>19208</v>
      </c>
      <c r="B87" s="795"/>
      <c r="C87" s="820" t="s">
        <v>1260</v>
      </c>
      <c r="D87" s="829" t="s">
        <v>1261</v>
      </c>
      <c r="E87" s="799">
        <v>8</v>
      </c>
      <c r="F87" s="20"/>
      <c r="G87" s="21"/>
    </row>
    <row r="88" spans="1:7" s="16" customFormat="1">
      <c r="A88" s="830"/>
      <c r="B88" s="830"/>
      <c r="C88" s="831"/>
      <c r="D88" s="832"/>
      <c r="E88" s="833"/>
      <c r="F88" s="45"/>
      <c r="G88" s="46"/>
    </row>
    <row r="89" spans="1:7">
      <c r="A89" s="793"/>
      <c r="B89" s="793"/>
      <c r="C89" s="456"/>
      <c r="D89" s="456" t="s">
        <v>1</v>
      </c>
      <c r="E89" s="456"/>
      <c r="F89" s="20"/>
      <c r="G89" s="21"/>
    </row>
    <row r="91" spans="1:7" s="50" customFormat="1" ht="12.75" customHeight="1">
      <c r="B91" s="51" t="str">
        <f>'1,1'!B22</f>
        <v>Piezīmes:</v>
      </c>
    </row>
    <row r="92" spans="1:7" s="50" customFormat="1" ht="45" customHeight="1">
      <c r="A92"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92" s="892"/>
      <c r="C92" s="892"/>
      <c r="D92" s="892"/>
      <c r="E92" s="892"/>
      <c r="F92" s="892"/>
      <c r="G92" s="892"/>
    </row>
  </sheetData>
  <mergeCells count="8">
    <mergeCell ref="A92:G92"/>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7"/>
  <sheetViews>
    <sheetView showZeros="0" view="pageBreakPreview" zoomScaleNormal="100" zoomScaleSheetLayoutView="100" workbookViewId="0">
      <selection activeCell="A2" sqref="A2:G2"/>
    </sheetView>
  </sheetViews>
  <sheetFormatPr defaultColWidth="9.140625" defaultRowHeight="12.75"/>
  <cols>
    <col min="1" max="1" width="7.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3,5</v>
      </c>
      <c r="E1" s="10"/>
      <c r="F1" s="10"/>
      <c r="G1" s="10"/>
    </row>
    <row r="2" spans="1:7" s="9" customFormat="1" ht="18.75">
      <c r="A2" s="895" t="str">
        <f>C9</f>
        <v>Ārējais gāzes vads</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v>0</v>
      </c>
      <c r="C9" s="24" t="s">
        <v>1290</v>
      </c>
      <c r="D9" s="118"/>
      <c r="E9" s="119"/>
      <c r="F9" s="20"/>
      <c r="G9" s="21"/>
    </row>
    <row r="10" spans="1:7">
      <c r="A10" s="834"/>
      <c r="B10" s="835"/>
      <c r="C10" s="337" t="s">
        <v>2160</v>
      </c>
      <c r="D10" s="118"/>
      <c r="E10" s="119"/>
      <c r="F10" s="20"/>
      <c r="G10" s="21"/>
    </row>
    <row r="11" spans="1:7">
      <c r="A11" s="836">
        <v>1</v>
      </c>
      <c r="B11" s="501"/>
      <c r="C11" s="392" t="s">
        <v>1704</v>
      </c>
      <c r="D11" s="837"/>
      <c r="E11" s="253"/>
      <c r="F11" s="20"/>
      <c r="G11" s="21"/>
    </row>
    <row r="12" spans="1:7">
      <c r="A12" s="838" t="s">
        <v>1653</v>
      </c>
      <c r="B12" s="501"/>
      <c r="C12" s="393" t="s">
        <v>2161</v>
      </c>
      <c r="D12" s="394" t="s">
        <v>30</v>
      </c>
      <c r="E12" s="395">
        <v>4</v>
      </c>
      <c r="F12" s="20"/>
      <c r="G12" s="21"/>
    </row>
    <row r="13" spans="1:7">
      <c r="A13" s="838" t="s">
        <v>1654</v>
      </c>
      <c r="B13" s="501"/>
      <c r="C13" s="393" t="s">
        <v>2162</v>
      </c>
      <c r="D13" s="394" t="s">
        <v>13</v>
      </c>
      <c r="E13" s="395">
        <v>2</v>
      </c>
      <c r="F13" s="20"/>
      <c r="G13" s="21"/>
    </row>
    <row r="14" spans="1:7">
      <c r="A14" s="838" t="s">
        <v>1655</v>
      </c>
      <c r="B14" s="501"/>
      <c r="C14" s="393" t="s">
        <v>2163</v>
      </c>
      <c r="D14" s="394" t="s">
        <v>1261</v>
      </c>
      <c r="E14" s="395">
        <v>5</v>
      </c>
      <c r="F14" s="20"/>
      <c r="G14" s="21"/>
    </row>
    <row r="15" spans="1:7">
      <c r="A15" s="838" t="s">
        <v>1656</v>
      </c>
      <c r="B15" s="501"/>
      <c r="C15" s="393" t="s">
        <v>2164</v>
      </c>
      <c r="D15" s="394" t="s">
        <v>13</v>
      </c>
      <c r="E15" s="395">
        <v>1</v>
      </c>
      <c r="F15" s="20"/>
      <c r="G15" s="21"/>
    </row>
    <row r="16" spans="1:7">
      <c r="A16" s="838" t="s">
        <v>1657</v>
      </c>
      <c r="B16" s="501"/>
      <c r="C16" s="393" t="s">
        <v>2165</v>
      </c>
      <c r="D16" s="394" t="s">
        <v>30</v>
      </c>
      <c r="E16" s="395">
        <v>4</v>
      </c>
      <c r="F16" s="20"/>
      <c r="G16" s="21"/>
    </row>
    <row r="17" spans="1:7">
      <c r="A17" s="838" t="s">
        <v>1658</v>
      </c>
      <c r="B17" s="501"/>
      <c r="C17" s="393" t="s">
        <v>1705</v>
      </c>
      <c r="D17" s="394" t="s">
        <v>31</v>
      </c>
      <c r="E17" s="395">
        <v>20</v>
      </c>
      <c r="F17" s="20"/>
      <c r="G17" s="21"/>
    </row>
    <row r="18" spans="1:7">
      <c r="A18" s="838" t="s">
        <v>1659</v>
      </c>
      <c r="B18" s="501"/>
      <c r="C18" s="393" t="s">
        <v>1706</v>
      </c>
      <c r="D18" s="394" t="s">
        <v>30</v>
      </c>
      <c r="E18" s="395">
        <v>4</v>
      </c>
      <c r="F18" s="20"/>
      <c r="G18" s="21"/>
    </row>
    <row r="19" spans="1:7" ht="25.5">
      <c r="A19" s="838" t="s">
        <v>1660</v>
      </c>
      <c r="B19" s="501"/>
      <c r="C19" s="393" t="s">
        <v>2166</v>
      </c>
      <c r="D19" s="394" t="s">
        <v>1255</v>
      </c>
      <c r="E19" s="395">
        <v>360</v>
      </c>
      <c r="F19" s="20"/>
      <c r="G19" s="21"/>
    </row>
    <row r="20" spans="1:7">
      <c r="A20" s="838" t="s">
        <v>1661</v>
      </c>
      <c r="B20" s="501"/>
      <c r="C20" s="393" t="s">
        <v>1707</v>
      </c>
      <c r="D20" s="394" t="s">
        <v>30</v>
      </c>
      <c r="E20" s="395">
        <v>4</v>
      </c>
      <c r="F20" s="20"/>
      <c r="G20" s="21"/>
    </row>
    <row r="21" spans="1:7">
      <c r="A21" s="838" t="s">
        <v>1662</v>
      </c>
      <c r="B21" s="501"/>
      <c r="C21" s="393" t="s">
        <v>2167</v>
      </c>
      <c r="D21" s="394" t="s">
        <v>30</v>
      </c>
      <c r="E21" s="395">
        <v>8</v>
      </c>
      <c r="F21" s="20"/>
      <c r="G21" s="21"/>
    </row>
    <row r="22" spans="1:7">
      <c r="A22" s="838" t="s">
        <v>1663</v>
      </c>
      <c r="B22" s="501"/>
      <c r="C22" s="393" t="s">
        <v>1708</v>
      </c>
      <c r="D22" s="394" t="s">
        <v>30</v>
      </c>
      <c r="E22" s="395">
        <v>4</v>
      </c>
      <c r="F22" s="20"/>
      <c r="G22" s="21"/>
    </row>
    <row r="23" spans="1:7">
      <c r="A23" s="838" t="s">
        <v>1664</v>
      </c>
      <c r="B23" s="501"/>
      <c r="C23" s="393" t="s">
        <v>1116</v>
      </c>
      <c r="D23" s="394" t="s">
        <v>30</v>
      </c>
      <c r="E23" s="395">
        <v>2</v>
      </c>
      <c r="F23" s="20"/>
      <c r="G23" s="21"/>
    </row>
    <row r="24" spans="1:7">
      <c r="A24" s="838" t="s">
        <v>1665</v>
      </c>
      <c r="B24" s="501"/>
      <c r="C24" s="393" t="s">
        <v>1709</v>
      </c>
      <c r="D24" s="394" t="s">
        <v>16</v>
      </c>
      <c r="E24" s="395">
        <v>40</v>
      </c>
      <c r="F24" s="20"/>
      <c r="G24" s="21"/>
    </row>
    <row r="25" spans="1:7">
      <c r="A25" s="838" t="s">
        <v>1666</v>
      </c>
      <c r="B25" s="501"/>
      <c r="C25" s="393" t="s">
        <v>1710</v>
      </c>
      <c r="D25" s="394" t="s">
        <v>16</v>
      </c>
      <c r="E25" s="395">
        <v>40</v>
      </c>
      <c r="F25" s="20"/>
      <c r="G25" s="21"/>
    </row>
    <row r="26" spans="1:7">
      <c r="A26" s="836">
        <v>2</v>
      </c>
      <c r="B26" s="501"/>
      <c r="C26" s="392" t="s">
        <v>1711</v>
      </c>
      <c r="D26" s="839"/>
      <c r="E26" s="840"/>
      <c r="F26" s="20"/>
      <c r="G26" s="21"/>
    </row>
    <row r="27" spans="1:7">
      <c r="A27" s="838" t="s">
        <v>2168</v>
      </c>
      <c r="B27" s="501"/>
      <c r="C27" s="393" t="s">
        <v>1712</v>
      </c>
      <c r="D27" s="394" t="s">
        <v>30</v>
      </c>
      <c r="E27" s="395">
        <v>1</v>
      </c>
      <c r="F27" s="20"/>
      <c r="G27" s="21"/>
    </row>
    <row r="28" spans="1:7">
      <c r="A28" s="838" t="s">
        <v>2169</v>
      </c>
      <c r="B28" s="501"/>
      <c r="C28" s="393" t="s">
        <v>1713</v>
      </c>
      <c r="D28" s="394" t="s">
        <v>30</v>
      </c>
      <c r="E28" s="395">
        <v>2</v>
      </c>
      <c r="F28" s="20"/>
      <c r="G28" s="21"/>
    </row>
    <row r="29" spans="1:7">
      <c r="A29" s="838" t="s">
        <v>2170</v>
      </c>
      <c r="B29" s="501"/>
      <c r="C29" s="393" t="s">
        <v>1714</v>
      </c>
      <c r="D29" s="394" t="s">
        <v>10</v>
      </c>
      <c r="E29" s="395">
        <v>6</v>
      </c>
      <c r="F29" s="20"/>
      <c r="G29" s="21"/>
    </row>
    <row r="30" spans="1:7">
      <c r="A30" s="838" t="s">
        <v>2171</v>
      </c>
      <c r="B30" s="501"/>
      <c r="C30" s="393" t="s">
        <v>1705</v>
      </c>
      <c r="D30" s="394" t="s">
        <v>31</v>
      </c>
      <c r="E30" s="395">
        <v>6</v>
      </c>
      <c r="F30" s="20"/>
      <c r="G30" s="21"/>
    </row>
    <row r="31" spans="1:7">
      <c r="A31" s="836">
        <v>3</v>
      </c>
      <c r="B31" s="501"/>
      <c r="C31" s="392" t="s">
        <v>1715</v>
      </c>
      <c r="D31" s="839"/>
      <c r="E31" s="840"/>
      <c r="F31" s="20"/>
      <c r="G31" s="21"/>
    </row>
    <row r="32" spans="1:7">
      <c r="A32" s="838" t="s">
        <v>2172</v>
      </c>
      <c r="B32" s="501"/>
      <c r="C32" s="393" t="s">
        <v>1716</v>
      </c>
      <c r="D32" s="394" t="s">
        <v>10</v>
      </c>
      <c r="E32" s="395">
        <v>15</v>
      </c>
      <c r="F32" s="20"/>
      <c r="G32" s="21"/>
    </row>
    <row r="33" spans="1:7">
      <c r="A33" s="838" t="s">
        <v>2173</v>
      </c>
      <c r="B33" s="501"/>
      <c r="C33" s="393" t="s">
        <v>1717</v>
      </c>
      <c r="D33" s="394" t="s">
        <v>10</v>
      </c>
      <c r="E33" s="395">
        <v>34</v>
      </c>
      <c r="F33" s="20"/>
      <c r="G33" s="21"/>
    </row>
    <row r="34" spans="1:7">
      <c r="A34" s="838" t="s">
        <v>2174</v>
      </c>
      <c r="B34" s="501"/>
      <c r="C34" s="393" t="s">
        <v>1718</v>
      </c>
      <c r="D34" s="394" t="s">
        <v>10</v>
      </c>
      <c r="E34" s="395">
        <v>19</v>
      </c>
      <c r="F34" s="20"/>
      <c r="G34" s="21"/>
    </row>
    <row r="35" spans="1:7">
      <c r="A35" s="838" t="s">
        <v>2175</v>
      </c>
      <c r="B35" s="501"/>
      <c r="C35" s="393" t="s">
        <v>948</v>
      </c>
      <c r="D35" s="394" t="s">
        <v>10</v>
      </c>
      <c r="E35" s="395">
        <v>5</v>
      </c>
      <c r="F35" s="20"/>
      <c r="G35" s="21"/>
    </row>
    <row r="36" spans="1:7">
      <c r="A36" s="838" t="s">
        <v>2176</v>
      </c>
      <c r="B36" s="501"/>
      <c r="C36" s="393" t="s">
        <v>1719</v>
      </c>
      <c r="D36" s="394" t="s">
        <v>30</v>
      </c>
      <c r="E36" s="395">
        <v>1</v>
      </c>
      <c r="F36" s="20"/>
      <c r="G36" s="21"/>
    </row>
    <row r="37" spans="1:7">
      <c r="A37" s="838" t="s">
        <v>2177</v>
      </c>
      <c r="B37" s="501"/>
      <c r="C37" s="393" t="s">
        <v>1720</v>
      </c>
      <c r="D37" s="394" t="s">
        <v>30</v>
      </c>
      <c r="E37" s="395">
        <v>1</v>
      </c>
      <c r="F37" s="20"/>
      <c r="G37" s="21"/>
    </row>
    <row r="38" spans="1:7">
      <c r="A38" s="838" t="s">
        <v>2178</v>
      </c>
      <c r="B38" s="501"/>
      <c r="C38" s="393" t="s">
        <v>1721</v>
      </c>
      <c r="D38" s="394" t="s">
        <v>13</v>
      </c>
      <c r="E38" s="395">
        <v>2</v>
      </c>
      <c r="F38" s="20"/>
      <c r="G38" s="21"/>
    </row>
    <row r="39" spans="1:7">
      <c r="A39" s="838" t="s">
        <v>2179</v>
      </c>
      <c r="B39" s="501"/>
      <c r="C39" s="393" t="s">
        <v>1118</v>
      </c>
      <c r="D39" s="394" t="s">
        <v>10</v>
      </c>
      <c r="E39" s="395">
        <v>20</v>
      </c>
      <c r="F39" s="20"/>
      <c r="G39" s="21"/>
    </row>
    <row r="40" spans="1:7">
      <c r="A40" s="838" t="s">
        <v>2180</v>
      </c>
      <c r="B40" s="501"/>
      <c r="C40" s="393" t="s">
        <v>949</v>
      </c>
      <c r="D40" s="394" t="s">
        <v>30</v>
      </c>
      <c r="E40" s="395">
        <v>1</v>
      </c>
      <c r="F40" s="20"/>
      <c r="G40" s="21"/>
    </row>
    <row r="41" spans="1:7">
      <c r="A41" s="836">
        <v>4</v>
      </c>
      <c r="B41" s="501"/>
      <c r="C41" s="841" t="s">
        <v>1722</v>
      </c>
      <c r="D41" s="839"/>
      <c r="E41" s="840"/>
      <c r="F41" s="20"/>
      <c r="G41" s="21"/>
    </row>
    <row r="42" spans="1:7">
      <c r="A42" s="838" t="s">
        <v>2181</v>
      </c>
      <c r="B42" s="501"/>
      <c r="C42" s="393" t="s">
        <v>1723</v>
      </c>
      <c r="D42" s="394" t="s">
        <v>30</v>
      </c>
      <c r="E42" s="395">
        <v>2</v>
      </c>
      <c r="F42" s="20"/>
      <c r="G42" s="21"/>
    </row>
    <row r="43" spans="1:7">
      <c r="A43" s="838" t="s">
        <v>2182</v>
      </c>
      <c r="B43" s="501"/>
      <c r="C43" s="393" t="s">
        <v>1724</v>
      </c>
      <c r="D43" s="394" t="s">
        <v>30</v>
      </c>
      <c r="E43" s="395">
        <v>1</v>
      </c>
      <c r="F43" s="20"/>
      <c r="G43" s="21"/>
    </row>
    <row r="44" spans="1:7">
      <c r="A44" s="838" t="s">
        <v>2183</v>
      </c>
      <c r="B44" s="501"/>
      <c r="C44" s="393" t="s">
        <v>1716</v>
      </c>
      <c r="D44" s="394" t="s">
        <v>10</v>
      </c>
      <c r="E44" s="395">
        <v>95</v>
      </c>
      <c r="F44" s="20"/>
      <c r="G44" s="21"/>
    </row>
    <row r="45" spans="1:7">
      <c r="A45" s="838" t="s">
        <v>2184</v>
      </c>
      <c r="B45" s="501"/>
      <c r="C45" s="393" t="s">
        <v>1725</v>
      </c>
      <c r="D45" s="394" t="s">
        <v>10</v>
      </c>
      <c r="E45" s="395">
        <v>95</v>
      </c>
      <c r="F45" s="20"/>
      <c r="G45" s="21"/>
    </row>
    <row r="46" spans="1:7" ht="25.5">
      <c r="A46" s="838" t="s">
        <v>2185</v>
      </c>
      <c r="B46" s="501"/>
      <c r="C46" s="393" t="s">
        <v>1726</v>
      </c>
      <c r="D46" s="394" t="s">
        <v>10</v>
      </c>
      <c r="E46" s="395">
        <v>95</v>
      </c>
      <c r="F46" s="20"/>
      <c r="G46" s="21"/>
    </row>
    <row r="47" spans="1:7">
      <c r="A47" s="838" t="s">
        <v>2186</v>
      </c>
      <c r="B47" s="501"/>
      <c r="C47" s="393" t="s">
        <v>1118</v>
      </c>
      <c r="D47" s="394" t="s">
        <v>10</v>
      </c>
      <c r="E47" s="395">
        <v>110</v>
      </c>
      <c r="F47" s="20"/>
      <c r="G47" s="21"/>
    </row>
    <row r="48" spans="1:7">
      <c r="A48" s="838" t="s">
        <v>2187</v>
      </c>
      <c r="B48" s="501"/>
      <c r="C48" s="393" t="s">
        <v>1727</v>
      </c>
      <c r="D48" s="394" t="s">
        <v>10</v>
      </c>
      <c r="E48" s="395">
        <v>110</v>
      </c>
      <c r="F48" s="20"/>
      <c r="G48" s="21"/>
    </row>
    <row r="49" spans="1:7">
      <c r="A49" s="838" t="s">
        <v>2188</v>
      </c>
      <c r="B49" s="501"/>
      <c r="C49" s="393" t="s">
        <v>1728</v>
      </c>
      <c r="D49" s="394" t="s">
        <v>30</v>
      </c>
      <c r="E49" s="395">
        <v>2</v>
      </c>
      <c r="F49" s="20"/>
      <c r="G49" s="21"/>
    </row>
    <row r="50" spans="1:7">
      <c r="A50" s="838" t="s">
        <v>2189</v>
      </c>
      <c r="B50" s="501"/>
      <c r="C50" s="393" t="s">
        <v>1729</v>
      </c>
      <c r="D50" s="394" t="s">
        <v>30</v>
      </c>
      <c r="E50" s="395">
        <v>20</v>
      </c>
      <c r="F50" s="20"/>
      <c r="G50" s="21"/>
    </row>
    <row r="51" spans="1:7">
      <c r="A51" s="838" t="s">
        <v>2190</v>
      </c>
      <c r="B51" s="501"/>
      <c r="C51" s="393" t="s">
        <v>1730</v>
      </c>
      <c r="D51" s="394" t="s">
        <v>30</v>
      </c>
      <c r="E51" s="395">
        <v>3</v>
      </c>
      <c r="F51" s="20"/>
      <c r="G51" s="21"/>
    </row>
    <row r="52" spans="1:7">
      <c r="A52" s="838" t="s">
        <v>2191</v>
      </c>
      <c r="B52" s="501"/>
      <c r="C52" s="393" t="s">
        <v>1731</v>
      </c>
      <c r="D52" s="394" t="s">
        <v>30</v>
      </c>
      <c r="E52" s="395">
        <v>1</v>
      </c>
      <c r="F52" s="20"/>
      <c r="G52" s="21"/>
    </row>
    <row r="53" spans="1:7">
      <c r="A53" s="838" t="s">
        <v>2192</v>
      </c>
      <c r="B53" s="501"/>
      <c r="C53" s="393" t="s">
        <v>1732</v>
      </c>
      <c r="D53" s="394" t="s">
        <v>30</v>
      </c>
      <c r="E53" s="395">
        <v>1</v>
      </c>
      <c r="F53" s="20"/>
      <c r="G53" s="21"/>
    </row>
    <row r="54" spans="1:7">
      <c r="A54" s="838" t="s">
        <v>2193</v>
      </c>
      <c r="B54" s="501"/>
      <c r="C54" s="393" t="s">
        <v>1733</v>
      </c>
      <c r="D54" s="394" t="s">
        <v>30</v>
      </c>
      <c r="E54" s="395">
        <v>2</v>
      </c>
      <c r="F54" s="20"/>
      <c r="G54" s="21"/>
    </row>
    <row r="55" spans="1:7">
      <c r="A55" s="838" t="s">
        <v>2194</v>
      </c>
      <c r="B55" s="501"/>
      <c r="C55" s="393" t="s">
        <v>949</v>
      </c>
      <c r="D55" s="394" t="s">
        <v>30</v>
      </c>
      <c r="E55" s="395">
        <v>1</v>
      </c>
      <c r="F55" s="20"/>
      <c r="G55" s="21"/>
    </row>
    <row r="56" spans="1:7">
      <c r="A56" s="838" t="s">
        <v>2195</v>
      </c>
      <c r="B56" s="501"/>
      <c r="C56" s="393" t="s">
        <v>1734</v>
      </c>
      <c r="D56" s="394" t="s">
        <v>30</v>
      </c>
      <c r="E56" s="395">
        <v>2</v>
      </c>
      <c r="F56" s="20"/>
      <c r="G56" s="21"/>
    </row>
    <row r="57" spans="1:7">
      <c r="A57" s="838" t="s">
        <v>2196</v>
      </c>
      <c r="B57" s="501"/>
      <c r="C57" s="393" t="s">
        <v>1735</v>
      </c>
      <c r="D57" s="394" t="s">
        <v>30</v>
      </c>
      <c r="E57" s="395">
        <v>1</v>
      </c>
      <c r="F57" s="20"/>
      <c r="G57" s="21"/>
    </row>
    <row r="58" spans="1:7">
      <c r="A58" s="838"/>
      <c r="B58" s="501"/>
      <c r="C58" s="842" t="s">
        <v>2197</v>
      </c>
      <c r="D58" s="394"/>
      <c r="E58" s="395"/>
      <c r="F58" s="20"/>
      <c r="G58" s="21"/>
    </row>
    <row r="59" spans="1:7">
      <c r="A59" s="838">
        <v>1</v>
      </c>
      <c r="B59" s="501"/>
      <c r="C59" s="393" t="s">
        <v>2198</v>
      </c>
      <c r="D59" s="253" t="s">
        <v>13</v>
      </c>
      <c r="E59" s="253">
        <v>1</v>
      </c>
      <c r="F59" s="20"/>
      <c r="G59" s="21"/>
    </row>
    <row r="60" spans="1:7">
      <c r="A60" s="838">
        <v>2</v>
      </c>
      <c r="B60" s="501"/>
      <c r="C60" s="393" t="s">
        <v>2199</v>
      </c>
      <c r="D60" s="394" t="s">
        <v>13</v>
      </c>
      <c r="E60" s="253">
        <v>1</v>
      </c>
      <c r="F60" s="20"/>
      <c r="G60" s="21"/>
    </row>
    <row r="61" spans="1:7">
      <c r="A61" s="838">
        <v>3</v>
      </c>
      <c r="B61" s="501"/>
      <c r="C61" s="393" t="s">
        <v>2200</v>
      </c>
      <c r="D61" s="394" t="s">
        <v>13</v>
      </c>
      <c r="E61" s="253">
        <v>1</v>
      </c>
      <c r="F61" s="20"/>
      <c r="G61" s="21"/>
    </row>
    <row r="62" spans="1:7" ht="25.5">
      <c r="A62" s="838">
        <v>5</v>
      </c>
      <c r="B62" s="501"/>
      <c r="C62" s="393" t="s">
        <v>2201</v>
      </c>
      <c r="D62" s="394" t="s">
        <v>13</v>
      </c>
      <c r="E62" s="253">
        <v>1</v>
      </c>
      <c r="F62" s="20"/>
      <c r="G62" s="21"/>
    </row>
    <row r="63" spans="1:7">
      <c r="A63" s="447"/>
      <c r="B63" s="455"/>
      <c r="C63" s="42"/>
      <c r="D63" s="43"/>
      <c r="E63" s="448"/>
      <c r="F63" s="20"/>
      <c r="G63" s="21"/>
    </row>
    <row r="64" spans="1:7" ht="14.25">
      <c r="A64" s="425"/>
      <c r="B64" s="425"/>
      <c r="C64" s="460"/>
      <c r="D64" s="460" t="s">
        <v>1</v>
      </c>
      <c r="E64" s="426"/>
      <c r="F64" s="20"/>
      <c r="G64" s="21"/>
    </row>
    <row r="66" spans="1:7" s="50" customFormat="1" ht="12.75" customHeight="1">
      <c r="B66" s="51" t="str">
        <f>'1,1'!B22</f>
        <v>Piezīmes:</v>
      </c>
    </row>
    <row r="67" spans="1:7" s="50" customFormat="1" ht="45" customHeight="1">
      <c r="A67"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7" s="892"/>
      <c r="C67" s="892"/>
      <c r="D67" s="892"/>
      <c r="E67" s="892"/>
      <c r="F67" s="892"/>
      <c r="G67" s="892"/>
    </row>
  </sheetData>
  <mergeCells count="8">
    <mergeCell ref="A67:G6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I58"/>
  <sheetViews>
    <sheetView showZeros="0" view="pageBreakPreview" topLeftCell="A40" zoomScaleNormal="100" zoomScaleSheetLayoutView="100" workbookViewId="0">
      <selection activeCell="F55" sqref="F55"/>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3,6</v>
      </c>
      <c r="E1" s="10"/>
      <c r="F1" s="10"/>
      <c r="G1" s="10"/>
    </row>
    <row r="2" spans="1:7" s="9" customFormat="1" ht="18.75">
      <c r="A2" s="895" t="str">
        <f>C9</f>
        <v>Ārējie siltumtīkli</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v>0</v>
      </c>
      <c r="C9" s="24" t="s">
        <v>1291</v>
      </c>
      <c r="D9" s="118"/>
      <c r="E9" s="119"/>
      <c r="F9" s="20"/>
      <c r="G9" s="21"/>
    </row>
    <row r="10" spans="1:7">
      <c r="A10" s="388"/>
      <c r="B10" s="501"/>
      <c r="C10" s="396" t="s">
        <v>1119</v>
      </c>
      <c r="D10" s="415"/>
      <c r="E10" s="389"/>
      <c r="F10" s="20"/>
      <c r="G10" s="21"/>
    </row>
    <row r="11" spans="1:7">
      <c r="A11" s="388">
        <v>1</v>
      </c>
      <c r="B11" s="501"/>
      <c r="C11" s="274" t="s">
        <v>1120</v>
      </c>
      <c r="D11" s="415" t="s">
        <v>10</v>
      </c>
      <c r="E11" s="389">
        <f>69-2*(9.3-2.5)-2*(6-2)</f>
        <v>47.4</v>
      </c>
      <c r="F11" s="20"/>
      <c r="G11" s="21"/>
    </row>
    <row r="12" spans="1:7">
      <c r="A12" s="388">
        <f>A11+1</f>
        <v>2</v>
      </c>
      <c r="B12" s="501"/>
      <c r="C12" s="274" t="s">
        <v>2202</v>
      </c>
      <c r="D12" s="415" t="s">
        <v>10</v>
      </c>
      <c r="E12" s="389">
        <v>2</v>
      </c>
      <c r="F12" s="20"/>
      <c r="G12" s="21"/>
    </row>
    <row r="13" spans="1:7" ht="22.15" customHeight="1">
      <c r="A13" s="388">
        <f t="shared" ref="A13:A30" si="0">A12+1</f>
        <v>3</v>
      </c>
      <c r="B13" s="501"/>
      <c r="C13" s="274" t="s">
        <v>1121</v>
      </c>
      <c r="D13" s="415" t="s">
        <v>30</v>
      </c>
      <c r="E13" s="389">
        <v>2</v>
      </c>
      <c r="F13" s="20"/>
      <c r="G13" s="21"/>
    </row>
    <row r="14" spans="1:7" ht="38.25">
      <c r="A14" s="388">
        <f t="shared" si="0"/>
        <v>4</v>
      </c>
      <c r="B14" s="501"/>
      <c r="C14" s="274" t="s">
        <v>1122</v>
      </c>
      <c r="D14" s="415" t="s">
        <v>30</v>
      </c>
      <c r="E14" s="389">
        <v>2</v>
      </c>
      <c r="F14" s="20"/>
      <c r="G14" s="21"/>
    </row>
    <row r="15" spans="1:7" ht="49.15" customHeight="1">
      <c r="A15" s="388">
        <f t="shared" si="0"/>
        <v>5</v>
      </c>
      <c r="B15" s="501"/>
      <c r="C15" s="274" t="s">
        <v>2203</v>
      </c>
      <c r="D15" s="415" t="s">
        <v>30</v>
      </c>
      <c r="E15" s="389">
        <v>2</v>
      </c>
      <c r="F15" s="20"/>
      <c r="G15" s="21"/>
    </row>
    <row r="16" spans="1:7" ht="49.15" customHeight="1">
      <c r="A16" s="388">
        <f t="shared" si="0"/>
        <v>6</v>
      </c>
      <c r="B16" s="501"/>
      <c r="C16" s="274" t="s">
        <v>1123</v>
      </c>
      <c r="D16" s="415" t="s">
        <v>13</v>
      </c>
      <c r="E16" s="389">
        <v>2</v>
      </c>
      <c r="F16" s="20"/>
      <c r="G16" s="21"/>
    </row>
    <row r="17" spans="1:7" ht="48.6" customHeight="1">
      <c r="A17" s="388">
        <f t="shared" si="0"/>
        <v>7</v>
      </c>
      <c r="B17" s="501"/>
      <c r="C17" s="274" t="s">
        <v>2204</v>
      </c>
      <c r="D17" s="415" t="s">
        <v>13</v>
      </c>
      <c r="E17" s="389">
        <v>1</v>
      </c>
      <c r="F17" s="20"/>
      <c r="G17" s="21"/>
    </row>
    <row r="18" spans="1:7" ht="38.25">
      <c r="A18" s="388">
        <f t="shared" si="0"/>
        <v>8</v>
      </c>
      <c r="B18" s="501"/>
      <c r="C18" s="274" t="s">
        <v>1124</v>
      </c>
      <c r="D18" s="415" t="s">
        <v>30</v>
      </c>
      <c r="E18" s="389">
        <v>22</v>
      </c>
      <c r="F18" s="20"/>
      <c r="G18" s="21"/>
    </row>
    <row r="19" spans="1:7" ht="38.25">
      <c r="A19" s="388">
        <f t="shared" si="0"/>
        <v>9</v>
      </c>
      <c r="B19" s="501"/>
      <c r="C19" s="274" t="s">
        <v>1125</v>
      </c>
      <c r="D19" s="415" t="s">
        <v>30</v>
      </c>
      <c r="E19" s="389">
        <v>4</v>
      </c>
      <c r="F19" s="20"/>
      <c r="G19" s="21"/>
    </row>
    <row r="20" spans="1:7">
      <c r="A20" s="388">
        <f t="shared" si="0"/>
        <v>10</v>
      </c>
      <c r="B20" s="501"/>
      <c r="C20" s="274" t="s">
        <v>2205</v>
      </c>
      <c r="D20" s="415" t="s">
        <v>30</v>
      </c>
      <c r="E20" s="389">
        <v>1</v>
      </c>
      <c r="F20" s="20"/>
      <c r="G20" s="21"/>
    </row>
    <row r="21" spans="1:7" ht="25.5">
      <c r="A21" s="388">
        <f t="shared" si="0"/>
        <v>11</v>
      </c>
      <c r="B21" s="501"/>
      <c r="C21" s="274" t="s">
        <v>1126</v>
      </c>
      <c r="D21" s="415" t="s">
        <v>30</v>
      </c>
      <c r="E21" s="389">
        <v>4</v>
      </c>
      <c r="F21" s="20"/>
      <c r="G21" s="21"/>
    </row>
    <row r="22" spans="1:7">
      <c r="A22" s="388">
        <f t="shared" si="0"/>
        <v>12</v>
      </c>
      <c r="B22" s="501"/>
      <c r="C22" s="274" t="s">
        <v>1127</v>
      </c>
      <c r="D22" s="415" t="s">
        <v>30</v>
      </c>
      <c r="E22" s="389">
        <v>2</v>
      </c>
      <c r="F22" s="20"/>
      <c r="G22" s="21"/>
    </row>
    <row r="23" spans="1:7">
      <c r="A23" s="388">
        <f t="shared" si="0"/>
        <v>13</v>
      </c>
      <c r="B23" s="501"/>
      <c r="C23" s="274" t="s">
        <v>2206</v>
      </c>
      <c r="D23" s="415" t="s">
        <v>30</v>
      </c>
      <c r="E23" s="389">
        <v>2</v>
      </c>
      <c r="F23" s="20"/>
      <c r="G23" s="21"/>
    </row>
    <row r="24" spans="1:7" ht="15.75">
      <c r="A24" s="388">
        <f t="shared" si="0"/>
        <v>14</v>
      </c>
      <c r="B24" s="501"/>
      <c r="C24" s="274" t="s">
        <v>1128</v>
      </c>
      <c r="D24" s="415" t="s">
        <v>2214</v>
      </c>
      <c r="E24" s="389">
        <v>0.2</v>
      </c>
      <c r="F24" s="20"/>
      <c r="G24" s="21"/>
    </row>
    <row r="25" spans="1:7">
      <c r="A25" s="388">
        <f t="shared" si="0"/>
        <v>15</v>
      </c>
      <c r="B25" s="501"/>
      <c r="C25" s="274" t="s">
        <v>1129</v>
      </c>
      <c r="D25" s="415" t="s">
        <v>13</v>
      </c>
      <c r="E25" s="389">
        <v>1</v>
      </c>
      <c r="F25" s="20"/>
      <c r="G25" s="21"/>
    </row>
    <row r="26" spans="1:7">
      <c r="A26" s="388">
        <f t="shared" si="0"/>
        <v>16</v>
      </c>
      <c r="B26" s="501"/>
      <c r="C26" s="274" t="s">
        <v>1130</v>
      </c>
      <c r="D26" s="415" t="s">
        <v>13</v>
      </c>
      <c r="E26" s="389">
        <v>1</v>
      </c>
      <c r="F26" s="20"/>
      <c r="G26" s="21"/>
    </row>
    <row r="27" spans="1:7">
      <c r="A27" s="388">
        <f t="shared" si="0"/>
        <v>17</v>
      </c>
      <c r="B27" s="501"/>
      <c r="C27" s="274" t="s">
        <v>1131</v>
      </c>
      <c r="D27" s="415" t="s">
        <v>10</v>
      </c>
      <c r="E27" s="389">
        <v>9</v>
      </c>
      <c r="F27" s="20"/>
      <c r="G27" s="21"/>
    </row>
    <row r="28" spans="1:7">
      <c r="A28" s="388">
        <f t="shared" si="0"/>
        <v>18</v>
      </c>
      <c r="B28" s="501"/>
      <c r="C28" s="274" t="s">
        <v>1132</v>
      </c>
      <c r="D28" s="415" t="s">
        <v>10</v>
      </c>
      <c r="E28" s="389">
        <v>60</v>
      </c>
      <c r="F28" s="20"/>
      <c r="G28" s="21"/>
    </row>
    <row r="29" spans="1:7">
      <c r="A29" s="388">
        <f t="shared" si="0"/>
        <v>19</v>
      </c>
      <c r="B29" s="501"/>
      <c r="C29" s="274" t="s">
        <v>1133</v>
      </c>
      <c r="D29" s="415" t="s">
        <v>2207</v>
      </c>
      <c r="E29" s="389">
        <v>0.5</v>
      </c>
      <c r="F29" s="20"/>
      <c r="G29" s="21"/>
    </row>
    <row r="30" spans="1:7" ht="15.75">
      <c r="A30" s="388">
        <f t="shared" si="0"/>
        <v>20</v>
      </c>
      <c r="B30" s="501"/>
      <c r="C30" s="274" t="s">
        <v>1134</v>
      </c>
      <c r="D30" s="415" t="s">
        <v>2214</v>
      </c>
      <c r="E30" s="389">
        <v>42</v>
      </c>
      <c r="F30" s="20"/>
      <c r="G30" s="21"/>
    </row>
    <row r="31" spans="1:7">
      <c r="A31" s="843"/>
      <c r="B31" s="501"/>
      <c r="C31" s="413" t="s">
        <v>39</v>
      </c>
      <c r="D31" s="415"/>
      <c r="E31" s="389"/>
      <c r="F31" s="20"/>
      <c r="G31" s="21"/>
    </row>
    <row r="32" spans="1:7" ht="15.75">
      <c r="A32" s="388">
        <v>1</v>
      </c>
      <c r="B32" s="501"/>
      <c r="C32" s="274" t="s">
        <v>1135</v>
      </c>
      <c r="D32" s="415" t="s">
        <v>2214</v>
      </c>
      <c r="E32" s="389">
        <f>1.76*47</f>
        <v>82.72</v>
      </c>
      <c r="F32" s="20"/>
      <c r="G32" s="21"/>
    </row>
    <row r="33" spans="1:7">
      <c r="A33" s="388">
        <f>A32+1</f>
        <v>2</v>
      </c>
      <c r="B33" s="501"/>
      <c r="C33" s="274" t="s">
        <v>1136</v>
      </c>
      <c r="D33" s="415" t="s">
        <v>16</v>
      </c>
      <c r="E33" s="389">
        <f>E32*0.15</f>
        <v>12.407999999999999</v>
      </c>
      <c r="F33" s="20"/>
      <c r="G33" s="21"/>
    </row>
    <row r="34" spans="1:7">
      <c r="A34" s="388">
        <f>A33+1</f>
        <v>3</v>
      </c>
      <c r="B34" s="501"/>
      <c r="C34" s="274" t="s">
        <v>1137</v>
      </c>
      <c r="D34" s="415" t="s">
        <v>13</v>
      </c>
      <c r="E34" s="389">
        <v>1</v>
      </c>
      <c r="F34" s="20"/>
      <c r="G34" s="21"/>
    </row>
    <row r="35" spans="1:7" ht="15.75">
      <c r="A35" s="388">
        <f>A34+1</f>
        <v>4</v>
      </c>
      <c r="B35" s="501"/>
      <c r="C35" s="274" t="s">
        <v>1138</v>
      </c>
      <c r="D35" s="415" t="s">
        <v>2215</v>
      </c>
      <c r="E35" s="389">
        <f>2.4*40</f>
        <v>96</v>
      </c>
      <c r="F35" s="20"/>
      <c r="G35" s="21"/>
    </row>
    <row r="36" spans="1:7">
      <c r="A36" s="388">
        <f>A35+1</f>
        <v>5</v>
      </c>
      <c r="B36" s="501"/>
      <c r="C36" s="413" t="s">
        <v>1139</v>
      </c>
      <c r="D36" s="415"/>
      <c r="E36" s="389"/>
      <c r="F36" s="20"/>
      <c r="G36" s="21"/>
    </row>
    <row r="37" spans="1:7" ht="38.25">
      <c r="A37" s="844">
        <f>A36+0.1</f>
        <v>5.0999999999999996</v>
      </c>
      <c r="B37" s="501"/>
      <c r="C37" s="274" t="s">
        <v>1140</v>
      </c>
      <c r="D37" s="415" t="s">
        <v>2214</v>
      </c>
      <c r="E37" s="389">
        <f>(0.15)*40*1.5*1.05</f>
        <v>9.4500000000000011</v>
      </c>
      <c r="F37" s="20"/>
      <c r="G37" s="21"/>
    </row>
    <row r="38" spans="1:7" ht="25.5">
      <c r="A38" s="844">
        <f>A37+0.1</f>
        <v>5.1999999999999993</v>
      </c>
      <c r="B38" s="501"/>
      <c r="C38" s="274" t="s">
        <v>1141</v>
      </c>
      <c r="D38" s="415" t="s">
        <v>2214</v>
      </c>
      <c r="E38" s="389">
        <f>(0.3+0.225)*40*1.6*1.05</f>
        <v>35.28</v>
      </c>
      <c r="F38" s="20"/>
      <c r="G38" s="21"/>
    </row>
    <row r="39" spans="1:7" ht="25.5">
      <c r="A39" s="844">
        <f>A38+0.1</f>
        <v>5.2999999999999989</v>
      </c>
      <c r="B39" s="501"/>
      <c r="C39" s="274" t="s">
        <v>1142</v>
      </c>
      <c r="D39" s="415" t="s">
        <v>2216</v>
      </c>
      <c r="E39" s="389">
        <f>E32+E33-E37-E38</f>
        <v>50.397999999999996</v>
      </c>
      <c r="F39" s="20"/>
      <c r="G39" s="21"/>
    </row>
    <row r="40" spans="1:7" ht="14.45" customHeight="1">
      <c r="A40" s="844">
        <f>A39+0.1</f>
        <v>5.3999999999999986</v>
      </c>
      <c r="B40" s="501"/>
      <c r="C40" s="274" t="s">
        <v>1143</v>
      </c>
      <c r="D40" s="415" t="s">
        <v>2216</v>
      </c>
      <c r="E40" s="389">
        <f>E32+E33-E39</f>
        <v>44.730000000000004</v>
      </c>
      <c r="F40" s="20"/>
      <c r="G40" s="21"/>
    </row>
    <row r="41" spans="1:7" ht="15.75">
      <c r="A41" s="844">
        <f>A40+0.1</f>
        <v>5.4999999999999982</v>
      </c>
      <c r="B41" s="501"/>
      <c r="C41" s="274" t="s">
        <v>1144</v>
      </c>
      <c r="D41" s="415" t="s">
        <v>2215</v>
      </c>
      <c r="E41" s="389">
        <f>2.4*10</f>
        <v>24</v>
      </c>
      <c r="F41" s="20"/>
      <c r="G41" s="21"/>
    </row>
    <row r="42" spans="1:7">
      <c r="A42" s="843"/>
      <c r="B42" s="501"/>
      <c r="C42" s="413" t="s">
        <v>2208</v>
      </c>
      <c r="D42" s="415"/>
      <c r="E42" s="389"/>
      <c r="F42" s="20"/>
      <c r="G42" s="21"/>
    </row>
    <row r="43" spans="1:7" ht="25.5">
      <c r="A43" s="388">
        <v>1</v>
      </c>
      <c r="B43" s="501"/>
      <c r="C43" s="274" t="s">
        <v>1145</v>
      </c>
      <c r="D43" s="415" t="s">
        <v>10</v>
      </c>
      <c r="E43" s="389">
        <v>35</v>
      </c>
      <c r="F43" s="20"/>
      <c r="G43" s="21"/>
    </row>
    <row r="44" spans="1:7">
      <c r="A44" s="388">
        <f>A43+1</f>
        <v>2</v>
      </c>
      <c r="B44" s="501"/>
      <c r="C44" s="274" t="s">
        <v>1146</v>
      </c>
      <c r="D44" s="415" t="s">
        <v>21</v>
      </c>
      <c r="E44" s="389">
        <v>4</v>
      </c>
      <c r="F44" s="20"/>
      <c r="G44" s="21"/>
    </row>
    <row r="45" spans="1:7">
      <c r="A45" s="388">
        <f t="shared" ref="A45:A55" si="1">A44+1</f>
        <v>3</v>
      </c>
      <c r="B45" s="501"/>
      <c r="C45" s="274" t="s">
        <v>1147</v>
      </c>
      <c r="D45" s="415" t="s">
        <v>21</v>
      </c>
      <c r="E45" s="389">
        <v>2</v>
      </c>
      <c r="F45" s="20"/>
      <c r="G45" s="21"/>
    </row>
    <row r="46" spans="1:7">
      <c r="A46" s="388">
        <f t="shared" si="1"/>
        <v>4</v>
      </c>
      <c r="B46" s="501"/>
      <c r="C46" s="274" t="s">
        <v>1132</v>
      </c>
      <c r="D46" s="415" t="s">
        <v>10</v>
      </c>
      <c r="E46" s="389">
        <v>55</v>
      </c>
      <c r="F46" s="20"/>
      <c r="G46" s="21"/>
    </row>
    <row r="47" spans="1:7">
      <c r="A47" s="388">
        <f t="shared" si="1"/>
        <v>5</v>
      </c>
      <c r="B47" s="501"/>
      <c r="C47" s="274" t="s">
        <v>1148</v>
      </c>
      <c r="D47" s="415" t="s">
        <v>21</v>
      </c>
      <c r="E47" s="389">
        <v>1</v>
      </c>
      <c r="F47" s="20"/>
      <c r="G47" s="21"/>
    </row>
    <row r="48" spans="1:7">
      <c r="A48" s="388">
        <f t="shared" si="1"/>
        <v>6</v>
      </c>
      <c r="B48" s="501"/>
      <c r="C48" s="274" t="s">
        <v>2209</v>
      </c>
      <c r="D48" s="415" t="s">
        <v>21</v>
      </c>
      <c r="E48" s="389">
        <v>1</v>
      </c>
      <c r="F48" s="20"/>
      <c r="G48" s="21"/>
    </row>
    <row r="49" spans="1:7">
      <c r="A49" s="388">
        <f>A48+0.1</f>
        <v>6.1</v>
      </c>
      <c r="B49" s="501"/>
      <c r="C49" s="274" t="s">
        <v>2210</v>
      </c>
      <c r="D49" s="415" t="s">
        <v>21</v>
      </c>
      <c r="E49" s="389">
        <v>2</v>
      </c>
      <c r="F49" s="20"/>
      <c r="G49" s="21"/>
    </row>
    <row r="50" spans="1:7">
      <c r="A50" s="388">
        <f>A49+0.1</f>
        <v>6.1999999999999993</v>
      </c>
      <c r="B50" s="501"/>
      <c r="C50" s="274" t="s">
        <v>2211</v>
      </c>
      <c r="D50" s="415" t="s">
        <v>21</v>
      </c>
      <c r="E50" s="389">
        <v>1</v>
      </c>
      <c r="F50" s="20"/>
      <c r="G50" s="21"/>
    </row>
    <row r="51" spans="1:7">
      <c r="A51" s="388">
        <f>A50+0.1</f>
        <v>6.2999999999999989</v>
      </c>
      <c r="B51" s="501"/>
      <c r="C51" s="274" t="s">
        <v>2212</v>
      </c>
      <c r="D51" s="415" t="s">
        <v>21</v>
      </c>
      <c r="E51" s="389">
        <v>1</v>
      </c>
      <c r="F51" s="20"/>
      <c r="G51" s="21"/>
    </row>
    <row r="52" spans="1:7">
      <c r="A52" s="388">
        <f>A51+0.1</f>
        <v>6.3999999999999986</v>
      </c>
      <c r="B52" s="501"/>
      <c r="C52" s="274" t="s">
        <v>2213</v>
      </c>
      <c r="D52" s="415" t="s">
        <v>21</v>
      </c>
      <c r="E52" s="389">
        <v>1</v>
      </c>
      <c r="F52" s="20"/>
      <c r="G52" s="21"/>
    </row>
    <row r="53" spans="1:7">
      <c r="A53" s="388">
        <f>A48+1</f>
        <v>7</v>
      </c>
      <c r="B53" s="501"/>
      <c r="C53" s="274" t="s">
        <v>1149</v>
      </c>
      <c r="D53" s="415" t="s">
        <v>21</v>
      </c>
      <c r="E53" s="389">
        <v>1</v>
      </c>
      <c r="F53" s="20"/>
      <c r="G53" s="21"/>
    </row>
    <row r="54" spans="1:7" s="16" customFormat="1" ht="25.5">
      <c r="A54" s="388">
        <f t="shared" si="1"/>
        <v>8</v>
      </c>
      <c r="B54" s="501"/>
      <c r="C54" s="274" t="s">
        <v>1150</v>
      </c>
      <c r="D54" s="415" t="s">
        <v>10</v>
      </c>
      <c r="E54" s="389">
        <v>60</v>
      </c>
      <c r="F54" s="45"/>
      <c r="G54" s="46"/>
    </row>
    <row r="55" spans="1:7">
      <c r="A55" s="388">
        <f t="shared" si="1"/>
        <v>9</v>
      </c>
      <c r="B55" s="501"/>
      <c r="C55" s="274" t="s">
        <v>1151</v>
      </c>
      <c r="D55" s="415" t="s">
        <v>21</v>
      </c>
      <c r="E55" s="389">
        <v>2</v>
      </c>
      <c r="F55" s="20"/>
      <c r="G55" s="21"/>
    </row>
    <row r="56" spans="1:7" ht="15">
      <c r="A56" s="467"/>
      <c r="B56" s="467"/>
      <c r="C56" s="468"/>
      <c r="D56" s="460" t="s">
        <v>1</v>
      </c>
      <c r="E56" s="468"/>
    </row>
    <row r="57" spans="1:7" s="50" customFormat="1" ht="12.75" customHeight="1">
      <c r="B57" s="51" t="str">
        <f>'1,1'!B22</f>
        <v>Piezīmes:</v>
      </c>
    </row>
    <row r="58" spans="1:7" s="50" customFormat="1" ht="45" customHeight="1">
      <c r="A58"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8" s="892"/>
      <c r="C58" s="892"/>
      <c r="D58" s="892"/>
      <c r="E58" s="892"/>
      <c r="F58" s="892"/>
      <c r="G58" s="892"/>
    </row>
  </sheetData>
  <mergeCells count="8">
    <mergeCell ref="A58:G58"/>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877" t="s">
        <v>1822</v>
      </c>
      <c r="B2" s="877"/>
      <c r="C2" s="877"/>
      <c r="D2" s="877"/>
      <c r="E2" s="877"/>
      <c r="F2" s="877"/>
      <c r="G2" s="877"/>
      <c r="H2" s="877"/>
      <c r="I2" s="87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878" t="s">
        <v>1292</v>
      </c>
      <c r="B5" s="879"/>
      <c r="C5" s="879"/>
      <c r="D5" s="879"/>
      <c r="E5" s="879"/>
      <c r="F5" s="879"/>
      <c r="G5" s="879"/>
      <c r="H5" s="879"/>
      <c r="I5" s="880"/>
    </row>
    <row r="6" spans="1:9" ht="15" customHeight="1">
      <c r="A6" s="919"/>
      <c r="B6" s="919"/>
      <c r="C6" s="284"/>
      <c r="D6" s="69"/>
      <c r="E6" s="50"/>
    </row>
    <row r="7" spans="1:9" ht="15" customHeight="1">
      <c r="A7" s="11" t="s">
        <v>1751</v>
      </c>
      <c r="B7" s="12"/>
      <c r="C7" s="11" t="s">
        <v>1754</v>
      </c>
      <c r="D7" s="11"/>
      <c r="E7" s="69"/>
      <c r="F7" s="69"/>
      <c r="G7" s="69"/>
      <c r="H7" s="69"/>
      <c r="I7" s="69"/>
    </row>
    <row r="8" spans="1:9" ht="15.75" customHeight="1">
      <c r="A8" s="11" t="s">
        <v>1750</v>
      </c>
      <c r="B8" s="12"/>
      <c r="C8" s="11" t="s">
        <v>1155</v>
      </c>
      <c r="D8" s="11"/>
      <c r="E8" s="69"/>
      <c r="F8" s="69"/>
      <c r="G8" s="69"/>
      <c r="H8" s="69"/>
      <c r="I8" s="69"/>
    </row>
    <row r="9" spans="1:9" ht="15" customHeight="1">
      <c r="A9" s="11" t="s">
        <v>1749</v>
      </c>
      <c r="B9" s="12"/>
      <c r="C9" s="11" t="s">
        <v>1748</v>
      </c>
      <c r="D9" s="11"/>
      <c r="E9" s="69"/>
      <c r="F9" s="69"/>
      <c r="G9" s="69"/>
      <c r="H9" s="69"/>
      <c r="I9" s="69"/>
    </row>
    <row r="10" spans="1:9">
      <c r="A10" s="70"/>
      <c r="B10" s="70"/>
      <c r="C10" s="69"/>
      <c r="D10" s="69"/>
      <c r="E10" s="50"/>
    </row>
    <row r="11" spans="1:9" ht="15" customHeight="1">
      <c r="A11" s="69"/>
      <c r="B11" s="50"/>
      <c r="C11" s="50"/>
      <c r="D11" s="50"/>
      <c r="E11" s="50"/>
      <c r="F11" s="881" t="s">
        <v>1779</v>
      </c>
      <c r="G11" s="882"/>
      <c r="H11" s="71"/>
      <c r="I11" s="72"/>
    </row>
    <row r="12" spans="1:9" ht="15.75" customHeight="1">
      <c r="A12" s="69"/>
      <c r="B12" s="50"/>
      <c r="C12" s="50"/>
      <c r="D12" s="50"/>
      <c r="E12" s="50"/>
      <c r="F12" s="881" t="s">
        <v>1778</v>
      </c>
      <c r="G12" s="882"/>
      <c r="H12" s="71"/>
      <c r="I12" s="72"/>
    </row>
    <row r="13" spans="1:9" ht="15" customHeight="1">
      <c r="A13" s="50"/>
      <c r="B13" s="50"/>
      <c r="C13" s="50"/>
      <c r="D13" s="50"/>
      <c r="E13" s="50"/>
      <c r="F13" s="50"/>
      <c r="G13" s="73" t="s">
        <v>1811</v>
      </c>
      <c r="H13" s="50"/>
      <c r="I13" s="50"/>
    </row>
    <row r="14" spans="1:9" ht="18" customHeight="1">
      <c r="A14" s="74"/>
      <c r="B14" s="50"/>
      <c r="C14" s="50"/>
      <c r="D14" s="50"/>
      <c r="E14" s="50"/>
      <c r="F14" s="50"/>
      <c r="G14" s="50"/>
      <c r="H14" s="50"/>
      <c r="I14" s="50"/>
    </row>
    <row r="15" spans="1:9" ht="13.15" customHeight="1">
      <c r="A15" s="883" t="s">
        <v>0</v>
      </c>
      <c r="B15" s="883" t="s">
        <v>1777</v>
      </c>
      <c r="C15" s="884" t="s">
        <v>1776</v>
      </c>
      <c r="D15" s="885"/>
      <c r="E15" s="883" t="s">
        <v>1775</v>
      </c>
      <c r="F15" s="883" t="s">
        <v>1774</v>
      </c>
      <c r="G15" s="883"/>
      <c r="H15" s="883"/>
      <c r="I15" s="883" t="s">
        <v>1773</v>
      </c>
    </row>
    <row r="16" spans="1:9" ht="25.5">
      <c r="A16" s="883"/>
      <c r="B16" s="883"/>
      <c r="C16" s="886"/>
      <c r="D16" s="887"/>
      <c r="E16" s="883"/>
      <c r="F16" s="75" t="s">
        <v>1772</v>
      </c>
      <c r="G16" s="75" t="s">
        <v>1794</v>
      </c>
      <c r="H16" s="75" t="s">
        <v>1770</v>
      </c>
      <c r="I16" s="883"/>
    </row>
    <row r="17" spans="1:9">
      <c r="A17" s="76"/>
      <c r="B17" s="77"/>
      <c r="C17" s="890"/>
      <c r="D17" s="891"/>
      <c r="E17" s="77"/>
      <c r="F17" s="77"/>
      <c r="G17" s="77"/>
      <c r="H17" s="77"/>
      <c r="I17" s="78"/>
    </row>
    <row r="18" spans="1:9" ht="14.45" customHeight="1">
      <c r="A18" s="58">
        <v>1</v>
      </c>
      <c r="B18" s="59" t="s">
        <v>1823</v>
      </c>
      <c r="C18" s="872" t="s">
        <v>1292</v>
      </c>
      <c r="D18" s="873"/>
      <c r="E18" s="60"/>
      <c r="F18" s="60"/>
      <c r="G18" s="60"/>
      <c r="H18" s="60"/>
      <c r="I18" s="61"/>
    </row>
    <row r="19" spans="1:9" ht="16.5" customHeight="1">
      <c r="A19" s="62"/>
      <c r="B19" s="63"/>
      <c r="C19" s="874"/>
      <c r="D19" s="875"/>
      <c r="E19" s="64"/>
      <c r="F19" s="64"/>
      <c r="G19" s="64"/>
      <c r="H19" s="64"/>
      <c r="I19" s="65"/>
    </row>
    <row r="20" spans="1:9" ht="15.6" customHeight="1">
      <c r="A20" s="79"/>
      <c r="B20" s="79"/>
      <c r="C20" s="80" t="s">
        <v>1</v>
      </c>
      <c r="D20" s="80"/>
      <c r="E20" s="281"/>
      <c r="F20" s="281"/>
      <c r="G20" s="281"/>
      <c r="H20" s="281"/>
      <c r="I20" s="281"/>
    </row>
    <row r="21" spans="1:9" ht="13.15" customHeight="1">
      <c r="A21" s="889" t="s">
        <v>1758</v>
      </c>
      <c r="B21" s="889"/>
      <c r="C21" s="889"/>
      <c r="D21" s="81" t="s">
        <v>1783</v>
      </c>
      <c r="E21" s="299"/>
      <c r="F21" s="298"/>
      <c r="G21" s="298"/>
      <c r="H21" s="298"/>
      <c r="I21" s="299"/>
    </row>
    <row r="22" spans="1:9">
      <c r="A22" s="82"/>
      <c r="B22" s="82"/>
      <c r="C22" s="83" t="s">
        <v>1757</v>
      </c>
      <c r="D22" s="81"/>
      <c r="E22" s="299"/>
      <c r="F22" s="298"/>
      <c r="G22" s="298"/>
      <c r="H22" s="298"/>
      <c r="I22" s="299"/>
    </row>
    <row r="23" spans="1:9" ht="18" customHeight="1">
      <c r="A23" s="889" t="s">
        <v>1756</v>
      </c>
      <c r="B23" s="889"/>
      <c r="C23" s="889"/>
      <c r="D23" s="81" t="s">
        <v>1783</v>
      </c>
      <c r="E23" s="299"/>
      <c r="F23" s="298"/>
      <c r="G23" s="298"/>
      <c r="H23" s="298"/>
      <c r="I23" s="299"/>
    </row>
    <row r="24" spans="1:9">
      <c r="A24" s="888"/>
      <c r="B24" s="888"/>
      <c r="C24" s="80" t="s">
        <v>1755</v>
      </c>
      <c r="D24" s="80"/>
      <c r="E24" s="285"/>
      <c r="F24" s="298"/>
      <c r="G24" s="298"/>
      <c r="H24" s="298"/>
      <c r="I24" s="299"/>
    </row>
    <row r="25" spans="1:9">
      <c r="A25" s="84"/>
      <c r="B25" s="50"/>
      <c r="C25" s="50"/>
      <c r="D25" s="50"/>
      <c r="E25" s="50"/>
      <c r="F25" s="50"/>
      <c r="G25" s="50"/>
      <c r="H25" s="50"/>
      <c r="I25" s="50"/>
    </row>
    <row r="26" spans="1:9">
      <c r="B26" s="50"/>
      <c r="C26" s="52"/>
    </row>
    <row r="27" spans="1:9">
      <c r="B27" s="54"/>
      <c r="C27" s="53"/>
    </row>
  </sheetData>
  <mergeCells count="17">
    <mergeCell ref="C19:D19"/>
    <mergeCell ref="A21:C21"/>
    <mergeCell ref="A23:C23"/>
    <mergeCell ref="A24:B24"/>
    <mergeCell ref="I15:I16"/>
    <mergeCell ref="C17:D17"/>
    <mergeCell ref="C18:D18"/>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sheetPr>
  <dimension ref="A1:I86"/>
  <sheetViews>
    <sheetView showZeros="0" view="pageBreakPreview" zoomScaleNormal="100" zoomScaleSheetLayoutView="100" workbookViewId="0">
      <selection activeCell="C3" sqref="C3"/>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5" width="11.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4,1</v>
      </c>
      <c r="E1" s="10"/>
      <c r="F1" s="10"/>
      <c r="G1" s="10"/>
    </row>
    <row r="2" spans="1:7" s="9" customFormat="1" ht="18.75">
      <c r="A2" s="895" t="str">
        <f>C9</f>
        <v>Teritorijas labiekārtošana</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398"/>
      <c r="B9" s="399"/>
      <c r="C9" s="412" t="s">
        <v>1292</v>
      </c>
      <c r="D9" s="400"/>
      <c r="E9" s="401"/>
      <c r="F9" s="20"/>
      <c r="G9" s="21"/>
    </row>
    <row r="10" spans="1:7">
      <c r="A10" s="402"/>
      <c r="B10" s="403"/>
      <c r="C10" s="404" t="s">
        <v>1262</v>
      </c>
      <c r="D10" s="349"/>
      <c r="E10" s="349"/>
      <c r="F10" s="20"/>
      <c r="G10" s="21"/>
    </row>
    <row r="11" spans="1:7">
      <c r="A11" s="402">
        <v>1</v>
      </c>
      <c r="B11" s="405"/>
      <c r="C11" s="406" t="s">
        <v>1152</v>
      </c>
      <c r="D11" s="407" t="s">
        <v>13</v>
      </c>
      <c r="E11" s="408">
        <v>1</v>
      </c>
      <c r="F11" s="20"/>
      <c r="G11" s="21"/>
    </row>
    <row r="12" spans="1:7" ht="25.5">
      <c r="A12" s="402">
        <v>2</v>
      </c>
      <c r="B12" s="405"/>
      <c r="C12" s="406" t="s">
        <v>1153</v>
      </c>
      <c r="D12" s="407" t="s">
        <v>30</v>
      </c>
      <c r="E12" s="408">
        <v>1</v>
      </c>
      <c r="F12" s="20"/>
      <c r="G12" s="21"/>
    </row>
    <row r="13" spans="1:7">
      <c r="A13" s="402">
        <v>3</v>
      </c>
      <c r="B13" s="405"/>
      <c r="C13" s="406" t="s">
        <v>1154</v>
      </c>
      <c r="D13" s="407" t="s">
        <v>110</v>
      </c>
      <c r="E13" s="408">
        <v>1</v>
      </c>
      <c r="F13" s="20"/>
      <c r="G13" s="21"/>
    </row>
    <row r="14" spans="1:7" ht="38.25">
      <c r="A14" s="402">
        <v>4</v>
      </c>
      <c r="B14" s="349"/>
      <c r="C14" s="384" t="s">
        <v>1263</v>
      </c>
      <c r="D14" s="349" t="s">
        <v>10</v>
      </c>
      <c r="E14" s="349">
        <v>14.7</v>
      </c>
      <c r="F14" s="20"/>
      <c r="G14" s="21"/>
    </row>
    <row r="15" spans="1:7" ht="42" customHeight="1">
      <c r="A15" s="402">
        <v>5</v>
      </c>
      <c r="B15" s="349"/>
      <c r="C15" s="384" t="s">
        <v>1264</v>
      </c>
      <c r="D15" s="349" t="s">
        <v>10</v>
      </c>
      <c r="E15" s="349">
        <f>8.7+27</f>
        <v>35.700000000000003</v>
      </c>
      <c r="F15" s="20"/>
      <c r="G15" s="21"/>
    </row>
    <row r="16" spans="1:7">
      <c r="A16" s="391"/>
      <c r="B16" s="502"/>
      <c r="C16" s="404" t="s">
        <v>1265</v>
      </c>
      <c r="D16" s="403"/>
      <c r="E16" s="349"/>
      <c r="F16" s="20"/>
      <c r="G16" s="21"/>
    </row>
    <row r="17" spans="1:7" ht="25.5">
      <c r="A17" s="313">
        <v>1</v>
      </c>
      <c r="B17" s="502"/>
      <c r="C17" s="384" t="s">
        <v>1649</v>
      </c>
      <c r="D17" s="276" t="s">
        <v>1266</v>
      </c>
      <c r="E17" s="276">
        <f>(4092-18-23-32-25)*0.15*1.3</f>
        <v>778.83</v>
      </c>
      <c r="F17" s="20"/>
      <c r="G17" s="21"/>
    </row>
    <row r="18" spans="1:7" ht="25.5">
      <c r="A18" s="313">
        <v>2</v>
      </c>
      <c r="B18" s="502"/>
      <c r="C18" s="384" t="s">
        <v>1650</v>
      </c>
      <c r="D18" s="276" t="s">
        <v>1266</v>
      </c>
      <c r="E18" s="276">
        <f>(3983)*0.7*1.3</f>
        <v>3624.53</v>
      </c>
      <c r="F18" s="20"/>
      <c r="G18" s="21"/>
    </row>
    <row r="19" spans="1:7" ht="38.25">
      <c r="A19" s="313">
        <v>3</v>
      </c>
      <c r="B19" s="502"/>
      <c r="C19" s="384" t="s">
        <v>1267</v>
      </c>
      <c r="D19" s="276" t="s">
        <v>1266</v>
      </c>
      <c r="E19" s="409">
        <v>300</v>
      </c>
      <c r="F19" s="20"/>
      <c r="G19" s="21"/>
    </row>
    <row r="20" spans="1:7">
      <c r="A20" s="390">
        <v>4</v>
      </c>
      <c r="B20" s="502"/>
      <c r="C20" s="384" t="s">
        <v>1268</v>
      </c>
      <c r="D20" s="276" t="s">
        <v>65</v>
      </c>
      <c r="E20" s="409">
        <f>3983</f>
        <v>3983</v>
      </c>
      <c r="F20" s="20"/>
      <c r="G20" s="21"/>
    </row>
    <row r="21" spans="1:7">
      <c r="A21" s="391"/>
      <c r="B21" s="502"/>
      <c r="C21" s="410" t="s">
        <v>1269</v>
      </c>
      <c r="D21" s="403"/>
      <c r="E21" s="403"/>
      <c r="F21" s="20"/>
      <c r="G21" s="21"/>
    </row>
    <row r="22" spans="1:7" ht="14.25">
      <c r="A22" s="391"/>
      <c r="B22" s="502"/>
      <c r="C22" s="845" t="s">
        <v>1270</v>
      </c>
      <c r="D22" s="403"/>
      <c r="E22" s="403"/>
      <c r="F22" s="20"/>
      <c r="G22" s="21"/>
    </row>
    <row r="23" spans="1:7">
      <c r="A23" s="313">
        <v>1</v>
      </c>
      <c r="B23" s="502"/>
      <c r="C23" s="384" t="s">
        <v>1271</v>
      </c>
      <c r="D23" s="276" t="s">
        <v>1266</v>
      </c>
      <c r="E23" s="409">
        <f>(2908-116)*0.4</f>
        <v>1116.8</v>
      </c>
      <c r="F23" s="20"/>
      <c r="G23" s="21"/>
    </row>
    <row r="24" spans="1:7">
      <c r="A24" s="313">
        <v>2</v>
      </c>
      <c r="B24" s="502"/>
      <c r="C24" s="384" t="s">
        <v>2217</v>
      </c>
      <c r="D24" s="276" t="s">
        <v>65</v>
      </c>
      <c r="E24" s="409">
        <f>(2908-116)*1.1</f>
        <v>3071.2000000000003</v>
      </c>
      <c r="F24" s="20"/>
      <c r="G24" s="21"/>
    </row>
    <row r="25" spans="1:7">
      <c r="A25" s="313">
        <v>3</v>
      </c>
      <c r="B25" s="502"/>
      <c r="C25" s="384" t="s">
        <v>2218</v>
      </c>
      <c r="D25" s="276" t="s">
        <v>1266</v>
      </c>
      <c r="E25" s="409">
        <f>(2908-116)*0.2</f>
        <v>558.4</v>
      </c>
      <c r="F25" s="20"/>
      <c r="G25" s="21"/>
    </row>
    <row r="26" spans="1:7">
      <c r="A26" s="313">
        <v>4</v>
      </c>
      <c r="B26" s="502"/>
      <c r="C26" s="384" t="s">
        <v>2219</v>
      </c>
      <c r="D26" s="276" t="s">
        <v>1266</v>
      </c>
      <c r="E26" s="409">
        <f>(2908-116)*0.15</f>
        <v>418.8</v>
      </c>
      <c r="F26" s="20"/>
      <c r="G26" s="21"/>
    </row>
    <row r="27" spans="1:7">
      <c r="A27" s="313">
        <v>5</v>
      </c>
      <c r="B27" s="502"/>
      <c r="C27" s="384" t="s">
        <v>2220</v>
      </c>
      <c r="D27" s="276" t="s">
        <v>1266</v>
      </c>
      <c r="E27" s="409">
        <f>(2908-116)*0.04</f>
        <v>111.68</v>
      </c>
      <c r="F27" s="20"/>
      <c r="G27" s="21"/>
    </row>
    <row r="28" spans="1:7" ht="25.5">
      <c r="A28" s="313">
        <v>6</v>
      </c>
      <c r="B28" s="502"/>
      <c r="C28" s="384" t="s">
        <v>2221</v>
      </c>
      <c r="D28" s="276" t="s">
        <v>65</v>
      </c>
      <c r="E28" s="411">
        <f>(2908-116)*0.98</f>
        <v>2736.16</v>
      </c>
      <c r="F28" s="20"/>
      <c r="G28" s="21"/>
    </row>
    <row r="29" spans="1:7" ht="25.5">
      <c r="A29" s="313">
        <v>7</v>
      </c>
      <c r="B29" s="502"/>
      <c r="C29" s="384" t="s">
        <v>2222</v>
      </c>
      <c r="D29" s="276" t="s">
        <v>65</v>
      </c>
      <c r="E29" s="411">
        <f>(2908-116)*0.03</f>
        <v>83.759999999999991</v>
      </c>
      <c r="F29" s="20"/>
      <c r="G29" s="21"/>
    </row>
    <row r="30" spans="1:7" ht="25.5">
      <c r="A30" s="313">
        <v>8</v>
      </c>
      <c r="B30" s="502"/>
      <c r="C30" s="384" t="s">
        <v>1272</v>
      </c>
      <c r="D30" s="276" t="s">
        <v>10</v>
      </c>
      <c r="E30" s="276">
        <f>528-81-73</f>
        <v>374</v>
      </c>
      <c r="F30" s="20"/>
      <c r="G30" s="21"/>
    </row>
    <row r="31" spans="1:7" ht="25.5">
      <c r="A31" s="313">
        <v>9</v>
      </c>
      <c r="B31" s="502"/>
      <c r="C31" s="384" t="s">
        <v>1273</v>
      </c>
      <c r="D31" s="276" t="s">
        <v>10</v>
      </c>
      <c r="E31" s="276">
        <f>85-34</f>
        <v>51</v>
      </c>
      <c r="F31" s="20"/>
      <c r="G31" s="21"/>
    </row>
    <row r="32" spans="1:7" ht="30">
      <c r="A32" s="313">
        <v>10</v>
      </c>
      <c r="B32" s="502"/>
      <c r="C32" s="846" t="s">
        <v>2223</v>
      </c>
      <c r="D32" s="847" t="s">
        <v>13</v>
      </c>
      <c r="E32" s="847">
        <v>21</v>
      </c>
      <c r="F32" s="20"/>
      <c r="G32" s="21"/>
    </row>
    <row r="33" spans="1:7" ht="14.25">
      <c r="A33" s="391"/>
      <c r="B33" s="502"/>
      <c r="C33" s="845" t="s">
        <v>1651</v>
      </c>
      <c r="D33" s="403"/>
      <c r="E33" s="403"/>
      <c r="F33" s="20"/>
      <c r="G33" s="21"/>
    </row>
    <row r="34" spans="1:7">
      <c r="A34" s="313">
        <v>11</v>
      </c>
      <c r="B34" s="502"/>
      <c r="C34" s="384" t="s">
        <v>1271</v>
      </c>
      <c r="D34" s="276" t="s">
        <v>1266</v>
      </c>
      <c r="E34" s="276">
        <f>(116+54+157)*0.4</f>
        <v>130.80000000000001</v>
      </c>
      <c r="F34" s="20"/>
      <c r="G34" s="21"/>
    </row>
    <row r="35" spans="1:7">
      <c r="A35" s="313">
        <v>12</v>
      </c>
      <c r="B35" s="502"/>
      <c r="C35" s="384" t="s">
        <v>2217</v>
      </c>
      <c r="D35" s="276" t="s">
        <v>65</v>
      </c>
      <c r="E35" s="276">
        <f>(116+54+157)*1.1</f>
        <v>359.70000000000005</v>
      </c>
      <c r="F35" s="20"/>
      <c r="G35" s="21"/>
    </row>
    <row r="36" spans="1:7">
      <c r="A36" s="313">
        <v>13</v>
      </c>
      <c r="B36" s="502"/>
      <c r="C36" s="384" t="s">
        <v>2224</v>
      </c>
      <c r="D36" s="276" t="s">
        <v>1266</v>
      </c>
      <c r="E36" s="276">
        <f>(116+54+157)*0.15</f>
        <v>49.05</v>
      </c>
      <c r="F36" s="20"/>
      <c r="G36" s="21"/>
    </row>
    <row r="37" spans="1:7">
      <c r="A37" s="313">
        <v>14</v>
      </c>
      <c r="B37" s="502"/>
      <c r="C37" s="384" t="s">
        <v>2225</v>
      </c>
      <c r="D37" s="276" t="s">
        <v>1266</v>
      </c>
      <c r="E37" s="276">
        <f>(116+54+157)*0.1</f>
        <v>32.700000000000003</v>
      </c>
      <c r="F37" s="20"/>
      <c r="G37" s="21"/>
    </row>
    <row r="38" spans="1:7">
      <c r="A38" s="313">
        <v>15</v>
      </c>
      <c r="B38" s="502"/>
      <c r="C38" s="384" t="s">
        <v>2226</v>
      </c>
      <c r="D38" s="276" t="s">
        <v>1266</v>
      </c>
      <c r="E38" s="276">
        <f>(116+54+157)*0.04</f>
        <v>13.08</v>
      </c>
      <c r="F38" s="20"/>
      <c r="G38" s="21"/>
    </row>
    <row r="39" spans="1:7" ht="25.5">
      <c r="A39" s="313">
        <v>16</v>
      </c>
      <c r="B39" s="502"/>
      <c r="C39" s="384" t="s">
        <v>2221</v>
      </c>
      <c r="D39" s="276" t="s">
        <v>65</v>
      </c>
      <c r="E39" s="411">
        <f>(116+157)*0.92</f>
        <v>251.16000000000003</v>
      </c>
      <c r="F39" s="20"/>
      <c r="G39" s="21"/>
    </row>
    <row r="40" spans="1:7" ht="25.5">
      <c r="A40" s="313">
        <v>17</v>
      </c>
      <c r="B40" s="502"/>
      <c r="C40" s="384" t="s">
        <v>2227</v>
      </c>
      <c r="D40" s="276" t="s">
        <v>65</v>
      </c>
      <c r="E40" s="411">
        <f>(116+157)*0.08</f>
        <v>21.84</v>
      </c>
      <c r="F40" s="20"/>
      <c r="G40" s="21"/>
    </row>
    <row r="41" spans="1:7" ht="25.5">
      <c r="A41" s="313">
        <v>18</v>
      </c>
      <c r="B41" s="502"/>
      <c r="C41" s="384" t="s">
        <v>2228</v>
      </c>
      <c r="D41" s="276" t="s">
        <v>65</v>
      </c>
      <c r="E41" s="411">
        <f>(54)*0.95</f>
        <v>51.3</v>
      </c>
      <c r="F41" s="20"/>
      <c r="G41" s="21"/>
    </row>
    <row r="42" spans="1:7" ht="25.5">
      <c r="A42" s="313">
        <v>19</v>
      </c>
      <c r="B42" s="502"/>
      <c r="C42" s="384" t="s">
        <v>2229</v>
      </c>
      <c r="D42" s="276" t="s">
        <v>65</v>
      </c>
      <c r="E42" s="411">
        <f>(54)*0.05</f>
        <v>2.7</v>
      </c>
      <c r="F42" s="20"/>
      <c r="G42" s="21"/>
    </row>
    <row r="43" spans="1:7" ht="25.5">
      <c r="A43" s="313">
        <v>20</v>
      </c>
      <c r="B43" s="502"/>
      <c r="C43" s="384" t="s">
        <v>2230</v>
      </c>
      <c r="D43" s="276" t="s">
        <v>13</v>
      </c>
      <c r="E43" s="411">
        <v>2</v>
      </c>
      <c r="F43" s="20"/>
      <c r="G43" s="21"/>
    </row>
    <row r="44" spans="1:7" ht="25.5">
      <c r="A44" s="313">
        <v>21</v>
      </c>
      <c r="B44" s="502"/>
      <c r="C44" s="384" t="s">
        <v>1273</v>
      </c>
      <c r="D44" s="276" t="s">
        <v>10</v>
      </c>
      <c r="E44" s="276">
        <f>20+14</f>
        <v>34</v>
      </c>
      <c r="F44" s="20"/>
      <c r="G44" s="21"/>
    </row>
    <row r="45" spans="1:7" ht="25.5">
      <c r="A45" s="313">
        <v>22</v>
      </c>
      <c r="B45" s="502"/>
      <c r="C45" s="384" t="s">
        <v>1272</v>
      </c>
      <c r="D45" s="276" t="s">
        <v>10</v>
      </c>
      <c r="E45" s="276">
        <f>45+36</f>
        <v>81</v>
      </c>
      <c r="F45" s="20"/>
      <c r="G45" s="21"/>
    </row>
    <row r="46" spans="1:7" ht="14.25">
      <c r="A46" s="313"/>
      <c r="B46" s="502"/>
      <c r="C46" s="848" t="s">
        <v>1274</v>
      </c>
      <c r="D46" s="276"/>
      <c r="E46" s="276"/>
      <c r="F46" s="20"/>
      <c r="G46" s="21"/>
    </row>
    <row r="47" spans="1:7">
      <c r="A47" s="313">
        <v>23</v>
      </c>
      <c r="B47" s="502"/>
      <c r="C47" s="384" t="s">
        <v>1275</v>
      </c>
      <c r="D47" s="276" t="s">
        <v>1266</v>
      </c>
      <c r="E47" s="349">
        <f>(552)*0.3</f>
        <v>165.6</v>
      </c>
      <c r="F47" s="20"/>
      <c r="G47" s="21"/>
    </row>
    <row r="48" spans="1:7">
      <c r="A48" s="313">
        <v>24</v>
      </c>
      <c r="B48" s="502"/>
      <c r="C48" s="384" t="s">
        <v>2231</v>
      </c>
      <c r="D48" s="276" t="s">
        <v>1266</v>
      </c>
      <c r="E48" s="276">
        <f>(552)*0.15</f>
        <v>82.8</v>
      </c>
      <c r="F48" s="20"/>
      <c r="G48" s="21"/>
    </row>
    <row r="49" spans="1:7" ht="15">
      <c r="A49" s="313">
        <v>25</v>
      </c>
      <c r="B49" s="502"/>
      <c r="C49" s="384" t="s">
        <v>2226</v>
      </c>
      <c r="D49" s="276" t="s">
        <v>1266</v>
      </c>
      <c r="E49" s="847">
        <f>(552)*0.04</f>
        <v>22.080000000000002</v>
      </c>
      <c r="F49" s="20"/>
      <c r="G49" s="21"/>
    </row>
    <row r="50" spans="1:7" ht="15" customHeight="1">
      <c r="A50" s="313">
        <v>26</v>
      </c>
      <c r="B50" s="502"/>
      <c r="C50" s="384" t="s">
        <v>2232</v>
      </c>
      <c r="D50" s="276" t="s">
        <v>65</v>
      </c>
      <c r="E50" s="411">
        <f>552</f>
        <v>552</v>
      </c>
      <c r="F50" s="20"/>
      <c r="G50" s="21"/>
    </row>
    <row r="51" spans="1:7" ht="25.5">
      <c r="A51" s="313">
        <v>27</v>
      </c>
      <c r="B51" s="502"/>
      <c r="C51" s="384" t="s">
        <v>1276</v>
      </c>
      <c r="D51" s="276" t="s">
        <v>10</v>
      </c>
      <c r="E51" s="411">
        <f>326</f>
        <v>326</v>
      </c>
      <c r="F51" s="20"/>
      <c r="G51" s="21"/>
    </row>
    <row r="52" spans="1:7" ht="14.25">
      <c r="A52" s="313"/>
      <c r="B52" s="502"/>
      <c r="C52" s="848" t="s">
        <v>1652</v>
      </c>
      <c r="D52" s="276"/>
      <c r="E52" s="276"/>
      <c r="F52" s="20"/>
      <c r="G52" s="21"/>
    </row>
    <row r="53" spans="1:7" ht="30">
      <c r="A53" s="313">
        <v>28</v>
      </c>
      <c r="B53" s="502"/>
      <c r="C53" s="846" t="s">
        <v>2233</v>
      </c>
      <c r="D53" s="276" t="s">
        <v>65</v>
      </c>
      <c r="E53" s="847">
        <v>71</v>
      </c>
      <c r="F53" s="20"/>
      <c r="G53" s="21"/>
    </row>
    <row r="54" spans="1:7">
      <c r="A54" s="313">
        <v>29</v>
      </c>
      <c r="B54" s="502"/>
      <c r="C54" s="384" t="s">
        <v>2231</v>
      </c>
      <c r="D54" s="276" t="s">
        <v>1266</v>
      </c>
      <c r="E54" s="276">
        <f>71*0.15</f>
        <v>10.65</v>
      </c>
      <c r="F54" s="20"/>
      <c r="G54" s="21"/>
    </row>
    <row r="55" spans="1:7">
      <c r="A55" s="313">
        <v>30</v>
      </c>
      <c r="B55" s="502"/>
      <c r="C55" s="384" t="s">
        <v>2234</v>
      </c>
      <c r="D55" s="276" t="s">
        <v>1266</v>
      </c>
      <c r="E55" s="349">
        <f>(71)*0.3</f>
        <v>21.3</v>
      </c>
      <c r="F55" s="20"/>
      <c r="G55" s="21"/>
    </row>
    <row r="56" spans="1:7" ht="15">
      <c r="A56" s="313">
        <v>31</v>
      </c>
      <c r="B56" s="502"/>
      <c r="C56" s="846" t="s">
        <v>2235</v>
      </c>
      <c r="D56" s="276" t="s">
        <v>65</v>
      </c>
      <c r="E56" s="847">
        <v>455</v>
      </c>
      <c r="F56" s="20"/>
      <c r="G56" s="21"/>
    </row>
    <row r="57" spans="1:7" ht="14.25">
      <c r="A57" s="313"/>
      <c r="B57" s="502"/>
      <c r="C57" s="848" t="s">
        <v>1277</v>
      </c>
      <c r="D57" s="276"/>
      <c r="E57" s="276"/>
      <c r="F57" s="20"/>
      <c r="G57" s="21"/>
    </row>
    <row r="58" spans="1:7">
      <c r="A58" s="313">
        <v>32</v>
      </c>
      <c r="B58" s="502"/>
      <c r="C58" s="384" t="s">
        <v>1271</v>
      </c>
      <c r="D58" s="276" t="s">
        <v>1266</v>
      </c>
      <c r="E58" s="276">
        <f>(231)*0.4</f>
        <v>92.4</v>
      </c>
      <c r="F58" s="20"/>
      <c r="G58" s="21"/>
    </row>
    <row r="59" spans="1:7">
      <c r="A59" s="313">
        <v>33</v>
      </c>
      <c r="B59" s="502"/>
      <c r="C59" s="384" t="s">
        <v>2217</v>
      </c>
      <c r="D59" s="276" t="s">
        <v>65</v>
      </c>
      <c r="E59" s="276">
        <f>(231)*1.1</f>
        <v>254.10000000000002</v>
      </c>
      <c r="F59" s="20"/>
      <c r="G59" s="21"/>
    </row>
    <row r="60" spans="1:7">
      <c r="A60" s="313">
        <v>34</v>
      </c>
      <c r="B60" s="502"/>
      <c r="C60" s="384" t="s">
        <v>2236</v>
      </c>
      <c r="D60" s="276" t="s">
        <v>1266</v>
      </c>
      <c r="E60" s="276">
        <f>(231)*0.2</f>
        <v>46.2</v>
      </c>
      <c r="F60" s="20"/>
      <c r="G60" s="21"/>
    </row>
    <row r="61" spans="1:7">
      <c r="A61" s="313">
        <v>35</v>
      </c>
      <c r="B61" s="502"/>
      <c r="C61" s="384" t="s">
        <v>2237</v>
      </c>
      <c r="D61" s="276" t="s">
        <v>1266</v>
      </c>
      <c r="E61" s="276">
        <f>(231)*0.2</f>
        <v>46.2</v>
      </c>
      <c r="F61" s="20"/>
      <c r="G61" s="21"/>
    </row>
    <row r="62" spans="1:7" ht="25.5">
      <c r="A62" s="313">
        <v>36</v>
      </c>
      <c r="B62" s="502"/>
      <c r="C62" s="384" t="s">
        <v>1272</v>
      </c>
      <c r="D62" s="276" t="s">
        <v>10</v>
      </c>
      <c r="E62" s="276">
        <v>73</v>
      </c>
      <c r="F62" s="20"/>
      <c r="G62" s="21"/>
    </row>
    <row r="63" spans="1:7" ht="15">
      <c r="A63" s="849"/>
      <c r="B63" s="850"/>
      <c r="C63" s="851" t="s">
        <v>2238</v>
      </c>
      <c r="D63" s="852"/>
      <c r="E63" s="853"/>
      <c r="F63" s="20"/>
      <c r="G63" s="21"/>
    </row>
    <row r="64" spans="1:7">
      <c r="A64" s="854">
        <v>37</v>
      </c>
      <c r="B64" s="422"/>
      <c r="C64" s="855" t="s">
        <v>2239</v>
      </c>
      <c r="D64" s="856" t="s">
        <v>7</v>
      </c>
      <c r="E64" s="857">
        <v>3</v>
      </c>
      <c r="F64" s="20"/>
      <c r="G64" s="21"/>
    </row>
    <row r="65" spans="1:7">
      <c r="A65" s="854">
        <v>38</v>
      </c>
      <c r="B65" s="422"/>
      <c r="C65" s="855" t="s">
        <v>2240</v>
      </c>
      <c r="D65" s="856" t="s">
        <v>7</v>
      </c>
      <c r="E65" s="857">
        <v>3</v>
      </c>
      <c r="F65" s="20"/>
      <c r="G65" s="21"/>
    </row>
    <row r="66" spans="1:7">
      <c r="A66" s="854">
        <v>39</v>
      </c>
      <c r="B66" s="422"/>
      <c r="C66" s="855" t="s">
        <v>2241</v>
      </c>
      <c r="D66" s="856" t="s">
        <v>7</v>
      </c>
      <c r="E66" s="857">
        <v>2</v>
      </c>
      <c r="F66" s="20"/>
      <c r="G66" s="21"/>
    </row>
    <row r="67" spans="1:7">
      <c r="A67" s="854">
        <v>40</v>
      </c>
      <c r="B67" s="422"/>
      <c r="C67" s="855" t="s">
        <v>2242</v>
      </c>
      <c r="D67" s="856" t="s">
        <v>1266</v>
      </c>
      <c r="E67" s="857">
        <v>3.2</v>
      </c>
      <c r="F67" s="20"/>
      <c r="G67" s="21"/>
    </row>
    <row r="68" spans="1:7">
      <c r="A68" s="854">
        <v>41</v>
      </c>
      <c r="B68" s="422"/>
      <c r="C68" s="855" t="s">
        <v>2243</v>
      </c>
      <c r="D68" s="856" t="s">
        <v>1266</v>
      </c>
      <c r="E68" s="857">
        <v>3.2</v>
      </c>
      <c r="F68" s="20"/>
      <c r="G68" s="21"/>
    </row>
    <row r="69" spans="1:7">
      <c r="A69" s="854">
        <v>42</v>
      </c>
      <c r="B69" s="422"/>
      <c r="C69" s="855" t="s">
        <v>2244</v>
      </c>
      <c r="D69" s="856" t="s">
        <v>110</v>
      </c>
      <c r="E69" s="857">
        <v>8</v>
      </c>
      <c r="F69" s="20"/>
      <c r="G69" s="21"/>
    </row>
    <row r="70" spans="1:7">
      <c r="A70" s="854">
        <v>43</v>
      </c>
      <c r="B70" s="422"/>
      <c r="C70" s="855" t="s">
        <v>2245</v>
      </c>
      <c r="D70" s="856" t="s">
        <v>65</v>
      </c>
      <c r="E70" s="857">
        <v>6.4</v>
      </c>
      <c r="F70" s="20"/>
      <c r="G70" s="21"/>
    </row>
    <row r="71" spans="1:7" ht="25.5">
      <c r="A71" s="854">
        <v>44</v>
      </c>
      <c r="B71" s="502"/>
      <c r="C71" s="384" t="s">
        <v>1278</v>
      </c>
      <c r="D71" s="276" t="s">
        <v>65</v>
      </c>
      <c r="E71" s="276">
        <v>6276</v>
      </c>
      <c r="F71" s="20"/>
      <c r="G71" s="21"/>
    </row>
    <row r="72" spans="1:7">
      <c r="A72" s="391"/>
      <c r="B72" s="502"/>
      <c r="C72" s="410" t="s">
        <v>1279</v>
      </c>
      <c r="D72" s="403"/>
      <c r="E72" s="403"/>
      <c r="F72" s="20"/>
      <c r="G72" s="21"/>
    </row>
    <row r="73" spans="1:7" ht="25.5">
      <c r="A73" s="313">
        <v>45</v>
      </c>
      <c r="B73" s="502"/>
      <c r="C73" s="384" t="s">
        <v>2246</v>
      </c>
      <c r="D73" s="276" t="s">
        <v>30</v>
      </c>
      <c r="E73" s="276">
        <v>5</v>
      </c>
      <c r="F73" s="20"/>
      <c r="G73" s="21"/>
    </row>
    <row r="74" spans="1:7" ht="15" customHeight="1">
      <c r="A74" s="313">
        <v>46</v>
      </c>
      <c r="B74" s="502"/>
      <c r="C74" s="384" t="s">
        <v>2247</v>
      </c>
      <c r="D74" s="276" t="s">
        <v>30</v>
      </c>
      <c r="E74" s="276">
        <v>8</v>
      </c>
      <c r="F74" s="20"/>
      <c r="G74" s="21"/>
    </row>
    <row r="75" spans="1:7">
      <c r="A75" s="313">
        <v>47</v>
      </c>
      <c r="B75" s="502"/>
      <c r="C75" s="384" t="s">
        <v>2248</v>
      </c>
      <c r="D75" s="276" t="s">
        <v>30</v>
      </c>
      <c r="E75" s="276">
        <v>28</v>
      </c>
      <c r="F75" s="20"/>
      <c r="G75" s="21"/>
    </row>
    <row r="76" spans="1:7">
      <c r="A76" s="313">
        <v>48</v>
      </c>
      <c r="B76" s="502"/>
      <c r="C76" s="384" t="s">
        <v>2249</v>
      </c>
      <c r="D76" s="276" t="s">
        <v>10</v>
      </c>
      <c r="E76" s="861">
        <v>455</v>
      </c>
    </row>
    <row r="77" spans="1:7" s="50" customFormat="1" ht="12.75" customHeight="1">
      <c r="A77" s="313">
        <v>49</v>
      </c>
      <c r="B77" s="502"/>
      <c r="C77" s="384" t="s">
        <v>2250</v>
      </c>
      <c r="D77" s="276" t="s">
        <v>30</v>
      </c>
      <c r="E77" s="861">
        <v>1</v>
      </c>
    </row>
    <row r="78" spans="1:7">
      <c r="A78" s="313">
        <v>50</v>
      </c>
      <c r="B78" s="502"/>
      <c r="C78" s="384" t="s">
        <v>2251</v>
      </c>
      <c r="D78" s="276" t="s">
        <v>30</v>
      </c>
      <c r="E78" s="861">
        <v>1</v>
      </c>
    </row>
    <row r="79" spans="1:7">
      <c r="A79" s="313">
        <v>51</v>
      </c>
      <c r="B79" s="502"/>
      <c r="C79" s="384" t="s">
        <v>2252</v>
      </c>
      <c r="D79" s="276" t="s">
        <v>30</v>
      </c>
      <c r="E79" s="861">
        <v>2</v>
      </c>
    </row>
    <row r="80" spans="1:7">
      <c r="A80" s="313">
        <v>52</v>
      </c>
      <c r="B80" s="502"/>
      <c r="C80" s="384" t="s">
        <v>2253</v>
      </c>
      <c r="D80" s="276" t="s">
        <v>30</v>
      </c>
      <c r="E80" s="861">
        <v>1</v>
      </c>
    </row>
    <row r="81" spans="1:7">
      <c r="A81" s="313">
        <v>53</v>
      </c>
      <c r="B81" s="502"/>
      <c r="C81" s="384" t="s">
        <v>2254</v>
      </c>
      <c r="D81" s="276" t="s">
        <v>30</v>
      </c>
      <c r="E81" s="861">
        <v>2</v>
      </c>
    </row>
    <row r="82" spans="1:7" ht="25.5">
      <c r="A82" s="313">
        <v>54</v>
      </c>
      <c r="B82" s="502"/>
      <c r="C82" s="384" t="s">
        <v>2255</v>
      </c>
      <c r="D82" s="276" t="s">
        <v>30</v>
      </c>
      <c r="E82" s="861">
        <v>10</v>
      </c>
    </row>
    <row r="83" spans="1:7" ht="25.5">
      <c r="A83" s="313">
        <v>55</v>
      </c>
      <c r="B83" s="502"/>
      <c r="C83" s="384" t="s">
        <v>2256</v>
      </c>
      <c r="D83" s="276" t="s">
        <v>30</v>
      </c>
      <c r="E83" s="861">
        <v>3</v>
      </c>
    </row>
    <row r="84" spans="1:7" ht="15">
      <c r="A84" s="467"/>
      <c r="B84" s="467"/>
      <c r="C84" s="468"/>
      <c r="D84" s="460" t="s">
        <v>1</v>
      </c>
      <c r="E84" s="468"/>
    </row>
    <row r="85" spans="1:7">
      <c r="A85" s="858"/>
      <c r="B85" s="859"/>
      <c r="C85" s="860"/>
      <c r="D85" s="858"/>
      <c r="E85" s="858"/>
    </row>
    <row r="86" spans="1:7" s="50" customFormat="1" ht="45" customHeight="1">
      <c r="A86"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6" s="892"/>
      <c r="C86" s="892"/>
      <c r="D86" s="892"/>
      <c r="E86" s="892"/>
      <c r="F86" s="892"/>
      <c r="G86" s="892"/>
    </row>
  </sheetData>
  <mergeCells count="8">
    <mergeCell ref="A86:G86"/>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1"/>
  <sheetViews>
    <sheetView showZeros="0" view="pageBreakPreview" zoomScaleNormal="100" zoomScaleSheetLayoutView="100" workbookViewId="0">
      <selection activeCell="C9" sqref="C9"/>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1,2</v>
      </c>
      <c r="E1" s="10"/>
      <c r="F1" s="10"/>
      <c r="G1" s="10"/>
    </row>
    <row r="2" spans="1:7" s="9" customFormat="1" ht="18.75">
      <c r="A2" s="895" t="str">
        <f>C9</f>
        <v>Pamati</v>
      </c>
      <c r="B2" s="895"/>
      <c r="C2" s="895"/>
      <c r="D2" s="895"/>
      <c r="E2" s="895"/>
      <c r="F2" s="895"/>
      <c r="G2" s="895"/>
    </row>
    <row r="3" spans="1:7" ht="13.9" customHeight="1">
      <c r="A3" s="11" t="s">
        <v>1784</v>
      </c>
      <c r="B3" s="11"/>
      <c r="C3" s="11"/>
      <c r="D3" s="13"/>
      <c r="E3" s="13"/>
      <c r="F3" s="13"/>
      <c r="G3" s="13"/>
    </row>
    <row r="4" spans="1:7" s="16" customFormat="1">
      <c r="A4" s="11" t="s">
        <v>1785</v>
      </c>
      <c r="B4" s="11"/>
      <c r="C4" s="11"/>
      <c r="D4" s="15"/>
      <c r="E4" s="15"/>
      <c r="F4" s="15"/>
      <c r="G4" s="15"/>
    </row>
    <row r="5" spans="1:7" s="16" customFormat="1">
      <c r="A5" s="11" t="s">
        <v>1786</v>
      </c>
      <c r="B5" s="11"/>
      <c r="C5" s="11"/>
      <c r="D5" s="17"/>
      <c r="E5" s="18"/>
      <c r="F5" s="18"/>
      <c r="G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ht="15.75">
      <c r="A9" s="115"/>
      <c r="B9" s="142">
        <v>0</v>
      </c>
      <c r="C9" s="117" t="s">
        <v>1280</v>
      </c>
      <c r="D9" s="118"/>
      <c r="E9" s="119"/>
      <c r="F9" s="20"/>
      <c r="G9" s="21"/>
    </row>
    <row r="10" spans="1:7">
      <c r="A10" s="31">
        <v>0</v>
      </c>
      <c r="B10" s="32"/>
      <c r="C10" s="120" t="s">
        <v>40</v>
      </c>
      <c r="D10" s="121"/>
      <c r="E10" s="121"/>
      <c r="F10" s="20"/>
      <c r="G10" s="21"/>
    </row>
    <row r="11" spans="1:7" ht="76.5">
      <c r="A11" s="122">
        <v>1</v>
      </c>
      <c r="B11" s="123"/>
      <c r="C11" s="124" t="s">
        <v>41</v>
      </c>
      <c r="D11" s="30" t="s">
        <v>30</v>
      </c>
      <c r="E11" s="125">
        <v>459</v>
      </c>
      <c r="F11" s="20"/>
      <c r="G11" s="21"/>
    </row>
    <row r="12" spans="1:7">
      <c r="A12" s="122">
        <v>0</v>
      </c>
      <c r="B12" s="123"/>
      <c r="C12" s="126" t="s">
        <v>1294</v>
      </c>
      <c r="D12" s="416"/>
      <c r="E12" s="30"/>
      <c r="F12" s="20"/>
      <c r="G12" s="21"/>
    </row>
    <row r="13" spans="1:7" ht="25.5">
      <c r="A13" s="122">
        <v>2</v>
      </c>
      <c r="B13" s="128"/>
      <c r="C13" s="129" t="s">
        <v>43</v>
      </c>
      <c r="D13" s="130" t="s">
        <v>31</v>
      </c>
      <c r="E13" s="131">
        <v>32</v>
      </c>
      <c r="F13" s="20"/>
      <c r="G13" s="21"/>
    </row>
    <row r="14" spans="1:7" ht="25.5">
      <c r="A14" s="122">
        <v>3</v>
      </c>
      <c r="B14" s="128"/>
      <c r="C14" s="129" t="s">
        <v>44</v>
      </c>
      <c r="D14" s="130" t="s">
        <v>31</v>
      </c>
      <c r="E14" s="38">
        <v>1190</v>
      </c>
      <c r="F14" s="20"/>
      <c r="G14" s="21"/>
    </row>
    <row r="15" spans="1:7" ht="25.5">
      <c r="A15" s="122">
        <v>4</v>
      </c>
      <c r="B15" s="128"/>
      <c r="C15" s="132" t="s">
        <v>45</v>
      </c>
      <c r="D15" s="130" t="s">
        <v>16</v>
      </c>
      <c r="E15" s="38">
        <v>25.28</v>
      </c>
      <c r="F15" s="20"/>
      <c r="G15" s="21"/>
    </row>
    <row r="16" spans="1:7" ht="25.5">
      <c r="A16" s="122">
        <v>5</v>
      </c>
      <c r="B16" s="128"/>
      <c r="C16" s="133" t="s">
        <v>46</v>
      </c>
      <c r="D16" s="130" t="s">
        <v>47</v>
      </c>
      <c r="E16" s="38">
        <v>17826</v>
      </c>
      <c r="F16" s="20"/>
      <c r="G16" s="21"/>
    </row>
    <row r="17" spans="1:7">
      <c r="A17" s="122">
        <v>0</v>
      </c>
      <c r="B17" s="128"/>
      <c r="C17" s="134" t="s">
        <v>48</v>
      </c>
      <c r="D17" s="135" t="s">
        <v>47</v>
      </c>
      <c r="E17" s="136">
        <v>20499.899999999998</v>
      </c>
      <c r="F17" s="20"/>
      <c r="G17" s="21"/>
    </row>
    <row r="18" spans="1:7" ht="25.5">
      <c r="A18" s="122">
        <v>0</v>
      </c>
      <c r="B18" s="128"/>
      <c r="C18" s="134" t="s">
        <v>49</v>
      </c>
      <c r="D18" s="130" t="s">
        <v>13</v>
      </c>
      <c r="E18" s="130">
        <v>1</v>
      </c>
      <c r="F18" s="20"/>
      <c r="G18" s="21"/>
    </row>
    <row r="19" spans="1:7">
      <c r="A19" s="122">
        <v>6</v>
      </c>
      <c r="B19" s="128"/>
      <c r="C19" s="137" t="s">
        <v>50</v>
      </c>
      <c r="D19" s="130" t="s">
        <v>30</v>
      </c>
      <c r="E19" s="130">
        <v>528</v>
      </c>
      <c r="F19" s="20"/>
      <c r="G19" s="21"/>
    </row>
    <row r="20" spans="1:7">
      <c r="A20" s="122">
        <v>0</v>
      </c>
      <c r="B20" s="128"/>
      <c r="C20" s="134" t="s">
        <v>51</v>
      </c>
      <c r="D20" s="130" t="s">
        <v>30</v>
      </c>
      <c r="E20" s="130">
        <v>136</v>
      </c>
      <c r="F20" s="20"/>
      <c r="G20" s="21"/>
    </row>
    <row r="21" spans="1:7">
      <c r="A21" s="122">
        <v>0</v>
      </c>
      <c r="B21" s="128"/>
      <c r="C21" s="134" t="s">
        <v>52</v>
      </c>
      <c r="D21" s="130" t="s">
        <v>30</v>
      </c>
      <c r="E21" s="130">
        <v>36</v>
      </c>
      <c r="F21" s="20"/>
      <c r="G21" s="21"/>
    </row>
    <row r="22" spans="1:7">
      <c r="A22" s="122">
        <v>0</v>
      </c>
      <c r="B22" s="128"/>
      <c r="C22" s="134" t="s">
        <v>53</v>
      </c>
      <c r="D22" s="130" t="s">
        <v>30</v>
      </c>
      <c r="E22" s="130">
        <v>276</v>
      </c>
      <c r="F22" s="20"/>
      <c r="G22" s="21"/>
    </row>
    <row r="23" spans="1:7">
      <c r="A23" s="122">
        <v>0</v>
      </c>
      <c r="B23" s="128"/>
      <c r="C23" s="134" t="s">
        <v>54</v>
      </c>
      <c r="D23" s="130" t="s">
        <v>30</v>
      </c>
      <c r="E23" s="130">
        <v>80</v>
      </c>
      <c r="F23" s="20"/>
      <c r="G23" s="21"/>
    </row>
    <row r="24" spans="1:7" ht="25.5">
      <c r="A24" s="122">
        <v>7</v>
      </c>
      <c r="B24" s="128"/>
      <c r="C24" s="133" t="s">
        <v>55</v>
      </c>
      <c r="D24" s="135" t="s">
        <v>16</v>
      </c>
      <c r="E24" s="38">
        <v>8.8000000000000007</v>
      </c>
      <c r="F24" s="20"/>
      <c r="G24" s="21"/>
    </row>
    <row r="25" spans="1:7">
      <c r="A25" s="122">
        <v>0</v>
      </c>
      <c r="B25" s="128"/>
      <c r="C25" s="134" t="s">
        <v>56</v>
      </c>
      <c r="D25" s="135" t="s">
        <v>16</v>
      </c>
      <c r="E25" s="138">
        <v>9.240000000000002</v>
      </c>
      <c r="F25" s="20"/>
      <c r="G25" s="21"/>
    </row>
    <row r="26" spans="1:7">
      <c r="A26" s="122">
        <v>0</v>
      </c>
      <c r="B26" s="128"/>
      <c r="C26" s="134" t="s">
        <v>57</v>
      </c>
      <c r="D26" s="135" t="s">
        <v>58</v>
      </c>
      <c r="E26" s="138">
        <v>2.2000000000000002</v>
      </c>
      <c r="F26" s="20"/>
      <c r="G26" s="21"/>
    </row>
    <row r="27" spans="1:7" ht="25.5">
      <c r="A27" s="122">
        <v>8</v>
      </c>
      <c r="B27" s="128"/>
      <c r="C27" s="133" t="s">
        <v>59</v>
      </c>
      <c r="D27" s="135" t="s">
        <v>16</v>
      </c>
      <c r="E27" s="38">
        <v>155.87</v>
      </c>
      <c r="F27" s="20"/>
      <c r="G27" s="21"/>
    </row>
    <row r="28" spans="1:7">
      <c r="A28" s="122">
        <v>0</v>
      </c>
      <c r="B28" s="128"/>
      <c r="C28" s="134" t="s">
        <v>60</v>
      </c>
      <c r="D28" s="135" t="s">
        <v>16</v>
      </c>
      <c r="E28" s="138">
        <v>163.6635</v>
      </c>
      <c r="F28" s="20"/>
      <c r="G28" s="21"/>
    </row>
    <row r="29" spans="1:7">
      <c r="A29" s="122">
        <v>0</v>
      </c>
      <c r="B29" s="128"/>
      <c r="C29" s="134" t="s">
        <v>57</v>
      </c>
      <c r="D29" s="135" t="s">
        <v>58</v>
      </c>
      <c r="E29" s="138">
        <v>38.967500000000001</v>
      </c>
      <c r="F29" s="20"/>
      <c r="G29" s="21"/>
    </row>
    <row r="30" spans="1:7" ht="25.5">
      <c r="A30" s="122">
        <v>9</v>
      </c>
      <c r="B30" s="128"/>
      <c r="C30" s="133" t="s">
        <v>61</v>
      </c>
      <c r="D30" s="135" t="s">
        <v>16</v>
      </c>
      <c r="E30" s="38">
        <v>6.5</v>
      </c>
      <c r="F30" s="20"/>
      <c r="G30" s="21"/>
    </row>
    <row r="31" spans="1:7">
      <c r="A31" s="122">
        <v>0</v>
      </c>
      <c r="B31" s="128"/>
      <c r="C31" s="134" t="s">
        <v>62</v>
      </c>
      <c r="D31" s="135" t="s">
        <v>16</v>
      </c>
      <c r="E31" s="138">
        <v>6.8250000000000002</v>
      </c>
      <c r="F31" s="20"/>
      <c r="G31" s="21"/>
    </row>
    <row r="32" spans="1:7">
      <c r="A32" s="122">
        <v>0</v>
      </c>
      <c r="B32" s="128"/>
      <c r="C32" s="134" t="s">
        <v>57</v>
      </c>
      <c r="D32" s="135" t="s">
        <v>58</v>
      </c>
      <c r="E32" s="138">
        <v>1.625</v>
      </c>
      <c r="F32" s="20"/>
      <c r="G32" s="21"/>
    </row>
    <row r="33" spans="1:7" ht="25.5">
      <c r="A33" s="122">
        <v>10</v>
      </c>
      <c r="B33" s="128"/>
      <c r="C33" s="139" t="s">
        <v>63</v>
      </c>
      <c r="D33" s="37" t="s">
        <v>30</v>
      </c>
      <c r="E33" s="130">
        <v>64</v>
      </c>
      <c r="F33" s="20"/>
      <c r="G33" s="21"/>
    </row>
    <row r="34" spans="1:7" ht="25.5">
      <c r="A34" s="122">
        <v>11</v>
      </c>
      <c r="B34" s="128"/>
      <c r="C34" s="140" t="s">
        <v>64</v>
      </c>
      <c r="D34" s="141" t="s">
        <v>65</v>
      </c>
      <c r="E34" s="138">
        <v>21.5</v>
      </c>
      <c r="F34" s="20"/>
      <c r="G34" s="21"/>
    </row>
    <row r="35" spans="1:7" ht="25.5">
      <c r="A35" s="122">
        <v>0</v>
      </c>
      <c r="B35" s="123"/>
      <c r="C35" s="126" t="s">
        <v>66</v>
      </c>
      <c r="D35" s="416"/>
      <c r="E35" s="30"/>
      <c r="F35" s="20"/>
      <c r="G35" s="21"/>
    </row>
    <row r="36" spans="1:7" ht="25.5">
      <c r="A36" s="122">
        <v>12</v>
      </c>
      <c r="B36" s="123"/>
      <c r="C36" s="132" t="s">
        <v>45</v>
      </c>
      <c r="D36" s="130" t="s">
        <v>16</v>
      </c>
      <c r="E36" s="38">
        <v>13</v>
      </c>
      <c r="F36" s="20"/>
      <c r="G36" s="21"/>
    </row>
    <row r="37" spans="1:7" ht="25.5">
      <c r="A37" s="122">
        <v>13</v>
      </c>
      <c r="B37" s="128"/>
      <c r="C37" s="129" t="s">
        <v>44</v>
      </c>
      <c r="D37" s="130" t="s">
        <v>31</v>
      </c>
      <c r="E37" s="38">
        <v>830</v>
      </c>
      <c r="F37" s="20"/>
      <c r="G37" s="21"/>
    </row>
    <row r="38" spans="1:7" ht="25.5">
      <c r="A38" s="122">
        <v>14</v>
      </c>
      <c r="B38" s="128"/>
      <c r="C38" s="133" t="s">
        <v>67</v>
      </c>
      <c r="D38" s="130" t="s">
        <v>47</v>
      </c>
      <c r="E38" s="38">
        <v>10160</v>
      </c>
      <c r="F38" s="20"/>
      <c r="G38" s="21"/>
    </row>
    <row r="39" spans="1:7">
      <c r="A39" s="122">
        <v>0</v>
      </c>
      <c r="B39" s="128"/>
      <c r="C39" s="134" t="s">
        <v>48</v>
      </c>
      <c r="D39" s="135" t="s">
        <v>47</v>
      </c>
      <c r="E39" s="136">
        <v>11684</v>
      </c>
      <c r="F39" s="20"/>
      <c r="G39" s="21"/>
    </row>
    <row r="40" spans="1:7" ht="25.5">
      <c r="A40" s="122">
        <v>0</v>
      </c>
      <c r="B40" s="128"/>
      <c r="C40" s="134" t="s">
        <v>49</v>
      </c>
      <c r="D40" s="130" t="s">
        <v>13</v>
      </c>
      <c r="E40" s="130">
        <v>1</v>
      </c>
      <c r="F40" s="20"/>
      <c r="G40" s="21"/>
    </row>
    <row r="41" spans="1:7" ht="25.5">
      <c r="A41" s="122">
        <v>15</v>
      </c>
      <c r="B41" s="128"/>
      <c r="C41" s="133" t="s">
        <v>68</v>
      </c>
      <c r="D41" s="135" t="s">
        <v>16</v>
      </c>
      <c r="E41" s="38">
        <v>3</v>
      </c>
      <c r="F41" s="20"/>
      <c r="G41" s="21"/>
    </row>
    <row r="42" spans="1:7">
      <c r="A42" s="122">
        <v>0</v>
      </c>
      <c r="B42" s="128"/>
      <c r="C42" s="134" t="s">
        <v>62</v>
      </c>
      <c r="D42" s="135" t="s">
        <v>16</v>
      </c>
      <c r="E42" s="138">
        <v>3.1500000000000004</v>
      </c>
      <c r="F42" s="20"/>
      <c r="G42" s="21"/>
    </row>
    <row r="43" spans="1:7">
      <c r="A43" s="122">
        <v>0</v>
      </c>
      <c r="B43" s="128"/>
      <c r="C43" s="134" t="s">
        <v>57</v>
      </c>
      <c r="D43" s="135" t="s">
        <v>58</v>
      </c>
      <c r="E43" s="138">
        <v>0.75</v>
      </c>
      <c r="F43" s="20"/>
      <c r="G43" s="21"/>
    </row>
    <row r="44" spans="1:7" ht="25.5">
      <c r="A44" s="122">
        <v>16</v>
      </c>
      <c r="B44" s="128"/>
      <c r="C44" s="133" t="s">
        <v>1295</v>
      </c>
      <c r="D44" s="135" t="s">
        <v>16</v>
      </c>
      <c r="E44" s="38">
        <v>96</v>
      </c>
      <c r="F44" s="20"/>
      <c r="G44" s="21"/>
    </row>
    <row r="45" spans="1:7">
      <c r="A45" s="122">
        <v>0</v>
      </c>
      <c r="B45" s="128"/>
      <c r="C45" s="134" t="s">
        <v>1296</v>
      </c>
      <c r="D45" s="135" t="s">
        <v>16</v>
      </c>
      <c r="E45" s="138">
        <v>100.80000000000001</v>
      </c>
      <c r="F45" s="20"/>
      <c r="G45" s="21"/>
    </row>
    <row r="46" spans="1:7">
      <c r="A46" s="122">
        <v>0</v>
      </c>
      <c r="B46" s="128"/>
      <c r="C46" s="134" t="s">
        <v>57</v>
      </c>
      <c r="D46" s="135" t="s">
        <v>58</v>
      </c>
      <c r="E46" s="138">
        <v>24</v>
      </c>
      <c r="F46" s="20"/>
      <c r="G46" s="21"/>
    </row>
    <row r="47" spans="1:7" s="16" customFormat="1">
      <c r="A47" s="447"/>
      <c r="B47" s="455"/>
      <c r="C47" s="42"/>
      <c r="D47" s="43"/>
      <c r="E47" s="448"/>
      <c r="F47" s="45"/>
      <c r="G47" s="46"/>
    </row>
    <row r="48" spans="1:7" ht="14.25">
      <c r="A48" s="425"/>
      <c r="B48" s="425"/>
      <c r="C48" s="460"/>
      <c r="D48" s="460" t="s">
        <v>1</v>
      </c>
      <c r="E48" s="426"/>
      <c r="F48" s="20"/>
      <c r="G48" s="21"/>
    </row>
    <row r="50" spans="1:7" s="50" customFormat="1" ht="12.75" customHeight="1">
      <c r="B50" s="51" t="str">
        <f>'1,1'!B22</f>
        <v>Piezīmes:</v>
      </c>
    </row>
    <row r="51" spans="1:7" s="50" customFormat="1" ht="45" customHeight="1">
      <c r="A51"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892"/>
      <c r="C51" s="892"/>
      <c r="D51" s="892"/>
      <c r="E51" s="892"/>
      <c r="F51" s="892"/>
      <c r="G51" s="892"/>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120"/>
  <sheetViews>
    <sheetView showZeros="0" view="pageBreakPreview" zoomScaleNormal="100" zoomScaleSheetLayoutView="100" workbookViewId="0">
      <selection activeCell="C9" sqref="C9"/>
    </sheetView>
  </sheetViews>
  <sheetFormatPr defaultColWidth="9.140625" defaultRowHeight="12.75"/>
  <cols>
    <col min="1" max="1" width="5.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1,3</v>
      </c>
      <c r="E1" s="10"/>
      <c r="F1" s="10"/>
      <c r="G1" s="10"/>
    </row>
    <row r="2" spans="1:7" s="9" customFormat="1" ht="18.75">
      <c r="A2" s="895" t="str">
        <f>C9</f>
        <v>Sienas, nesošās konstrukcijas</v>
      </c>
      <c r="B2" s="895"/>
      <c r="C2" s="895"/>
      <c r="D2" s="895"/>
      <c r="E2" s="895"/>
      <c r="F2" s="895"/>
      <c r="G2" s="895"/>
    </row>
    <row r="3" spans="1:7" ht="13.9" customHeight="1">
      <c r="A3" s="11" t="s">
        <v>1784</v>
      </c>
      <c r="B3" s="11"/>
      <c r="C3" s="11"/>
      <c r="D3" s="13"/>
      <c r="E3" s="13"/>
      <c r="F3" s="13"/>
      <c r="G3" s="13"/>
    </row>
    <row r="4" spans="1:7" s="16" customFormat="1">
      <c r="A4" s="11" t="s">
        <v>1785</v>
      </c>
      <c r="B4" s="11"/>
      <c r="C4" s="11"/>
      <c r="D4" s="15"/>
      <c r="E4" s="15"/>
      <c r="F4" s="15"/>
      <c r="G4" s="15"/>
    </row>
    <row r="5" spans="1:7" s="16" customFormat="1">
      <c r="A5" s="11" t="s">
        <v>1786</v>
      </c>
      <c r="B5" s="11"/>
      <c r="C5" s="11"/>
      <c r="D5" s="17"/>
      <c r="E5" s="18"/>
      <c r="F5" s="18"/>
      <c r="G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ht="15.75">
      <c r="A9" s="115"/>
      <c r="B9" s="142">
        <v>0</v>
      </c>
      <c r="C9" s="117" t="s">
        <v>1281</v>
      </c>
      <c r="D9" s="118"/>
      <c r="E9" s="119"/>
      <c r="F9" s="20"/>
      <c r="G9" s="21"/>
    </row>
    <row r="10" spans="1:7">
      <c r="A10" s="122">
        <v>0</v>
      </c>
      <c r="B10" s="123"/>
      <c r="C10" s="126" t="s">
        <v>69</v>
      </c>
      <c r="D10" s="143"/>
      <c r="E10" s="30"/>
      <c r="F10" s="20"/>
      <c r="G10" s="21"/>
    </row>
    <row r="11" spans="1:7" ht="34.9" customHeight="1">
      <c r="A11" s="122">
        <v>1</v>
      </c>
      <c r="B11" s="123"/>
      <c r="C11" s="144" t="s">
        <v>1190</v>
      </c>
      <c r="D11" s="143" t="s">
        <v>30</v>
      </c>
      <c r="E11" s="30">
        <v>64</v>
      </c>
      <c r="F11" s="20"/>
      <c r="G11" s="21"/>
    </row>
    <row r="12" spans="1:7">
      <c r="A12" s="122">
        <v>0</v>
      </c>
      <c r="B12" s="123"/>
      <c r="C12" s="145" t="s">
        <v>70</v>
      </c>
      <c r="D12" s="143" t="s">
        <v>30</v>
      </c>
      <c r="E12" s="146">
        <v>1</v>
      </c>
      <c r="F12" s="20"/>
      <c r="G12" s="21"/>
    </row>
    <row r="13" spans="1:7">
      <c r="A13" s="122">
        <v>0</v>
      </c>
      <c r="B13" s="123"/>
      <c r="C13" s="145" t="s">
        <v>71</v>
      </c>
      <c r="D13" s="143" t="s">
        <v>30</v>
      </c>
      <c r="E13" s="146">
        <v>1</v>
      </c>
      <c r="F13" s="20"/>
      <c r="G13" s="21"/>
    </row>
    <row r="14" spans="1:7">
      <c r="A14" s="122">
        <v>0</v>
      </c>
      <c r="B14" s="123"/>
      <c r="C14" s="145" t="s">
        <v>72</v>
      </c>
      <c r="D14" s="143" t="s">
        <v>30</v>
      </c>
      <c r="E14" s="146">
        <v>7</v>
      </c>
      <c r="F14" s="20"/>
      <c r="G14" s="21"/>
    </row>
    <row r="15" spans="1:7">
      <c r="A15" s="122">
        <v>0</v>
      </c>
      <c r="B15" s="123"/>
      <c r="C15" s="145" t="s">
        <v>73</v>
      </c>
      <c r="D15" s="143" t="s">
        <v>30</v>
      </c>
      <c r="E15" s="146">
        <v>4</v>
      </c>
      <c r="F15" s="20"/>
      <c r="G15" s="21"/>
    </row>
    <row r="16" spans="1:7">
      <c r="A16" s="122">
        <v>0</v>
      </c>
      <c r="B16" s="123"/>
      <c r="C16" s="145" t="s">
        <v>74</v>
      </c>
      <c r="D16" s="143" t="s">
        <v>30</v>
      </c>
      <c r="E16" s="146">
        <v>1</v>
      </c>
      <c r="F16" s="20"/>
      <c r="G16" s="21"/>
    </row>
    <row r="17" spans="1:7">
      <c r="A17" s="122">
        <v>0</v>
      </c>
      <c r="B17" s="123"/>
      <c r="C17" s="145" t="s">
        <v>75</v>
      </c>
      <c r="D17" s="143" t="s">
        <v>30</v>
      </c>
      <c r="E17" s="146">
        <v>1</v>
      </c>
      <c r="F17" s="20"/>
      <c r="G17" s="21"/>
    </row>
    <row r="18" spans="1:7">
      <c r="A18" s="122">
        <v>0</v>
      </c>
      <c r="B18" s="123"/>
      <c r="C18" s="145" t="s">
        <v>76</v>
      </c>
      <c r="D18" s="143" t="s">
        <v>30</v>
      </c>
      <c r="E18" s="147">
        <v>10</v>
      </c>
      <c r="F18" s="20"/>
      <c r="G18" s="21"/>
    </row>
    <row r="19" spans="1:7">
      <c r="A19" s="122">
        <v>0</v>
      </c>
      <c r="B19" s="123"/>
      <c r="C19" s="145" t="s">
        <v>77</v>
      </c>
      <c r="D19" s="143" t="s">
        <v>30</v>
      </c>
      <c r="E19" s="146">
        <v>1</v>
      </c>
      <c r="F19" s="20"/>
      <c r="G19" s="21"/>
    </row>
    <row r="20" spans="1:7">
      <c r="A20" s="122">
        <v>0</v>
      </c>
      <c r="B20" s="123"/>
      <c r="C20" s="145" t="s">
        <v>78</v>
      </c>
      <c r="D20" s="143" t="s">
        <v>30</v>
      </c>
      <c r="E20" s="146">
        <v>1</v>
      </c>
      <c r="F20" s="20"/>
      <c r="G20" s="21"/>
    </row>
    <row r="21" spans="1:7">
      <c r="A21" s="122">
        <v>0</v>
      </c>
      <c r="B21" s="123"/>
      <c r="C21" s="145" t="s">
        <v>79</v>
      </c>
      <c r="D21" s="143" t="s">
        <v>30</v>
      </c>
      <c r="E21" s="146">
        <v>1</v>
      </c>
      <c r="F21" s="20"/>
      <c r="G21" s="21"/>
    </row>
    <row r="22" spans="1:7">
      <c r="A22" s="122">
        <v>0</v>
      </c>
      <c r="B22" s="123"/>
      <c r="C22" s="145" t="s">
        <v>80</v>
      </c>
      <c r="D22" s="143" t="s">
        <v>30</v>
      </c>
      <c r="E22" s="146">
        <v>1</v>
      </c>
      <c r="F22" s="20"/>
      <c r="G22" s="21"/>
    </row>
    <row r="23" spans="1:7">
      <c r="A23" s="122">
        <v>0</v>
      </c>
      <c r="B23" s="123"/>
      <c r="C23" s="145" t="s">
        <v>81</v>
      </c>
      <c r="D23" s="143" t="s">
        <v>30</v>
      </c>
      <c r="E23" s="146">
        <v>1</v>
      </c>
      <c r="F23" s="20"/>
      <c r="G23" s="21"/>
    </row>
    <row r="24" spans="1:7">
      <c r="A24" s="122">
        <v>0</v>
      </c>
      <c r="B24" s="123"/>
      <c r="C24" s="145" t="s">
        <v>82</v>
      </c>
      <c r="D24" s="143" t="s">
        <v>30</v>
      </c>
      <c r="E24" s="146">
        <v>1</v>
      </c>
      <c r="F24" s="20"/>
      <c r="G24" s="21"/>
    </row>
    <row r="25" spans="1:7">
      <c r="A25" s="122">
        <v>0</v>
      </c>
      <c r="B25" s="123"/>
      <c r="C25" s="145" t="s">
        <v>83</v>
      </c>
      <c r="D25" s="143" t="s">
        <v>30</v>
      </c>
      <c r="E25" s="146">
        <v>1</v>
      </c>
      <c r="F25" s="20"/>
      <c r="G25" s="21"/>
    </row>
    <row r="26" spans="1:7">
      <c r="A26" s="122">
        <v>0</v>
      </c>
      <c r="B26" s="123"/>
      <c r="C26" s="145" t="s">
        <v>84</v>
      </c>
      <c r="D26" s="143" t="s">
        <v>30</v>
      </c>
      <c r="E26" s="146">
        <v>1</v>
      </c>
      <c r="F26" s="20"/>
      <c r="G26" s="21"/>
    </row>
    <row r="27" spans="1:7">
      <c r="A27" s="122">
        <v>0</v>
      </c>
      <c r="B27" s="123"/>
      <c r="C27" s="145" t="s">
        <v>85</v>
      </c>
      <c r="D27" s="143" t="s">
        <v>30</v>
      </c>
      <c r="E27" s="146">
        <v>1</v>
      </c>
      <c r="F27" s="20"/>
      <c r="G27" s="21"/>
    </row>
    <row r="28" spans="1:7">
      <c r="A28" s="122">
        <v>0</v>
      </c>
      <c r="B28" s="123"/>
      <c r="C28" s="145" t="s">
        <v>86</v>
      </c>
      <c r="D28" s="143" t="s">
        <v>30</v>
      </c>
      <c r="E28" s="146">
        <v>1</v>
      </c>
      <c r="F28" s="20"/>
      <c r="G28" s="21"/>
    </row>
    <row r="29" spans="1:7">
      <c r="A29" s="122">
        <v>0</v>
      </c>
      <c r="B29" s="123"/>
      <c r="C29" s="145" t="s">
        <v>87</v>
      </c>
      <c r="D29" s="143" t="s">
        <v>30</v>
      </c>
      <c r="E29" s="146">
        <v>1</v>
      </c>
      <c r="F29" s="20"/>
      <c r="G29" s="21"/>
    </row>
    <row r="30" spans="1:7">
      <c r="A30" s="122">
        <v>0</v>
      </c>
      <c r="B30" s="123"/>
      <c r="C30" s="145" t="s">
        <v>88</v>
      </c>
      <c r="D30" s="143" t="s">
        <v>30</v>
      </c>
      <c r="E30" s="146">
        <v>1</v>
      </c>
      <c r="F30" s="20"/>
      <c r="G30" s="21"/>
    </row>
    <row r="31" spans="1:7">
      <c r="A31" s="122">
        <v>0</v>
      </c>
      <c r="B31" s="123"/>
      <c r="C31" s="145" t="s">
        <v>89</v>
      </c>
      <c r="D31" s="143" t="s">
        <v>30</v>
      </c>
      <c r="E31" s="146">
        <v>1</v>
      </c>
      <c r="F31" s="20"/>
      <c r="G31" s="21"/>
    </row>
    <row r="32" spans="1:7">
      <c r="A32" s="122">
        <v>0</v>
      </c>
      <c r="B32" s="123"/>
      <c r="C32" s="145" t="s">
        <v>90</v>
      </c>
      <c r="D32" s="143" t="s">
        <v>30</v>
      </c>
      <c r="E32" s="146">
        <v>1</v>
      </c>
      <c r="F32" s="20"/>
      <c r="G32" s="21"/>
    </row>
    <row r="33" spans="1:7">
      <c r="A33" s="122">
        <v>0</v>
      </c>
      <c r="B33" s="123"/>
      <c r="C33" s="145" t="s">
        <v>91</v>
      </c>
      <c r="D33" s="143" t="s">
        <v>30</v>
      </c>
      <c r="E33" s="146">
        <v>1</v>
      </c>
      <c r="F33" s="20"/>
      <c r="G33" s="21"/>
    </row>
    <row r="34" spans="1:7">
      <c r="A34" s="122">
        <v>0</v>
      </c>
      <c r="B34" s="123"/>
      <c r="C34" s="145" t="s">
        <v>92</v>
      </c>
      <c r="D34" s="143" t="s">
        <v>30</v>
      </c>
      <c r="E34" s="146">
        <v>6</v>
      </c>
      <c r="F34" s="20"/>
      <c r="G34" s="21"/>
    </row>
    <row r="35" spans="1:7">
      <c r="A35" s="122">
        <v>0</v>
      </c>
      <c r="B35" s="123"/>
      <c r="C35" s="145" t="s">
        <v>93</v>
      </c>
      <c r="D35" s="143" t="s">
        <v>30</v>
      </c>
      <c r="E35" s="146">
        <v>1</v>
      </c>
      <c r="F35" s="20"/>
      <c r="G35" s="21"/>
    </row>
    <row r="36" spans="1:7">
      <c r="A36" s="122">
        <v>0</v>
      </c>
      <c r="B36" s="123"/>
      <c r="C36" s="145" t="s">
        <v>94</v>
      </c>
      <c r="D36" s="143" t="s">
        <v>30</v>
      </c>
      <c r="E36" s="146">
        <v>1</v>
      </c>
      <c r="F36" s="20"/>
      <c r="G36" s="21"/>
    </row>
    <row r="37" spans="1:7">
      <c r="A37" s="122">
        <v>0</v>
      </c>
      <c r="B37" s="123"/>
      <c r="C37" s="145" t="s">
        <v>95</v>
      </c>
      <c r="D37" s="143" t="s">
        <v>30</v>
      </c>
      <c r="E37" s="146">
        <v>1</v>
      </c>
      <c r="F37" s="20"/>
      <c r="G37" s="21"/>
    </row>
    <row r="38" spans="1:7">
      <c r="A38" s="122">
        <v>0</v>
      </c>
      <c r="B38" s="123"/>
      <c r="C38" s="145" t="s">
        <v>96</v>
      </c>
      <c r="D38" s="143" t="s">
        <v>30</v>
      </c>
      <c r="E38" s="146">
        <v>1</v>
      </c>
      <c r="F38" s="20"/>
      <c r="G38" s="21"/>
    </row>
    <row r="39" spans="1:7">
      <c r="A39" s="122">
        <v>0</v>
      </c>
      <c r="B39" s="123"/>
      <c r="C39" s="145" t="s">
        <v>97</v>
      </c>
      <c r="D39" s="143" t="s">
        <v>30</v>
      </c>
      <c r="E39" s="146">
        <v>1</v>
      </c>
      <c r="F39" s="20"/>
      <c r="G39" s="21"/>
    </row>
    <row r="40" spans="1:7">
      <c r="A40" s="122">
        <v>0</v>
      </c>
      <c r="B40" s="123"/>
      <c r="C40" s="145" t="s">
        <v>98</v>
      </c>
      <c r="D40" s="143" t="s">
        <v>30</v>
      </c>
      <c r="E40" s="146">
        <v>1</v>
      </c>
      <c r="F40" s="20"/>
      <c r="G40" s="21"/>
    </row>
    <row r="41" spans="1:7">
      <c r="A41" s="122">
        <v>0</v>
      </c>
      <c r="B41" s="123"/>
      <c r="C41" s="145" t="s">
        <v>99</v>
      </c>
      <c r="D41" s="143" t="s">
        <v>30</v>
      </c>
      <c r="E41" s="146">
        <v>1</v>
      </c>
      <c r="F41" s="20"/>
      <c r="G41" s="21"/>
    </row>
    <row r="42" spans="1:7">
      <c r="A42" s="122">
        <v>0</v>
      </c>
      <c r="B42" s="123"/>
      <c r="C42" s="145" t="s">
        <v>100</v>
      </c>
      <c r="D42" s="143" t="s">
        <v>30</v>
      </c>
      <c r="E42" s="146">
        <v>1</v>
      </c>
      <c r="F42" s="20"/>
      <c r="G42" s="21"/>
    </row>
    <row r="43" spans="1:7">
      <c r="A43" s="122">
        <v>0</v>
      </c>
      <c r="B43" s="123"/>
      <c r="C43" s="145" t="s">
        <v>101</v>
      </c>
      <c r="D43" s="143" t="s">
        <v>30</v>
      </c>
      <c r="E43" s="146">
        <v>1</v>
      </c>
      <c r="F43" s="20"/>
      <c r="G43" s="21"/>
    </row>
    <row r="44" spans="1:7">
      <c r="A44" s="122">
        <v>0</v>
      </c>
      <c r="B44" s="123"/>
      <c r="C44" s="145" t="s">
        <v>102</v>
      </c>
      <c r="D44" s="143" t="s">
        <v>30</v>
      </c>
      <c r="E44" s="146">
        <v>1</v>
      </c>
      <c r="F44" s="20"/>
      <c r="G44" s="21"/>
    </row>
    <row r="45" spans="1:7">
      <c r="A45" s="122">
        <v>0</v>
      </c>
      <c r="B45" s="123"/>
      <c r="C45" s="145" t="s">
        <v>103</v>
      </c>
      <c r="D45" s="143" t="s">
        <v>30</v>
      </c>
      <c r="E45" s="146">
        <v>1</v>
      </c>
      <c r="F45" s="20"/>
      <c r="G45" s="21"/>
    </row>
    <row r="46" spans="1:7">
      <c r="A46" s="148">
        <v>0</v>
      </c>
      <c r="B46" s="428"/>
      <c r="C46" s="145" t="s">
        <v>104</v>
      </c>
      <c r="D46" s="143" t="s">
        <v>30</v>
      </c>
      <c r="E46" s="146">
        <v>1</v>
      </c>
      <c r="F46" s="20"/>
      <c r="G46" s="21"/>
    </row>
    <row r="47" spans="1:7">
      <c r="A47" s="27">
        <v>0</v>
      </c>
      <c r="B47" s="28"/>
      <c r="C47" s="145" t="s">
        <v>105</v>
      </c>
      <c r="D47" s="143" t="s">
        <v>30</v>
      </c>
      <c r="E47" s="146">
        <v>1</v>
      </c>
      <c r="F47" s="20"/>
      <c r="G47" s="21"/>
    </row>
    <row r="48" spans="1:7">
      <c r="A48" s="149">
        <v>0</v>
      </c>
      <c r="B48" s="28"/>
      <c r="C48" s="145" t="s">
        <v>106</v>
      </c>
      <c r="D48" s="143" t="s">
        <v>30</v>
      </c>
      <c r="E48" s="146">
        <v>1</v>
      </c>
      <c r="F48" s="20"/>
      <c r="G48" s="21"/>
    </row>
    <row r="49" spans="1:7">
      <c r="A49" s="149">
        <v>0</v>
      </c>
      <c r="B49" s="28"/>
      <c r="C49" s="145" t="s">
        <v>107</v>
      </c>
      <c r="D49" s="143" t="s">
        <v>30</v>
      </c>
      <c r="E49" s="146">
        <v>1</v>
      </c>
      <c r="F49" s="20"/>
      <c r="G49" s="21"/>
    </row>
    <row r="50" spans="1:7">
      <c r="A50" s="149">
        <v>0</v>
      </c>
      <c r="B50" s="28"/>
      <c r="C50" s="145" t="s">
        <v>108</v>
      </c>
      <c r="D50" s="143" t="s">
        <v>30</v>
      </c>
      <c r="E50" s="146">
        <v>1</v>
      </c>
      <c r="F50" s="20"/>
      <c r="G50" s="21"/>
    </row>
    <row r="51" spans="1:7">
      <c r="A51" s="149">
        <v>0</v>
      </c>
      <c r="B51" s="28"/>
      <c r="C51" s="145" t="s">
        <v>1191</v>
      </c>
      <c r="D51" s="143" t="s">
        <v>30</v>
      </c>
      <c r="E51" s="146">
        <v>1</v>
      </c>
      <c r="F51" s="20"/>
      <c r="G51" s="21"/>
    </row>
    <row r="52" spans="1:7">
      <c r="A52" s="31">
        <v>0</v>
      </c>
      <c r="B52" s="28"/>
      <c r="C52" s="145" t="s">
        <v>109</v>
      </c>
      <c r="D52" s="416" t="s">
        <v>110</v>
      </c>
      <c r="E52" s="417">
        <v>1</v>
      </c>
      <c r="F52" s="20"/>
      <c r="G52" s="21"/>
    </row>
    <row r="53" spans="1:7">
      <c r="A53" s="27">
        <v>0</v>
      </c>
      <c r="B53" s="28"/>
      <c r="C53" s="29" t="s">
        <v>1325</v>
      </c>
      <c r="D53" s="30"/>
      <c r="E53" s="30"/>
      <c r="F53" s="20"/>
      <c r="G53" s="21"/>
    </row>
    <row r="54" spans="1:7" ht="76.5">
      <c r="A54" s="31">
        <v>2</v>
      </c>
      <c r="B54" s="191"/>
      <c r="C54" s="192" t="s">
        <v>134</v>
      </c>
      <c r="D54" s="416" t="s">
        <v>47</v>
      </c>
      <c r="E54" s="193">
        <v>19510</v>
      </c>
      <c r="F54" s="20"/>
      <c r="G54" s="21"/>
    </row>
    <row r="55" spans="1:7" ht="38.25">
      <c r="A55" s="31">
        <v>0</v>
      </c>
      <c r="B55" s="191"/>
      <c r="C55" s="194" t="s">
        <v>135</v>
      </c>
      <c r="D55" s="416" t="s">
        <v>47</v>
      </c>
      <c r="E55" s="193">
        <v>21461</v>
      </c>
      <c r="F55" s="20"/>
      <c r="G55" s="21"/>
    </row>
    <row r="56" spans="1:7">
      <c r="A56" s="31">
        <v>0</v>
      </c>
      <c r="B56" s="191"/>
      <c r="C56" s="195" t="s">
        <v>136</v>
      </c>
      <c r="D56" s="416" t="s">
        <v>13</v>
      </c>
      <c r="E56" s="196">
        <v>1</v>
      </c>
      <c r="F56" s="20"/>
      <c r="G56" s="21"/>
    </row>
    <row r="57" spans="1:7" ht="25.5">
      <c r="A57" s="31">
        <v>3</v>
      </c>
      <c r="B57" s="191"/>
      <c r="C57" s="418" t="s">
        <v>63</v>
      </c>
      <c r="D57" s="416" t="s">
        <v>16</v>
      </c>
      <c r="E57" s="196">
        <v>2.65</v>
      </c>
      <c r="F57" s="20"/>
      <c r="G57" s="21"/>
    </row>
    <row r="58" spans="1:7">
      <c r="A58" s="122">
        <v>0</v>
      </c>
      <c r="B58" s="428"/>
      <c r="C58" s="151" t="s">
        <v>1825</v>
      </c>
      <c r="D58" s="152"/>
      <c r="E58" s="153"/>
      <c r="F58" s="20"/>
      <c r="G58" s="21"/>
    </row>
    <row r="59" spans="1:7" ht="38.25">
      <c r="A59" s="432">
        <v>0</v>
      </c>
      <c r="B59" s="417"/>
      <c r="C59" s="151" t="s">
        <v>111</v>
      </c>
      <c r="D59" s="152"/>
      <c r="E59" s="153"/>
      <c r="F59" s="20"/>
      <c r="G59" s="21"/>
    </row>
    <row r="60" spans="1:7" ht="127.5">
      <c r="A60" s="122">
        <v>4</v>
      </c>
      <c r="B60" s="417"/>
      <c r="C60" s="154" t="s">
        <v>1826</v>
      </c>
      <c r="D60" s="152" t="s">
        <v>31</v>
      </c>
      <c r="E60" s="153">
        <v>2550</v>
      </c>
      <c r="F60" s="20"/>
      <c r="G60" s="21"/>
    </row>
    <row r="61" spans="1:7">
      <c r="A61" s="122">
        <v>5</v>
      </c>
      <c r="B61" s="462"/>
      <c r="C61" s="154" t="s">
        <v>112</v>
      </c>
      <c r="D61" s="152" t="s">
        <v>31</v>
      </c>
      <c r="E61" s="153">
        <v>255</v>
      </c>
      <c r="F61" s="20"/>
      <c r="G61" s="21"/>
    </row>
    <row r="62" spans="1:7" ht="25.5">
      <c r="A62" s="122">
        <v>6</v>
      </c>
      <c r="B62" s="462"/>
      <c r="C62" s="154" t="s">
        <v>1827</v>
      </c>
      <c r="D62" s="152" t="s">
        <v>31</v>
      </c>
      <c r="E62" s="153">
        <v>255</v>
      </c>
      <c r="F62" s="20"/>
      <c r="G62" s="21"/>
    </row>
    <row r="63" spans="1:7" ht="25.5">
      <c r="A63" s="122">
        <v>7</v>
      </c>
      <c r="B63" s="462"/>
      <c r="C63" s="154" t="s">
        <v>114</v>
      </c>
      <c r="D63" s="152" t="s">
        <v>31</v>
      </c>
      <c r="E63" s="153">
        <v>255</v>
      </c>
      <c r="F63" s="20"/>
      <c r="G63" s="21"/>
    </row>
    <row r="64" spans="1:7">
      <c r="A64" s="122">
        <v>0</v>
      </c>
      <c r="B64" s="462"/>
      <c r="C64" s="155" t="s">
        <v>1297</v>
      </c>
      <c r="D64" s="152" t="s">
        <v>31</v>
      </c>
      <c r="E64" s="153">
        <v>267.75</v>
      </c>
      <c r="F64" s="20"/>
      <c r="G64" s="21"/>
    </row>
    <row r="65" spans="1:7">
      <c r="A65" s="122">
        <v>0</v>
      </c>
      <c r="B65" s="462"/>
      <c r="C65" s="155" t="s">
        <v>116</v>
      </c>
      <c r="D65" s="152" t="s">
        <v>113</v>
      </c>
      <c r="E65" s="153">
        <v>40.800000000000004</v>
      </c>
      <c r="F65" s="20"/>
      <c r="G65" s="21"/>
    </row>
    <row r="66" spans="1:7">
      <c r="A66" s="122">
        <v>0</v>
      </c>
      <c r="B66" s="428"/>
      <c r="C66" s="151" t="s">
        <v>1298</v>
      </c>
      <c r="D66" s="152"/>
      <c r="E66" s="153"/>
      <c r="F66" s="20"/>
      <c r="G66" s="21"/>
    </row>
    <row r="67" spans="1:7" ht="25.5">
      <c r="A67" s="432">
        <v>8</v>
      </c>
      <c r="B67" s="417"/>
      <c r="C67" s="154" t="s">
        <v>125</v>
      </c>
      <c r="D67" s="152" t="s">
        <v>31</v>
      </c>
      <c r="E67" s="153">
        <v>4625</v>
      </c>
      <c r="F67" s="20"/>
      <c r="G67" s="21"/>
    </row>
    <row r="68" spans="1:7" ht="127.5">
      <c r="A68" s="122">
        <v>9</v>
      </c>
      <c r="B68" s="417"/>
      <c r="C68" s="154" t="s">
        <v>1828</v>
      </c>
      <c r="D68" s="152" t="s">
        <v>31</v>
      </c>
      <c r="E68" s="153">
        <v>4625</v>
      </c>
      <c r="F68" s="20"/>
      <c r="G68" s="21"/>
    </row>
    <row r="69" spans="1:7" ht="25.5">
      <c r="A69" s="122">
        <v>10</v>
      </c>
      <c r="B69" s="462"/>
      <c r="C69" s="154" t="s">
        <v>1829</v>
      </c>
      <c r="D69" s="152" t="s">
        <v>31</v>
      </c>
      <c r="E69" s="153">
        <v>75</v>
      </c>
      <c r="F69" s="20"/>
      <c r="G69" s="21"/>
    </row>
    <row r="70" spans="1:7" ht="25.5">
      <c r="A70" s="122">
        <v>11</v>
      </c>
      <c r="B70" s="462"/>
      <c r="C70" s="154" t="s">
        <v>1827</v>
      </c>
      <c r="D70" s="152" t="s">
        <v>31</v>
      </c>
      <c r="E70" s="153">
        <v>75</v>
      </c>
      <c r="F70" s="20"/>
      <c r="G70" s="21"/>
    </row>
    <row r="71" spans="1:7" ht="25.5">
      <c r="A71" s="122">
        <v>12</v>
      </c>
      <c r="B71" s="462"/>
      <c r="C71" s="154" t="s">
        <v>1299</v>
      </c>
      <c r="D71" s="152" t="s">
        <v>31</v>
      </c>
      <c r="E71" s="153">
        <v>50</v>
      </c>
      <c r="F71" s="20"/>
      <c r="G71" s="21"/>
    </row>
    <row r="72" spans="1:7">
      <c r="A72" s="122">
        <v>0</v>
      </c>
      <c r="B72" s="462"/>
      <c r="C72" s="155" t="s">
        <v>1297</v>
      </c>
      <c r="D72" s="152" t="s">
        <v>31</v>
      </c>
      <c r="E72" s="153">
        <v>52.5</v>
      </c>
      <c r="F72" s="20"/>
      <c r="G72" s="21"/>
    </row>
    <row r="73" spans="1:7">
      <c r="A73" s="122">
        <v>0</v>
      </c>
      <c r="B73" s="462"/>
      <c r="C73" s="155" t="s">
        <v>116</v>
      </c>
      <c r="D73" s="152" t="s">
        <v>113</v>
      </c>
      <c r="E73" s="153">
        <v>8</v>
      </c>
      <c r="F73" s="20"/>
      <c r="G73" s="21"/>
    </row>
    <row r="74" spans="1:7" ht="25.5">
      <c r="A74" s="122">
        <v>13</v>
      </c>
      <c r="B74" s="462"/>
      <c r="C74" s="154" t="s">
        <v>1299</v>
      </c>
      <c r="D74" s="152" t="s">
        <v>31</v>
      </c>
      <c r="E74" s="153">
        <v>25</v>
      </c>
      <c r="F74" s="20"/>
      <c r="G74" s="21"/>
    </row>
    <row r="75" spans="1:7">
      <c r="A75" s="122">
        <v>0</v>
      </c>
      <c r="B75" s="462"/>
      <c r="C75" s="155" t="s">
        <v>1300</v>
      </c>
      <c r="D75" s="152" t="s">
        <v>31</v>
      </c>
      <c r="E75" s="153">
        <v>26.25</v>
      </c>
      <c r="F75" s="20"/>
      <c r="G75" s="21"/>
    </row>
    <row r="76" spans="1:7">
      <c r="A76" s="122">
        <v>0</v>
      </c>
      <c r="B76" s="462"/>
      <c r="C76" s="155" t="s">
        <v>116</v>
      </c>
      <c r="D76" s="152" t="s">
        <v>113</v>
      </c>
      <c r="E76" s="153">
        <v>4</v>
      </c>
      <c r="F76" s="20"/>
      <c r="G76" s="21"/>
    </row>
    <row r="77" spans="1:7">
      <c r="A77" s="122">
        <v>0</v>
      </c>
      <c r="B77" s="428"/>
      <c r="C77" s="151" t="s">
        <v>117</v>
      </c>
      <c r="D77" s="152"/>
      <c r="E77" s="153"/>
      <c r="F77" s="20"/>
      <c r="G77" s="21"/>
    </row>
    <row r="78" spans="1:7">
      <c r="A78" s="122">
        <v>14</v>
      </c>
      <c r="B78" s="462"/>
      <c r="C78" s="154" t="s">
        <v>118</v>
      </c>
      <c r="D78" s="152" t="s">
        <v>16</v>
      </c>
      <c r="E78" s="153">
        <v>66</v>
      </c>
      <c r="F78" s="20"/>
      <c r="G78" s="21"/>
    </row>
    <row r="79" spans="1:7">
      <c r="A79" s="122">
        <v>0</v>
      </c>
      <c r="B79" s="462"/>
      <c r="C79" s="155" t="s">
        <v>1830</v>
      </c>
      <c r="D79" s="152" t="s">
        <v>16</v>
      </c>
      <c r="E79" s="153">
        <v>61.38</v>
      </c>
      <c r="F79" s="20"/>
      <c r="G79" s="21"/>
    </row>
    <row r="80" spans="1:7">
      <c r="A80" s="122">
        <v>0</v>
      </c>
      <c r="B80" s="462"/>
      <c r="C80" s="155" t="s">
        <v>119</v>
      </c>
      <c r="D80" s="152" t="s">
        <v>16</v>
      </c>
      <c r="E80" s="153">
        <v>9.9</v>
      </c>
      <c r="F80" s="20"/>
      <c r="G80" s="21"/>
    </row>
    <row r="81" spans="1:7">
      <c r="A81" s="122">
        <v>0</v>
      </c>
      <c r="B81" s="462"/>
      <c r="C81" s="155" t="s">
        <v>120</v>
      </c>
      <c r="D81" s="152" t="s">
        <v>10</v>
      </c>
      <c r="E81" s="153">
        <v>1262.608695652174</v>
      </c>
      <c r="F81" s="20"/>
      <c r="G81" s="21"/>
    </row>
    <row r="82" spans="1:7">
      <c r="A82" s="122">
        <v>0</v>
      </c>
      <c r="B82" s="428"/>
      <c r="C82" s="151" t="s">
        <v>1301</v>
      </c>
      <c r="D82" s="152"/>
      <c r="E82" s="153"/>
      <c r="F82" s="20"/>
      <c r="G82" s="21"/>
    </row>
    <row r="83" spans="1:7">
      <c r="A83" s="122">
        <v>15</v>
      </c>
      <c r="B83" s="462"/>
      <c r="C83" s="154" t="s">
        <v>127</v>
      </c>
      <c r="D83" s="152" t="s">
        <v>31</v>
      </c>
      <c r="E83" s="153">
        <v>760</v>
      </c>
      <c r="F83" s="20"/>
      <c r="G83" s="21"/>
    </row>
    <row r="84" spans="1:7">
      <c r="A84" s="122">
        <v>16</v>
      </c>
      <c r="B84" s="462"/>
      <c r="C84" s="154" t="s">
        <v>127</v>
      </c>
      <c r="D84" s="152" t="s">
        <v>31</v>
      </c>
      <c r="E84" s="153">
        <v>760</v>
      </c>
      <c r="F84" s="20"/>
      <c r="G84" s="21"/>
    </row>
    <row r="85" spans="1:7" ht="25.5">
      <c r="A85" s="122">
        <v>17</v>
      </c>
      <c r="B85" s="462"/>
      <c r="C85" s="154" t="s">
        <v>1831</v>
      </c>
      <c r="D85" s="152" t="s">
        <v>31</v>
      </c>
      <c r="E85" s="153">
        <v>760</v>
      </c>
      <c r="F85" s="20"/>
      <c r="G85" s="21"/>
    </row>
    <row r="86" spans="1:7">
      <c r="A86" s="122">
        <v>18</v>
      </c>
      <c r="B86" s="462"/>
      <c r="C86" s="154" t="s">
        <v>122</v>
      </c>
      <c r="D86" s="152" t="s">
        <v>31</v>
      </c>
      <c r="E86" s="153">
        <v>1190</v>
      </c>
      <c r="F86" s="20"/>
      <c r="G86" s="21"/>
    </row>
    <row r="87" spans="1:7">
      <c r="A87" s="122">
        <v>0</v>
      </c>
      <c r="B87" s="462"/>
      <c r="C87" s="155" t="s">
        <v>116</v>
      </c>
      <c r="D87" s="152" t="s">
        <v>113</v>
      </c>
      <c r="E87" s="153">
        <v>83.300000000000011</v>
      </c>
      <c r="F87" s="20"/>
      <c r="G87" s="21"/>
    </row>
    <row r="88" spans="1:7">
      <c r="A88" s="122">
        <v>0</v>
      </c>
      <c r="B88" s="462"/>
      <c r="C88" s="155" t="s">
        <v>123</v>
      </c>
      <c r="D88" s="152" t="s">
        <v>113</v>
      </c>
      <c r="E88" s="153">
        <v>178.5</v>
      </c>
      <c r="F88" s="20"/>
      <c r="G88" s="21"/>
    </row>
    <row r="89" spans="1:7">
      <c r="A89" s="122">
        <v>0</v>
      </c>
      <c r="B89" s="462"/>
      <c r="C89" s="155" t="s">
        <v>1302</v>
      </c>
      <c r="D89" s="152" t="s">
        <v>31</v>
      </c>
      <c r="E89" s="153">
        <v>1309</v>
      </c>
      <c r="F89" s="20"/>
      <c r="G89" s="21"/>
    </row>
    <row r="90" spans="1:7">
      <c r="A90" s="122">
        <v>0</v>
      </c>
      <c r="B90" s="462"/>
      <c r="C90" s="155" t="s">
        <v>1303</v>
      </c>
      <c r="D90" s="152" t="s">
        <v>31</v>
      </c>
      <c r="E90" s="153">
        <v>1309</v>
      </c>
      <c r="F90" s="20"/>
      <c r="G90" s="21"/>
    </row>
    <row r="91" spans="1:7">
      <c r="A91" s="122">
        <v>19</v>
      </c>
      <c r="B91" s="462"/>
      <c r="C91" s="154" t="s">
        <v>122</v>
      </c>
      <c r="D91" s="152" t="s">
        <v>31</v>
      </c>
      <c r="E91" s="153">
        <v>330</v>
      </c>
      <c r="F91" s="20"/>
      <c r="G91" s="21"/>
    </row>
    <row r="92" spans="1:7">
      <c r="A92" s="122">
        <v>0</v>
      </c>
      <c r="B92" s="462"/>
      <c r="C92" s="155" t="s">
        <v>116</v>
      </c>
      <c r="D92" s="152" t="s">
        <v>113</v>
      </c>
      <c r="E92" s="153">
        <v>23.1</v>
      </c>
      <c r="F92" s="20"/>
      <c r="G92" s="21"/>
    </row>
    <row r="93" spans="1:7">
      <c r="A93" s="122">
        <v>0</v>
      </c>
      <c r="B93" s="462"/>
      <c r="C93" s="155" t="s">
        <v>123</v>
      </c>
      <c r="D93" s="152" t="s">
        <v>113</v>
      </c>
      <c r="E93" s="153">
        <v>49.5</v>
      </c>
      <c r="F93" s="20"/>
      <c r="G93" s="21"/>
    </row>
    <row r="94" spans="1:7">
      <c r="A94" s="122">
        <v>0</v>
      </c>
      <c r="B94" s="462"/>
      <c r="C94" s="155" t="s">
        <v>1304</v>
      </c>
      <c r="D94" s="152" t="s">
        <v>31</v>
      </c>
      <c r="E94" s="153">
        <v>363.00000000000006</v>
      </c>
      <c r="F94" s="20"/>
      <c r="G94" s="21"/>
    </row>
    <row r="95" spans="1:7">
      <c r="A95" s="122">
        <v>0</v>
      </c>
      <c r="B95" s="462"/>
      <c r="C95" s="155" t="s">
        <v>1304</v>
      </c>
      <c r="D95" s="152" t="s">
        <v>31</v>
      </c>
      <c r="E95" s="153">
        <v>363.00000000000006</v>
      </c>
      <c r="F95" s="20"/>
      <c r="G95" s="21"/>
    </row>
    <row r="96" spans="1:7">
      <c r="A96" s="122">
        <v>0</v>
      </c>
      <c r="B96" s="428"/>
      <c r="C96" s="151" t="s">
        <v>126</v>
      </c>
      <c r="D96" s="152"/>
      <c r="E96" s="153"/>
      <c r="F96" s="20"/>
      <c r="G96" s="21"/>
    </row>
    <row r="97" spans="1:7">
      <c r="A97" s="122">
        <v>20</v>
      </c>
      <c r="B97" s="462"/>
      <c r="C97" s="154" t="s">
        <v>127</v>
      </c>
      <c r="D97" s="152" t="s">
        <v>31</v>
      </c>
      <c r="E97" s="153">
        <v>70</v>
      </c>
      <c r="F97" s="20"/>
      <c r="G97" s="21"/>
    </row>
    <row r="98" spans="1:7" ht="25.5">
      <c r="A98" s="122">
        <v>21</v>
      </c>
      <c r="B98" s="462"/>
      <c r="C98" s="154" t="s">
        <v>121</v>
      </c>
      <c r="D98" s="152" t="s">
        <v>31</v>
      </c>
      <c r="E98" s="153">
        <v>70</v>
      </c>
      <c r="F98" s="20"/>
      <c r="G98" s="21"/>
    </row>
    <row r="99" spans="1:7">
      <c r="A99" s="122">
        <v>0</v>
      </c>
      <c r="B99" s="462"/>
      <c r="C99" s="155" t="s">
        <v>128</v>
      </c>
      <c r="D99" s="152" t="s">
        <v>31</v>
      </c>
      <c r="E99" s="153">
        <v>73.5</v>
      </c>
      <c r="F99" s="20"/>
      <c r="G99" s="21"/>
    </row>
    <row r="100" spans="1:7">
      <c r="A100" s="122">
        <v>22</v>
      </c>
      <c r="B100" s="462"/>
      <c r="C100" s="154" t="s">
        <v>122</v>
      </c>
      <c r="D100" s="152" t="s">
        <v>31</v>
      </c>
      <c r="E100" s="153">
        <v>140</v>
      </c>
      <c r="F100" s="20"/>
      <c r="G100" s="21"/>
    </row>
    <row r="101" spans="1:7">
      <c r="A101" s="122">
        <v>0</v>
      </c>
      <c r="B101" s="462"/>
      <c r="C101" s="155" t="s">
        <v>116</v>
      </c>
      <c r="D101" s="152" t="s">
        <v>113</v>
      </c>
      <c r="E101" s="153">
        <v>9.8000000000000007</v>
      </c>
      <c r="F101" s="20"/>
      <c r="G101" s="21"/>
    </row>
    <row r="102" spans="1:7">
      <c r="A102" s="122">
        <v>0</v>
      </c>
      <c r="B102" s="462"/>
      <c r="C102" s="155" t="s">
        <v>123</v>
      </c>
      <c r="D102" s="152" t="s">
        <v>113</v>
      </c>
      <c r="E102" s="153">
        <v>21</v>
      </c>
      <c r="F102" s="20"/>
      <c r="G102" s="21"/>
    </row>
    <row r="103" spans="1:7">
      <c r="A103" s="122">
        <v>0</v>
      </c>
      <c r="B103" s="462"/>
      <c r="C103" s="155" t="s">
        <v>124</v>
      </c>
      <c r="D103" s="152" t="s">
        <v>31</v>
      </c>
      <c r="E103" s="153">
        <v>154</v>
      </c>
      <c r="F103" s="20"/>
      <c r="G103" s="21"/>
    </row>
    <row r="104" spans="1:7">
      <c r="A104" s="122">
        <v>0</v>
      </c>
      <c r="B104" s="462"/>
      <c r="C104" s="155" t="s">
        <v>124</v>
      </c>
      <c r="D104" s="152" t="s">
        <v>31</v>
      </c>
      <c r="E104" s="153">
        <v>154</v>
      </c>
      <c r="F104" s="20"/>
      <c r="G104" s="21"/>
    </row>
    <row r="105" spans="1:7">
      <c r="A105" s="122">
        <v>0</v>
      </c>
      <c r="B105" s="428"/>
      <c r="C105" s="151" t="s">
        <v>1192</v>
      </c>
      <c r="D105" s="152"/>
      <c r="E105" s="153"/>
      <c r="F105" s="20"/>
      <c r="G105" s="21"/>
    </row>
    <row r="106" spans="1:7">
      <c r="A106" s="122">
        <v>23</v>
      </c>
      <c r="B106" s="462"/>
      <c r="C106" s="154" t="s">
        <v>1305</v>
      </c>
      <c r="D106" s="152" t="s">
        <v>110</v>
      </c>
      <c r="E106" s="153">
        <v>1</v>
      </c>
      <c r="F106" s="20"/>
      <c r="G106" s="21"/>
    </row>
    <row r="107" spans="1:7">
      <c r="A107" s="122">
        <v>0</v>
      </c>
      <c r="B107" s="462"/>
      <c r="C107" s="155" t="s">
        <v>1193</v>
      </c>
      <c r="D107" s="152" t="s">
        <v>31</v>
      </c>
      <c r="E107" s="153">
        <v>6.2</v>
      </c>
      <c r="F107" s="20"/>
      <c r="G107" s="21"/>
    </row>
    <row r="108" spans="1:7">
      <c r="A108" s="122">
        <v>0</v>
      </c>
      <c r="B108" s="462"/>
      <c r="C108" s="155" t="s">
        <v>115</v>
      </c>
      <c r="D108" s="152" t="s">
        <v>31</v>
      </c>
      <c r="E108" s="153">
        <v>1.8</v>
      </c>
      <c r="F108" s="20"/>
      <c r="G108" s="21"/>
    </row>
    <row r="109" spans="1:7">
      <c r="A109" s="122">
        <v>0</v>
      </c>
      <c r="B109" s="462"/>
      <c r="C109" s="155" t="s">
        <v>1194</v>
      </c>
      <c r="D109" s="152" t="s">
        <v>16</v>
      </c>
      <c r="E109" s="153">
        <v>0.6</v>
      </c>
      <c r="F109" s="20"/>
      <c r="G109" s="21"/>
    </row>
    <row r="110" spans="1:7">
      <c r="A110" s="122"/>
      <c r="B110" s="462"/>
      <c r="C110" s="155" t="s">
        <v>109</v>
      </c>
      <c r="D110" s="152" t="s">
        <v>110</v>
      </c>
      <c r="E110" s="153">
        <v>1</v>
      </c>
      <c r="F110" s="20"/>
      <c r="G110" s="21"/>
    </row>
    <row r="111" spans="1:7">
      <c r="A111" s="122">
        <v>0</v>
      </c>
      <c r="B111" s="428"/>
      <c r="C111" s="151" t="s">
        <v>129</v>
      </c>
      <c r="D111" s="152"/>
      <c r="E111" s="153"/>
      <c r="F111" s="20"/>
      <c r="G111" s="21"/>
    </row>
    <row r="112" spans="1:7">
      <c r="A112" s="122">
        <v>24</v>
      </c>
      <c r="B112" s="442"/>
      <c r="C112" s="156" t="s">
        <v>130</v>
      </c>
      <c r="D112" s="152" t="s">
        <v>10</v>
      </c>
      <c r="E112" s="153">
        <v>15</v>
      </c>
      <c r="F112" s="20"/>
      <c r="G112" s="21"/>
    </row>
    <row r="113" spans="1:7" ht="38.25">
      <c r="A113" s="122">
        <v>0</v>
      </c>
      <c r="B113" s="442"/>
      <c r="C113" s="157" t="s">
        <v>131</v>
      </c>
      <c r="D113" s="152" t="s">
        <v>10</v>
      </c>
      <c r="E113" s="153">
        <v>15</v>
      </c>
      <c r="F113" s="20"/>
      <c r="G113" s="21"/>
    </row>
    <row r="114" spans="1:7">
      <c r="A114" s="122">
        <v>0</v>
      </c>
      <c r="B114" s="428"/>
      <c r="C114" s="151" t="s">
        <v>132</v>
      </c>
      <c r="D114" s="152"/>
      <c r="E114" s="153"/>
      <c r="F114" s="20"/>
      <c r="G114" s="21"/>
    </row>
    <row r="115" spans="1:7">
      <c r="A115" s="122">
        <v>25</v>
      </c>
      <c r="B115" s="442"/>
      <c r="C115" s="156" t="s">
        <v>133</v>
      </c>
      <c r="D115" s="152" t="s">
        <v>110</v>
      </c>
      <c r="E115" s="153">
        <v>3</v>
      </c>
      <c r="F115" s="20"/>
      <c r="G115" s="21"/>
    </row>
    <row r="116" spans="1:7">
      <c r="A116" s="447"/>
      <c r="B116" s="455"/>
      <c r="C116" s="42"/>
      <c r="D116" s="43"/>
      <c r="E116" s="448"/>
      <c r="F116" s="20"/>
      <c r="G116" s="21"/>
    </row>
    <row r="117" spans="1:7" s="16" customFormat="1">
      <c r="A117" s="423"/>
      <c r="B117" s="423"/>
      <c r="C117" s="456"/>
      <c r="D117" s="456" t="s">
        <v>1</v>
      </c>
      <c r="E117" s="452"/>
      <c r="F117" s="45"/>
      <c r="G117" s="46"/>
    </row>
    <row r="119" spans="1:7" s="50" customFormat="1" ht="12.75" customHeight="1">
      <c r="B119" s="51" t="str">
        <f>'1,1'!B22</f>
        <v>Piezīmes:</v>
      </c>
    </row>
    <row r="120" spans="1:7" s="50" customFormat="1" ht="45" customHeight="1">
      <c r="A120"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0" s="892"/>
      <c r="C120" s="892"/>
      <c r="D120" s="892"/>
      <c r="E120" s="892"/>
      <c r="F120" s="892"/>
      <c r="G120" s="892"/>
    </row>
  </sheetData>
  <mergeCells count="8">
    <mergeCell ref="A120:G12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45"/>
  <sheetViews>
    <sheetView showZeros="0" view="pageBreakPreview" topLeftCell="A4" zoomScaleNormal="100" zoomScaleSheetLayoutView="100" workbookViewId="0">
      <selection activeCell="C7" sqref="C7:C8"/>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1,4</v>
      </c>
      <c r="E1" s="10"/>
      <c r="F1" s="10"/>
      <c r="G1" s="10"/>
    </row>
    <row r="2" spans="1:7" s="9" customFormat="1" ht="18.75">
      <c r="A2" s="895" t="s">
        <v>1781</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904" t="s">
        <v>0</v>
      </c>
      <c r="B7" s="897"/>
      <c r="C7" s="903" t="s">
        <v>2</v>
      </c>
      <c r="D7" s="901" t="s">
        <v>3</v>
      </c>
      <c r="E7" s="902" t="s">
        <v>4</v>
      </c>
      <c r="F7" s="20"/>
      <c r="G7" s="21"/>
    </row>
    <row r="8" spans="1:7" ht="59.25" customHeight="1">
      <c r="A8" s="904"/>
      <c r="B8" s="898"/>
      <c r="C8" s="903"/>
      <c r="D8" s="901"/>
      <c r="E8" s="902"/>
      <c r="F8" s="20"/>
      <c r="G8" s="21"/>
    </row>
    <row r="9" spans="1:7" ht="15.75">
      <c r="A9" s="190"/>
      <c r="B9" s="142">
        <v>0</v>
      </c>
      <c r="C9" s="117" t="s">
        <v>1781</v>
      </c>
      <c r="D9" s="118"/>
      <c r="E9" s="119"/>
      <c r="F9" s="20"/>
      <c r="G9" s="21"/>
    </row>
    <row r="10" spans="1:7" ht="15">
      <c r="A10" s="188"/>
      <c r="B10" s="449"/>
      <c r="C10" s="189" t="s">
        <v>1306</v>
      </c>
      <c r="D10" s="30"/>
      <c r="E10" s="445"/>
      <c r="F10" s="20"/>
      <c r="G10" s="21"/>
    </row>
    <row r="11" spans="1:7" ht="15">
      <c r="A11" s="188"/>
      <c r="B11" s="449"/>
      <c r="C11" s="189" t="s">
        <v>1307</v>
      </c>
      <c r="D11" s="30"/>
      <c r="E11" s="445"/>
      <c r="F11" s="20"/>
      <c r="G11" s="21"/>
    </row>
    <row r="12" spans="1:7" ht="30">
      <c r="A12" s="454">
        <v>1</v>
      </c>
      <c r="B12" s="431"/>
      <c r="C12" s="464" t="s">
        <v>1308</v>
      </c>
      <c r="D12" s="421" t="s">
        <v>31</v>
      </c>
      <c r="E12" s="459">
        <v>15</v>
      </c>
      <c r="F12" s="20"/>
      <c r="G12" s="21"/>
    </row>
    <row r="13" spans="1:7" ht="30">
      <c r="A13" s="454">
        <v>2</v>
      </c>
      <c r="B13" s="431"/>
      <c r="C13" s="464" t="s">
        <v>1309</v>
      </c>
      <c r="D13" s="421" t="s">
        <v>1310</v>
      </c>
      <c r="E13" s="433">
        <v>0.19800000000000001</v>
      </c>
      <c r="F13" s="20"/>
      <c r="G13" s="21"/>
    </row>
    <row r="14" spans="1:7" ht="15">
      <c r="A14" s="454">
        <v>0</v>
      </c>
      <c r="B14" s="431"/>
      <c r="C14" s="464" t="s">
        <v>1311</v>
      </c>
      <c r="D14" s="421" t="s">
        <v>1310</v>
      </c>
      <c r="E14" s="459">
        <f>E13*1.15</f>
        <v>0.22769999999999999</v>
      </c>
      <c r="F14" s="20"/>
      <c r="G14" s="21"/>
    </row>
    <row r="15" spans="1:7" ht="30">
      <c r="A15" s="454">
        <v>0</v>
      </c>
      <c r="B15" s="431"/>
      <c r="C15" s="464" t="s">
        <v>1312</v>
      </c>
      <c r="D15" s="421" t="s">
        <v>13</v>
      </c>
      <c r="E15" s="459">
        <v>1</v>
      </c>
      <c r="F15" s="20"/>
      <c r="G15" s="21"/>
    </row>
    <row r="16" spans="1:7" ht="15">
      <c r="A16" s="454">
        <v>3</v>
      </c>
      <c r="B16" s="431"/>
      <c r="C16" s="464" t="s">
        <v>1313</v>
      </c>
      <c r="D16" s="421" t="s">
        <v>16</v>
      </c>
      <c r="E16" s="433">
        <v>1.7</v>
      </c>
      <c r="F16" s="20"/>
      <c r="G16" s="21"/>
    </row>
    <row r="17" spans="1:7" ht="15">
      <c r="A17" s="454">
        <v>0</v>
      </c>
      <c r="B17" s="431"/>
      <c r="C17" s="464" t="s">
        <v>1314</v>
      </c>
      <c r="D17" s="421" t="s">
        <v>16</v>
      </c>
      <c r="E17" s="459">
        <f>E16*1.05</f>
        <v>1.7849999999999999</v>
      </c>
      <c r="F17" s="20"/>
      <c r="G17" s="21"/>
    </row>
    <row r="18" spans="1:7" ht="15">
      <c r="A18" s="454">
        <v>0</v>
      </c>
      <c r="B18" s="431"/>
      <c r="C18" s="464" t="s">
        <v>1315</v>
      </c>
      <c r="D18" s="421" t="s">
        <v>58</v>
      </c>
      <c r="E18" s="459">
        <f>E16*0.25</f>
        <v>0.42499999999999999</v>
      </c>
      <c r="F18" s="20"/>
      <c r="G18" s="21"/>
    </row>
    <row r="19" spans="1:7" ht="15">
      <c r="A19" s="454">
        <v>4</v>
      </c>
      <c r="B19" s="431"/>
      <c r="C19" s="464" t="s">
        <v>1316</v>
      </c>
      <c r="D19" s="421" t="s">
        <v>42</v>
      </c>
      <c r="E19" s="459">
        <v>20</v>
      </c>
      <c r="F19" s="20"/>
      <c r="G19" s="21"/>
    </row>
    <row r="20" spans="1:7" ht="30">
      <c r="A20" s="454">
        <v>5</v>
      </c>
      <c r="B20" s="431"/>
      <c r="C20" s="464" t="s">
        <v>1317</v>
      </c>
      <c r="D20" s="421" t="s">
        <v>1310</v>
      </c>
      <c r="E20" s="459">
        <v>1.06</v>
      </c>
      <c r="F20" s="20"/>
      <c r="G20" s="21"/>
    </row>
    <row r="21" spans="1:7" ht="30">
      <c r="A21" s="454">
        <v>0</v>
      </c>
      <c r="B21" s="431"/>
      <c r="C21" s="464" t="s">
        <v>1318</v>
      </c>
      <c r="D21" s="421" t="s">
        <v>1310</v>
      </c>
      <c r="E21" s="459">
        <f>E20*1.1</f>
        <v>1.1660000000000001</v>
      </c>
      <c r="F21" s="20"/>
      <c r="G21" s="21"/>
    </row>
    <row r="22" spans="1:7" ht="15">
      <c r="A22" s="454">
        <v>0</v>
      </c>
      <c r="B22" s="431"/>
      <c r="C22" s="464" t="s">
        <v>1319</v>
      </c>
      <c r="D22" s="421" t="s">
        <v>13</v>
      </c>
      <c r="E22" s="459">
        <v>1</v>
      </c>
      <c r="F22" s="20"/>
      <c r="G22" s="21"/>
    </row>
    <row r="23" spans="1:7">
      <c r="A23" s="440">
        <v>6</v>
      </c>
      <c r="B23" s="438"/>
      <c r="C23" s="458" t="s">
        <v>1320</v>
      </c>
      <c r="D23" s="438" t="s">
        <v>30</v>
      </c>
      <c r="E23" s="424">
        <v>17</v>
      </c>
      <c r="F23" s="20"/>
      <c r="G23" s="21"/>
    </row>
    <row r="24" spans="1:7">
      <c r="A24" s="440">
        <v>7</v>
      </c>
      <c r="B24" s="438"/>
      <c r="C24" s="458" t="s">
        <v>1321</v>
      </c>
      <c r="D24" s="438" t="s">
        <v>30</v>
      </c>
      <c r="E24" s="424">
        <v>31</v>
      </c>
      <c r="F24" s="20"/>
      <c r="G24" s="21"/>
    </row>
    <row r="25" spans="1:7">
      <c r="A25" s="440">
        <v>8</v>
      </c>
      <c r="B25" s="438"/>
      <c r="C25" s="458" t="s">
        <v>1322</v>
      </c>
      <c r="D25" s="438" t="s">
        <v>30</v>
      </c>
      <c r="E25" s="424">
        <v>1</v>
      </c>
      <c r="F25" s="20"/>
      <c r="G25" s="21"/>
    </row>
    <row r="26" spans="1:7" ht="15">
      <c r="A26" s="188"/>
      <c r="B26" s="449"/>
      <c r="C26" s="189" t="s">
        <v>1323</v>
      </c>
      <c r="D26" s="30"/>
      <c r="E26" s="445"/>
      <c r="F26" s="20"/>
      <c r="G26" s="21"/>
    </row>
    <row r="27" spans="1:7" ht="15">
      <c r="A27" s="188"/>
      <c r="B27" s="449"/>
      <c r="C27" s="189" t="s">
        <v>1324</v>
      </c>
      <c r="D27" s="30"/>
      <c r="E27" s="445"/>
      <c r="F27" s="20"/>
      <c r="G27" s="21"/>
    </row>
    <row r="28" spans="1:7" ht="30">
      <c r="A28" s="454">
        <v>9</v>
      </c>
      <c r="B28" s="431"/>
      <c r="C28" s="464" t="s">
        <v>1308</v>
      </c>
      <c r="D28" s="421" t="s">
        <v>31</v>
      </c>
      <c r="E28" s="459">
        <v>20</v>
      </c>
      <c r="F28" s="20"/>
      <c r="G28" s="21"/>
    </row>
    <row r="29" spans="1:7" ht="30">
      <c r="A29" s="454">
        <v>10</v>
      </c>
      <c r="B29" s="431"/>
      <c r="C29" s="464" t="s">
        <v>1309</v>
      </c>
      <c r="D29" s="421" t="s">
        <v>1310</v>
      </c>
      <c r="E29" s="433">
        <v>0.28999999999999998</v>
      </c>
      <c r="F29" s="20"/>
      <c r="G29" s="21"/>
    </row>
    <row r="30" spans="1:7" ht="15">
      <c r="A30" s="454">
        <v>0</v>
      </c>
      <c r="B30" s="431"/>
      <c r="C30" s="464" t="s">
        <v>1311</v>
      </c>
      <c r="D30" s="421" t="s">
        <v>1310</v>
      </c>
      <c r="E30" s="459">
        <f>E29*1.15</f>
        <v>0.33349999999999996</v>
      </c>
      <c r="F30" s="20"/>
      <c r="G30" s="21"/>
    </row>
    <row r="31" spans="1:7" ht="30">
      <c r="A31" s="454">
        <v>0</v>
      </c>
      <c r="B31" s="431"/>
      <c r="C31" s="464" t="s">
        <v>1312</v>
      </c>
      <c r="D31" s="421" t="s">
        <v>13</v>
      </c>
      <c r="E31" s="459">
        <v>1</v>
      </c>
      <c r="F31" s="20"/>
      <c r="G31" s="21"/>
    </row>
    <row r="32" spans="1:7" ht="15">
      <c r="A32" s="454">
        <v>11</v>
      </c>
      <c r="B32" s="431"/>
      <c r="C32" s="464" t="s">
        <v>1313</v>
      </c>
      <c r="D32" s="421" t="s">
        <v>16</v>
      </c>
      <c r="E32" s="433">
        <v>2.4</v>
      </c>
      <c r="F32" s="20"/>
      <c r="G32" s="21"/>
    </row>
    <row r="33" spans="1:7" ht="15">
      <c r="A33" s="454">
        <v>0</v>
      </c>
      <c r="B33" s="431"/>
      <c r="C33" s="464" t="s">
        <v>1314</v>
      </c>
      <c r="D33" s="421" t="s">
        <v>16</v>
      </c>
      <c r="E33" s="459">
        <f>E32*1.05</f>
        <v>2.52</v>
      </c>
      <c r="F33" s="20"/>
      <c r="G33" s="21"/>
    </row>
    <row r="34" spans="1:7" ht="15">
      <c r="A34" s="454">
        <v>0</v>
      </c>
      <c r="B34" s="431"/>
      <c r="C34" s="464" t="s">
        <v>1315</v>
      </c>
      <c r="D34" s="421" t="s">
        <v>58</v>
      </c>
      <c r="E34" s="459">
        <f>E32*0.25</f>
        <v>0.6</v>
      </c>
      <c r="F34" s="20"/>
      <c r="G34" s="21"/>
    </row>
    <row r="35" spans="1:7" ht="15">
      <c r="A35" s="454">
        <v>12</v>
      </c>
      <c r="B35" s="431"/>
      <c r="C35" s="464" t="s">
        <v>1316</v>
      </c>
      <c r="D35" s="421" t="s">
        <v>42</v>
      </c>
      <c r="E35" s="459">
        <v>28</v>
      </c>
      <c r="F35" s="20"/>
      <c r="G35" s="21"/>
    </row>
    <row r="36" spans="1:7" ht="30">
      <c r="A36" s="454">
        <v>13</v>
      </c>
      <c r="B36" s="431"/>
      <c r="C36" s="464" t="s">
        <v>1317</v>
      </c>
      <c r="D36" s="421" t="s">
        <v>1310</v>
      </c>
      <c r="E36" s="459">
        <v>1.4910000000000001</v>
      </c>
      <c r="F36" s="20"/>
      <c r="G36" s="21"/>
    </row>
    <row r="37" spans="1:7" ht="30">
      <c r="A37" s="454">
        <v>0</v>
      </c>
      <c r="B37" s="431"/>
      <c r="C37" s="464" t="s">
        <v>1318</v>
      </c>
      <c r="D37" s="421" t="s">
        <v>1310</v>
      </c>
      <c r="E37" s="459">
        <f>E36*1.1</f>
        <v>1.6401000000000003</v>
      </c>
      <c r="F37" s="20"/>
      <c r="G37" s="21"/>
    </row>
    <row r="38" spans="1:7" ht="15">
      <c r="A38" s="454">
        <v>0</v>
      </c>
      <c r="B38" s="431"/>
      <c r="C38" s="464" t="s">
        <v>1319</v>
      </c>
      <c r="D38" s="421" t="s">
        <v>13</v>
      </c>
      <c r="E38" s="459">
        <v>1</v>
      </c>
      <c r="F38" s="20"/>
      <c r="G38" s="21"/>
    </row>
    <row r="39" spans="1:7">
      <c r="A39" s="440">
        <v>14</v>
      </c>
      <c r="B39" s="438"/>
      <c r="C39" s="458" t="s">
        <v>1320</v>
      </c>
      <c r="D39" s="438" t="s">
        <v>30</v>
      </c>
      <c r="E39" s="424">
        <v>23</v>
      </c>
      <c r="F39" s="20"/>
      <c r="G39" s="21"/>
    </row>
    <row r="40" spans="1:7">
      <c r="A40" s="440">
        <v>15</v>
      </c>
      <c r="B40" s="438"/>
      <c r="C40" s="458" t="s">
        <v>1321</v>
      </c>
      <c r="D40" s="438" t="s">
        <v>30</v>
      </c>
      <c r="E40" s="424">
        <v>5</v>
      </c>
      <c r="F40" s="20"/>
      <c r="G40" s="21"/>
    </row>
    <row r="41" spans="1:7" s="16" customFormat="1">
      <c r="A41" s="440">
        <v>16</v>
      </c>
      <c r="B41" s="438"/>
      <c r="C41" s="458" t="s">
        <v>1322</v>
      </c>
      <c r="D41" s="438" t="s">
        <v>30</v>
      </c>
      <c r="E41" s="424">
        <v>1</v>
      </c>
      <c r="F41" s="45"/>
      <c r="G41" s="46"/>
    </row>
    <row r="42" spans="1:7">
      <c r="A42" s="447"/>
      <c r="B42" s="455"/>
      <c r="C42" s="42"/>
      <c r="D42" s="43"/>
      <c r="E42" s="448"/>
      <c r="F42" s="20"/>
      <c r="G42" s="21"/>
    </row>
    <row r="43" spans="1:7" ht="14.25">
      <c r="A43" s="425"/>
      <c r="B43" s="425"/>
      <c r="C43" s="460"/>
      <c r="D43" s="460" t="s">
        <v>1</v>
      </c>
      <c r="E43" s="460"/>
    </row>
    <row r="44" spans="1:7" s="50" customFormat="1" ht="12.75" customHeight="1">
      <c r="B44" s="51" t="str">
        <f>'1,1'!B22</f>
        <v>Piezīmes:</v>
      </c>
    </row>
    <row r="45" spans="1:7" s="50" customFormat="1" ht="45" customHeight="1">
      <c r="A45"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5" s="892"/>
      <c r="C45" s="892"/>
      <c r="D45" s="892"/>
      <c r="E45" s="892"/>
      <c r="F45" s="892"/>
      <c r="G45" s="892"/>
    </row>
  </sheetData>
  <mergeCells count="8">
    <mergeCell ref="A45:G4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47"/>
  <sheetViews>
    <sheetView showZeros="0" view="pageBreakPreview" topLeftCell="A25" zoomScaleNormal="100" zoomScaleSheetLayoutView="100" workbookViewId="0">
      <selection activeCell="C56" sqref="C56"/>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1,5</v>
      </c>
      <c r="E1" s="10"/>
      <c r="F1" s="10"/>
      <c r="G1" s="10"/>
    </row>
    <row r="2" spans="1:7" s="9" customFormat="1" ht="18.75">
      <c r="A2" s="895" t="str">
        <f>C9</f>
        <v>Pārsegums</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ht="15.75">
      <c r="A9" s="115"/>
      <c r="B9" s="142">
        <v>0</v>
      </c>
      <c r="C9" s="117" t="s">
        <v>1841</v>
      </c>
      <c r="D9" s="118"/>
      <c r="E9" s="119"/>
      <c r="F9" s="20"/>
      <c r="G9" s="21"/>
    </row>
    <row r="10" spans="1:7" ht="15">
      <c r="A10" s="463">
        <v>0</v>
      </c>
      <c r="B10" s="441"/>
      <c r="C10" s="427" t="s">
        <v>1832</v>
      </c>
      <c r="D10" s="441"/>
      <c r="E10" s="421"/>
      <c r="F10" s="20"/>
      <c r="G10" s="21"/>
    </row>
    <row r="11" spans="1:7" ht="66.599999999999994" customHeight="1">
      <c r="A11" s="463">
        <v>1</v>
      </c>
      <c r="B11" s="441"/>
      <c r="C11" s="429" t="s">
        <v>1833</v>
      </c>
      <c r="D11" s="441" t="s">
        <v>31</v>
      </c>
      <c r="E11" s="421">
        <v>348</v>
      </c>
      <c r="F11" s="20"/>
      <c r="G11" s="21"/>
    </row>
    <row r="12" spans="1:7" ht="30">
      <c r="A12" s="463">
        <v>2</v>
      </c>
      <c r="B12" s="441"/>
      <c r="C12" s="429" t="s">
        <v>1834</v>
      </c>
      <c r="D12" s="441" t="s">
        <v>1310</v>
      </c>
      <c r="E12" s="421">
        <v>0.49</v>
      </c>
      <c r="F12" s="20"/>
      <c r="G12" s="21"/>
    </row>
    <row r="13" spans="1:7" ht="15">
      <c r="A13" s="463">
        <v>3</v>
      </c>
      <c r="B13" s="441"/>
      <c r="C13" s="429" t="s">
        <v>1835</v>
      </c>
      <c r="D13" s="441" t="s">
        <v>16</v>
      </c>
      <c r="E13" s="421">
        <v>14</v>
      </c>
      <c r="F13" s="20"/>
      <c r="G13" s="21"/>
    </row>
    <row r="14" spans="1:7">
      <c r="A14" s="31">
        <v>4</v>
      </c>
      <c r="B14" s="422"/>
      <c r="C14" s="430" t="s">
        <v>1836</v>
      </c>
      <c r="D14" s="30" t="s">
        <v>10</v>
      </c>
      <c r="E14" s="437">
        <v>118</v>
      </c>
      <c r="F14" s="20"/>
      <c r="G14" s="21"/>
    </row>
    <row r="15" spans="1:7">
      <c r="A15" s="436">
        <v>0</v>
      </c>
      <c r="B15" s="32"/>
      <c r="C15" s="198" t="s">
        <v>137</v>
      </c>
      <c r="D15" s="152"/>
      <c r="E15" s="435"/>
      <c r="F15" s="20"/>
      <c r="G15" s="21"/>
    </row>
    <row r="16" spans="1:7" ht="76.5">
      <c r="A16" s="436">
        <v>4</v>
      </c>
      <c r="B16" s="32"/>
      <c r="C16" s="192" t="s">
        <v>1837</v>
      </c>
      <c r="D16" s="416" t="s">
        <v>47</v>
      </c>
      <c r="E16" s="193">
        <v>112776</v>
      </c>
      <c r="F16" s="20"/>
      <c r="G16" s="21"/>
    </row>
    <row r="17" spans="1:7" ht="67.150000000000006" customHeight="1">
      <c r="A17" s="436">
        <v>0</v>
      </c>
      <c r="B17" s="32"/>
      <c r="C17" s="194" t="s">
        <v>135</v>
      </c>
      <c r="D17" s="196" t="s">
        <v>47</v>
      </c>
      <c r="E17" s="199">
        <f>E16*1.1</f>
        <v>124053.6</v>
      </c>
      <c r="F17" s="20"/>
      <c r="G17" s="21"/>
    </row>
    <row r="18" spans="1:7">
      <c r="A18" s="436">
        <v>0</v>
      </c>
      <c r="B18" s="32"/>
      <c r="C18" s="200" t="s">
        <v>136</v>
      </c>
      <c r="D18" s="416" t="s">
        <v>13</v>
      </c>
      <c r="E18" s="196">
        <v>1</v>
      </c>
      <c r="F18" s="20"/>
      <c r="G18" s="21"/>
    </row>
    <row r="19" spans="1:7">
      <c r="A19" s="436">
        <v>5</v>
      </c>
      <c r="B19" s="32"/>
      <c r="C19" s="201" t="s">
        <v>138</v>
      </c>
      <c r="D19" s="152" t="s">
        <v>30</v>
      </c>
      <c r="E19" s="435">
        <v>79</v>
      </c>
      <c r="F19" s="20"/>
      <c r="G19" s="21"/>
    </row>
    <row r="20" spans="1:7">
      <c r="A20" s="436">
        <v>0</v>
      </c>
      <c r="B20" s="32"/>
      <c r="C20" s="197"/>
      <c r="D20" s="152"/>
      <c r="E20" s="435"/>
      <c r="F20" s="20"/>
      <c r="G20" s="21"/>
    </row>
    <row r="21" spans="1:7">
      <c r="A21" s="436">
        <v>0</v>
      </c>
      <c r="B21" s="32"/>
      <c r="C21" s="198" t="s">
        <v>1326</v>
      </c>
      <c r="D21" s="152"/>
      <c r="E21" s="435"/>
      <c r="F21" s="20"/>
      <c r="G21" s="21"/>
    </row>
    <row r="22" spans="1:7" ht="76.5">
      <c r="A22" s="436">
        <v>6</v>
      </c>
      <c r="B22" s="32"/>
      <c r="C22" s="192" t="s">
        <v>1838</v>
      </c>
      <c r="D22" s="416" t="s">
        <v>47</v>
      </c>
      <c r="E22" s="193">
        <v>15830</v>
      </c>
      <c r="F22" s="20"/>
      <c r="G22" s="21"/>
    </row>
    <row r="23" spans="1:7" ht="78.599999999999994" customHeight="1">
      <c r="A23" s="436">
        <v>0</v>
      </c>
      <c r="B23" s="32"/>
      <c r="C23" s="194" t="s">
        <v>135</v>
      </c>
      <c r="D23" s="196" t="s">
        <v>47</v>
      </c>
      <c r="E23" s="199">
        <f>E22*1.1</f>
        <v>17413</v>
      </c>
      <c r="F23" s="20"/>
      <c r="G23" s="21"/>
    </row>
    <row r="24" spans="1:7">
      <c r="A24" s="436">
        <v>0</v>
      </c>
      <c r="B24" s="32"/>
      <c r="C24" s="195" t="s">
        <v>136</v>
      </c>
      <c r="D24" s="416" t="s">
        <v>13</v>
      </c>
      <c r="E24" s="196">
        <v>1</v>
      </c>
      <c r="F24" s="20"/>
      <c r="G24" s="21"/>
    </row>
    <row r="25" spans="1:7" ht="25.5">
      <c r="A25" s="436">
        <v>0</v>
      </c>
      <c r="B25" s="32"/>
      <c r="C25" s="198" t="s">
        <v>1327</v>
      </c>
      <c r="D25" s="152"/>
      <c r="E25" s="435"/>
      <c r="F25" s="20"/>
      <c r="G25" s="21"/>
    </row>
    <row r="26" spans="1:7" ht="76.5">
      <c r="A26" s="436">
        <v>7</v>
      </c>
      <c r="B26" s="32"/>
      <c r="C26" s="192" t="s">
        <v>1838</v>
      </c>
      <c r="D26" s="416" t="s">
        <v>47</v>
      </c>
      <c r="E26" s="193">
        <f>1562+888+2999</f>
        <v>5449</v>
      </c>
      <c r="F26" s="20"/>
      <c r="G26" s="21"/>
    </row>
    <row r="27" spans="1:7" ht="66" customHeight="1">
      <c r="A27" s="436">
        <v>0</v>
      </c>
      <c r="B27" s="32"/>
      <c r="C27" s="194" t="s">
        <v>135</v>
      </c>
      <c r="D27" s="196" t="s">
        <v>47</v>
      </c>
      <c r="E27" s="199">
        <f>E26*1.1</f>
        <v>5993.9000000000005</v>
      </c>
      <c r="F27" s="20"/>
      <c r="G27" s="21"/>
    </row>
    <row r="28" spans="1:7">
      <c r="A28" s="436">
        <v>0</v>
      </c>
      <c r="B28" s="32"/>
      <c r="C28" s="195" t="s">
        <v>136</v>
      </c>
      <c r="D28" s="416" t="s">
        <v>13</v>
      </c>
      <c r="E28" s="196">
        <v>1</v>
      </c>
      <c r="F28" s="20"/>
      <c r="G28" s="21"/>
    </row>
    <row r="29" spans="1:7">
      <c r="A29" s="436">
        <v>0</v>
      </c>
      <c r="B29" s="32"/>
      <c r="C29" s="198" t="s">
        <v>1328</v>
      </c>
      <c r="D29" s="152"/>
      <c r="E29" s="435"/>
      <c r="F29" s="20"/>
      <c r="G29" s="21"/>
    </row>
    <row r="30" spans="1:7" ht="76.5">
      <c r="A30" s="436">
        <v>8</v>
      </c>
      <c r="B30" s="32"/>
      <c r="C30" s="192" t="s">
        <v>1838</v>
      </c>
      <c r="D30" s="416" t="s">
        <v>47</v>
      </c>
      <c r="E30" s="193">
        <v>2672</v>
      </c>
      <c r="F30" s="20"/>
      <c r="G30" s="21"/>
    </row>
    <row r="31" spans="1:7" ht="66" customHeight="1">
      <c r="A31" s="436">
        <v>0</v>
      </c>
      <c r="B31" s="32"/>
      <c r="C31" s="194" t="s">
        <v>135</v>
      </c>
      <c r="D31" s="196" t="s">
        <v>47</v>
      </c>
      <c r="E31" s="199">
        <f>E30*1.1</f>
        <v>2939.2000000000003</v>
      </c>
      <c r="F31" s="20"/>
      <c r="G31" s="21"/>
    </row>
    <row r="32" spans="1:7">
      <c r="A32" s="436">
        <v>0</v>
      </c>
      <c r="B32" s="32"/>
      <c r="C32" s="195" t="s">
        <v>136</v>
      </c>
      <c r="D32" s="416" t="s">
        <v>13</v>
      </c>
      <c r="E32" s="196">
        <v>1</v>
      </c>
      <c r="F32" s="20"/>
      <c r="G32" s="21"/>
    </row>
    <row r="33" spans="1:7">
      <c r="A33" s="436">
        <v>0</v>
      </c>
      <c r="B33" s="32"/>
      <c r="C33" s="197"/>
      <c r="D33" s="152"/>
      <c r="E33" s="435"/>
      <c r="F33" s="20"/>
      <c r="G33" s="21"/>
    </row>
    <row r="34" spans="1:7" ht="25.5">
      <c r="A34" s="436">
        <v>0</v>
      </c>
      <c r="B34" s="32"/>
      <c r="C34" s="198" t="s">
        <v>1329</v>
      </c>
      <c r="D34" s="152"/>
      <c r="E34" s="435"/>
      <c r="F34" s="20"/>
      <c r="G34" s="21"/>
    </row>
    <row r="35" spans="1:7" ht="76.5">
      <c r="A35" s="436">
        <v>9</v>
      </c>
      <c r="B35" s="32"/>
      <c r="C35" s="192" t="s">
        <v>1839</v>
      </c>
      <c r="D35" s="416" t="s">
        <v>47</v>
      </c>
      <c r="E35" s="193">
        <v>23078</v>
      </c>
      <c r="F35" s="20"/>
      <c r="G35" s="21"/>
    </row>
    <row r="36" spans="1:7" ht="38.25">
      <c r="A36" s="436">
        <v>0</v>
      </c>
      <c r="B36" s="32"/>
      <c r="C36" s="194" t="s">
        <v>135</v>
      </c>
      <c r="D36" s="196" t="s">
        <v>47</v>
      </c>
      <c r="E36" s="199">
        <f>E35*1.1</f>
        <v>25385.800000000003</v>
      </c>
      <c r="F36" s="20"/>
      <c r="G36" s="21"/>
    </row>
    <row r="37" spans="1:7">
      <c r="A37" s="436">
        <v>0</v>
      </c>
      <c r="B37" s="32"/>
      <c r="C37" s="194" t="s">
        <v>136</v>
      </c>
      <c r="D37" s="416" t="s">
        <v>13</v>
      </c>
      <c r="E37" s="196">
        <v>1</v>
      </c>
      <c r="F37" s="20"/>
      <c r="G37" s="21"/>
    </row>
    <row r="38" spans="1:7">
      <c r="A38" s="436">
        <v>0</v>
      </c>
      <c r="B38" s="32"/>
      <c r="C38" s="197"/>
      <c r="D38" s="152"/>
      <c r="E38" s="435"/>
      <c r="F38" s="20"/>
      <c r="G38" s="21"/>
    </row>
    <row r="39" spans="1:7">
      <c r="A39" s="436">
        <v>0</v>
      </c>
      <c r="B39" s="32"/>
      <c r="C39" s="198" t="s">
        <v>1330</v>
      </c>
      <c r="D39" s="152"/>
      <c r="E39" s="435"/>
      <c r="F39" s="20"/>
      <c r="G39" s="21"/>
    </row>
    <row r="40" spans="1:7" ht="76.5">
      <c r="A40" s="436">
        <v>10</v>
      </c>
      <c r="B40" s="32"/>
      <c r="C40" s="192" t="s">
        <v>1840</v>
      </c>
      <c r="D40" s="416" t="s">
        <v>47</v>
      </c>
      <c r="E40" s="193">
        <v>20898</v>
      </c>
      <c r="F40" s="20"/>
      <c r="G40" s="21"/>
    </row>
    <row r="41" spans="1:7" ht="65.45" customHeight="1">
      <c r="A41" s="436">
        <v>0</v>
      </c>
      <c r="B41" s="32"/>
      <c r="C41" s="194" t="s">
        <v>135</v>
      </c>
      <c r="D41" s="196" t="s">
        <v>47</v>
      </c>
      <c r="E41" s="199">
        <f>E40*1.1</f>
        <v>22987.800000000003</v>
      </c>
      <c r="F41" s="20"/>
      <c r="G41" s="21"/>
    </row>
    <row r="42" spans="1:7">
      <c r="A42" s="436">
        <v>0</v>
      </c>
      <c r="B42" s="32"/>
      <c r="C42" s="194" t="s">
        <v>136</v>
      </c>
      <c r="D42" s="416" t="s">
        <v>13</v>
      </c>
      <c r="E42" s="196">
        <v>1</v>
      </c>
      <c r="F42" s="20"/>
      <c r="G42" s="21"/>
    </row>
    <row r="43" spans="1:7">
      <c r="A43" s="447"/>
      <c r="B43" s="455"/>
      <c r="C43" s="42"/>
      <c r="D43" s="43"/>
      <c r="E43" s="448"/>
      <c r="F43" s="20"/>
      <c r="G43" s="21"/>
    </row>
    <row r="44" spans="1:7" s="16" customFormat="1" ht="14.25">
      <c r="A44" s="425"/>
      <c r="B44" s="425"/>
      <c r="C44" s="460"/>
      <c r="D44" s="460" t="s">
        <v>1</v>
      </c>
      <c r="E44" s="426"/>
      <c r="F44" s="45"/>
      <c r="G44" s="46"/>
    </row>
    <row r="46" spans="1:7" s="50" customFormat="1" ht="12.75" customHeight="1">
      <c r="B46" s="51" t="str">
        <f>'1,1'!B22</f>
        <v>Piezīmes:</v>
      </c>
    </row>
    <row r="47" spans="1:7" s="50" customFormat="1" ht="45" customHeight="1">
      <c r="A47"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7" s="892"/>
      <c r="C47" s="892"/>
      <c r="D47" s="892"/>
      <c r="E47" s="892"/>
      <c r="F47" s="892"/>
      <c r="G47" s="892"/>
    </row>
  </sheetData>
  <mergeCells count="8">
    <mergeCell ref="A47:G4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40"/>
  <sheetViews>
    <sheetView showZeros="0" view="pageBreakPreview" zoomScaleNormal="100" zoomScaleSheetLayoutView="100" workbookViewId="0">
      <selection activeCell="C7" sqref="C7:C8"/>
    </sheetView>
  </sheetViews>
  <sheetFormatPr defaultColWidth="9.140625" defaultRowHeight="12.75"/>
  <cols>
    <col min="1" max="1" width="6.28515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1,6</v>
      </c>
      <c r="E1" s="10"/>
      <c r="F1" s="10"/>
      <c r="G1" s="10"/>
    </row>
    <row r="2" spans="1:7" s="9" customFormat="1" ht="18.75">
      <c r="A2" s="895" t="str">
        <f>C9</f>
        <v>Jumti</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ht="15.75">
      <c r="A9" s="115">
        <v>0</v>
      </c>
      <c r="B9" s="190"/>
      <c r="C9" s="117" t="s">
        <v>1282</v>
      </c>
      <c r="D9" s="119"/>
      <c r="E9" s="202"/>
      <c r="F9" s="20"/>
      <c r="G9" s="21"/>
    </row>
    <row r="10" spans="1:7">
      <c r="A10" s="122">
        <v>1</v>
      </c>
      <c r="B10" s="417"/>
      <c r="C10" s="154" t="s">
        <v>139</v>
      </c>
      <c r="D10" s="152" t="s">
        <v>31</v>
      </c>
      <c r="E10" s="153">
        <v>6062</v>
      </c>
      <c r="F10" s="20"/>
      <c r="G10" s="21"/>
    </row>
    <row r="11" spans="1:7">
      <c r="A11" s="122">
        <v>0</v>
      </c>
      <c r="B11" s="417"/>
      <c r="C11" s="155" t="s">
        <v>1842</v>
      </c>
      <c r="D11" s="152" t="s">
        <v>31</v>
      </c>
      <c r="E11" s="153">
        <f>E10*1.15</f>
        <v>6971.2999999999993</v>
      </c>
      <c r="F11" s="20"/>
      <c r="G11" s="21"/>
    </row>
    <row r="12" spans="1:7">
      <c r="A12" s="122">
        <v>0</v>
      </c>
      <c r="B12" s="417"/>
      <c r="C12" s="155" t="s">
        <v>1843</v>
      </c>
      <c r="D12" s="152" t="s">
        <v>13</v>
      </c>
      <c r="E12" s="153">
        <v>1</v>
      </c>
      <c r="F12" s="20"/>
      <c r="G12" s="21"/>
    </row>
    <row r="13" spans="1:7">
      <c r="A13" s="122">
        <v>2</v>
      </c>
      <c r="B13" s="462"/>
      <c r="C13" s="154" t="s">
        <v>140</v>
      </c>
      <c r="D13" s="152" t="s">
        <v>31</v>
      </c>
      <c r="E13" s="153">
        <v>6062</v>
      </c>
      <c r="F13" s="20"/>
      <c r="G13" s="21"/>
    </row>
    <row r="14" spans="1:7" ht="114.75">
      <c r="A14" s="122">
        <v>0</v>
      </c>
      <c r="B14" s="462"/>
      <c r="C14" s="155" t="s">
        <v>1844</v>
      </c>
      <c r="D14" s="152" t="s">
        <v>31</v>
      </c>
      <c r="E14" s="153">
        <f>1.05*E13</f>
        <v>6365.1</v>
      </c>
      <c r="F14" s="20"/>
      <c r="G14" s="21"/>
    </row>
    <row r="15" spans="1:7">
      <c r="A15" s="122">
        <v>3</v>
      </c>
      <c r="B15" s="462"/>
      <c r="C15" s="154" t="s">
        <v>1845</v>
      </c>
      <c r="D15" s="152" t="s">
        <v>31</v>
      </c>
      <c r="E15" s="153">
        <v>6062</v>
      </c>
      <c r="F15" s="20"/>
      <c r="G15" s="21"/>
    </row>
    <row r="16" spans="1:7" ht="102">
      <c r="A16" s="122">
        <v>0</v>
      </c>
      <c r="B16" s="462"/>
      <c r="C16" s="155" t="s">
        <v>1846</v>
      </c>
      <c r="D16" s="152" t="s">
        <v>31</v>
      </c>
      <c r="E16" s="153">
        <f>1.2*E15</f>
        <v>7274.4</v>
      </c>
      <c r="F16" s="20"/>
      <c r="G16" s="21"/>
    </row>
    <row r="17" spans="1:7">
      <c r="A17" s="122">
        <v>4</v>
      </c>
      <c r="B17" s="462"/>
      <c r="C17" s="154" t="s">
        <v>141</v>
      </c>
      <c r="D17" s="152" t="s">
        <v>31</v>
      </c>
      <c r="E17" s="153">
        <v>6062</v>
      </c>
      <c r="F17" s="20"/>
      <c r="G17" s="21"/>
    </row>
    <row r="18" spans="1:7" ht="102">
      <c r="A18" s="122">
        <v>0</v>
      </c>
      <c r="B18" s="462"/>
      <c r="C18" s="155" t="s">
        <v>1847</v>
      </c>
      <c r="D18" s="152" t="s">
        <v>31</v>
      </c>
      <c r="E18" s="153">
        <f>1.05*E17</f>
        <v>6365.1</v>
      </c>
      <c r="F18" s="20"/>
      <c r="G18" s="21"/>
    </row>
    <row r="19" spans="1:7">
      <c r="A19" s="122">
        <v>5</v>
      </c>
      <c r="B19" s="462"/>
      <c r="C19" s="154" t="s">
        <v>142</v>
      </c>
      <c r="D19" s="152" t="s">
        <v>31</v>
      </c>
      <c r="E19" s="153">
        <v>6062</v>
      </c>
      <c r="F19" s="20"/>
      <c r="G19" s="21"/>
    </row>
    <row r="20" spans="1:7" ht="102">
      <c r="A20" s="122">
        <v>0</v>
      </c>
      <c r="B20" s="462"/>
      <c r="C20" s="155" t="s">
        <v>1848</v>
      </c>
      <c r="D20" s="152" t="s">
        <v>31</v>
      </c>
      <c r="E20" s="153">
        <f>1.05*E19</f>
        <v>6365.1</v>
      </c>
      <c r="F20" s="20"/>
      <c r="G20" s="21"/>
    </row>
    <row r="21" spans="1:7">
      <c r="A21" s="122">
        <v>6</v>
      </c>
      <c r="B21" s="462"/>
      <c r="C21" s="154" t="s">
        <v>143</v>
      </c>
      <c r="D21" s="152" t="s">
        <v>31</v>
      </c>
      <c r="E21" s="153">
        <v>6062</v>
      </c>
      <c r="F21" s="20"/>
      <c r="G21" s="21"/>
    </row>
    <row r="22" spans="1:7" ht="25.5">
      <c r="A22" s="122">
        <v>0</v>
      </c>
      <c r="B22" s="462"/>
      <c r="C22" s="155" t="s">
        <v>1849</v>
      </c>
      <c r="D22" s="152" t="s">
        <v>31</v>
      </c>
      <c r="E22" s="153">
        <f>1.17*E21</f>
        <v>7092.54</v>
      </c>
      <c r="F22" s="20"/>
      <c r="G22" s="21"/>
    </row>
    <row r="23" spans="1:7" ht="25.5">
      <c r="A23" s="122">
        <v>0</v>
      </c>
      <c r="B23" s="462"/>
      <c r="C23" s="155" t="s">
        <v>1850</v>
      </c>
      <c r="D23" s="152" t="s">
        <v>31</v>
      </c>
      <c r="E23" s="153">
        <f>1.17*E21</f>
        <v>7092.54</v>
      </c>
      <c r="F23" s="20"/>
      <c r="G23" s="21"/>
    </row>
    <row r="24" spans="1:7">
      <c r="A24" s="122">
        <v>7</v>
      </c>
      <c r="B24" s="462"/>
      <c r="C24" s="203" t="s">
        <v>144</v>
      </c>
      <c r="D24" s="152" t="s">
        <v>10</v>
      </c>
      <c r="E24" s="153">
        <v>100</v>
      </c>
      <c r="F24" s="20"/>
      <c r="G24" s="21"/>
    </row>
    <row r="25" spans="1:7">
      <c r="A25" s="122">
        <v>8</v>
      </c>
      <c r="B25" s="462"/>
      <c r="C25" s="154" t="s">
        <v>145</v>
      </c>
      <c r="D25" s="152" t="s">
        <v>7</v>
      </c>
      <c r="E25" s="153">
        <v>44</v>
      </c>
      <c r="F25" s="20"/>
      <c r="G25" s="21"/>
    </row>
    <row r="26" spans="1:7">
      <c r="A26" s="122">
        <v>9</v>
      </c>
      <c r="B26" s="428"/>
      <c r="C26" s="204" t="s">
        <v>146</v>
      </c>
      <c r="D26" s="205" t="s">
        <v>10</v>
      </c>
      <c r="E26" s="206">
        <v>222</v>
      </c>
      <c r="F26" s="20"/>
      <c r="G26" s="21"/>
    </row>
    <row r="27" spans="1:7" ht="25.5">
      <c r="A27" s="122">
        <v>0</v>
      </c>
      <c r="B27" s="428"/>
      <c r="C27" s="155" t="s">
        <v>147</v>
      </c>
      <c r="D27" s="205" t="s">
        <v>10</v>
      </c>
      <c r="E27" s="206">
        <f>1.1*E26</f>
        <v>244.20000000000002</v>
      </c>
      <c r="F27" s="20"/>
      <c r="G27" s="21"/>
    </row>
    <row r="28" spans="1:7">
      <c r="A28" s="122">
        <v>10</v>
      </c>
      <c r="B28" s="428"/>
      <c r="C28" s="204" t="s">
        <v>1331</v>
      </c>
      <c r="D28" s="205" t="s">
        <v>10</v>
      </c>
      <c r="E28" s="207">
        <v>217</v>
      </c>
      <c r="F28" s="20"/>
      <c r="G28" s="21"/>
    </row>
    <row r="29" spans="1:7" ht="25.5">
      <c r="A29" s="122">
        <v>0</v>
      </c>
      <c r="B29" s="428"/>
      <c r="C29" s="155" t="s">
        <v>148</v>
      </c>
      <c r="D29" s="205" t="s">
        <v>10</v>
      </c>
      <c r="E29" s="208">
        <f>1.1*E28</f>
        <v>238.70000000000002</v>
      </c>
      <c r="F29" s="20"/>
      <c r="G29" s="21"/>
    </row>
    <row r="30" spans="1:7">
      <c r="A30" s="122">
        <v>11</v>
      </c>
      <c r="B30" s="123"/>
      <c r="C30" s="419" t="s">
        <v>149</v>
      </c>
      <c r="D30" s="210" t="s">
        <v>110</v>
      </c>
      <c r="E30" s="211">
        <v>1</v>
      </c>
      <c r="F30" s="20"/>
      <c r="G30" s="21"/>
    </row>
    <row r="31" spans="1:7" ht="38.25">
      <c r="A31" s="122">
        <v>13</v>
      </c>
      <c r="B31" s="428"/>
      <c r="C31" s="203" t="s">
        <v>150</v>
      </c>
      <c r="D31" s="152" t="s">
        <v>10</v>
      </c>
      <c r="E31" s="153">
        <v>200</v>
      </c>
      <c r="F31" s="20"/>
      <c r="G31" s="21"/>
    </row>
    <row r="32" spans="1:7">
      <c r="A32" s="122">
        <v>14</v>
      </c>
      <c r="B32" s="453"/>
      <c r="C32" s="212" t="s">
        <v>151</v>
      </c>
      <c r="D32" s="152" t="s">
        <v>152</v>
      </c>
      <c r="E32" s="439">
        <v>217</v>
      </c>
      <c r="F32" s="20"/>
      <c r="G32" s="21"/>
    </row>
    <row r="33" spans="1:8">
      <c r="A33" s="213">
        <v>15</v>
      </c>
      <c r="B33" s="417"/>
      <c r="C33" s="419" t="s">
        <v>153</v>
      </c>
      <c r="D33" s="416" t="s">
        <v>110</v>
      </c>
      <c r="E33" s="153">
        <v>1</v>
      </c>
      <c r="F33" s="20"/>
      <c r="G33" s="21"/>
    </row>
    <row r="34" spans="1:8">
      <c r="A34" s="213">
        <v>0</v>
      </c>
      <c r="B34" s="428"/>
      <c r="C34" s="155" t="s">
        <v>154</v>
      </c>
      <c r="D34" s="416" t="s">
        <v>110</v>
      </c>
      <c r="E34" s="153">
        <f>E33</f>
        <v>1</v>
      </c>
      <c r="F34" s="20"/>
      <c r="G34" s="21"/>
    </row>
    <row r="35" spans="1:8" s="16" customFormat="1">
      <c r="A35" s="213">
        <v>16</v>
      </c>
      <c r="B35" s="428"/>
      <c r="C35" s="419" t="s">
        <v>155</v>
      </c>
      <c r="D35" s="416" t="s">
        <v>110</v>
      </c>
      <c r="E35" s="153">
        <v>1</v>
      </c>
      <c r="F35" s="45"/>
      <c r="G35" s="46"/>
    </row>
    <row r="36" spans="1:8">
      <c r="A36" s="213">
        <v>0</v>
      </c>
      <c r="B36" s="123"/>
      <c r="C36" s="155" t="s">
        <v>154</v>
      </c>
      <c r="D36" s="416" t="s">
        <v>110</v>
      </c>
      <c r="E36" s="153">
        <f>E35</f>
        <v>1</v>
      </c>
      <c r="F36" s="20"/>
      <c r="G36" s="21"/>
    </row>
    <row r="37" spans="1:8">
      <c r="A37" s="465">
        <v>17</v>
      </c>
      <c r="B37" s="461"/>
      <c r="C37" s="204" t="s">
        <v>1851</v>
      </c>
      <c r="D37" s="205" t="s">
        <v>10</v>
      </c>
      <c r="E37" s="457">
        <v>205</v>
      </c>
    </row>
    <row r="38" spans="1:8" s="466" customFormat="1" ht="15">
      <c r="A38" s="434"/>
      <c r="B38" s="467"/>
      <c r="C38" s="468"/>
      <c r="D38" s="468" t="s">
        <v>1</v>
      </c>
      <c r="E38" s="468"/>
      <c r="G38" s="469"/>
      <c r="H38" s="469"/>
    </row>
    <row r="39" spans="1:8" s="50" customFormat="1" ht="12.75" customHeight="1">
      <c r="B39" s="51" t="str">
        <f>'1,1'!B22</f>
        <v>Piezīmes:</v>
      </c>
    </row>
    <row r="40" spans="1:8" s="50" customFormat="1" ht="45" customHeight="1">
      <c r="A40"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0" s="892"/>
      <c r="C40" s="892"/>
      <c r="D40" s="892"/>
      <c r="E40" s="892"/>
      <c r="F40" s="892"/>
      <c r="G40" s="892"/>
    </row>
  </sheetData>
  <mergeCells count="8">
    <mergeCell ref="A40:G4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73"/>
  <sheetViews>
    <sheetView showZeros="0" view="pageBreakPreview" zoomScaleNormal="100" zoomScaleSheetLayoutView="100" workbookViewId="0">
      <selection activeCell="A2" sqref="A2:G2"/>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893" t="s">
        <v>8</v>
      </c>
      <c r="B1" s="893"/>
      <c r="C1" s="893"/>
      <c r="D1" s="10" t="str">
        <f ca="1">MID(CELL("filename",A1), FIND("]", CELL("filename",A1))+ 1, 255)</f>
        <v>1,7</v>
      </c>
      <c r="E1" s="10"/>
      <c r="F1" s="10"/>
      <c r="G1" s="10"/>
    </row>
    <row r="2" spans="1:7" s="9" customFormat="1" ht="18.75">
      <c r="A2" s="895" t="str">
        <f>C9</f>
        <v>Grīdas</v>
      </c>
      <c r="B2" s="895"/>
      <c r="C2" s="895"/>
      <c r="D2" s="895"/>
      <c r="E2" s="895"/>
      <c r="F2" s="895"/>
      <c r="G2" s="895"/>
    </row>
    <row r="3" spans="1:7" ht="13.9" customHeight="1">
      <c r="A3" s="11" t="s">
        <v>1784</v>
      </c>
      <c r="B3" s="11"/>
      <c r="C3" s="13"/>
      <c r="D3" s="13"/>
      <c r="E3" s="13"/>
      <c r="F3" s="13"/>
    </row>
    <row r="4" spans="1:7" s="16" customFormat="1">
      <c r="A4" s="11" t="s">
        <v>1785</v>
      </c>
      <c r="B4" s="11"/>
      <c r="C4" s="15"/>
      <c r="D4" s="15"/>
      <c r="E4" s="15"/>
      <c r="F4" s="15"/>
    </row>
    <row r="5" spans="1:7" s="16" customFormat="1">
      <c r="A5" s="11" t="s">
        <v>1786</v>
      </c>
      <c r="B5" s="11"/>
      <c r="C5" s="17"/>
      <c r="D5" s="18"/>
      <c r="E5" s="18"/>
      <c r="F5" s="18"/>
    </row>
    <row r="6" spans="1:7">
      <c r="A6" s="19"/>
      <c r="B6" s="19"/>
    </row>
    <row r="7" spans="1:7" ht="14.25" customHeight="1">
      <c r="A7" s="896" t="s">
        <v>0</v>
      </c>
      <c r="B7" s="897"/>
      <c r="C7" s="903" t="s">
        <v>2</v>
      </c>
      <c r="D7" s="901" t="s">
        <v>3</v>
      </c>
      <c r="E7" s="902" t="s">
        <v>4</v>
      </c>
      <c r="F7" s="20"/>
      <c r="G7" s="21"/>
    </row>
    <row r="8" spans="1:7" ht="59.25" customHeight="1">
      <c r="A8" s="896"/>
      <c r="B8" s="898"/>
      <c r="C8" s="903"/>
      <c r="D8" s="901"/>
      <c r="E8" s="902"/>
      <c r="F8" s="20"/>
      <c r="G8" s="21"/>
    </row>
    <row r="9" spans="1:7">
      <c r="A9" s="115"/>
      <c r="B9" s="142"/>
      <c r="C9" s="24" t="s">
        <v>1283</v>
      </c>
      <c r="D9" s="118"/>
      <c r="E9" s="119"/>
      <c r="F9" s="20"/>
      <c r="G9" s="21"/>
    </row>
    <row r="10" spans="1:7">
      <c r="A10" s="122">
        <v>0</v>
      </c>
      <c r="B10" s="123"/>
      <c r="C10" s="126" t="s">
        <v>1332</v>
      </c>
      <c r="D10" s="416"/>
      <c r="E10" s="30"/>
      <c r="F10" s="20"/>
      <c r="G10" s="21"/>
    </row>
    <row r="11" spans="1:7" ht="25.5">
      <c r="A11" s="122">
        <v>1</v>
      </c>
      <c r="B11" s="128"/>
      <c r="C11" s="132" t="s">
        <v>1852</v>
      </c>
      <c r="D11" s="130" t="s">
        <v>16</v>
      </c>
      <c r="E11" s="38">
        <v>300</v>
      </c>
      <c r="F11" s="20"/>
      <c r="G11" s="21"/>
    </row>
    <row r="12" spans="1:7" ht="25.5">
      <c r="A12" s="122">
        <v>2</v>
      </c>
      <c r="B12" s="128"/>
      <c r="C12" s="132" t="s">
        <v>1853</v>
      </c>
      <c r="D12" s="130" t="s">
        <v>16</v>
      </c>
      <c r="E12" s="38">
        <v>1200</v>
      </c>
      <c r="F12" s="20"/>
      <c r="G12" s="21"/>
    </row>
    <row r="13" spans="1:7" ht="25.5">
      <c r="A13" s="122">
        <v>3</v>
      </c>
      <c r="B13" s="128"/>
      <c r="C13" s="132" t="s">
        <v>1854</v>
      </c>
      <c r="D13" s="130" t="s">
        <v>16</v>
      </c>
      <c r="E13" s="38">
        <v>2400</v>
      </c>
      <c r="F13" s="20"/>
      <c r="G13" s="21"/>
    </row>
    <row r="14" spans="1:7" ht="25.5">
      <c r="A14" s="122">
        <v>4</v>
      </c>
      <c r="B14" s="32"/>
      <c r="C14" s="132" t="s">
        <v>1855</v>
      </c>
      <c r="D14" s="37" t="s">
        <v>16</v>
      </c>
      <c r="E14" s="38">
        <v>3600</v>
      </c>
      <c r="F14" s="20"/>
      <c r="G14" s="21"/>
    </row>
    <row r="15" spans="1:7">
      <c r="A15" s="122">
        <v>5</v>
      </c>
      <c r="B15" s="214"/>
      <c r="C15" s="215" t="s">
        <v>1856</v>
      </c>
      <c r="D15" s="214" t="s">
        <v>65</v>
      </c>
      <c r="E15" s="216">
        <v>6000</v>
      </c>
      <c r="F15" s="20"/>
      <c r="G15" s="21"/>
    </row>
    <row r="16" spans="1:7">
      <c r="A16" s="122">
        <v>6</v>
      </c>
      <c r="B16" s="214"/>
      <c r="C16" s="215" t="s">
        <v>1857</v>
      </c>
      <c r="D16" s="214" t="s">
        <v>65</v>
      </c>
      <c r="E16" s="216">
        <v>2905</v>
      </c>
      <c r="F16" s="20"/>
      <c r="G16" s="21"/>
    </row>
    <row r="17" spans="1:7">
      <c r="A17" s="122">
        <v>7</v>
      </c>
      <c r="B17" s="217"/>
      <c r="C17" s="133" t="s">
        <v>1195</v>
      </c>
      <c r="D17" s="135" t="s">
        <v>31</v>
      </c>
      <c r="E17" s="38">
        <v>3095</v>
      </c>
      <c r="F17" s="20"/>
      <c r="G17" s="21"/>
    </row>
    <row r="18" spans="1:7">
      <c r="A18" s="122">
        <v>8</v>
      </c>
      <c r="B18" s="217"/>
      <c r="C18" s="133" t="s">
        <v>1196</v>
      </c>
      <c r="D18" s="135" t="s">
        <v>31</v>
      </c>
      <c r="E18" s="38">
        <v>2905</v>
      </c>
      <c r="F18" s="20"/>
      <c r="G18" s="21"/>
    </row>
    <row r="19" spans="1:7" ht="13.5">
      <c r="A19" s="122">
        <v>0</v>
      </c>
      <c r="B19" s="28"/>
      <c r="C19" s="218" t="s">
        <v>1858</v>
      </c>
      <c r="D19" s="30"/>
      <c r="E19" s="153"/>
      <c r="F19" s="20"/>
      <c r="G19" s="21"/>
    </row>
    <row r="20" spans="1:7" ht="89.25">
      <c r="A20" s="220">
        <v>9</v>
      </c>
      <c r="B20" s="216"/>
      <c r="C20" s="221" t="s">
        <v>1859</v>
      </c>
      <c r="D20" s="119" t="s">
        <v>31</v>
      </c>
      <c r="E20" s="222">
        <v>2596.6</v>
      </c>
      <c r="F20" s="20"/>
      <c r="G20" s="21"/>
    </row>
    <row r="21" spans="1:7">
      <c r="A21" s="122">
        <v>10</v>
      </c>
      <c r="B21" s="462"/>
      <c r="C21" s="154" t="s">
        <v>1860</v>
      </c>
      <c r="D21" s="152" t="s">
        <v>31</v>
      </c>
      <c r="E21" s="153">
        <v>2596.6</v>
      </c>
      <c r="F21" s="20"/>
      <c r="G21" s="21"/>
    </row>
    <row r="22" spans="1:7" ht="114.75">
      <c r="A22" s="122">
        <v>0</v>
      </c>
      <c r="B22" s="462"/>
      <c r="C22" s="219" t="s">
        <v>1861</v>
      </c>
      <c r="D22" s="152" t="s">
        <v>31</v>
      </c>
      <c r="E22" s="153">
        <f>1.05*E21</f>
        <v>2726.43</v>
      </c>
      <c r="F22" s="20"/>
      <c r="G22" s="21"/>
    </row>
    <row r="23" spans="1:7" ht="13.5">
      <c r="A23" s="122">
        <v>0</v>
      </c>
      <c r="B23" s="28"/>
      <c r="C23" s="218" t="s">
        <v>1862</v>
      </c>
      <c r="D23" s="30"/>
      <c r="E23" s="153"/>
      <c r="F23" s="20"/>
      <c r="G23" s="21"/>
    </row>
    <row r="24" spans="1:7" ht="89.25">
      <c r="A24" s="220">
        <v>11</v>
      </c>
      <c r="B24" s="216"/>
      <c r="C24" s="221" t="s">
        <v>1863</v>
      </c>
      <c r="D24" s="119" t="s">
        <v>31</v>
      </c>
      <c r="E24" s="222">
        <v>1044.9000000000001</v>
      </c>
      <c r="F24" s="20"/>
      <c r="G24" s="21"/>
    </row>
    <row r="25" spans="1:7">
      <c r="A25" s="122">
        <v>12</v>
      </c>
      <c r="B25" s="462"/>
      <c r="C25" s="154" t="s">
        <v>1860</v>
      </c>
      <c r="D25" s="152" t="s">
        <v>31</v>
      </c>
      <c r="E25" s="153">
        <v>1044.9000000000001</v>
      </c>
      <c r="F25" s="20"/>
      <c r="G25" s="21"/>
    </row>
    <row r="26" spans="1:7" ht="114.75">
      <c r="A26" s="122">
        <v>0</v>
      </c>
      <c r="B26" s="462"/>
      <c r="C26" s="219" t="s">
        <v>1861</v>
      </c>
      <c r="D26" s="152" t="s">
        <v>31</v>
      </c>
      <c r="E26" s="153">
        <f>1.05*E25</f>
        <v>1097.1450000000002</v>
      </c>
      <c r="F26" s="20"/>
      <c r="G26" s="21"/>
    </row>
    <row r="27" spans="1:7" ht="13.5">
      <c r="A27" s="122">
        <v>0</v>
      </c>
      <c r="B27" s="28"/>
      <c r="C27" s="218" t="s">
        <v>1864</v>
      </c>
      <c r="D27" s="30"/>
      <c r="E27" s="153"/>
      <c r="F27" s="20"/>
      <c r="G27" s="21"/>
    </row>
    <row r="28" spans="1:7" ht="89.25">
      <c r="A28" s="220">
        <v>13</v>
      </c>
      <c r="B28" s="216"/>
      <c r="C28" s="221" t="s">
        <v>1863</v>
      </c>
      <c r="D28" s="119" t="s">
        <v>31</v>
      </c>
      <c r="E28" s="222">
        <f>745.3+46.3+381.3+144+444.7</f>
        <v>1761.6</v>
      </c>
      <c r="F28" s="20"/>
      <c r="G28" s="21"/>
    </row>
    <row r="29" spans="1:7">
      <c r="A29" s="122">
        <v>14</v>
      </c>
      <c r="B29" s="462"/>
      <c r="C29" s="154" t="s">
        <v>1860</v>
      </c>
      <c r="D29" s="152" t="s">
        <v>31</v>
      </c>
      <c r="E29" s="153">
        <f>E28</f>
        <v>1761.6</v>
      </c>
      <c r="F29" s="20"/>
      <c r="G29" s="21"/>
    </row>
    <row r="30" spans="1:7" ht="114.75">
      <c r="A30" s="122">
        <v>0</v>
      </c>
      <c r="B30" s="462"/>
      <c r="C30" s="219" t="s">
        <v>1861</v>
      </c>
      <c r="D30" s="152" t="s">
        <v>31</v>
      </c>
      <c r="E30" s="153">
        <f>1.05*E29</f>
        <v>1849.68</v>
      </c>
      <c r="F30" s="20"/>
      <c r="G30" s="21"/>
    </row>
    <row r="31" spans="1:7" ht="63.75">
      <c r="A31" s="122">
        <v>15</v>
      </c>
      <c r="B31" s="462"/>
      <c r="C31" s="154" t="s">
        <v>1865</v>
      </c>
      <c r="D31" s="152" t="s">
        <v>31</v>
      </c>
      <c r="E31" s="153">
        <f>46.3+381.3+444.7</f>
        <v>872.3</v>
      </c>
      <c r="F31" s="20"/>
      <c r="G31" s="21"/>
    </row>
    <row r="32" spans="1:7" ht="13.5">
      <c r="A32" s="122">
        <v>0</v>
      </c>
      <c r="B32" s="28"/>
      <c r="C32" s="218" t="s">
        <v>1866</v>
      </c>
      <c r="D32" s="30"/>
      <c r="E32" s="153"/>
      <c r="F32" s="20"/>
      <c r="G32" s="21"/>
    </row>
    <row r="33" spans="1:7" ht="89.25">
      <c r="A33" s="220">
        <v>16</v>
      </c>
      <c r="B33" s="216"/>
      <c r="C33" s="221" t="s">
        <v>1859</v>
      </c>
      <c r="D33" s="119" t="s">
        <v>31</v>
      </c>
      <c r="E33" s="222">
        <v>680.6</v>
      </c>
      <c r="F33" s="20"/>
      <c r="G33" s="21"/>
    </row>
    <row r="34" spans="1:7">
      <c r="A34" s="122">
        <v>17</v>
      </c>
      <c r="B34" s="462"/>
      <c r="C34" s="154" t="s">
        <v>1860</v>
      </c>
      <c r="D34" s="152" t="s">
        <v>31</v>
      </c>
      <c r="E34" s="153">
        <f>E33</f>
        <v>680.6</v>
      </c>
      <c r="F34" s="20"/>
      <c r="G34" s="21"/>
    </row>
    <row r="35" spans="1:7" ht="114.75">
      <c r="A35" s="122">
        <v>0</v>
      </c>
      <c r="B35" s="462"/>
      <c r="C35" s="219" t="s">
        <v>1861</v>
      </c>
      <c r="D35" s="152" t="s">
        <v>31</v>
      </c>
      <c r="E35" s="153">
        <f>1.05*E34</f>
        <v>714.63000000000011</v>
      </c>
      <c r="F35" s="20"/>
      <c r="G35" s="21"/>
    </row>
    <row r="36" spans="1:7" ht="63.75">
      <c r="A36" s="122">
        <v>18</v>
      </c>
      <c r="B36" s="462"/>
      <c r="C36" s="154" t="s">
        <v>1865</v>
      </c>
      <c r="D36" s="152" t="s">
        <v>31</v>
      </c>
      <c r="E36" s="153">
        <f>E34</f>
        <v>680.6</v>
      </c>
      <c r="F36" s="20"/>
      <c r="G36" s="21"/>
    </row>
    <row r="37" spans="1:7" ht="13.5">
      <c r="A37" s="122">
        <v>0</v>
      </c>
      <c r="B37" s="28"/>
      <c r="C37" s="218" t="s">
        <v>1867</v>
      </c>
      <c r="D37" s="30"/>
      <c r="E37" s="153"/>
      <c r="F37" s="20"/>
      <c r="G37" s="21"/>
    </row>
    <row r="38" spans="1:7" ht="25.5">
      <c r="A38" s="220">
        <v>19</v>
      </c>
      <c r="B38" s="472"/>
      <c r="C38" s="223" t="s">
        <v>1868</v>
      </c>
      <c r="D38" s="119" t="s">
        <v>31</v>
      </c>
      <c r="E38" s="222">
        <v>228.7</v>
      </c>
      <c r="F38" s="20"/>
      <c r="G38" s="21"/>
    </row>
    <row r="39" spans="1:7" ht="25.5">
      <c r="A39" s="122">
        <v>20</v>
      </c>
      <c r="B39" s="462"/>
      <c r="C39" s="154" t="s">
        <v>1869</v>
      </c>
      <c r="D39" s="152" t="s">
        <v>31</v>
      </c>
      <c r="E39" s="222">
        <f>E38</f>
        <v>228.7</v>
      </c>
      <c r="F39" s="20"/>
      <c r="G39" s="21"/>
    </row>
    <row r="40" spans="1:7" ht="13.5">
      <c r="A40" s="122">
        <v>0</v>
      </c>
      <c r="B40" s="28"/>
      <c r="C40" s="218" t="s">
        <v>1870</v>
      </c>
      <c r="D40" s="30"/>
      <c r="E40" s="153"/>
      <c r="F40" s="20"/>
      <c r="G40" s="21"/>
    </row>
    <row r="41" spans="1:7" ht="25.5">
      <c r="A41" s="122">
        <v>21</v>
      </c>
      <c r="B41" s="462"/>
      <c r="C41" s="154" t="s">
        <v>1871</v>
      </c>
      <c r="D41" s="152" t="s">
        <v>31</v>
      </c>
      <c r="E41" s="222">
        <v>147.6</v>
      </c>
      <c r="F41" s="20"/>
      <c r="G41" s="21"/>
    </row>
    <row r="42" spans="1:7" ht="13.5">
      <c r="A42" s="122">
        <v>0</v>
      </c>
      <c r="B42" s="28"/>
      <c r="C42" s="218" t="s">
        <v>156</v>
      </c>
      <c r="D42" s="30"/>
      <c r="E42" s="153"/>
      <c r="F42" s="20"/>
      <c r="G42" s="21"/>
    </row>
    <row r="43" spans="1:7" ht="25.5">
      <c r="A43" s="122">
        <v>22</v>
      </c>
      <c r="B43" s="462"/>
      <c r="C43" s="154" t="s">
        <v>1872</v>
      </c>
      <c r="D43" s="152" t="s">
        <v>31</v>
      </c>
      <c r="E43" s="153">
        <v>775.6</v>
      </c>
      <c r="F43" s="20"/>
      <c r="G43" s="21"/>
    </row>
    <row r="44" spans="1:7" ht="25.5">
      <c r="A44" s="122">
        <v>23</v>
      </c>
      <c r="B44" s="462"/>
      <c r="C44" s="154" t="s">
        <v>1873</v>
      </c>
      <c r="D44" s="152" t="s">
        <v>31</v>
      </c>
      <c r="E44" s="153">
        <v>228.7</v>
      </c>
      <c r="F44" s="20"/>
      <c r="G44" s="21"/>
    </row>
    <row r="45" spans="1:7" ht="25.5">
      <c r="A45" s="122">
        <v>24</v>
      </c>
      <c r="B45" s="470"/>
      <c r="C45" s="224" t="s">
        <v>1874</v>
      </c>
      <c r="D45" s="225" t="s">
        <v>31</v>
      </c>
      <c r="E45" s="226">
        <v>3615.5</v>
      </c>
      <c r="F45" s="20"/>
      <c r="G45" s="21"/>
    </row>
    <row r="46" spans="1:7" ht="63.75">
      <c r="A46" s="122">
        <v>25</v>
      </c>
      <c r="B46" s="462"/>
      <c r="C46" s="154" t="s">
        <v>1865</v>
      </c>
      <c r="D46" s="152" t="s">
        <v>31</v>
      </c>
      <c r="E46" s="153">
        <f>E54+E58</f>
        <v>416.3</v>
      </c>
      <c r="F46" s="20"/>
      <c r="G46" s="21"/>
    </row>
    <row r="47" spans="1:7">
      <c r="A47" s="122">
        <v>26</v>
      </c>
      <c r="B47" s="462"/>
      <c r="C47" s="154" t="s">
        <v>157</v>
      </c>
      <c r="D47" s="152" t="s">
        <v>31</v>
      </c>
      <c r="E47" s="153">
        <f>E50-472.9</f>
        <v>251.10000000000002</v>
      </c>
      <c r="F47" s="20"/>
      <c r="G47" s="21"/>
    </row>
    <row r="48" spans="1:7">
      <c r="A48" s="122">
        <v>0</v>
      </c>
      <c r="B48" s="462"/>
      <c r="C48" s="219" t="s">
        <v>158</v>
      </c>
      <c r="D48" s="152" t="s">
        <v>47</v>
      </c>
      <c r="E48" s="153">
        <f>2.1*E47</f>
        <v>527.31000000000006</v>
      </c>
      <c r="F48" s="20"/>
      <c r="G48" s="21"/>
    </row>
    <row r="49" spans="1:7">
      <c r="A49" s="122">
        <v>0</v>
      </c>
      <c r="B49" s="462"/>
      <c r="C49" s="219" t="s">
        <v>109</v>
      </c>
      <c r="D49" s="152" t="s">
        <v>31</v>
      </c>
      <c r="E49" s="153">
        <f>E47</f>
        <v>251.10000000000002</v>
      </c>
      <c r="F49" s="20"/>
      <c r="G49" s="21"/>
    </row>
    <row r="50" spans="1:7">
      <c r="A50" s="122">
        <v>27</v>
      </c>
      <c r="B50" s="462"/>
      <c r="C50" s="154" t="s">
        <v>159</v>
      </c>
      <c r="D50" s="152" t="s">
        <v>31</v>
      </c>
      <c r="E50" s="153">
        <v>724</v>
      </c>
      <c r="F50" s="20"/>
      <c r="G50" s="21"/>
    </row>
    <row r="51" spans="1:7">
      <c r="A51" s="122">
        <v>0</v>
      </c>
      <c r="B51" s="462"/>
      <c r="C51" s="219" t="s">
        <v>1333</v>
      </c>
      <c r="D51" s="152" t="s">
        <v>31</v>
      </c>
      <c r="E51" s="153">
        <f>1.08*E50</f>
        <v>781.92000000000007</v>
      </c>
      <c r="F51" s="20"/>
      <c r="G51" s="21"/>
    </row>
    <row r="52" spans="1:7">
      <c r="A52" s="122">
        <v>0</v>
      </c>
      <c r="B52" s="462"/>
      <c r="C52" s="227" t="s">
        <v>160</v>
      </c>
      <c r="D52" s="152" t="s">
        <v>47</v>
      </c>
      <c r="E52" s="153">
        <f>4.4*E50</f>
        <v>3185.6000000000004</v>
      </c>
      <c r="F52" s="20"/>
      <c r="G52" s="21"/>
    </row>
    <row r="53" spans="1:7">
      <c r="A53" s="122">
        <v>0</v>
      </c>
      <c r="B53" s="462"/>
      <c r="C53" s="219" t="s">
        <v>161</v>
      </c>
      <c r="D53" s="152" t="s">
        <v>47</v>
      </c>
      <c r="E53" s="153">
        <f>0.44*E50</f>
        <v>318.56</v>
      </c>
      <c r="F53" s="20"/>
      <c r="G53" s="21"/>
    </row>
    <row r="54" spans="1:7">
      <c r="A54" s="122">
        <v>28</v>
      </c>
      <c r="B54" s="462"/>
      <c r="C54" s="154" t="s">
        <v>162</v>
      </c>
      <c r="D54" s="152" t="s">
        <v>31</v>
      </c>
      <c r="E54" s="153">
        <v>42.8</v>
      </c>
      <c r="F54" s="20"/>
      <c r="G54" s="21"/>
    </row>
    <row r="55" spans="1:7" ht="25.5">
      <c r="A55" s="122">
        <v>0</v>
      </c>
      <c r="B55" s="462"/>
      <c r="C55" s="219" t="s">
        <v>1334</v>
      </c>
      <c r="D55" s="152" t="s">
        <v>31</v>
      </c>
      <c r="E55" s="153">
        <f>1.25*E54</f>
        <v>53.5</v>
      </c>
      <c r="F55" s="20"/>
      <c r="G55" s="21"/>
    </row>
    <row r="56" spans="1:7" s="16" customFormat="1">
      <c r="A56" s="122">
        <v>0</v>
      </c>
      <c r="B56" s="462"/>
      <c r="C56" s="219" t="s">
        <v>163</v>
      </c>
      <c r="D56" s="152" t="s">
        <v>47</v>
      </c>
      <c r="E56" s="153">
        <f>0.45*E54</f>
        <v>19.259999999999998</v>
      </c>
      <c r="F56" s="45"/>
      <c r="G56" s="46"/>
    </row>
    <row r="57" spans="1:7" s="16" customFormat="1">
      <c r="A57" s="122">
        <v>0</v>
      </c>
      <c r="B57" s="462"/>
      <c r="C57" s="219" t="s">
        <v>164</v>
      </c>
      <c r="D57" s="152" t="s">
        <v>152</v>
      </c>
      <c r="E57" s="153">
        <f>0.7*E54</f>
        <v>29.959999999999997</v>
      </c>
      <c r="F57" s="45"/>
      <c r="G57" s="46"/>
    </row>
    <row r="58" spans="1:7">
      <c r="A58" s="122">
        <v>29</v>
      </c>
      <c r="B58" s="462"/>
      <c r="C58" s="154" t="s">
        <v>162</v>
      </c>
      <c r="D58" s="152" t="s">
        <v>31</v>
      </c>
      <c r="E58" s="153">
        <v>373.5</v>
      </c>
      <c r="F58" s="20"/>
      <c r="G58" s="21"/>
    </row>
    <row r="59" spans="1:7" ht="25.5">
      <c r="A59" s="122">
        <v>0</v>
      </c>
      <c r="B59" s="462"/>
      <c r="C59" s="219" t="s">
        <v>1335</v>
      </c>
      <c r="D59" s="152" t="s">
        <v>31</v>
      </c>
      <c r="E59" s="473">
        <f>1.25*E58</f>
        <v>466.875</v>
      </c>
      <c r="F59" s="21"/>
      <c r="G59" s="21"/>
    </row>
    <row r="60" spans="1:7">
      <c r="A60" s="122">
        <v>0</v>
      </c>
      <c r="B60" s="462"/>
      <c r="C60" s="219" t="s">
        <v>163</v>
      </c>
      <c r="D60" s="152" t="s">
        <v>47</v>
      </c>
      <c r="E60" s="473">
        <f>0.45*E58</f>
        <v>168.07500000000002</v>
      </c>
      <c r="F60" s="21"/>
      <c r="G60" s="21"/>
    </row>
    <row r="61" spans="1:7">
      <c r="A61" s="122">
        <v>0</v>
      </c>
      <c r="B61" s="462"/>
      <c r="C61" s="219" t="s">
        <v>164</v>
      </c>
      <c r="D61" s="152" t="s">
        <v>152</v>
      </c>
      <c r="E61" s="473">
        <f>0.7*E58</f>
        <v>261.45</v>
      </c>
      <c r="F61" s="21"/>
      <c r="G61" s="21"/>
    </row>
    <row r="62" spans="1:7" ht="25.5">
      <c r="A62" s="122">
        <v>30</v>
      </c>
      <c r="B62" s="462"/>
      <c r="C62" s="154" t="s">
        <v>1875</v>
      </c>
      <c r="D62" s="152" t="s">
        <v>31</v>
      </c>
      <c r="E62" s="473">
        <v>444.7</v>
      </c>
      <c r="F62" s="21"/>
      <c r="G62" s="21"/>
    </row>
    <row r="63" spans="1:7">
      <c r="A63" s="122">
        <v>31</v>
      </c>
      <c r="B63" s="462"/>
      <c r="C63" s="154" t="s">
        <v>165</v>
      </c>
      <c r="D63" s="152" t="s">
        <v>10</v>
      </c>
      <c r="E63" s="473">
        <v>820</v>
      </c>
      <c r="F63" s="21"/>
      <c r="G63" s="21"/>
    </row>
    <row r="64" spans="1:7" ht="13.5">
      <c r="A64" s="27">
        <v>0</v>
      </c>
      <c r="B64" s="28"/>
      <c r="C64" s="218" t="s">
        <v>166</v>
      </c>
      <c r="D64" s="30"/>
      <c r="E64" s="474"/>
      <c r="F64" s="21"/>
      <c r="G64" s="21"/>
    </row>
    <row r="65" spans="1:7">
      <c r="A65" s="149">
        <v>32</v>
      </c>
      <c r="B65" s="471"/>
      <c r="C65" s="228" t="s">
        <v>167</v>
      </c>
      <c r="D65" s="152" t="s">
        <v>30</v>
      </c>
      <c r="E65" s="473">
        <v>1</v>
      </c>
      <c r="F65" s="21"/>
      <c r="G65" s="21"/>
    </row>
    <row r="66" spans="1:7">
      <c r="A66" s="149">
        <v>0</v>
      </c>
      <c r="B66" s="471"/>
      <c r="C66" s="229" t="s">
        <v>1336</v>
      </c>
      <c r="D66" s="152" t="s">
        <v>30</v>
      </c>
      <c r="E66" s="473">
        <f>E65</f>
        <v>1</v>
      </c>
      <c r="F66" s="21"/>
      <c r="G66" s="21"/>
    </row>
    <row r="67" spans="1:7">
      <c r="A67" s="149">
        <v>33</v>
      </c>
      <c r="B67" s="471"/>
      <c r="C67" s="228" t="s">
        <v>167</v>
      </c>
      <c r="D67" s="152" t="s">
        <v>30</v>
      </c>
      <c r="E67" s="473">
        <v>1</v>
      </c>
      <c r="F67" s="21"/>
      <c r="G67" s="21"/>
    </row>
    <row r="68" spans="1:7" ht="25.5">
      <c r="A68" s="149">
        <v>0</v>
      </c>
      <c r="B68" s="471"/>
      <c r="C68" s="229" t="s">
        <v>168</v>
      </c>
      <c r="D68" s="152" t="s">
        <v>30</v>
      </c>
      <c r="E68" s="473">
        <f>E67</f>
        <v>1</v>
      </c>
      <c r="F68" s="21"/>
      <c r="G68" s="21"/>
    </row>
    <row r="69" spans="1:7">
      <c r="A69" s="447"/>
      <c r="B69" s="455"/>
      <c r="C69" s="42"/>
      <c r="D69" s="43"/>
      <c r="E69" s="475"/>
      <c r="F69" s="21"/>
      <c r="G69" s="21"/>
    </row>
    <row r="70" spans="1:7">
      <c r="A70" s="423"/>
      <c r="B70" s="423"/>
      <c r="C70" s="456"/>
      <c r="D70" s="456" t="s">
        <v>1</v>
      </c>
      <c r="E70" s="456"/>
      <c r="F70" s="21"/>
      <c r="G70" s="21"/>
    </row>
    <row r="71" spans="1:7">
      <c r="A71" s="451"/>
      <c r="B71" s="451"/>
      <c r="C71" s="446"/>
      <c r="D71" s="446"/>
      <c r="E71" s="446"/>
      <c r="F71" s="21"/>
      <c r="G71" s="21"/>
    </row>
    <row r="72" spans="1:7">
      <c r="A72" s="451"/>
      <c r="B72" s="451"/>
      <c r="C72" s="446"/>
      <c r="D72" s="446"/>
      <c r="E72" s="446"/>
      <c r="F72" s="21"/>
      <c r="G72" s="21"/>
    </row>
    <row r="73" spans="1:7" s="50" customFormat="1" ht="45" customHeight="1">
      <c r="A73" s="892"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3" s="892"/>
      <c r="C73" s="892"/>
      <c r="D73" s="892"/>
      <c r="E73" s="892"/>
      <c r="F73" s="892"/>
      <c r="G73" s="892"/>
    </row>
  </sheetData>
  <mergeCells count="8">
    <mergeCell ref="A73:G7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72</vt:i4>
      </vt:variant>
    </vt:vector>
  </HeadingPairs>
  <TitlesOfParts>
    <vt:vector size="111" baseType="lpstr">
      <vt:lpstr>Koptame </vt:lpstr>
      <vt:lpstr>kops1 </vt:lpstr>
      <vt:lpstr>1,1</vt:lpstr>
      <vt:lpstr>1,2</vt:lpstr>
      <vt:lpstr>1,3</vt:lpstr>
      <vt:lpstr>1,4</vt:lpstr>
      <vt:lpstr>1,5</vt:lpstr>
      <vt:lpstr>1,6</vt:lpstr>
      <vt:lpstr>1,7</vt:lpstr>
      <vt:lpstr>1,8</vt:lpstr>
      <vt:lpstr>1,9</vt:lpstr>
      <vt:lpstr>1,10</vt:lpstr>
      <vt:lpstr>1,11</vt:lpstr>
      <vt:lpstr>1,12</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2018-09-26T10:04:33Z</cp:lastPrinted>
  <dcterms:created xsi:type="dcterms:W3CDTF">2011-09-07T11:49:58Z</dcterms:created>
  <dcterms:modified xsi:type="dcterms:W3CDTF">2018-09-26T10:05:29Z</dcterms:modified>
</cp:coreProperties>
</file>