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R:\Ingars\VATP6\VATP6 razosanas eka\Buvnieciba\Iepirkums\Grozijumi1\"/>
    </mc:Choice>
  </mc:AlternateContent>
  <xr:revisionPtr revIDLastSave="0" documentId="13_ncr:1_{8C34C6F3-54EC-41D1-A61C-F17CB362B466}" xr6:coauthVersionLast="37" xr6:coauthVersionMax="37" xr10:uidLastSave="{00000000-0000-0000-0000-000000000000}"/>
  <bookViews>
    <workbookView xWindow="0" yWindow="0" windowWidth="23040" windowHeight="9012" tabRatio="766" firstSheet="2" activeTab="4" xr2:uid="{00000000-000D-0000-FFFF-FFFF00000000}"/>
  </bookViews>
  <sheets>
    <sheet name="Koptame " sheetId="128" r:id="rId1"/>
    <sheet name="kops1 " sheetId="129"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1,12" sheetId="89" r:id="rId14"/>
    <sheet name="1,13" sheetId="133" r:id="rId15"/>
    <sheet name="kops2" sheetId="130" r:id="rId16"/>
    <sheet name="2,1" sheetId="98" r:id="rId17"/>
    <sheet name="2,2" sheetId="99" r:id="rId18"/>
    <sheet name="2,3" sheetId="100" r:id="rId19"/>
    <sheet name="2,4" sheetId="101" r:id="rId20"/>
    <sheet name="2,5" sheetId="102" r:id="rId21"/>
    <sheet name="2,6" sheetId="103" r:id="rId22"/>
    <sheet name="2,7" sheetId="104" r:id="rId23"/>
    <sheet name="2,8" sheetId="105" r:id="rId24"/>
    <sheet name="2,9" sheetId="106" r:id="rId25"/>
    <sheet name="2,10" sheetId="107" r:id="rId26"/>
    <sheet name="2,11" sheetId="108" r:id="rId27"/>
    <sheet name="2,12" sheetId="111" r:id="rId28"/>
    <sheet name="2,13" sheetId="112" r:id="rId29"/>
    <sheet name="2,14" sheetId="113" r:id="rId30"/>
    <sheet name="2,15" sheetId="114" r:id="rId31"/>
    <sheet name="kops3" sheetId="131" r:id="rId32"/>
    <sheet name="3,1" sheetId="119" r:id="rId33"/>
    <sheet name="3,2" sheetId="120" r:id="rId34"/>
    <sheet name="3,3" sheetId="121" r:id="rId35"/>
    <sheet name="3,4" sheetId="109" r:id="rId36"/>
    <sheet name="3,5" sheetId="110" r:id="rId37"/>
    <sheet name="3,6" sheetId="122" r:id="rId38"/>
    <sheet name="kops4" sheetId="132" r:id="rId39"/>
    <sheet name="4,1" sheetId="127" r:id="rId40"/>
  </sheets>
  <externalReferences>
    <externalReference r:id="rId41"/>
    <externalReference r:id="rId42"/>
    <externalReference r:id="rId43"/>
  </externalReferences>
  <definedNames>
    <definedName name="A">'[1]2'!$A$1</definedName>
    <definedName name="P" localSheetId="2">#REF!</definedName>
    <definedName name="P" localSheetId="11">#REF!</definedName>
    <definedName name="P" localSheetId="12">#REF!</definedName>
    <definedName name="P" localSheetId="13">#REF!</definedName>
    <definedName name="P" localSheetId="14">#REF!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6">#REF!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32">#REF!</definedName>
    <definedName name="P" localSheetId="33">#REF!</definedName>
    <definedName name="P" localSheetId="34">#REF!</definedName>
    <definedName name="P" localSheetId="35">#REF!</definedName>
    <definedName name="P" localSheetId="36">#REF!</definedName>
    <definedName name="P" localSheetId="37">#REF!</definedName>
    <definedName name="P" localSheetId="39">#REF!</definedName>
    <definedName name="P" localSheetId="1">#REF!</definedName>
    <definedName name="P" localSheetId="15">#REF!</definedName>
    <definedName name="P" localSheetId="31">#REF!</definedName>
    <definedName name="P" localSheetId="38">#REF!</definedName>
    <definedName name="P" localSheetId="0">#REF!</definedName>
    <definedName name="P">#REF!</definedName>
    <definedName name="_xlnm.Print_Area" localSheetId="2">'1,1'!$A$1:$G$23</definedName>
    <definedName name="_xlnm.Print_Area" localSheetId="11">'1,10'!$A$1:$G$41</definedName>
    <definedName name="_xlnm.Print_Area" localSheetId="12">'1,11'!$A$1:$G$71</definedName>
    <definedName name="_xlnm.Print_Area" localSheetId="13">'1,12'!$A$1:$G$51</definedName>
    <definedName name="_xlnm.Print_Area" localSheetId="14">'1,13'!$A$1:$G$31</definedName>
    <definedName name="_xlnm.Print_Area" localSheetId="3">'1,2'!$A$1:$G$51</definedName>
    <definedName name="_xlnm.Print_Area" localSheetId="4">'1,3'!$A$1:$G$121</definedName>
    <definedName name="_xlnm.Print_Area" localSheetId="5">'1,4'!$A$1:$G$45</definedName>
    <definedName name="_xlnm.Print_Area" localSheetId="6">'1,5'!$A$1:$G$47</definedName>
    <definedName name="_xlnm.Print_Area" localSheetId="8">'1,7'!$A$1:$G$80</definedName>
    <definedName name="_xlnm.Print_Area" localSheetId="9">'1,8'!$A$1:$G$54</definedName>
    <definedName name="_xlnm.Print_Area" localSheetId="10">'1,9'!$A$1:$G$49</definedName>
    <definedName name="_xlnm.Print_Area" localSheetId="16">'2,1'!$A$1:$H$100</definedName>
    <definedName name="_xlnm.Print_Area" localSheetId="25">'2,10'!$A$1:$H$19</definedName>
    <definedName name="_xlnm.Print_Area" localSheetId="26">'2,11'!$A$1:$G$15</definedName>
    <definedName name="_xlnm.Print_Area" localSheetId="27">'2,12'!$A$1:$H$44</definedName>
    <definedName name="_xlnm.Print_Area" localSheetId="28">'2,13'!$A$1:$H$65</definedName>
    <definedName name="_xlnm.Print_Area" localSheetId="29">'2,14'!$A$1:$H$148</definedName>
    <definedName name="_xlnm.Print_Area" localSheetId="30">'2,15'!$A$1:$I$343</definedName>
    <definedName name="_xlnm.Print_Area" localSheetId="17">'2,2'!$A$1:$H$36</definedName>
    <definedName name="_xlnm.Print_Area" localSheetId="18">'2,3'!$A$1:$H$132</definedName>
    <definedName name="_xlnm.Print_Area" localSheetId="19">'2,4'!$A$1:$H$220</definedName>
    <definedName name="_xlnm.Print_Area" localSheetId="20">'2,5'!$A$1:$H$104</definedName>
    <definedName name="_xlnm.Print_Area" localSheetId="21">'2,6'!$A$1:$H$264</definedName>
    <definedName name="_xlnm.Print_Area" localSheetId="22">'2,7'!$A$1:$H$57</definedName>
    <definedName name="_xlnm.Print_Area" localSheetId="23">'2,8'!$A$1:$H$56</definedName>
    <definedName name="_xlnm.Print_Area" localSheetId="24">'2,9'!$A$1:$H$41</definedName>
    <definedName name="_xlnm.Print_Area" localSheetId="32">'3,1'!$A$1:$H$52</definedName>
    <definedName name="_xlnm.Print_Area" localSheetId="33">'3,2'!$A$1:$H$38</definedName>
    <definedName name="_xlnm.Print_Area" localSheetId="34">'3,3'!$A$1:$H$76</definedName>
    <definedName name="_xlnm.Print_Area" localSheetId="35">'3,4'!$A$1:$G$79</definedName>
    <definedName name="_xlnm.Print_Area" localSheetId="36">'3,5'!$A$1:$G$67</definedName>
    <definedName name="_xlnm.Print_Area" localSheetId="37">'3,6'!$A$1:$G$58</definedName>
    <definedName name="_xlnm.Print_Area" localSheetId="39">'4,1'!$A$1:$G$86</definedName>
    <definedName name="_xlnm.Print_Area" localSheetId="0">'Koptame '!$A$1:$D$24</definedName>
    <definedName name="_xlnm.Print_Titles" localSheetId="2">'1,1'!$7:$8</definedName>
    <definedName name="_xlnm.Print_Titles" localSheetId="11">'1,10'!$7:$8</definedName>
    <definedName name="_xlnm.Print_Titles" localSheetId="12">'1,11'!$7:$8</definedName>
    <definedName name="_xlnm.Print_Titles" localSheetId="13">'1,12'!$7:$8</definedName>
    <definedName name="_xlnm.Print_Titles" localSheetId="14">'1,13'!$7:$8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6">'2,1'!$7:$8</definedName>
    <definedName name="_xlnm.Print_Titles" localSheetId="25">'2,10'!$7:$8</definedName>
    <definedName name="_xlnm.Print_Titles" localSheetId="26">'2,11'!$7:$8</definedName>
    <definedName name="_xlnm.Print_Titles" localSheetId="27">'2,12'!$7:$8</definedName>
    <definedName name="_xlnm.Print_Titles" localSheetId="28">'2,13'!$7:$8</definedName>
    <definedName name="_xlnm.Print_Titles" localSheetId="29">'2,14'!$7:$8</definedName>
    <definedName name="_xlnm.Print_Titles" localSheetId="30">'2,15'!$7:$8</definedName>
    <definedName name="_xlnm.Print_Titles" localSheetId="17">'2,2'!$7:$8</definedName>
    <definedName name="_xlnm.Print_Titles" localSheetId="18">'2,3'!$7:$8</definedName>
    <definedName name="_xlnm.Print_Titles" localSheetId="19">'2,4'!$7:$8</definedName>
    <definedName name="_xlnm.Print_Titles" localSheetId="20">'2,5'!$7:$8</definedName>
    <definedName name="_xlnm.Print_Titles" localSheetId="21">'2,6'!$7:$8</definedName>
    <definedName name="_xlnm.Print_Titles" localSheetId="22">'2,7'!$7:$8</definedName>
    <definedName name="_xlnm.Print_Titles" localSheetId="23">'2,8'!$7:$8</definedName>
    <definedName name="_xlnm.Print_Titles" localSheetId="24">'2,9'!$7:$8</definedName>
    <definedName name="_xlnm.Print_Titles" localSheetId="32">'3,1'!$7:$8</definedName>
    <definedName name="_xlnm.Print_Titles" localSheetId="33">'3,2'!$7:$8</definedName>
    <definedName name="_xlnm.Print_Titles" localSheetId="34">'3,3'!$7:$8</definedName>
    <definedName name="_xlnm.Print_Titles" localSheetId="35">'3,4'!$7:$8</definedName>
    <definedName name="_xlnm.Print_Titles" localSheetId="36">'3,5'!$7:$8</definedName>
    <definedName name="_xlnm.Print_Titles" localSheetId="37">'3,6'!$7:$8</definedName>
    <definedName name="_xlnm.Print_Titles" localSheetId="39">'4,1'!$7:$8</definedName>
    <definedName name="_xlnm.Print_Titles" localSheetId="1">'kops1 '!$15:$16</definedName>
    <definedName name="_xlnm.Print_Titles" localSheetId="15">kops2!$18:$19</definedName>
    <definedName name="_xlnm.Print_Titles" localSheetId="31">kops3!$18:$19</definedName>
    <definedName name="_xlnm.Print_Titles" localSheetId="38">kops4!$18:$18</definedName>
  </definedNames>
  <calcPr calcId="1790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1" i="133" l="1"/>
  <c r="B30" i="133"/>
  <c r="A2" i="133"/>
  <c r="D1" i="133"/>
  <c r="E32" i="86"/>
  <c r="A337" i="114"/>
  <c r="A177" i="114"/>
  <c r="A178" i="114"/>
  <c r="A179" i="114"/>
  <c r="A180" i="114"/>
  <c r="A181" i="114"/>
  <c r="A182" i="114"/>
  <c r="A183" i="114"/>
  <c r="A184" i="114"/>
  <c r="A185" i="114"/>
  <c r="A186" i="114"/>
  <c r="A187" i="114"/>
  <c r="A188" i="114"/>
  <c r="A189" i="114"/>
  <c r="A190" i="114"/>
  <c r="A191" i="114"/>
  <c r="A192" i="114"/>
  <c r="A193" i="114"/>
  <c r="A194" i="114"/>
  <c r="A195" i="114"/>
  <c r="A196" i="114"/>
  <c r="A197" i="114"/>
  <c r="A198" i="114"/>
  <c r="A199" i="114"/>
  <c r="A200" i="114"/>
  <c r="A201" i="114"/>
  <c r="A202" i="114"/>
  <c r="A203" i="114"/>
  <c r="A204" i="114"/>
  <c r="A205" i="114"/>
  <c r="A206" i="114"/>
  <c r="A207" i="114"/>
  <c r="A208" i="114"/>
  <c r="A209" i="114"/>
  <c r="A210" i="114"/>
  <c r="A211" i="114"/>
  <c r="A212" i="114"/>
  <c r="A213" i="114"/>
  <c r="A214" i="114"/>
  <c r="A215" i="114"/>
  <c r="A216" i="114"/>
  <c r="A217" i="114"/>
  <c r="A218" i="114"/>
  <c r="A219" i="114"/>
  <c r="A220" i="114"/>
  <c r="A221" i="114"/>
  <c r="A222" i="114"/>
  <c r="A223" i="114"/>
  <c r="A224" i="114"/>
  <c r="A225" i="114"/>
  <c r="A226" i="114"/>
  <c r="A227" i="114"/>
  <c r="A228" i="114"/>
  <c r="A229" i="114"/>
  <c r="A230" i="114"/>
  <c r="A231" i="114"/>
  <c r="A232" i="114"/>
  <c r="A233" i="114"/>
  <c r="A234" i="114"/>
  <c r="A235" i="114"/>
  <c r="A236" i="114"/>
  <c r="A237" i="114"/>
  <c r="A238" i="114"/>
  <c r="A239" i="114"/>
  <c r="A240" i="114"/>
  <c r="A241" i="114"/>
  <c r="A242" i="114"/>
  <c r="A243" i="114"/>
  <c r="A244" i="114"/>
  <c r="A245" i="114"/>
  <c r="A246" i="114"/>
  <c r="A247" i="114"/>
  <c r="A248" i="114"/>
  <c r="A249" i="114"/>
  <c r="A250" i="114"/>
  <c r="A251" i="114"/>
  <c r="A252" i="114"/>
  <c r="A253" i="114"/>
  <c r="A254" i="114"/>
  <c r="A255" i="114"/>
  <c r="A256" i="114"/>
  <c r="A257" i="114"/>
  <c r="A258" i="114"/>
  <c r="A259" i="114"/>
  <c r="A260" i="114"/>
  <c r="A261" i="114"/>
  <c r="A262" i="114"/>
  <c r="A263" i="114"/>
  <c r="A264" i="114"/>
  <c r="A265" i="114"/>
  <c r="A266" i="114"/>
  <c r="A267" i="114"/>
  <c r="A268" i="114"/>
  <c r="A269" i="114"/>
  <c r="A270" i="114"/>
  <c r="A271" i="114"/>
  <c r="A272" i="114"/>
  <c r="A273" i="114"/>
  <c r="A274" i="114"/>
  <c r="A275" i="114"/>
  <c r="A276" i="114"/>
  <c r="A277" i="114"/>
  <c r="A278" i="114"/>
  <c r="A279" i="114"/>
  <c r="A280" i="114"/>
  <c r="A281" i="114"/>
  <c r="A282" i="114"/>
  <c r="A283" i="114"/>
  <c r="A284" i="114"/>
  <c r="A285" i="114"/>
  <c r="A286" i="114"/>
  <c r="A287" i="114"/>
  <c r="A288" i="114"/>
  <c r="A289" i="114"/>
  <c r="A290" i="114"/>
  <c r="A291" i="114"/>
  <c r="A292" i="114"/>
  <c r="A293" i="114"/>
  <c r="A294" i="114"/>
  <c r="A295" i="114"/>
  <c r="A296" i="114"/>
  <c r="A297" i="114"/>
  <c r="A298" i="114"/>
  <c r="A299" i="114"/>
  <c r="A300" i="114"/>
  <c r="A301" i="114"/>
  <c r="A302" i="114"/>
  <c r="A303" i="114"/>
  <c r="A304" i="114"/>
  <c r="A305" i="114"/>
  <c r="A306" i="114"/>
  <c r="A307" i="114"/>
  <c r="A308" i="114"/>
  <c r="A310" i="114"/>
  <c r="A311" i="114"/>
  <c r="A312" i="114"/>
  <c r="A313" i="114"/>
  <c r="A314" i="114"/>
  <c r="A315" i="114"/>
  <c r="A316" i="114"/>
  <c r="A317" i="114"/>
  <c r="A318" i="114"/>
  <c r="A319" i="114"/>
  <c r="A320" i="114"/>
  <c r="A321" i="114"/>
  <c r="A322" i="114"/>
  <c r="A323" i="114"/>
  <c r="A324" i="114"/>
  <c r="A325" i="114"/>
  <c r="A326" i="114"/>
  <c r="A327" i="114"/>
  <c r="A328" i="114"/>
  <c r="A329" i="114"/>
  <c r="A330" i="114"/>
  <c r="A331" i="114"/>
  <c r="A332" i="114"/>
  <c r="A333" i="114"/>
  <c r="A146" i="114"/>
  <c r="A147" i="114"/>
  <c r="A148" i="114"/>
  <c r="A149" i="114"/>
  <c r="A150" i="114"/>
  <c r="A151" i="114"/>
  <c r="A152" i="114"/>
  <c r="A153" i="114"/>
  <c r="A154" i="114"/>
  <c r="A155" i="114"/>
  <c r="A156" i="114"/>
  <c r="A157" i="114"/>
  <c r="A158" i="114"/>
  <c r="A159" i="114"/>
  <c r="A160" i="114"/>
  <c r="A161" i="114"/>
  <c r="A162" i="114"/>
  <c r="A163" i="114"/>
  <c r="A164" i="114"/>
  <c r="A165" i="114"/>
  <c r="A166" i="114"/>
  <c r="A167" i="114"/>
  <c r="A168" i="114"/>
  <c r="A169" i="114"/>
  <c r="A170" i="114"/>
  <c r="A171" i="114"/>
  <c r="A172" i="114"/>
  <c r="A173" i="114"/>
  <c r="A174" i="114"/>
  <c r="A118" i="114"/>
  <c r="A119" i="114"/>
  <c r="A120" i="114"/>
  <c r="A121" i="114"/>
  <c r="A122" i="114"/>
  <c r="A123" i="114"/>
  <c r="A124" i="114"/>
  <c r="A125" i="114"/>
  <c r="A126" i="114"/>
  <c r="A127" i="114"/>
  <c r="A128" i="114"/>
  <c r="A129" i="114"/>
  <c r="A130" i="114"/>
  <c r="A131" i="114"/>
  <c r="A38" i="114"/>
  <c r="A39" i="114"/>
  <c r="A40" i="114"/>
  <c r="A41" i="114"/>
  <c r="A42" i="114"/>
  <c r="A44" i="114"/>
  <c r="A45" i="114"/>
  <c r="A46" i="114"/>
  <c r="A47" i="114"/>
  <c r="A48" i="114"/>
  <c r="A49" i="114"/>
  <c r="A50" i="114"/>
  <c r="A51" i="114"/>
  <c r="A52" i="114"/>
  <c r="A53" i="114"/>
  <c r="A54" i="114"/>
  <c r="A55" i="114"/>
  <c r="A56" i="114"/>
  <c r="A57" i="114"/>
  <c r="A58" i="114"/>
  <c r="A59" i="114"/>
  <c r="A60" i="114"/>
  <c r="A61" i="114"/>
  <c r="A62" i="114"/>
  <c r="A63" i="114"/>
  <c r="A64" i="114"/>
  <c r="A65" i="114"/>
  <c r="A66" i="114"/>
  <c r="A67" i="114"/>
  <c r="A68" i="114"/>
  <c r="A69" i="114"/>
  <c r="A70" i="114"/>
  <c r="A71" i="114"/>
  <c r="A72" i="114"/>
  <c r="A73" i="114"/>
  <c r="A74" i="114"/>
  <c r="A75" i="114"/>
  <c r="A76" i="114"/>
  <c r="A77" i="114"/>
  <c r="A78" i="114"/>
  <c r="A79" i="114"/>
  <c r="A80" i="114"/>
  <c r="A81" i="114"/>
  <c r="A82" i="114"/>
  <c r="A83" i="114"/>
  <c r="A84" i="114"/>
  <c r="A85" i="114"/>
  <c r="A86" i="114"/>
  <c r="A87" i="114"/>
  <c r="A88" i="114"/>
  <c r="A89" i="114"/>
  <c r="A90" i="114"/>
  <c r="A91" i="114"/>
  <c r="A92" i="114"/>
  <c r="A93" i="114"/>
  <c r="A94" i="114"/>
  <c r="A12" i="102"/>
  <c r="A13" i="102"/>
  <c r="A14" i="102"/>
  <c r="A15" i="102"/>
  <c r="A16" i="102"/>
  <c r="A17" i="102"/>
  <c r="A18" i="102"/>
  <c r="A19" i="102"/>
  <c r="A20" i="102"/>
  <c r="A21" i="102"/>
  <c r="A22" i="102"/>
  <c r="A23" i="102"/>
  <c r="A24" i="102"/>
  <c r="A25" i="102"/>
  <c r="A26" i="102"/>
  <c r="A27" i="102"/>
  <c r="A28" i="102"/>
  <c r="A29" i="102"/>
  <c r="A30" i="102"/>
  <c r="A31" i="102"/>
  <c r="A32" i="102"/>
  <c r="A33" i="102"/>
  <c r="A34" i="102"/>
  <c r="A35" i="102"/>
  <c r="A36" i="102"/>
  <c r="A37" i="102"/>
  <c r="A38" i="102"/>
  <c r="A39" i="102"/>
  <c r="A40" i="102"/>
  <c r="A41" i="102"/>
  <c r="A42" i="102"/>
  <c r="A43" i="102"/>
  <c r="A44" i="102"/>
  <c r="A45" i="102"/>
  <c r="A46" i="102"/>
  <c r="A47" i="102"/>
  <c r="A48" i="102"/>
  <c r="A49" i="102"/>
  <c r="A50" i="102"/>
  <c r="A51" i="102"/>
  <c r="A52" i="102"/>
  <c r="A53" i="102"/>
  <c r="A54" i="102"/>
  <c r="A55" i="102"/>
  <c r="A56" i="102"/>
  <c r="A57" i="102"/>
  <c r="A58" i="102"/>
  <c r="A59" i="102"/>
  <c r="A60" i="102"/>
  <c r="A61" i="102"/>
  <c r="A62" i="102"/>
  <c r="A63" i="102"/>
  <c r="A64" i="102"/>
  <c r="A65" i="102"/>
  <c r="A66" i="102"/>
  <c r="A67" i="102"/>
  <c r="A68" i="102"/>
  <c r="A69" i="102"/>
  <c r="A70" i="102"/>
  <c r="A71" i="102"/>
  <c r="A72" i="102"/>
  <c r="A73" i="102"/>
  <c r="A74" i="102"/>
  <c r="A75" i="102"/>
  <c r="A76" i="102"/>
  <c r="A77" i="102"/>
  <c r="A78" i="102"/>
  <c r="A79" i="102"/>
  <c r="A80" i="102"/>
  <c r="A81" i="102"/>
  <c r="A82" i="102"/>
  <c r="A83" i="102"/>
  <c r="A84" i="102"/>
  <c r="A85" i="102"/>
  <c r="A86" i="102"/>
  <c r="A87" i="102"/>
  <c r="A88" i="102"/>
  <c r="A89" i="102"/>
  <c r="A90" i="102"/>
  <c r="A91" i="102"/>
  <c r="A92" i="102"/>
  <c r="A93" i="102"/>
  <c r="A94" i="102"/>
  <c r="A95" i="102"/>
  <c r="A96" i="102"/>
  <c r="A97" i="102"/>
  <c r="A98" i="102"/>
  <c r="A99" i="102"/>
  <c r="A100" i="102"/>
  <c r="E37" i="81"/>
  <c r="E34" i="81"/>
  <c r="E33" i="81"/>
  <c r="E30" i="81"/>
  <c r="E21" i="81"/>
  <c r="E18" i="81"/>
  <c r="E17" i="81"/>
  <c r="E14" i="81"/>
  <c r="E61" i="127"/>
  <c r="E60" i="127"/>
  <c r="E59" i="127"/>
  <c r="E58" i="127"/>
  <c r="E55" i="127"/>
  <c r="E54" i="127"/>
  <c r="E51" i="127"/>
  <c r="E50" i="127"/>
  <c r="E49" i="127"/>
  <c r="E48" i="127"/>
  <c r="E47" i="127"/>
  <c r="E45" i="127"/>
  <c r="E44" i="127"/>
  <c r="E42" i="127"/>
  <c r="E41" i="127"/>
  <c r="E40" i="127"/>
  <c r="E39" i="127"/>
  <c r="E38" i="127"/>
  <c r="E37" i="127"/>
  <c r="E36" i="127"/>
  <c r="E35" i="127"/>
  <c r="E34" i="127"/>
  <c r="E31" i="127"/>
  <c r="E30" i="127"/>
  <c r="E29" i="127"/>
  <c r="E28" i="127"/>
  <c r="E27" i="127"/>
  <c r="E26" i="127"/>
  <c r="E25" i="127"/>
  <c r="E24" i="127"/>
  <c r="E23" i="127"/>
  <c r="E20" i="127"/>
  <c r="E18" i="127"/>
  <c r="E17" i="127"/>
  <c r="E15" i="127"/>
  <c r="A44" i="122"/>
  <c r="A45" i="122"/>
  <c r="A46" i="122"/>
  <c r="A47" i="122"/>
  <c r="A48" i="122"/>
  <c r="A53" i="122"/>
  <c r="A54" i="122"/>
  <c r="A55" i="122"/>
  <c r="A49" i="122"/>
  <c r="A50" i="122"/>
  <c r="A51" i="122"/>
  <c r="A52" i="122"/>
  <c r="E41" i="122"/>
  <c r="A33" i="122"/>
  <c r="A34" i="122"/>
  <c r="A35" i="122"/>
  <c r="A36" i="122"/>
  <c r="A37" i="122"/>
  <c r="A38" i="122"/>
  <c r="A39" i="122"/>
  <c r="A40" i="122"/>
  <c r="A41" i="122"/>
  <c r="E32" i="122"/>
  <c r="E33" i="122"/>
  <c r="E37" i="122"/>
  <c r="E38" i="122"/>
  <c r="E39" i="122"/>
  <c r="E40" i="122"/>
  <c r="E35" i="122"/>
  <c r="A12" i="122"/>
  <c r="A13" i="122"/>
  <c r="A14" i="122"/>
  <c r="A15" i="122"/>
  <c r="A16" i="122"/>
  <c r="A17" i="122"/>
  <c r="A18" i="122"/>
  <c r="A19" i="122"/>
  <c r="A20" i="122"/>
  <c r="A21" i="122"/>
  <c r="A22" i="122"/>
  <c r="A23" i="122"/>
  <c r="A24" i="122"/>
  <c r="A25" i="122"/>
  <c r="A26" i="122"/>
  <c r="A27" i="122"/>
  <c r="A28" i="122"/>
  <c r="A29" i="122"/>
  <c r="A30" i="122"/>
  <c r="E11" i="122"/>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F19" i="106"/>
  <c r="F45" i="103"/>
  <c r="A12" i="100"/>
  <c r="A13" i="100"/>
  <c r="A14" i="100"/>
  <c r="A15" i="100"/>
  <c r="A16" i="100"/>
  <c r="A17" i="100"/>
  <c r="A18" i="100"/>
  <c r="A19" i="100"/>
  <c r="A20" i="100"/>
  <c r="A21" i="100"/>
  <c r="A22" i="100"/>
  <c r="A23" i="100"/>
  <c r="A24" i="100"/>
  <c r="A25" i="100"/>
  <c r="A26" i="100"/>
  <c r="A27" i="100"/>
  <c r="A28" i="100"/>
  <c r="A29" i="100"/>
  <c r="A30" i="100"/>
  <c r="A31" i="100"/>
  <c r="A32" i="100"/>
  <c r="A33" i="100"/>
  <c r="A34" i="100"/>
  <c r="A35" i="100"/>
  <c r="A36" i="100"/>
  <c r="A37" i="100"/>
  <c r="A38" i="100"/>
  <c r="A39" i="100"/>
  <c r="A40" i="100"/>
  <c r="A41" i="100"/>
  <c r="A42" i="100"/>
  <c r="A43" i="100"/>
  <c r="A44" i="100"/>
  <c r="A45" i="100"/>
  <c r="A46" i="100"/>
  <c r="A47" i="100"/>
  <c r="A48" i="100"/>
  <c r="A49" i="100"/>
  <c r="A50" i="100"/>
  <c r="A52" i="100"/>
  <c r="A53" i="100"/>
  <c r="A54" i="100"/>
  <c r="A55" i="100"/>
  <c r="A56" i="100"/>
  <c r="A57" i="100"/>
  <c r="A58" i="100"/>
  <c r="A59" i="100"/>
  <c r="A60" i="100"/>
  <c r="A61" i="100"/>
  <c r="A62" i="100"/>
  <c r="A63" i="100"/>
  <c r="A64" i="100"/>
  <c r="A65" i="100"/>
  <c r="A66" i="100"/>
  <c r="A67" i="100"/>
  <c r="A68" i="100"/>
  <c r="A69" i="100"/>
  <c r="A70" i="100"/>
  <c r="A71" i="100"/>
  <c r="A72" i="100"/>
  <c r="A73" i="100"/>
  <c r="A74" i="100"/>
  <c r="A75" i="100"/>
  <c r="A76" i="100"/>
  <c r="A77" i="100"/>
  <c r="A78" i="100"/>
  <c r="A79" i="100"/>
  <c r="A80" i="100"/>
  <c r="A81" i="100"/>
  <c r="A82" i="100"/>
  <c r="A83" i="100"/>
  <c r="A84" i="100"/>
  <c r="A85" i="100"/>
  <c r="A86" i="100"/>
  <c r="A87" i="100"/>
  <c r="A88" i="100"/>
  <c r="A89" i="100"/>
  <c r="A90" i="100"/>
  <c r="A91" i="100"/>
  <c r="A92" i="100"/>
  <c r="A93" i="100"/>
  <c r="A94" i="100"/>
  <c r="A95" i="100"/>
  <c r="A96" i="100"/>
  <c r="A97" i="100"/>
  <c r="A98" i="100"/>
  <c r="A99" i="100"/>
  <c r="A100" i="100"/>
  <c r="A101" i="100"/>
  <c r="A102" i="100"/>
  <c r="A103" i="100"/>
  <c r="A104" i="100"/>
  <c r="A105" i="100"/>
  <c r="A106" i="100"/>
  <c r="A107" i="100"/>
  <c r="A108" i="100"/>
  <c r="A109" i="100"/>
  <c r="A110" i="100"/>
  <c r="A111" i="100"/>
  <c r="A112" i="100"/>
  <c r="A113" i="100"/>
  <c r="A114" i="100"/>
  <c r="A115" i="100"/>
  <c r="A116" i="100"/>
  <c r="A117" i="100"/>
  <c r="A118" i="100"/>
  <c r="A119" i="100"/>
  <c r="A120" i="100"/>
  <c r="A121" i="100"/>
  <c r="A122" i="100"/>
  <c r="A123" i="100"/>
  <c r="A124" i="100"/>
  <c r="A125" i="100"/>
  <c r="A126" i="100"/>
  <c r="A127" i="100"/>
  <c r="A128" i="100"/>
  <c r="F80" i="100"/>
  <c r="F79" i="100"/>
  <c r="F78" i="100"/>
  <c r="F77" i="100"/>
  <c r="E47" i="89"/>
  <c r="E40" i="89"/>
  <c r="E39" i="89"/>
  <c r="E36" i="89"/>
  <c r="E32" i="89"/>
  <c r="E24" i="89"/>
  <c r="E23" i="89"/>
  <c r="E20" i="89"/>
  <c r="E16" i="89"/>
  <c r="E67" i="88"/>
  <c r="E64" i="88"/>
  <c r="E62" i="88"/>
  <c r="E59" i="88"/>
  <c r="E58" i="88"/>
  <c r="E54" i="88"/>
  <c r="E50" i="88"/>
  <c r="E47" i="88"/>
  <c r="E46" i="88"/>
  <c r="E43" i="88"/>
  <c r="E45" i="88"/>
  <c r="E44" i="88"/>
  <c r="E40" i="88"/>
  <c r="E42" i="88"/>
  <c r="E41" i="88"/>
  <c r="E37" i="88"/>
  <c r="E38" i="88"/>
  <c r="E35" i="88"/>
  <c r="E33" i="88"/>
  <c r="E32" i="88"/>
  <c r="E29" i="88"/>
  <c r="E31" i="88"/>
  <c r="E30" i="88"/>
  <c r="E26" i="88"/>
  <c r="E28" i="88"/>
  <c r="E27" i="88"/>
  <c r="E23" i="88"/>
  <c r="E24" i="88"/>
  <c r="E21" i="88"/>
  <c r="E36" i="87"/>
  <c r="E34" i="87"/>
  <c r="E32" i="87"/>
  <c r="E30" i="87"/>
  <c r="E28" i="87"/>
  <c r="E27" i="87"/>
  <c r="E25" i="87"/>
  <c r="E22" i="87"/>
  <c r="E21" i="87"/>
  <c r="E20" i="87"/>
  <c r="E15" i="87"/>
  <c r="E12" i="87"/>
  <c r="E44" i="86"/>
  <c r="B44" i="86"/>
  <c r="E43" i="86"/>
  <c r="B43" i="86"/>
  <c r="E42" i="86"/>
  <c r="B42" i="86"/>
  <c r="E40" i="86"/>
  <c r="E39" i="86"/>
  <c r="E37" i="86"/>
  <c r="E34" i="86"/>
  <c r="E35" i="86"/>
  <c r="E33" i="86"/>
  <c r="E27" i="86"/>
  <c r="E28" i="86"/>
  <c r="E25" i="86"/>
  <c r="E26" i="86"/>
  <c r="E11" i="86"/>
  <c r="E22" i="86"/>
  <c r="E23" i="86"/>
  <c r="E24" i="86"/>
  <c r="E20" i="86"/>
  <c r="E18" i="86"/>
  <c r="E17" i="86"/>
  <c r="E15" i="86"/>
  <c r="E14" i="86"/>
  <c r="E43" i="85"/>
  <c r="E32" i="85"/>
  <c r="E16" i="85"/>
  <c r="A2" i="82"/>
  <c r="A2" i="26"/>
  <c r="A5" i="129"/>
  <c r="H11" i="129"/>
  <c r="H12" i="129"/>
  <c r="H13" i="129"/>
  <c r="G13" i="129"/>
  <c r="D18" i="128"/>
  <c r="D19" i="128"/>
  <c r="D20" i="128"/>
  <c r="D21" i="128"/>
  <c r="D22" i="128"/>
  <c r="B44" i="81"/>
  <c r="A86" i="127"/>
  <c r="A2" i="127"/>
  <c r="D1" i="127"/>
  <c r="A58" i="122"/>
  <c r="B57" i="122"/>
  <c r="A2" i="122"/>
  <c r="D1" i="122"/>
  <c r="A76" i="121"/>
  <c r="B75" i="121"/>
  <c r="A2" i="121"/>
  <c r="D1" i="121"/>
  <c r="A38" i="120"/>
  <c r="A2" i="120"/>
  <c r="D1" i="120"/>
  <c r="A52" i="119"/>
  <c r="A2" i="119"/>
  <c r="D1" i="119"/>
  <c r="A343" i="114"/>
  <c r="B342" i="114"/>
  <c r="A2" i="114"/>
  <c r="D1" i="114"/>
  <c r="A148" i="113"/>
  <c r="A2" i="113"/>
  <c r="D1" i="113"/>
  <c r="A65" i="112"/>
  <c r="B64" i="112"/>
  <c r="A2" i="112"/>
  <c r="D1" i="112"/>
  <c r="A44" i="111"/>
  <c r="B43" i="111"/>
  <c r="A2" i="111"/>
  <c r="D1" i="111"/>
  <c r="A67" i="110"/>
  <c r="B66" i="110"/>
  <c r="A2" i="110"/>
  <c r="D1" i="110"/>
  <c r="A79" i="109"/>
  <c r="B78" i="109"/>
  <c r="A2" i="109"/>
  <c r="D1" i="109"/>
  <c r="A15" i="108"/>
  <c r="B14" i="108"/>
  <c r="A2" i="108"/>
  <c r="D1" i="108"/>
  <c r="A19" i="107"/>
  <c r="B18" i="107"/>
  <c r="A2" i="107"/>
  <c r="D1" i="107"/>
  <c r="A41" i="106"/>
  <c r="B40" i="106"/>
  <c r="A2" i="106"/>
  <c r="D1" i="106"/>
  <c r="A56" i="105"/>
  <c r="B55" i="105"/>
  <c r="A2" i="105"/>
  <c r="D1" i="105"/>
  <c r="A57" i="104"/>
  <c r="B56" i="104"/>
  <c r="A2" i="104"/>
  <c r="D1" i="104"/>
  <c r="A264" i="103"/>
  <c r="B263" i="103"/>
  <c r="A2" i="103"/>
  <c r="D1" i="103"/>
  <c r="A104" i="102"/>
  <c r="B103" i="102"/>
  <c r="A2" i="102"/>
  <c r="D1" i="102"/>
  <c r="A220" i="101"/>
  <c r="A2" i="101"/>
  <c r="D1" i="101"/>
  <c r="A132" i="100"/>
  <c r="B131" i="100"/>
  <c r="A2" i="100"/>
  <c r="D1" i="100"/>
  <c r="A36" i="99"/>
  <c r="B35" i="99"/>
  <c r="A2" i="99"/>
  <c r="D1" i="99"/>
  <c r="A100" i="98"/>
  <c r="B99" i="98"/>
  <c r="A2" i="98"/>
  <c r="D1" i="98"/>
  <c r="A51" i="89"/>
  <c r="B50" i="89"/>
  <c r="A2" i="89"/>
  <c r="D1" i="89"/>
  <c r="A71" i="88"/>
  <c r="B70" i="88"/>
  <c r="A2" i="88"/>
  <c r="D1" i="88"/>
  <c r="A41" i="87"/>
  <c r="B40" i="87"/>
  <c r="A2" i="87"/>
  <c r="D1" i="87"/>
  <c r="A49" i="86"/>
  <c r="B48" i="86"/>
  <c r="A2" i="86"/>
  <c r="D1" i="86"/>
  <c r="A54" i="85"/>
  <c r="A2" i="85"/>
  <c r="D1" i="85"/>
  <c r="A80" i="84"/>
  <c r="A2" i="84"/>
  <c r="D1" i="84"/>
  <c r="A41" i="83"/>
  <c r="B40" i="83"/>
  <c r="A2" i="83"/>
  <c r="D1" i="83"/>
  <c r="A47" i="82"/>
  <c r="D1" i="82"/>
  <c r="A45" i="81"/>
  <c r="D1" i="81"/>
  <c r="A121" i="80"/>
  <c r="B120" i="80"/>
  <c r="A2" i="80"/>
  <c r="D1" i="80"/>
  <c r="A51" i="79"/>
  <c r="B50" i="79"/>
  <c r="A2" i="79"/>
  <c r="D1" i="79"/>
  <c r="D1" i="26"/>
</calcChain>
</file>

<file path=xl/sharedStrings.xml><?xml version="1.0" encoding="utf-8"?>
<sst xmlns="http://schemas.openxmlformats.org/spreadsheetml/2006/main" count="6302" uniqueCount="2227">
  <si>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</si>
  <si>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</si>
  <si>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</si>
  <si>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</si>
  <si>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</si>
  <si>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</si>
  <si>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</si>
  <si>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</si>
  <si>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</si>
  <si>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Lietus kanalizācijas sistēma K2 (materiāli)</t>
  </si>
  <si>
    <t>m</t>
  </si>
  <si>
    <t>OD200</t>
  </si>
  <si>
    <t>OD160</t>
  </si>
  <si>
    <t>kpl</t>
  </si>
  <si>
    <t>Ø425</t>
  </si>
  <si>
    <t>Smilts pabērums zem cauruļvada</t>
  </si>
  <si>
    <t>m3</t>
  </si>
  <si>
    <t>Smilts apbērums un uzbērums virs cauruļvada</t>
  </si>
  <si>
    <t>h=Ø+20cm</t>
  </si>
  <si>
    <t>Lietus kanalizācijas sistēma K2 (darbu apjomi)</t>
  </si>
  <si>
    <t>Trases nospraušana</t>
  </si>
  <si>
    <t>vietas</t>
  </si>
  <si>
    <t>Cauruļvadu montāža tranšejā</t>
  </si>
  <si>
    <t>Plastmasas akas montāža</t>
  </si>
  <si>
    <t>Smilts pabēruma ieklāšana un blietēšana</t>
  </si>
  <si>
    <t>Smilts uzbēruma ieklāšana</t>
  </si>
  <si>
    <t>Tranšejas rakšana</t>
  </si>
  <si>
    <t>Liekās grunts aizvešana uz pasūtītāja norādīto vietu</t>
  </si>
  <si>
    <t>Cauruļvadu CCTV inspekcija</t>
  </si>
  <si>
    <t>Izpilddokumentācijas izgatavošana un saskaņošana</t>
  </si>
  <si>
    <t>gb</t>
  </si>
  <si>
    <t>m2</t>
  </si>
  <si>
    <t>BK</t>
  </si>
  <si>
    <t>Ēkas asu nospraušana, celtniecības ģeotehniskā uzraudzība</t>
  </si>
  <si>
    <t>Gruntsūdens pazemināšana</t>
  </si>
  <si>
    <t>Augsnes virskārtas u.c.noņemšana un aizvešana.</t>
  </si>
  <si>
    <t xml:space="preserve">Grunts rakšana ar ekskavatoru, iekraujot grunti automašīnā-pašizgāzējā </t>
  </si>
  <si>
    <t>Grunts rakšana ar rokām</t>
  </si>
  <si>
    <t xml:space="preserve">Liekās grunts aizvešana  </t>
  </si>
  <si>
    <t>Zemes darbi</t>
  </si>
  <si>
    <t>Pāļu pamati (DZK-02.1)</t>
  </si>
  <si>
    <t>Pālu 300x300 izbūve vid.h=16 m.Veikt  dzelzsbetona  pāļu  nestspējas  pārbaudi  uz  statisko  slodzi 12 testa pāļiem. Pāļu galu nociršana,stiegrojuma sagatavošana režģoga betonēšanai,būvgružu savākšana,aizvešana uz atbērtni. Tehnikas mobilizācija-demobilizācija.</t>
  </si>
  <si>
    <t>gab</t>
  </si>
  <si>
    <t>Veidņu uzstādīšana ,nojaukšana betona pamatojumam</t>
  </si>
  <si>
    <t>Inventāro veidņu uzstādīšana,eļļošana  pamatiem un nojaukšana ,noma</t>
  </si>
  <si>
    <t>Šķembu pamatojuma ierīkošana fr.20-40,blīvā veidā ,novibrējot</t>
  </si>
  <si>
    <t>Armatūras sietu izgatavošana ,uzstādīšana,fiksatoru uzstādīšana pamatiem .</t>
  </si>
  <si>
    <t>kg</t>
  </si>
  <si>
    <t>Armatūra B500B</t>
  </si>
  <si>
    <t>distanceri, armatūras sienamais materiāls, ieliekamās detaļas uc paligmateriāli</t>
  </si>
  <si>
    <t>Peiko HPM 16P</t>
  </si>
  <si>
    <t>Peiko HPM 30P</t>
  </si>
  <si>
    <t>Peiko HPM 36P</t>
  </si>
  <si>
    <t>Peiko HPM 39P</t>
  </si>
  <si>
    <t>Betona C35/45+ XC2 iestrādāšana pamatu konstrukcijās,novibrējot,betonu padod ar sūkni</t>
  </si>
  <si>
    <t>Betons C35/45+XC2</t>
  </si>
  <si>
    <t>Sūknis</t>
  </si>
  <si>
    <t>h</t>
  </si>
  <si>
    <t>Betona C40/45iestrādāšana pamatu konstrukcijās,novibrējot,betonu padod ar sūkni</t>
  </si>
  <si>
    <t>Betons C40/45</t>
  </si>
  <si>
    <t>Betona C12/15 iestrādāšana pamatu konstrukcijās,novibrējot,betonu padod ar sūkni</t>
  </si>
  <si>
    <t>Betons C12/15</t>
  </si>
  <si>
    <t xml:space="preserve">Kolonnu apbetonēšana ar smalkgaudainu betonu pēc to montāžas </t>
  </si>
  <si>
    <t>Pamatu horizontālā hidroizolācija uz cementa bāzes</t>
  </si>
  <si>
    <t>m²</t>
  </si>
  <si>
    <t>Monolītā dz.betona cokola sija  (DzK-04.1--Dzk-04.2)</t>
  </si>
  <si>
    <t xml:space="preserve">Armatūras sietu izgatavošana ,uzstādīšana,fiksatoru uzstādīšana </t>
  </si>
  <si>
    <t>Betona C12/15 iestrādāšana grīdas konstrukcijās,novibrējot,betonu padod ar sūkni</t>
  </si>
  <si>
    <t>Dz.betona kolonnas (DzK-05.1)</t>
  </si>
  <si>
    <t>DZK-1</t>
  </si>
  <si>
    <t>DZK-ls</t>
  </si>
  <si>
    <t>DZK-2</t>
  </si>
  <si>
    <t>DZK-2s</t>
  </si>
  <si>
    <t>DZK-3</t>
  </si>
  <si>
    <t>DZK-4</t>
  </si>
  <si>
    <t>DZK-5</t>
  </si>
  <si>
    <t>DZK-5.1</t>
  </si>
  <si>
    <t>DZK-6</t>
  </si>
  <si>
    <t>DZK-7</t>
  </si>
  <si>
    <t>DZK-8</t>
  </si>
  <si>
    <t>DZK-9</t>
  </si>
  <si>
    <t>DZK-10</t>
  </si>
  <si>
    <t>DZK-11</t>
  </si>
  <si>
    <t>DZK-12</t>
  </si>
  <si>
    <t>DZK-13</t>
  </si>
  <si>
    <t>DZK-14</t>
  </si>
  <si>
    <t>DZK-14.1</t>
  </si>
  <si>
    <t>DZK-15</t>
  </si>
  <si>
    <t>DZK-15.1</t>
  </si>
  <si>
    <t>DZK-16</t>
  </si>
  <si>
    <t>DZK-17</t>
  </si>
  <si>
    <t>DZK-17.1</t>
  </si>
  <si>
    <t>DZK-17.1s</t>
  </si>
  <si>
    <t>DZK-19</t>
  </si>
  <si>
    <t>DZK-19s</t>
  </si>
  <si>
    <t>DZK-20</t>
  </si>
  <si>
    <t>DZK-21</t>
  </si>
  <si>
    <t>DZK-22</t>
  </si>
  <si>
    <t>DZK-23</t>
  </si>
  <si>
    <t>DZK-24</t>
  </si>
  <si>
    <t>DZK-25</t>
  </si>
  <si>
    <t>DZK-26</t>
  </si>
  <si>
    <t>DZK-27</t>
  </si>
  <si>
    <t>DZK-28</t>
  </si>
  <si>
    <t>DZK-29</t>
  </si>
  <si>
    <t>Palīgmateriāli</t>
  </si>
  <si>
    <t>kpl.</t>
  </si>
  <si>
    <t>Sastatņu uzstādīšana ,nojaukšana ieskaitot nomu(iekļaujot sastatņu aizsargsietu) iekļauts fasādes darbu tāmē</t>
  </si>
  <si>
    <t>Gipškartona starpsienu karkasa (50mm) izbūve</t>
  </si>
  <si>
    <t>100gb</t>
  </si>
  <si>
    <t>Karkasu  apšūšana ar ugunsdrošo  ģipškartonu  (1kārtas)</t>
  </si>
  <si>
    <t>Ģipškartona plātne GKFI Knauf</t>
  </si>
  <si>
    <t>Knauf skrūves TN 25 mm gara</t>
  </si>
  <si>
    <t>S4</t>
  </si>
  <si>
    <t>Sienu mūrēšana no FIBO 3 blokiem 200 mm</t>
  </si>
  <si>
    <t xml:space="preserve">Cementa java </t>
  </si>
  <si>
    <t xml:space="preserve">Stiegrojums FIBO </t>
  </si>
  <si>
    <t>Akmens vates (PAROC ) iestrāde   karkasā siltuma / skaņas izolācijai</t>
  </si>
  <si>
    <t>Karkasu  apšūšana ar ģipškartonu (2kārtas)</t>
  </si>
  <si>
    <t>Knauf skrūves TN 35 mm gara</t>
  </si>
  <si>
    <t>Ģipškartons parastais  GKB Knauf</t>
  </si>
  <si>
    <t>Sastatņu uzstādīšana ,nojaukšana ieskaitot nomu(iekļaujot sastatņu aizsargsietu)</t>
  </si>
  <si>
    <t>S7</t>
  </si>
  <si>
    <t>Gipškartona starpsienu karkasa (75mm) izbūve</t>
  </si>
  <si>
    <t>WC starpsienas</t>
  </si>
  <si>
    <t>Saliekamo WC šķērssienu  montāža</t>
  </si>
  <si>
    <t>Laminēts  mitrumizturīgs  KSP, monolīts  lamināts, profillīstes  anodēts  alumīnijs, durvis, CONA 25 vai ekvivalents</t>
  </si>
  <si>
    <t>Doku šelters</t>
  </si>
  <si>
    <t>Doku šeltera , bamperu montāža</t>
  </si>
  <si>
    <t xml:space="preserve">Tērauda konstrukciju izgatavošana,piegāde,montāža kolonām,montēt ar normālā precizētām 8.8 klases skrūvēm,piemetinot ieliekām detaļām,ieskaitot tērauda konstrukciju virsmu apstrādi, atbilstoši darba zīmējumu prasībām </t>
  </si>
  <si>
    <t>Tērauda konstrukcijas apstrādātas atbilstoši BK daļas norādījumiem tai skaitā ugunsdrošais krāsojums</t>
  </si>
  <si>
    <t>Palīgmateriāli -skrūves,uzgriežņi u.c.</t>
  </si>
  <si>
    <t>Kopnes (MK04--MK-04.9)</t>
  </si>
  <si>
    <t>Metāla kopņu montāža</t>
  </si>
  <si>
    <t>Jumta nesošā profīla montāža</t>
  </si>
  <si>
    <t>Siltumizolācijas ieklāšana,  dībeļošana</t>
  </si>
  <si>
    <t xml:space="preserve">Lēzeno jumtu virskārtas izolācija Paroc </t>
  </si>
  <si>
    <t>Jumta kores izbūve</t>
  </si>
  <si>
    <t>Deflektoru montāža</t>
  </si>
  <si>
    <t>Lietus ūdens notekas 150mm</t>
  </si>
  <si>
    <t>Ūdens notekas , ūdens piltuves, veidgabali, stiprinājumi, palīgmateriāli</t>
  </si>
  <si>
    <t>Ūdens teknes ,  veidgabali, stiprinājumi, palīgmateriāli</t>
  </si>
  <si>
    <t>Jumta kāpnes h=9,7m montāža</t>
  </si>
  <si>
    <t>Skārda atloka montāža</t>
  </si>
  <si>
    <t>t.m.</t>
  </si>
  <si>
    <t>Ieejas jumtiņu  montāža 2,5x1,05m</t>
  </si>
  <si>
    <t>Rūdīts stikls 10mmx2, atsaites, palīgmateriāli</t>
  </si>
  <si>
    <t>Ieejas jumtiņu  montāža 1,54x1,05m</t>
  </si>
  <si>
    <t>Grīdu apdare</t>
  </si>
  <si>
    <t xml:space="preserve">Hidroizolācija no uzziežamas membrānas  </t>
  </si>
  <si>
    <t>Knauf Flaechendicht  Hidroizolācija</t>
  </si>
  <si>
    <t>Akmensmasas flīžu seguma ierīkošana</t>
  </si>
  <si>
    <t>Flīžu līme Atlas</t>
  </si>
  <si>
    <t>Šuvju mastika</t>
  </si>
  <si>
    <t xml:space="preserve">Linoleja grīdu iesegšana </t>
  </si>
  <si>
    <t>Linoleja līme</t>
  </si>
  <si>
    <t>Metināšana diegs</t>
  </si>
  <si>
    <t>Koka grīdlīstes uzstādīšana</t>
  </si>
  <si>
    <t>Kājslauķi</t>
  </si>
  <si>
    <t xml:space="preserve">Kājslauķa montāža </t>
  </si>
  <si>
    <t>FORBO Coral Brush Pure 2,8x1,8m, palīgmateriāli</t>
  </si>
  <si>
    <t>Logu,vitrīnu.vārtu,ārdurvju  ailsānu apdare -pastiprināšana-U profīls 200 mm,stiprinājuma elementi,blīvējamais materiāls-silikons</t>
  </si>
  <si>
    <t>Logu montāža saskaņā ar AR 1-10</t>
  </si>
  <si>
    <t>Montāžas materiāli (blīvējošs materiāls, stiprinājumi u.c.)</t>
  </si>
  <si>
    <t>2a</t>
  </si>
  <si>
    <t>Iekšējo PVC palodžu montāža</t>
  </si>
  <si>
    <t>Lūkas uz tehnisko telpu 0,8x0,8 m ar pieslēgumiem saskaņā ar AR-1-10 montāža</t>
  </si>
  <si>
    <t>Horizontālo žalūziju ar alumīnija slejām b=50 mm montāža</t>
  </si>
  <si>
    <t>Alumīnija fasādes  "REYNERS CW 50" montāža  saskaņā ar AR 1-9</t>
  </si>
  <si>
    <t>VD1-01 (9,6x3,75 m)</t>
  </si>
  <si>
    <t>V1-01 ( 9,6x2,4m)</t>
  </si>
  <si>
    <t>V1-02 ( 6x3,75 m)</t>
  </si>
  <si>
    <t>VD1-02 ( 4,315x3,75m)</t>
  </si>
  <si>
    <t>V1-03 ( 4,8x3,75m)</t>
  </si>
  <si>
    <t>VD1-03 ( 1,2x3,75 m)</t>
  </si>
  <si>
    <t>V1-04 ( 4,8x3,75m)</t>
  </si>
  <si>
    <t>V1-05 ( 3,6x3,75m)</t>
  </si>
  <si>
    <t>V1-06 ( 1,2x3,75m)</t>
  </si>
  <si>
    <t>V1-07( 2,57x3,75m)</t>
  </si>
  <si>
    <t>Sekciju veida vārti ar iebūvētām durvīm (marka SPU F42 no Hormann vai ekvivalents-automātiskā vadība VT1-01 5x4,95</t>
  </si>
  <si>
    <t>Sekciju veida vārti ar iebūvētām durvīm (marka SPU F42 no Hormann vai ekvivalents-automātiskā vadība VT1-03  2,4x2,55m</t>
  </si>
  <si>
    <t>Amoritizējošo dizūzijas lentu iebūve pa logu un ārduvju, vārtu perimetru (iekšējās un ārējās)</t>
  </si>
  <si>
    <t>Griesti</t>
  </si>
  <si>
    <t>Knauf sistēmas iekārto griestu D113 metāla karkasa ierīkošana vai ekvivalents</t>
  </si>
  <si>
    <t>Karkasu  apšūšana arģipškartonu (1kārta)</t>
  </si>
  <si>
    <t>Ģipškartona plātne GKB vai ekvivalents</t>
  </si>
  <si>
    <t>Knauf skrūves TN 25 mm gara vai ekvivalents</t>
  </si>
  <si>
    <t>Ģipškartona plātne GKBI vai ekvivalents</t>
  </si>
  <si>
    <t>Ģipškartona plātne GKF vai ekvivalents</t>
  </si>
  <si>
    <t xml:space="preserve">Griestu špaktelēšana, slīpēšana   </t>
  </si>
  <si>
    <t>l</t>
  </si>
  <si>
    <t xml:space="preserve">Sagatavotu griestu gruntēšana   </t>
  </si>
  <si>
    <t>Akrila grunts vai ekvivalents</t>
  </si>
  <si>
    <t xml:space="preserve">Sagatavotu griestu krāsošana  2k.   </t>
  </si>
  <si>
    <t>Akrila krāsa 7T vai ekvivalents</t>
  </si>
  <si>
    <t xml:space="preserve">Sagatavotu griestu krāsošana  2k.  </t>
  </si>
  <si>
    <t>Akrila krāsa 20T vai ekvivalents</t>
  </si>
  <si>
    <t>Sienas</t>
  </si>
  <si>
    <t>Sienu špaktelēšana, slīpēšana   ieskaitot ailsānus</t>
  </si>
  <si>
    <t>Sagatavotu sienu gruntēšana   ieskaitot ailsānus</t>
  </si>
  <si>
    <t>Sagatavotu sienu krāsošana  2kārtās   ieskaitot ailsānus</t>
  </si>
  <si>
    <t xml:space="preserve">Sienu flīzēšana </t>
  </si>
  <si>
    <t>Sienu flīzes saskaņā ar projektu AR-1-12</t>
  </si>
  <si>
    <t>Flīžu līme Atlas vai ekvivalents</t>
  </si>
  <si>
    <t>Šuvju mastika Mapei Ultracolor vai akvivalents</t>
  </si>
  <si>
    <r>
      <t xml:space="preserve">Cokola līstes montāža </t>
    </r>
    <r>
      <rPr>
        <sz val="10"/>
        <color rgb="FFFF0000"/>
        <rFont val="Arial"/>
        <family val="2"/>
      </rPr>
      <t/>
    </r>
  </si>
  <si>
    <t>Cokola lāsenis,stiprinājumi</t>
  </si>
  <si>
    <t>Tērauda latojuma ierīkošana 32 mm</t>
  </si>
  <si>
    <t>Liberta Elegant 500 GRANDE kasetes 25 mm</t>
  </si>
  <si>
    <t>Palīgmateriāli-skrūves u.c.</t>
  </si>
  <si>
    <t>4a</t>
  </si>
  <si>
    <t>Cokols</t>
  </si>
  <si>
    <t xml:space="preserve">Ekstrudētā putupolistirola izolācija uz līmjavas </t>
  </si>
  <si>
    <t>Līmēšanas java SAKRET BK 25kg</t>
  </si>
  <si>
    <t xml:space="preserve">Dībelis </t>
  </si>
  <si>
    <t>Fasādes  gruntēšana</t>
  </si>
  <si>
    <t>Armējošā sieta  iestrāde fasādei-cokolam</t>
  </si>
  <si>
    <t>Stiklašķiedras siets fasādei</t>
  </si>
  <si>
    <t>Fasādes-cokola  gruntēšana</t>
  </si>
  <si>
    <t>Dekoratīvā apmetuma ierīkošana fasādei-cokolam</t>
  </si>
  <si>
    <t>Sakret dekoratīvais apmetums</t>
  </si>
  <si>
    <t>Cokola krāsošana ar gruntskrāsu</t>
  </si>
  <si>
    <t>Cokola krāsošana ar fasādes krāsu</t>
  </si>
  <si>
    <t>Nojume atkritumu konteineriem un paletēm (MK-10.1;10.2;10.3)</t>
  </si>
  <si>
    <t>Zemes darbi nojumei</t>
  </si>
  <si>
    <t>Būvbedres un tranšejas aizbēršana ar buldozeru ar pievesto smilti pamatiem</t>
  </si>
  <si>
    <t>Būvbedres un tranšejas aizbēršana ar rokām ar pievesto smilti pamatiem</t>
  </si>
  <si>
    <t xml:space="preserve">Tērauda konstrukciju izgatavošana,piegāde,montāža kolonām,kopnēm,sijām,montēt ar normālā precizētām 8.8 klases skrūvēm,piemetinot ieliekām detaļām,ieskaitot tērauda konstrukciju virsmu apstrādi, atbilstoši darba zīmējumu prasībām </t>
  </si>
  <si>
    <t xml:space="preserve">Tērauda konstrukcijas apstrādātas atbilstoši BK daļas norādījumiem </t>
  </si>
  <si>
    <t>Jumts</t>
  </si>
  <si>
    <t>Stiprinājumi, skrūves , montāžas materiāli</t>
  </si>
  <si>
    <t>Palīgmateriāli (skrūves u.c)</t>
  </si>
  <si>
    <t>Lietus ūdens notekas 87mm</t>
  </si>
  <si>
    <t>Lietus ūdens teknes 125mm</t>
  </si>
  <si>
    <t>Sienu profīla montāža</t>
  </si>
  <si>
    <t>Ruukki profils Tokyo S-18-92D-1100</t>
  </si>
  <si>
    <t>Gāzes cisternu pamati (DzK 08)</t>
  </si>
  <si>
    <t>Betona C25/30 XC2 XF3 iestrādāšana pamatu konstrukcijās,novibrējot,betonu padod ar sūkni</t>
  </si>
  <si>
    <t>Gāzes reģenerācijas iekārta (DzK 08)</t>
  </si>
  <si>
    <t>Iekšējais ūdensvads</t>
  </si>
  <si>
    <t>Iekšējā kanalizācija</t>
  </si>
  <si>
    <t>Apkure</t>
  </si>
  <si>
    <t>Ventilācija</t>
  </si>
  <si>
    <t>Siltuma mezgls</t>
  </si>
  <si>
    <t>Elektroinstlācija</t>
  </si>
  <si>
    <t>Sakaru sistēmas (datoru un telefonu tīkli)</t>
  </si>
  <si>
    <t xml:space="preserve">Apsardzes un piekļuves sistēmas </t>
  </si>
  <si>
    <t>Automātiskās ugunsgrēka atklāšanas un trauksmes iekārtas sistēma</t>
  </si>
  <si>
    <t>Iekšējie gāzes vadi</t>
  </si>
  <si>
    <t xml:space="preserve">Kondicionēšana </t>
  </si>
  <si>
    <t>VAS</t>
  </si>
  <si>
    <t>Termoeļļas tīkli</t>
  </si>
  <si>
    <t>Ārējais ūdensvads</t>
  </si>
  <si>
    <t>Ārējā sadzīves kanalizācija</t>
  </si>
  <si>
    <t>Ārējā lietus ūdens kanalizācija</t>
  </si>
  <si>
    <t>ELT</t>
  </si>
  <si>
    <t>AUKSTĀ ŪDENSVADA SISTĒMA (Ū1)</t>
  </si>
  <si>
    <t>Plastmasas daudzslāņu cauruļvadi, PN 12,5</t>
  </si>
  <si>
    <t>OD32</t>
  </si>
  <si>
    <t>OD25</t>
  </si>
  <si>
    <t>OD20</t>
  </si>
  <si>
    <t>OD15</t>
  </si>
  <si>
    <t>Noslēgventīlis</t>
  </si>
  <si>
    <t>DN25</t>
  </si>
  <si>
    <t>DN20</t>
  </si>
  <si>
    <t>DN15</t>
  </si>
  <si>
    <t>Vienvirziena vārsts</t>
  </si>
  <si>
    <t>Tukšošanas krāns</t>
  </si>
  <si>
    <t>Lodveida ventīlis iekārtu pievadam</t>
  </si>
  <si>
    <t>DN10</t>
  </si>
  <si>
    <t>Kompensācijas uzmava</t>
  </si>
  <si>
    <t>Pretkondesāta izolācija ar biezumu 9mm.</t>
  </si>
  <si>
    <t>Cauruļvadu hidrauliskā pārbaude</t>
  </si>
  <si>
    <t>Ūdens priekšattīrīšanas iekārtas RH 1000 komplektā ar cauruļvadu apsaisti un fasondaļām</t>
  </si>
  <si>
    <t>1,6m3/h.</t>
  </si>
  <si>
    <t>Plastmasas fasondaļas un stiprinājumi, palīgmateriāli.</t>
  </si>
  <si>
    <t>ŪDENS IEVADA MEZGLS UN ŪDENS UZSKAITES MEZGLS</t>
  </si>
  <si>
    <t>DN150</t>
  </si>
  <si>
    <t>DN100</t>
  </si>
  <si>
    <t>Tērauda caurulei enkurojošs atloku adapteris</t>
  </si>
  <si>
    <t>DN32/20</t>
  </si>
  <si>
    <t>Sietveida mehāniskais filtrs</t>
  </si>
  <si>
    <t>Tērauda vītņu krustgabals</t>
  </si>
  <si>
    <t>Ūdens tukšošanas krāns</t>
  </si>
  <si>
    <t>Cauruļvadu stiprinājumi</t>
  </si>
  <si>
    <t>UGUNSDZĒSĪBAS ŪDENSVADA SISTĒMA (Ū2)</t>
  </si>
  <si>
    <t>Tērauda cauruļvads DN100 (114x3,6mm)</t>
  </si>
  <si>
    <t>Tērauda cauruļvads DN65 (76,1x3,2mm)</t>
  </si>
  <si>
    <t>DN65</t>
  </si>
  <si>
    <t>DN32</t>
  </si>
  <si>
    <t>Noslēgventīlis (sistēmas tukšošanai)</t>
  </si>
  <si>
    <t>Ugunsdzēsības šļūteņu savienotājgalviņa</t>
  </si>
  <si>
    <t>Ugunsdzēsības krāns</t>
  </si>
  <si>
    <t>Stobrs (slēdzams saskaņā ar LVS EN 671-2)</t>
  </si>
  <si>
    <t>Ugunsdzēsības šļūtenes savienojums</t>
  </si>
  <si>
    <t>l=25m</t>
  </si>
  <si>
    <t>Tērauda fasondaļas un stiprinājumi, palīgmateriāli.</t>
  </si>
  <si>
    <t>KARSTĀ ŪDENSVADA SISTĒMA (S3)</t>
  </si>
  <si>
    <t>CIRKULĀCIJAS ŪDENSVADA SISTĒMA (S4)</t>
  </si>
  <si>
    <t>Plastmasas kanalizācijas cauruļvadi PP</t>
  </si>
  <si>
    <t>OD110</t>
  </si>
  <si>
    <t>OD50</t>
  </si>
  <si>
    <t>Tīrīšanas lūka grīdā OD160 ar atveramu lūku 250x250</t>
  </si>
  <si>
    <t>Tīrīšanas lūka grīdā OD110 ar atveramu lūku 200x200</t>
  </si>
  <si>
    <t>Traps grīdā ar sifonu, metāla resti un izlaidi.</t>
  </si>
  <si>
    <t>Tērauda aizsargčaula</t>
  </si>
  <si>
    <t>DN250</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</si>
  <si>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</si>
  <si>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</si>
  <si>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</si>
  <si>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</si>
  <si>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</si>
  <si>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</si>
  <si>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</si>
  <si>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</si>
  <si>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Avārijas duša komplektā ar visu nepieciešamo aprīkojumu</t>
  </si>
  <si>
    <t xml:space="preserve">Ūdens temperatūras sensors (virsmas) </t>
  </si>
  <si>
    <t xml:space="preserve">Elektroniskais cirkulācijas sūknis </t>
  </si>
  <si>
    <t>Trīsgaitas vārsts ar piedziņu</t>
  </si>
  <si>
    <t xml:space="preserve">Balansēšanas ventilis </t>
  </si>
  <si>
    <t>STAF Dn65 Kvs=85.0</t>
  </si>
  <si>
    <t>STAF Dn80 Kvs=120.0</t>
  </si>
  <si>
    <t>Drošības vārsts</t>
  </si>
  <si>
    <t>6 bar; Dn20</t>
  </si>
  <si>
    <t xml:space="preserve">Lodveida ventilis  </t>
  </si>
  <si>
    <t xml:space="preserve"> Dn 100</t>
  </si>
  <si>
    <t>Lodveida ventilis (manometriem)</t>
  </si>
  <si>
    <t xml:space="preserve">Vienvirziena vārsts </t>
  </si>
  <si>
    <t xml:space="preserve">Atloku sietiņfiltrs  </t>
  </si>
  <si>
    <t>Tehniskais manometrs ar ventili</t>
  </si>
  <si>
    <t xml:space="preserve">0-10 bar </t>
  </si>
  <si>
    <t xml:space="preserve">Tehniskais termometrs </t>
  </si>
  <si>
    <t>0-100°C</t>
  </si>
  <si>
    <t>Iztukšošanas ventilis ar uzgali</t>
  </si>
  <si>
    <t>Automātiskais atgaisotājs ar noslēgvārstu</t>
  </si>
  <si>
    <t>Dn20</t>
  </si>
  <si>
    <t xml:space="preserve">Elektrometināta tērauda caurule </t>
  </si>
  <si>
    <t xml:space="preserve"> Dn 20 </t>
  </si>
  <si>
    <t xml:space="preserve"> Dn 32</t>
  </si>
  <si>
    <t xml:space="preserve"> Dn 50 </t>
  </si>
  <si>
    <t>Dn 65</t>
  </si>
  <si>
    <t xml:space="preserve">Vara caurule </t>
  </si>
  <si>
    <t>Ø12X1,0</t>
  </si>
  <si>
    <t>Akmens vates izolācija čaulas Paroc  Hvac Section AluCoat T</t>
  </si>
  <si>
    <t>22x20mm</t>
  </si>
  <si>
    <t>42x20mm</t>
  </si>
  <si>
    <t>60x30mm</t>
  </si>
  <si>
    <t>76x30mm</t>
  </si>
  <si>
    <t>Auktumizolācijas paklājs S=25mm</t>
  </si>
  <si>
    <t>S=25mm</t>
  </si>
  <si>
    <t xml:space="preserve">Grunts LARAGRUNTS divas kārtas </t>
  </si>
  <si>
    <t>Gruntējuma GF 021 viena kārta</t>
  </si>
  <si>
    <t>Elektrokomutācijas kabeļu komplekts</t>
  </si>
  <si>
    <t>Izolācijas palīgmateriāli</t>
  </si>
  <si>
    <t>Marķēšanas materiāli</t>
  </si>
  <si>
    <t>Ugunsdrošās manžetes</t>
  </si>
  <si>
    <t>Trīsgaitas vārsts ar motoru</t>
  </si>
  <si>
    <t>Dn32</t>
  </si>
  <si>
    <t>Divgaitas vārsts ar motoru</t>
  </si>
  <si>
    <t>STAD Dn15 Kvs=2,52</t>
  </si>
  <si>
    <t>STAD Dn20 Kvs=5.7</t>
  </si>
  <si>
    <t>STAD Dn32 Kvs=14.2</t>
  </si>
  <si>
    <t xml:space="preserve">Lodveida ventilis </t>
  </si>
  <si>
    <t>Dn40</t>
  </si>
  <si>
    <t>Dn50</t>
  </si>
  <si>
    <t>Dn80</t>
  </si>
  <si>
    <t>Dn100</t>
  </si>
  <si>
    <t>Dn125</t>
  </si>
  <si>
    <t>Dn15</t>
  </si>
  <si>
    <t>Sietiņa filtrs</t>
  </si>
  <si>
    <t xml:space="preserve">Tērauda caurule      </t>
  </si>
  <si>
    <t>Dn65</t>
  </si>
  <si>
    <t>Manometrs ar krānu</t>
  </si>
  <si>
    <t>0-6bar</t>
  </si>
  <si>
    <t>Bimetaliskais termometrs</t>
  </si>
  <si>
    <t>Vara caurules</t>
  </si>
  <si>
    <t>12x1,0</t>
  </si>
  <si>
    <t>Minerālvates izolācijas čaulas</t>
  </si>
  <si>
    <t>28x20mm</t>
  </si>
  <si>
    <t>42x30mm</t>
  </si>
  <si>
    <t xml:space="preserve">Tērauda cauruļvadu veidgabali </t>
  </si>
  <si>
    <t>Tērauda cauruļvadu montāžas komplekts</t>
  </si>
  <si>
    <t>atkarībā no montāžas veida</t>
  </si>
  <si>
    <t>Sistēmas hidrauliskā pārbaude, balansēšana un marķēšana</t>
  </si>
  <si>
    <t>Ventilācijas sistēmas -montāžas,palaišanas,pārbaudes darbi</t>
  </si>
  <si>
    <t>Gaisa vads no cinkotā skārda</t>
  </si>
  <si>
    <t>Ø100</t>
  </si>
  <si>
    <t>Ø125</t>
  </si>
  <si>
    <t>Ø160</t>
  </si>
  <si>
    <t>Ø200</t>
  </si>
  <si>
    <t>Ø250</t>
  </si>
  <si>
    <t>Ø315</t>
  </si>
  <si>
    <t>Ø400</t>
  </si>
  <si>
    <t>600x400</t>
  </si>
  <si>
    <t>800x500</t>
  </si>
  <si>
    <t>1200x600</t>
  </si>
  <si>
    <t>Gaisa sadalītājs (pieplūde)</t>
  </si>
  <si>
    <t>Gaisa sadalītājs (nosūce)</t>
  </si>
  <si>
    <t>Gaisa ieņemšanas reste</t>
  </si>
  <si>
    <t>Gaisa izmešanas jumtiņš</t>
  </si>
  <si>
    <t xml:space="preserve">Droseļvārsts </t>
  </si>
  <si>
    <t>PTS/B-315</t>
  </si>
  <si>
    <t>Troksņu slāpētājs</t>
  </si>
  <si>
    <t>Tīrīšanas lūkas</t>
  </si>
  <si>
    <t>30mm</t>
  </si>
  <si>
    <t>50mm</t>
  </si>
  <si>
    <t>100mm</t>
  </si>
  <si>
    <t xml:space="preserve">Elektroinstalācijas komplekts </t>
  </si>
  <si>
    <t>Gaisa vadu veidgabali un stiprinājumi</t>
  </si>
  <si>
    <t>Sistēmas balansēšana un marķēšana</t>
  </si>
  <si>
    <t>Izolācijas komplekts, montāžas komplekts, palīgmateriāli</t>
  </si>
  <si>
    <t>Ø500</t>
  </si>
  <si>
    <t>Ø630</t>
  </si>
  <si>
    <t>2200x1200</t>
  </si>
  <si>
    <t>2400x1200</t>
  </si>
  <si>
    <t>2500x800</t>
  </si>
  <si>
    <t>TRB-500(C)</t>
  </si>
  <si>
    <t>SV-1-800-500</t>
  </si>
  <si>
    <t>PTS/B-400</t>
  </si>
  <si>
    <t>PTS/B-500</t>
  </si>
  <si>
    <t>UTK/C-600-600-630</t>
  </si>
  <si>
    <t>UTK/R-800x500</t>
  </si>
  <si>
    <t>Ø800</t>
  </si>
  <si>
    <t>1000x500</t>
  </si>
  <si>
    <t>1800x1200</t>
  </si>
  <si>
    <t>1000x400</t>
  </si>
  <si>
    <t>gab.</t>
  </si>
  <si>
    <t>K 100 EC</t>
  </si>
  <si>
    <t>Kanāla filtrs</t>
  </si>
  <si>
    <t>FFR 125 F5</t>
  </si>
  <si>
    <t>LCRF 600 P H14</t>
  </si>
  <si>
    <t>TVC/OF-300-150</t>
  </si>
  <si>
    <t>TVC/OF-400-200</t>
  </si>
  <si>
    <t>TVC/OF-400-300</t>
  </si>
  <si>
    <t>SLCU 400 1200 100</t>
  </si>
  <si>
    <t>USS/I-1000-500</t>
  </si>
  <si>
    <t>700x400</t>
  </si>
  <si>
    <t>USS/I-1000-1100</t>
  </si>
  <si>
    <t>USS/I-1800-800</t>
  </si>
  <si>
    <t>UTK/R-800x1800</t>
  </si>
  <si>
    <t>1100x1000</t>
  </si>
  <si>
    <t>1800x800</t>
  </si>
  <si>
    <t>Dīzeļģeneratora izplūdes gāzu caurule (precizēt būvniecības gaitā)</t>
  </si>
  <si>
    <t>Ugunsdrošā izolācija izplūdes gāzes caurulei  (precizēt būvniecības gaitā)</t>
  </si>
  <si>
    <t>s=100mm</t>
  </si>
  <si>
    <t>VHL 125 200</t>
  </si>
  <si>
    <t xml:space="preserve">Siltumskaitītājs komplektā ar sensoriem un sensoru ligzdu </t>
  </si>
  <si>
    <t xml:space="preserve">Spiediena regulators </t>
  </si>
  <si>
    <t>Piebarošanas ūdens skaitītājs</t>
  </si>
  <si>
    <t>Qnom=1.5m3/h; T=+90°C</t>
  </si>
  <si>
    <r>
      <t xml:space="preserve">Karstā ūdens plākšņu siltummainis </t>
    </r>
    <r>
      <rPr>
        <sz val="10"/>
        <rFont val="Arial"/>
        <family val="2"/>
        <charset val="204"/>
      </rPr>
      <t/>
    </r>
  </si>
  <si>
    <t xml:space="preserve">Apkures ūdens plākšņu siltummainis  </t>
  </si>
  <si>
    <r>
      <t xml:space="preserve">Ventilācijas plākšņu siltummainis </t>
    </r>
    <r>
      <rPr>
        <sz val="10"/>
        <rFont val="Arial"/>
        <family val="2"/>
        <charset val="204"/>
      </rPr>
      <t/>
    </r>
  </si>
  <si>
    <t>Procesors</t>
  </si>
  <si>
    <t>ECL 310 (A390)</t>
  </si>
  <si>
    <t>ECL 310 (A217)</t>
  </si>
  <si>
    <t>Karstā ūdens tvertne</t>
  </si>
  <si>
    <t>Regulēšanas vārsts (k. ūd.)</t>
  </si>
  <si>
    <t>Izpildmehānisms (k.ūd.)</t>
  </si>
  <si>
    <t>AMV 35 ar adapteri</t>
  </si>
  <si>
    <t>Regulēšanas vārsts (apk.)</t>
  </si>
  <si>
    <t>Izpildmehānisms (apk.)</t>
  </si>
  <si>
    <t>AMV 435 ar adapteri</t>
  </si>
  <si>
    <t>Regulēšanas vārsts (vent.)</t>
  </si>
  <si>
    <t>Izpildmehānisms (vent.)</t>
  </si>
  <si>
    <t>Ārgaisa temperatūras sensors</t>
  </si>
  <si>
    <t xml:space="preserve">ESMT </t>
  </si>
  <si>
    <t>ESM 11</t>
  </si>
  <si>
    <t>Ūdens temperatūras sensors (iegremdējamais)</t>
  </si>
  <si>
    <t>ESMU</t>
  </si>
  <si>
    <t xml:space="preserve">Spiediena relejs </t>
  </si>
  <si>
    <t>KP 35</t>
  </si>
  <si>
    <t>Karstā ūdens cirkulācijas sūknis</t>
  </si>
  <si>
    <t>MAGNA1 25-60 N;    G=1.17m3/h; H=6,5m</t>
  </si>
  <si>
    <t>Rokas sūknis</t>
  </si>
  <si>
    <t>10 bar; Dn20</t>
  </si>
  <si>
    <t xml:space="preserve"> Dn 15; 16bar</t>
  </si>
  <si>
    <t xml:space="preserve"> Dn 15; 6bar</t>
  </si>
  <si>
    <t xml:space="preserve"> Dn 20; 6bar</t>
  </si>
  <si>
    <t xml:space="preserve"> Dn 25; 6bar</t>
  </si>
  <si>
    <t>Lodveida ventilis  (metināmais) NAVAL</t>
  </si>
  <si>
    <t xml:space="preserve"> Dn 32; 16bar</t>
  </si>
  <si>
    <t xml:space="preserve"> Dn 50; 16bar</t>
  </si>
  <si>
    <t xml:space="preserve"> Dn 100; 16bar</t>
  </si>
  <si>
    <t xml:space="preserve">Vītņu sietiņfiltrs     </t>
  </si>
  <si>
    <t xml:space="preserve"> 0-16 bar; Pn16</t>
  </si>
  <si>
    <t xml:space="preserve">Tehniskais termometrs taisns </t>
  </si>
  <si>
    <t>0-120°C</t>
  </si>
  <si>
    <t>Dn 20; 6bar</t>
  </si>
  <si>
    <t>Dn 20; 16bar</t>
  </si>
  <si>
    <t>Dn20; Pn16</t>
  </si>
  <si>
    <t>Dn15; 6bar</t>
  </si>
  <si>
    <t>Tvertne etilēnglikolam</t>
  </si>
  <si>
    <t>50L</t>
  </si>
  <si>
    <t>Etilēnglikola šķirdums 30%</t>
  </si>
  <si>
    <t xml:space="preserve"> Dn 15 </t>
  </si>
  <si>
    <t xml:space="preserve"> Dn 25</t>
  </si>
  <si>
    <t>Daudzslāņu caurule ( Karstais ūdens )</t>
  </si>
  <si>
    <t>60x40mm</t>
  </si>
  <si>
    <t>114x50mm</t>
  </si>
  <si>
    <t>140x50mm</t>
  </si>
  <si>
    <t>Daudzslāņu cauruļvadu veidgabali un stiprinājumi</t>
  </si>
  <si>
    <t>Daudzslāņu cauruļvadu montāžas  komplekts</t>
  </si>
  <si>
    <t>A</t>
  </si>
  <si>
    <t>Sadalnes(komplektā ar automātiku)</t>
  </si>
  <si>
    <t>1</t>
  </si>
  <si>
    <t>2</t>
  </si>
  <si>
    <t>Reaktīvās jaudas kompensators 1000kvAr, 50hz , 420V, apvienotā korpusā ar sadalni MS-1, kompletā ar vadību  ar Modbus TCP protokolu. komplektā ar automātiku pēc dotās shēmas</t>
  </si>
  <si>
    <t>3</t>
  </si>
  <si>
    <t>Prisma P</t>
  </si>
  <si>
    <t>4</t>
  </si>
  <si>
    <t>KSB160DC4 vai ekvivalents</t>
  </si>
  <si>
    <t>5</t>
  </si>
  <si>
    <t>KSB100SM412vai ekvivalents</t>
  </si>
  <si>
    <t>6</t>
  </si>
  <si>
    <t>7</t>
  </si>
  <si>
    <t>KSB250DC4 vai ekvivalents</t>
  </si>
  <si>
    <t>8</t>
  </si>
  <si>
    <t>KTB0630DC4 vai ekvivalents</t>
  </si>
  <si>
    <t>9</t>
  </si>
  <si>
    <t>KSB100SM412 vai ekvivalents</t>
  </si>
  <si>
    <t>10</t>
  </si>
  <si>
    <t>11</t>
  </si>
  <si>
    <t>Kaedra</t>
  </si>
  <si>
    <t>12</t>
  </si>
  <si>
    <t>13</t>
  </si>
  <si>
    <t>14</t>
  </si>
  <si>
    <t>15</t>
  </si>
  <si>
    <t>16</t>
  </si>
  <si>
    <t>17</t>
  </si>
  <si>
    <t>18</t>
  </si>
  <si>
    <t xml:space="preserve">Sadalne individuāli komplektējama                                                           Montāžas metode  Virsapmetuma
Rindu skaits  2
Moduļu skaits  24
Caurspīdīgs pārklājs/durvis  Jā
Korpusa materiāls  Plastmasa
Augstums  460 mm
Platums  340 mm
Dziļums  160 mm
DIN-sliede  Jā
Krāsa  Pelēks
RAL numurs  7035
Aizsardzības pakāpe (IP)  IP65
</t>
  </si>
  <si>
    <t>20</t>
  </si>
  <si>
    <t>Sadalnes korpuss, perspektīviem el. Pieslēgumiem                            Montāžas metode  Virsapmetuma
Rindu skaits  3
Moduļu skaits  54
Caurspīdīgs pārklājs/durvis  Jā
Korpusa materiāls  Plastmasa
Augstums  610 mm
Platums  448 mm
Dziļums  160 mm
DIN-sliede  Jā
Krāsa  Pelēks
RAL numurs  7035
Aizsardzības pakāpe (IP)  IP65, kompletācija uzstādāma atsevišķā projekta daļā</t>
  </si>
  <si>
    <t>21</t>
  </si>
  <si>
    <t>Sadalnes korpuss, perspektīviem el. Pieslēgumiem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</si>
  <si>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22</t>
  </si>
  <si>
    <t>Sadalnes individuāli komplektējama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</si>
  <si>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23</t>
  </si>
  <si>
    <t>24</t>
  </si>
  <si>
    <t>Modulārs UPS
UPS modulāra tipa ar 2 x 16kVA/16kW jauda moduļiem. Kopējā jaud 32kVA/3 kW. Nākotnē iespējams pievienot vēl vienu jaudas moduli, tādā veidā palielinot UPS jaudu līdz 48 kVA/48 kW, baterijas 6min @ 32 kW.utput power capacity
Nominālais ieejas spriegums
230V , 400V 3PH
Nominālais izejas spriegums
regulējams  380 : 400 or 415 V 3 Phase nominal output voltage
Efektivitāte pie pilnas slodzes
95.0 %
Izejas sprieguma kļūda
mazāk par 2%
Frekvence
50/60 Hz +/- 3 Hz e +/- 0.1
10 minutes @ 125% and 60 seconds @ 150%
izejas sprieguma THD
&lt; 2% for 0 to 100% linear load and &lt; 6% for full non linear load
izejas sprieguma  Tolerance
+/-1% static and +/- 5% at 100% load step
Bypass
Iebūvēts Static Bypassar  Modbus TCP protokolu, pievienošanai BMS</t>
  </si>
  <si>
    <t>APC Symmetra PX 32kW</t>
  </si>
  <si>
    <t>27</t>
  </si>
  <si>
    <t>28</t>
  </si>
  <si>
    <t>Elektroenerģijas uzskaite</t>
  </si>
  <si>
    <t>29</t>
  </si>
  <si>
    <t>30</t>
  </si>
  <si>
    <t>31</t>
  </si>
  <si>
    <t>Elektroenerģijas skaitītājs 400V/230V 3fāzu ar mod-bus protokolu, attālināti nolasām no WEB servera, tiešais slēgums līdz 63A</t>
  </si>
  <si>
    <t xml:space="preserve">A9MEM3150
</t>
  </si>
  <si>
    <t>32</t>
  </si>
  <si>
    <t>Elektroenerģijas skaitītājs 400V/230V 3fāzu ar mod-bus protokolu, attālināti nolasām no WEB servera, komplektā ar strāvmaiņiem</t>
  </si>
  <si>
    <t xml:space="preserve">A9MEM3250
</t>
  </si>
  <si>
    <t>33</t>
  </si>
  <si>
    <t>Patch kabelis Cat6 U/UTP ar adapteri RJ45 8(8)</t>
  </si>
  <si>
    <t>34</t>
  </si>
  <si>
    <t>Uzskaites softa programmēšana un pārbaude</t>
  </si>
  <si>
    <t>35</t>
  </si>
  <si>
    <t>Sadalnes slēdzene</t>
  </si>
  <si>
    <t>B</t>
  </si>
  <si>
    <t>Gaismekļi</t>
  </si>
  <si>
    <t>B-2</t>
  </si>
  <si>
    <t>Fasādes apgaismojums</t>
  </si>
  <si>
    <t>Fasādes prožektors LED: 52 W, 5572lm, 4000K, CRI &gt;70 IP66, IK08, Darba temperatūr a-40°C  +50°C
Garums: 520 mm
platums : 220 mm
augstums: 90 mm Efektivitāte &gt;107lm, L80B10, garantija 5gadi, kalpošanas laiks &gt;70 000 H, komplektā ar stiprinājumiem pie metāliskas fasādes.</t>
  </si>
  <si>
    <t>Zemē guldāms gaismeklis LED 26W, 2400lm, 4000K, 245x245mm, IP68, ar šauru gaismas staru, Efektivitāte &gt;90 lm/W.</t>
  </si>
  <si>
    <t>Fasādes prožektors LED: 24 W, 1800lm, 4000K, CRI &gt;80 IP65, IK08, 
Garums: 200 mm
platums : 115mm
spotlight , komplektā ar stiprinājumiem pie metāliskas fasādes.</t>
  </si>
  <si>
    <t>C</t>
  </si>
  <si>
    <t>Apgaismojuma komutācija</t>
  </si>
  <si>
    <t>Slēdzis, 10A z.a., ar kārbu IP 20</t>
  </si>
  <si>
    <t>Touch dim dali tasterpogas , z.a ar kārbu IP44</t>
  </si>
  <si>
    <t xml:space="preserve"> Pārslēdzis 10A, z.a. ar kārbu IP 44</t>
  </si>
  <si>
    <t>Savienojumi</t>
  </si>
  <si>
    <t>Herm. Kārba, vadu savienoj.</t>
  </si>
  <si>
    <t>D</t>
  </si>
  <si>
    <t>Kabeļi/ kabeļu aizsardzība</t>
  </si>
  <si>
    <t>Kabelis NYY-J 5x240</t>
  </si>
  <si>
    <t>Kabelis NYY-J 5x150</t>
  </si>
  <si>
    <t>Kabelis NYY-J 4x240</t>
  </si>
  <si>
    <t>Kabelis NYY-J 4x150</t>
  </si>
  <si>
    <t>Kabelis NYY-J 5x120</t>
  </si>
  <si>
    <t>Kabelis NYY-J 5x95</t>
  </si>
  <si>
    <t>Kabelis NYY-J 5x50</t>
  </si>
  <si>
    <t>Kabelis NYY-J 5x16</t>
  </si>
  <si>
    <t>Kabelis NYY-J 4x16</t>
  </si>
  <si>
    <t>Kabelis NYY-J 5x10</t>
  </si>
  <si>
    <t>Kabelis NYY-J 5x6</t>
  </si>
  <si>
    <t>Kabelis NYY-J 5x4</t>
  </si>
  <si>
    <t>Kabelis NYY-J 5x2.5</t>
  </si>
  <si>
    <t>Kabelis NYY-J 3x4</t>
  </si>
  <si>
    <t>Kabelis NYY-J 3x2.5</t>
  </si>
  <si>
    <t>Kabelis NYY-J 5x1.5</t>
  </si>
  <si>
    <t>Kabelis XPJ-5x6</t>
  </si>
  <si>
    <t>Kabelis XPJ-5x4</t>
  </si>
  <si>
    <t>Kabelis XPJ-5x2,5</t>
  </si>
  <si>
    <t>19</t>
  </si>
  <si>
    <t>Kabelis XPJ-3x2.5</t>
  </si>
  <si>
    <t>Kabelis XPJ-5x1.5</t>
  </si>
  <si>
    <t>Kabelis XPJ-4x1.5</t>
  </si>
  <si>
    <t>Kabelis XPJ-3x1.5</t>
  </si>
  <si>
    <t>Kabelis NHXH-J E90-5x50</t>
  </si>
  <si>
    <t>Kabelis NHXH-J E90-5x16</t>
  </si>
  <si>
    <t>Kabelis NHXH-J E30-3x1.5</t>
  </si>
  <si>
    <t>Kabelis NHXH-J E30-3x2.5</t>
  </si>
  <si>
    <t>Gofrēta Aizsargcaurule 50 mm</t>
  </si>
  <si>
    <t>Gofrēta Aizsargcaurule 32 mm</t>
  </si>
  <si>
    <t>Gofrēta Aizsargcaurule 20 mm</t>
  </si>
  <si>
    <t>Gofrēta Aizsargcaurule 16 mm</t>
  </si>
  <si>
    <t>Gludsienu PE aizsargcaurule D=20mm</t>
  </si>
  <si>
    <t>Stiprinājumi/savilces/marķieri</t>
  </si>
  <si>
    <t>E</t>
  </si>
  <si>
    <t>Elektroietaises/ kontaktligzdas</t>
  </si>
  <si>
    <t>Kontaktligzda ar zem.,16A,z.a, L+N+PE, ar kārbu IP20.</t>
  </si>
  <si>
    <t>Kontaktligzda ar zem.,2-vietīga, 16A,z.a, L+N+PE, ar kārbu IP20.</t>
  </si>
  <si>
    <t>Kontaktligzda ar zem.,16A,z.a, L+N+PE, ar kārbu IP44.</t>
  </si>
  <si>
    <t>Kontaktligzda ar zem., 2-vietīga,16A,z.a, L+N+PE, ar kārbu IP44.</t>
  </si>
  <si>
    <t>Kontaktligzda ar zem., 3-vietīga,16A,z.a, L+N+PE, ar kārbu IP44.</t>
  </si>
  <si>
    <t>Kontaktligzda ar zem.,16A,v.a,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</si>
  <si>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</si>
  <si>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</si>
  <si>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</si>
  <si>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</si>
  <si>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</si>
  <si>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</si>
  <si>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Ugunsdroša kārba E90</t>
  </si>
  <si>
    <t>Ugunsdrošas skavas kabeļa stiprināšanai pie sienas E90</t>
  </si>
  <si>
    <t>Slēdžu, kontaktligzdu rāmīši</t>
  </si>
  <si>
    <t>F</t>
  </si>
  <si>
    <t>Kabeļu plauku sistēma</t>
  </si>
  <si>
    <t>Cinkota kabeu trepe 60x100 C3-C-4</t>
  </si>
  <si>
    <t xml:space="preserve"> Kabeļu renes Pagrieziens  60x200 </t>
  </si>
  <si>
    <t xml:space="preserve"> Kabeļu renes Pagrieziens  60x400</t>
  </si>
  <si>
    <t xml:space="preserve">Kabeļu renes T veida savienojums 100/100/100 </t>
  </si>
  <si>
    <t xml:space="preserve">Kabeļu renes T veida savienojums 200/200/200 </t>
  </si>
  <si>
    <t>Kabeļu renes T veida savienojums 400/400/100</t>
  </si>
  <si>
    <t>Kabeļu renes T veida savienojums 400/400/300</t>
  </si>
  <si>
    <t>Kabeļu renes T veida savienojums 400/400/200</t>
  </si>
  <si>
    <t xml:space="preserve"> Kabeļu trepes Pagrieziens  60x100</t>
  </si>
  <si>
    <t xml:space="preserve"> Kabeļu trepes Pagrieziens  60x200</t>
  </si>
  <si>
    <t xml:space="preserve"> Kabeļu trepes Pagrieziens  60x300</t>
  </si>
  <si>
    <t xml:space="preserve"> Kabeļu trepes Pagrieziens  60x400</t>
  </si>
  <si>
    <t xml:space="preserve">Kabeļu trepes T veida savienojums 200/100/100 </t>
  </si>
  <si>
    <t xml:space="preserve">Kabeļu trepes T veida savienojums 300/300/200 </t>
  </si>
  <si>
    <t xml:space="preserve">Kabeļu trepes T veida savienojums 300/200/300 </t>
  </si>
  <si>
    <t>Kabeļu trepes T veida savienojums 400/400/400</t>
  </si>
  <si>
    <t>Kabeļu trepes T veida savienojums 400/300/300</t>
  </si>
  <si>
    <t>Kabeļu trepes T veida savienojums 400/400/100</t>
  </si>
  <si>
    <t>Kabeļu trepes T veida savienojums 400/400/200</t>
  </si>
  <si>
    <t>Grīdasbalsts 149x149mm ASR-TF, priekš ASR profila+ Profilsliede 48x89mm 6m ASR-L</t>
  </si>
  <si>
    <t>Kabeļu zemes kanāls 20x50mm, montāžai betona grīdā</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</si>
  <si>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</si>
  <si>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</si>
  <si>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</si>
  <si>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</si>
  <si>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</si>
  <si>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</si>
  <si>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</si>
  <si>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</si>
  <si>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</si>
  <si>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</si>
  <si>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Kabeļa gala apdare 5x240</t>
  </si>
  <si>
    <t>Kabeļa gala apdare 5x150</t>
  </si>
  <si>
    <t>Kabeļa gala apdare 4x240</t>
  </si>
  <si>
    <t>Kabeļa gala apdare 4x150</t>
  </si>
  <si>
    <t>Kabeļa gala apdare 5x120</t>
  </si>
  <si>
    <t>Kabeļa gala apdare 5x95</t>
  </si>
  <si>
    <t>Kabeļa gala apdare 5x50</t>
  </si>
  <si>
    <t>Kabeļa gala apdare 5x16</t>
  </si>
  <si>
    <t>Kabeļa gala apdare 4x16</t>
  </si>
  <si>
    <t>Kabeļa gala apdare 5x10</t>
  </si>
  <si>
    <t>Kabeļa gala apdare 5x6</t>
  </si>
  <si>
    <t>Kabeļa gala apdare 5x4</t>
  </si>
  <si>
    <t xml:space="preserve"> Kopņu sistēma Canalis KTA4000, L=220,0m. Komplektā ar pagriezieniem un stiprinājumiem 
- 3L + N + PE and/or 3L + PEN, komplektā ar stiprinājumiem, IK08, IP66</t>
  </si>
  <si>
    <t>KTA 2500</t>
  </si>
  <si>
    <t>Ugusndroša barjera kopņu tiltam E90 KTA 4000</t>
  </si>
  <si>
    <t>Ugusndroša barjera kopņu tiltam E90 KTA 2500</t>
  </si>
  <si>
    <t>Atvērumi sienās kabeļplauktu montāžai</t>
  </si>
  <si>
    <t>Atvērumi pamatos, kabeļu caurules montāžai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</si>
  <si>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</si>
  <si>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</si>
  <si>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</si>
  <si>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</si>
  <si>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</si>
  <si>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</si>
  <si>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</si>
  <si>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</si>
  <si>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</si>
  <si>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</si>
  <si>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</si>
  <si>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</si>
  <si>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</si>
  <si>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</si>
  <si>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</si>
  <si>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</si>
  <si>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</si>
  <si>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</si>
  <si>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</si>
  <si>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</si>
  <si>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</si>
  <si>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</si>
  <si>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</si>
  <si>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</si>
  <si>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</si>
  <si>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</si>
  <si>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</si>
  <si>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</si>
  <si>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G</t>
  </si>
  <si>
    <t xml:space="preserve">Noteku apsilde </t>
  </si>
  <si>
    <t>Apsildes kabelis 20W/m 230V jumtiem/teknēm Deviflex DTCE-20</t>
  </si>
  <si>
    <t>"DEVI" vai analogs</t>
  </si>
  <si>
    <t>Termoregulators Devireg 850 III, ar 24V barošanas bloku DIN, Modelis 	Digitāls
Sensora tips 	Tālvadības sensors
Nominālais spriegums 	220...240 V
Komforta regulēšanas diapazons 	5...5 °C
Kontakta veids 	Normāli aizvērts kontakts (NC)
Nominālā ieslēgšanas strāva pie 230 V, bez potenciāla 	16 A
Aizsardzības pakāpe (IP) 	IP20
Moduļu skaits 	4</t>
  </si>
  <si>
    <t xml:space="preserve">Devigut stiprinājumi notekrenēm </t>
  </si>
  <si>
    <t xml:space="preserve">Devichain metāla ķēde kabeļu vertikālai stiprināšanai </t>
  </si>
  <si>
    <t>Jumta mitruma/temperatūras sensors 15m priekš Devireg 850 III</t>
  </si>
  <si>
    <t>Palīgēka</t>
  </si>
  <si>
    <t xml:space="preserve">Gaismeklis  ar sensoru LED 30W, 244x201mm, 1945lm, v/a, IP 44, 4000K,005726 </t>
  </si>
  <si>
    <t>LED floodlight with motion detector XLED 10</t>
  </si>
  <si>
    <t>Sakaru sistēmas (Datoru un telefonu tīkls)  --montāžas,palaišanas darbi</t>
  </si>
  <si>
    <t>Telekomunikāciju skapis ar metāla durvīm un slēdzi</t>
  </si>
  <si>
    <t>42U 1000x800mm</t>
  </si>
  <si>
    <t>18U 800x800mm</t>
  </si>
  <si>
    <t>Ventilatoru panelis ar termostatu</t>
  </si>
  <si>
    <t>Zemējuma klemme komutācijas skapim</t>
  </si>
  <si>
    <t>Skrūves - uzgriežņi M6 (komutācijas skapim)</t>
  </si>
  <si>
    <t>9-vietīgā el. Rozete 19' montēt komutācijas skapī</t>
  </si>
  <si>
    <t>Routeris</t>
  </si>
  <si>
    <t xml:space="preserve">Mikrotik CCR1036-12G-4S </t>
  </si>
  <si>
    <t>WiFi piekļuves punkts</t>
  </si>
  <si>
    <t>Mikrotik RBwAPG</t>
  </si>
  <si>
    <t>PoE switch 26 ports Cisco</t>
  </si>
  <si>
    <t>Cisco SLM2024PT SG 200-26P</t>
  </si>
  <si>
    <t>Switch 50 port Cisco</t>
  </si>
  <si>
    <t>SLM2048T SG200-50</t>
  </si>
  <si>
    <t>Switch 26 port Cisco</t>
  </si>
  <si>
    <t>SRW2024-KG SG 300-26</t>
  </si>
  <si>
    <t>SFP modulis SM</t>
  </si>
  <si>
    <t>Patch panelis Cat6</t>
  </si>
  <si>
    <t xml:space="preserve">24p Cat6 UTP B3 </t>
  </si>
  <si>
    <t>24p duplex optiskais patch panelis ar kaseti un SC adapteri</t>
  </si>
  <si>
    <t>Pigteils SM-SC</t>
  </si>
  <si>
    <t>SC duplex patch panel for 6 ports</t>
  </si>
  <si>
    <t>Pigteils SC SM</t>
  </si>
  <si>
    <t xml:space="preserve">Cat6 UTP patch kabelis 1.0m </t>
  </si>
  <si>
    <t>Cat6 UTP 1m</t>
  </si>
  <si>
    <t xml:space="preserve">Cat6 UTP patch kabelis 3.0m </t>
  </si>
  <si>
    <t>Cat6 UTP 3m</t>
  </si>
  <si>
    <t>SM optiskais patch kabelis 2.0m SC-LC</t>
  </si>
  <si>
    <t>SM SC-LC 2m</t>
  </si>
  <si>
    <t xml:space="preserve">SM optiskais patch kabelis 2.0m LC-LC </t>
  </si>
  <si>
    <t>SM LC-LC 2m</t>
  </si>
  <si>
    <t>Kabeļu organaizeris horizontālais</t>
  </si>
  <si>
    <t>UPS APC Smart-UPS 1500VA LCD RM 2U 230V</t>
  </si>
  <si>
    <t>UPS APC Smart-UPS 3000VA LCD RM 2U 230V</t>
  </si>
  <si>
    <t xml:space="preserve">Kabelis </t>
  </si>
  <si>
    <t>B3 Cat6 4x2x0.5 LSZH (Low Smoke Zero Halogen)</t>
  </si>
  <si>
    <t xml:space="preserve">Optisko šķiedru kabelis 4 dzīslas SM </t>
  </si>
  <si>
    <t>A-DQ(ZN)B2Y</t>
  </si>
  <si>
    <t>Dubultie datu rozetes komplekti ar kārbu un rāmīšiem</t>
  </si>
  <si>
    <t>Vienvietīgais datu rozetes komplekti ar kārbu un rāmīšiem</t>
  </si>
  <si>
    <t>Ugunsdrošās putas caurumu aizpildīšanai</t>
  </si>
  <si>
    <t>PVC caurule d20</t>
  </si>
  <si>
    <t>Štrabu griešana</t>
  </si>
  <si>
    <t>Kabeļu kanāls 65x130</t>
  </si>
  <si>
    <t>Kabeļu kanāls 40x60</t>
  </si>
  <si>
    <t>Montāžas un stiprināšanas materiāli</t>
  </si>
  <si>
    <t>Apsardzes signalizācijas sistēma  --montāžas,palaišanas darbi</t>
  </si>
  <si>
    <t>Apsardzes un piekļūves sistēmas iekārtas un ierīces:</t>
  </si>
  <si>
    <t>Concept 4000 kontrol panelis korpusā ar barošanas bloku, 16 zonas, 2000 lietotāju, 96 rajoni, (paplašinās līdz: 64 standarta durvīm, 32 intelektuālām durvīm, 32 termināliem, 512 zonām, 6 liftiem) 460x358x85 995002EU</t>
  </si>
  <si>
    <t>Inner Range</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</si>
  <si>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</si>
  <si>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</si>
  <si>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</si>
  <si>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</si>
  <si>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Papildus licence 1 klientam 994404</t>
  </si>
  <si>
    <t>Insight Allow Remote Access 994425</t>
  </si>
  <si>
    <t>Insight DVR interface software licence.(30 cameras) 994410</t>
  </si>
  <si>
    <t>Insight extra DVR licence  uz 10 kamerām 994411</t>
  </si>
  <si>
    <t>Reporting Licence: darba laika uzskaite, klienta vēsture, pieeja. 994405</t>
  </si>
  <si>
    <t>Photo ID Licence 994406</t>
  </si>
  <si>
    <t>Active User Rotation Module (AURM) 994432</t>
  </si>
  <si>
    <t>GSM modems korpusā ar barošanas bloku 998300EU</t>
  </si>
  <si>
    <t>GSM modema kabelis 994092</t>
  </si>
  <si>
    <t>16 Zonu paplašinātājs (metāla korpusā ar barošanas bloku). 995004</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</si>
  <si>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</si>
  <si>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</si>
  <si>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</si>
  <si>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</si>
  <si>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</si>
  <si>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</si>
  <si>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</si>
  <si>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</si>
  <si>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</si>
  <si>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</si>
  <si>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</si>
  <si>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</si>
  <si>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</si>
  <si>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</si>
  <si>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</si>
  <si>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</si>
  <si>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</si>
  <si>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</si>
  <si>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</si>
  <si>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</si>
  <si>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</si>
  <si>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</si>
  <si>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</si>
  <si>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</si>
  <si>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</si>
  <si>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</si>
  <si>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</si>
  <si>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</si>
  <si>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</si>
  <si>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</si>
  <si>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</si>
  <si>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</si>
  <si>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</si>
  <si>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</si>
  <si>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Automātiskās ugunsgrēka atklāšanas un trauksmes iekārtas sistēma--montāžas,palaišanas darbi</t>
  </si>
  <si>
    <t>Kontroles panelis:</t>
  </si>
  <si>
    <t xml:space="preserve">Kontroles panelis   </t>
  </si>
  <si>
    <t>FX3NetL ESMI</t>
  </si>
  <si>
    <t>Skapis papildus baterijām</t>
  </si>
  <si>
    <t>ESMI  FX-BAT</t>
  </si>
  <si>
    <t>Cilpu modulis</t>
  </si>
  <si>
    <t xml:space="preserve"> FX-ALCB (2 cilpas)</t>
  </si>
  <si>
    <t xml:space="preserve">Akumulators </t>
  </si>
  <si>
    <t>12V/17 A/h</t>
  </si>
  <si>
    <t xml:space="preserve">Adrešu kombinēts dūmu un siltuma devējs </t>
  </si>
  <si>
    <t>EDI-30</t>
  </si>
  <si>
    <t xml:space="preserve">Adrešu siltumu devējs </t>
  </si>
  <si>
    <t>EDI-50</t>
  </si>
  <si>
    <t xml:space="preserve">Devēju bāze </t>
  </si>
  <si>
    <t>EBI-10</t>
  </si>
  <si>
    <t xml:space="preserve">Devēju bāze ar izolatoru </t>
  </si>
  <si>
    <t>EBI-11</t>
  </si>
  <si>
    <t>Rokas adreses trauksmes poga ar izolatoru</t>
  </si>
  <si>
    <t>EPP-20</t>
  </si>
  <si>
    <t xml:space="preserve">Rokas adreses trauksmes pogas bāze </t>
  </si>
  <si>
    <t>SR2G</t>
  </si>
  <si>
    <t xml:space="preserve">Vadības modulis </t>
  </si>
  <si>
    <t>EMI-311/240</t>
  </si>
  <si>
    <t xml:space="preserve">Adrešu sirēna </t>
  </si>
  <si>
    <t>ESI-40</t>
  </si>
  <si>
    <t>Analoga sirēna ar gaismas indikāciju IP65</t>
  </si>
  <si>
    <t>ESMI</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</si>
  <si>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</si>
  <si>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</si>
  <si>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</si>
  <si>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</si>
  <si>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</si>
  <si>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</si>
  <si>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</si>
  <si>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</si>
  <si>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</si>
  <si>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</si>
  <si>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Instalācijas materiāli</t>
  </si>
  <si>
    <t>Starpsienu urbšanas darbi</t>
  </si>
  <si>
    <t xml:space="preserve">gb. </t>
  </si>
  <si>
    <t>Vienšķēru pacēlājs "MarcoLift" no SIA "FITTERO" vai ekvivalents (Jāprecizē ar projektētāju un Pasūtītāju)</t>
  </si>
  <si>
    <t>DN50</t>
  </si>
  <si>
    <t>Kompensātors, pieslēgums deglim</t>
  </si>
  <si>
    <t>Pretkorozijas apstrāde / gruntēsana</t>
  </si>
  <si>
    <t>Gāzesvada pārbaude uz stiprību un hermētiskumu</t>
  </si>
  <si>
    <t>Gaisa dzesēšana  montāžas,palaišanas darbi</t>
  </si>
  <si>
    <t>"Split" sistēmas iekšējais bloks ar stiprinājumiem un automātiku</t>
  </si>
  <si>
    <t>ACO26FBRDEH</t>
  </si>
  <si>
    <t xml:space="preserve">"Split" sistēmas āra bloks ar stiprinājumiem </t>
  </si>
  <si>
    <t>ACO26FCADEH</t>
  </si>
  <si>
    <t>Kondensāta sūknis dzesēšanas iekšējam blokam</t>
  </si>
  <si>
    <t>Dn 40</t>
  </si>
  <si>
    <t>STAF Dn50 Kvs=33.0</t>
  </si>
  <si>
    <t>Dn25</t>
  </si>
  <si>
    <t>Dn 150</t>
  </si>
  <si>
    <t>Dn 100</t>
  </si>
  <si>
    <t>Dn 125</t>
  </si>
  <si>
    <t>Vara caurule ar izolāciju freonam</t>
  </si>
  <si>
    <t>6.35mm</t>
  </si>
  <si>
    <t>9.52mm</t>
  </si>
  <si>
    <t xml:space="preserve">Freons </t>
  </si>
  <si>
    <t>R410A</t>
  </si>
  <si>
    <t>Cinkota skārda apšuvums dzesēšanas caurulēm</t>
  </si>
  <si>
    <t>0,5mm</t>
  </si>
  <si>
    <t>Tērauda cauruļvadu veidgabali un stiprinājumi</t>
  </si>
  <si>
    <t xml:space="preserve">Barošanas bloks 230/24Vac  </t>
  </si>
  <si>
    <t>ABL8RPS24030</t>
  </si>
  <si>
    <t>Tīkla barošanas modulis</t>
  </si>
  <si>
    <t>TXS1.12F10</t>
  </si>
  <si>
    <t>Tīkla komunikācijas modulis</t>
  </si>
  <si>
    <t>TXS1.EF10</t>
  </si>
  <si>
    <t>IO modulis, releju izejas, RO6</t>
  </si>
  <si>
    <t>TXM1.6R</t>
  </si>
  <si>
    <t>IO modulis, universāls, UI8</t>
  </si>
  <si>
    <t>TXM1.8U</t>
  </si>
  <si>
    <t>IO modulis, digitāls, DI16</t>
  </si>
  <si>
    <t>TXM1.16D</t>
  </si>
  <si>
    <t>Gigabit Ethernet pastiprinātājs, 10/100/1000Base-T</t>
  </si>
  <si>
    <t>eX-S1110</t>
  </si>
  <si>
    <t>Kontrolleru programmēšanas darbi</t>
  </si>
  <si>
    <t>Lauka iekārtu montāžas papildmateriāli</t>
  </si>
  <si>
    <t>PXC100-E.D</t>
  </si>
  <si>
    <t>Augstas temperatūras termoeļļas katls  kpl. ar:</t>
  </si>
  <si>
    <t>Katla pretatloku komplektu</t>
  </si>
  <si>
    <t>Tīrīšanas piederumiem</t>
  </si>
  <si>
    <t>Katla siltumizolācijas 120mm</t>
  </si>
  <si>
    <t>Dokumentācijas komplektu</t>
  </si>
  <si>
    <t xml:space="preserve">Automātikas vadības skapi </t>
  </si>
  <si>
    <t>Katla drošības grupa, rūpniecisks izpildījums (temperatūras, spiediena devēji, manometri, termometri, spiediena starpības devēji utt.)</t>
  </si>
  <si>
    <t>Katla vadības automātika bloks BCO ar kabeļiem un temperatūras devējiem, stiprinājuma komplekts</t>
  </si>
  <si>
    <t>Kaskādes katlu vadības automātikas bloks SCO ar kabeļiem un temperatūras devējiem, stiprinājuma komplekts</t>
  </si>
  <si>
    <t>Dūmgāžu atbildes atloks DN400</t>
  </si>
  <si>
    <t>Montāžas rāmi</t>
  </si>
  <si>
    <t xml:space="preserve">Modulējošais sašķidrinātās gāzes kurināmā deglis, kpl. ar: </t>
  </si>
  <si>
    <t>WM-G20/2-A-ZM</t>
  </si>
  <si>
    <t xml:space="preserve">Gāzes regulējošās armatūras apsaistes komplektu DN 50 </t>
  </si>
  <si>
    <t>Gāzes regulējošās armatūras apsaistes komplektu DN 50</t>
  </si>
  <si>
    <t>Termoeļļas cirkulācijas sūknis kpl. ar atbildes atlokiem, elastīgiem metāla savienojumiem</t>
  </si>
  <si>
    <t>Siltumenerģijas plūsmas mērītājs</t>
  </si>
  <si>
    <t>DN125</t>
  </si>
  <si>
    <t>Siltumskaitītāja vadības bloks, kpl. ar turpgaitas un atpakaļgaits temperatūras devējiem</t>
  </si>
  <si>
    <t>Mbus</t>
  </si>
  <si>
    <t>Atsperes tipa drošības vārsts DN 20/40, P=10bar, T=350 oC kpl. ar atbildes atloku (iekļauts katla komplektācijā)</t>
  </si>
  <si>
    <t>Iemetināms gaisa savācējtrauks  (iekļauts katla komplektācijā)</t>
  </si>
  <si>
    <t xml:space="preserve"> DN150; PN16</t>
  </si>
  <si>
    <t>Atloku noslēgvārsts kpl. ar atbildes atlokiem</t>
  </si>
  <si>
    <t>GGG 40.3</t>
  </si>
  <si>
    <t xml:space="preserve">DN20, PN16, </t>
  </si>
  <si>
    <t>Manometrs</t>
  </si>
  <si>
    <t>Manometra noslēgkrāns</t>
  </si>
  <si>
    <t>Termometrs, kpl. ar čaulu</t>
  </si>
  <si>
    <t>Atloku lodveida krāns ar atbildes atlokiem</t>
  </si>
  <si>
    <t xml:space="preserve">DN100, PN16, </t>
  </si>
  <si>
    <t>Atloku filtrs ar atbildes atlokiem</t>
  </si>
  <si>
    <t>Atloku vienvirziena vārsts ar atbildes atlokiem</t>
  </si>
  <si>
    <t>atloku noslēgvārsts kpl. ar atbildes atlokiem</t>
  </si>
  <si>
    <t xml:space="preserve">DN150, PN16, </t>
  </si>
  <si>
    <t>Nerūsējošā tērauda izolēts dūmenis kpl. ar:</t>
  </si>
  <si>
    <t xml:space="preserve">Plāksne ar kondensāta izvadu </t>
  </si>
  <si>
    <t>Revīzija ar lūku</t>
  </si>
  <si>
    <t>Caurule 1000mm</t>
  </si>
  <si>
    <t>Caurule 500mm</t>
  </si>
  <si>
    <t>Caurules nobeigums</t>
  </si>
  <si>
    <t>Adapteris (400)</t>
  </si>
  <si>
    <t>Dinstanceris 100-150mm</t>
  </si>
  <si>
    <t>Pāreja DN250/349</t>
  </si>
  <si>
    <t>Pievienojums katla dūmejas atlokam DN400</t>
  </si>
  <si>
    <t>Akmens vates izolācija, biezums 50mm</t>
  </si>
  <si>
    <t>Tērauda metinātās caurule Ø168,3x4,1</t>
  </si>
  <si>
    <t>Tērauda metinātās caurule Ø114,3x3,2</t>
  </si>
  <si>
    <t>Tērauda metinātās caurule Ø26,3x2,0</t>
  </si>
  <si>
    <t>Tērauda cauruļvadu veidgabali (līkumi, T-gabali utt.), pārejas, atloki, stiprinājumi</t>
  </si>
  <si>
    <t>Saskrūves, vītņu savienojums, skrūves, uzgriežņi, blīves, pretkorozijas grunts krāsa un citi palīgmateriāli</t>
  </si>
  <si>
    <t>Metālkonstrukcijas (tērauda balsti), slīdošie un nekustīgie balsti, met. mat. u.c. montāžas palīgmateriāli</t>
  </si>
  <si>
    <t>Izolācijas palīgmateriāli (tērauda lenta, stieple, gala aizdare, līmlente)</t>
  </si>
  <si>
    <t>Katla automātikas un vadības sistēmas palīgmateriāli (kabeļi, apvalkcaurules, plaukti, stiprinājumi u.c. palīgmateriāli)</t>
  </si>
  <si>
    <t>Metinātu sadures šuvju defektoskopija 5% apjomā</t>
  </si>
  <si>
    <t xml:space="preserve">Sistēmas ieregulēšanas, testēšanas un palaišanas darbi </t>
  </si>
  <si>
    <t>20. grupa - Tvertņu kontūra apsaiste</t>
  </si>
  <si>
    <t>Eļļas savākšanas tvertne kpl. ar:</t>
  </si>
  <si>
    <t>siltumizolācija, biezumā 100mm</t>
  </si>
  <si>
    <t>alumīnija skārda apšuvums</t>
  </si>
  <si>
    <t>montāžas atbalsta rāmis</t>
  </si>
  <si>
    <t>cauruļvadu pieslēgums</t>
  </si>
  <si>
    <t xml:space="preserve">Sistēmas uzpildīšanās sūknis kpl. ar atlokiem </t>
  </si>
  <si>
    <t>Eļļas izplešanās tvertne  kpl. ar:</t>
  </si>
  <si>
    <t xml:space="preserve">līmeņa regulators </t>
  </si>
  <si>
    <t xml:space="preserve">cauruļvadu pieslēgums </t>
  </si>
  <si>
    <t xml:space="preserve">DN15, PN16, </t>
  </si>
  <si>
    <t xml:space="preserve">DN25, PN16, </t>
  </si>
  <si>
    <t xml:space="preserve">DN50, PN16, </t>
  </si>
  <si>
    <t>Tērauda metinātās caurule Ø60x2,6</t>
  </si>
  <si>
    <t>Tērauda metinātās caurule Ø48x2,3</t>
  </si>
  <si>
    <t>Tērauda metinātās caurule Ø33,7x2,1</t>
  </si>
  <si>
    <t>Saskrūves, vītņu savienojums, skrūves, uzgriežņi, blīves,  pretkorozijas grunts krāsa un citi palīgmateriāli</t>
  </si>
  <si>
    <t>Tvertnes vadības sistēmas palīgmateriāli (kabeļi, apvalkcaurules, plaukti, stiprinājumi u.c. palīgmateriāli)</t>
  </si>
  <si>
    <t>obj.</t>
  </si>
  <si>
    <t>30. grupa - Ražošanas tehnoloģisko iekārtu siltumapgādes apsaiste</t>
  </si>
  <si>
    <t xml:space="preserve">DN80, PN16, </t>
  </si>
  <si>
    <t>Atloku trīsgaitas regulējošais vārsts ar atbildes atlokiem</t>
  </si>
  <si>
    <t xml:space="preserve">DN65, PN16, </t>
  </si>
  <si>
    <t>Elektriskā piedziņa</t>
  </si>
  <si>
    <t>Temperatūras devējs ar čaulu</t>
  </si>
  <si>
    <t>PT100</t>
  </si>
  <si>
    <t>3-gājienu krāns</t>
  </si>
  <si>
    <t>Atloku lodveida krāns ar atbildes atlokiem (izlaide)</t>
  </si>
  <si>
    <t>Termoelļas savākšanas tērauda vanniņa ar pārplūdes izvadu</t>
  </si>
  <si>
    <t>Ražošanas iekārtas vadības automātika ar iebūvētu temperatūras devēju (kpl. ar iekārtu)</t>
  </si>
  <si>
    <t>PIEGĀDĀ PASŪTĪTĀJS</t>
  </si>
  <si>
    <t>ar vītni</t>
  </si>
  <si>
    <t xml:space="preserve">DN40, PN16, </t>
  </si>
  <si>
    <t>Termoeļļas savākšanas tvertne kpl. ar siltumizolāciju, biezumā 80mm</t>
  </si>
  <si>
    <t>V=200 l</t>
  </si>
  <si>
    <t>DN80</t>
  </si>
  <si>
    <t>Tērauda metinātās caurule Ø76,1x2,6</t>
  </si>
  <si>
    <t>Saskrūves, vītņu savienojums, skrūves, uzgriežņi, blīves, pakulas, pretkorozijas grunts krāsa un citi palīgmateriāli</t>
  </si>
  <si>
    <t>Cauruļvadu slīdošā balsta konstrukcija</t>
  </si>
  <si>
    <t>Cauruļvadu nekustīgā balsta konstrukcija</t>
  </si>
  <si>
    <t>Ražošanas iekārtu, trīsvirzienu regulējošā vārsta automātikas vadības sistēmas palīgmateriāli (kabeļi, apvalkcaurules, plaukti, stiprinājumi u.c. palīgmateriāli)</t>
  </si>
  <si>
    <t xml:space="preserve">Sistēmas ieregulēšanas un palaišanas darbi </t>
  </si>
  <si>
    <t>Pārējie materiāli</t>
  </si>
  <si>
    <t xml:space="preserve">Deflektors </t>
  </si>
  <si>
    <t>DN630</t>
  </si>
  <si>
    <t>Cinkota skārda gaisa vads</t>
  </si>
  <si>
    <t>Ūdensvada sistēma Ū1 (materiāli)</t>
  </si>
  <si>
    <t>DN1500</t>
  </si>
  <si>
    <t>Enkurojošs atloku adapteris PE cauruļvadam OD160</t>
  </si>
  <si>
    <t>Enkurojošs atloku adapteris PE cauruļvadam OD110</t>
  </si>
  <si>
    <t>Ķeta atloku trejgabals DN150/150/150</t>
  </si>
  <si>
    <t>Ķeta atloku trejgabals DN150/100/150</t>
  </si>
  <si>
    <t>Ūdensvada sistēma Ū1 (darbu apjomi)</t>
  </si>
  <si>
    <t xml:space="preserve">Cauruļvadu montāža tranšejā </t>
  </si>
  <si>
    <t>Smilts apbēruma ieklāšana un uzbēruma ieklāšana</t>
  </si>
  <si>
    <t>Liekās grunts aizvešana uz pasūtītāja norādīto atbērtni</t>
  </si>
  <si>
    <t>Būvgružu utilizācija</t>
  </si>
  <si>
    <t>Sadzīves kanalizācijas sistēma K1 (materiāli)</t>
  </si>
  <si>
    <t>kompl.</t>
  </si>
  <si>
    <t>Palīgmateriāli cauruļvadu un aku montāžai</t>
  </si>
  <si>
    <t>Sadzīves kanalizācijas sistēma K1 (darbu apjomi)</t>
  </si>
  <si>
    <t>Sazemējums</t>
  </si>
  <si>
    <t>ALFA - SAV;SBV</t>
  </si>
  <si>
    <t>Signāllenta GĀZE</t>
  </si>
  <si>
    <t>Materiāli</t>
  </si>
  <si>
    <t>Izolētas caurules Ø114/225</t>
  </si>
  <si>
    <t>Izolēts paralēlais T-atzars Ø114/225 caurulei Ø168/250</t>
  </si>
  <si>
    <t>Izolēts vārsts Dn32 ar servisa krānu Dn50 (no nerūsējošā tērauda) Ø114/225, H=0,525m (ūdens izlaidei)</t>
  </si>
  <si>
    <t>PE monolīta gludsienu teleskopa caurule Dn/OD 160 mm, ķeta rāmis ar vāku Dn 160 mm, iebūves klase D400 (40t)</t>
  </si>
  <si>
    <t>Cauruļvadu savienojuma termonosēdošā uzmava Ø114/225 caurulei komplektā ar 2 termonosēdošām manžetēm, PUR putu komponentes</t>
  </si>
  <si>
    <t>Cauruļvadu savienojuma termonosēdošā uzmava Ø168/250 caurulei komplektā ar 2 termonosēdošām manžetēm, PUR putu komponentes</t>
  </si>
  <si>
    <t>Izolēts līkums Ø114/225 90° (L1=1000mm; L2=1000mm)</t>
  </si>
  <si>
    <t>Kompensācijas spilvenis</t>
  </si>
  <si>
    <t xml:space="preserve">Betons </t>
  </si>
  <si>
    <t>Metināšanas materiāli</t>
  </si>
  <si>
    <t>Pārējie materiāli, palīgmateriāli</t>
  </si>
  <si>
    <t>Elektrokabeļu aizsargcaurule Arot PS110</t>
  </si>
  <si>
    <t>Marķējuma lentas ieklāšana</t>
  </si>
  <si>
    <t>Rupjgraudainas smilts bez māla un akmeņiem</t>
  </si>
  <si>
    <t>Grunts izstrāde ar ekskavatoru</t>
  </si>
  <si>
    <t>Grunts izstrāde ar rokām</t>
  </si>
  <si>
    <t>Grunts izstrāde ar rokām komunikāciju tuvumā</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</si>
  <si>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</si>
  <si>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</si>
  <si>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</si>
  <si>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</si>
  <si>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</si>
  <si>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</si>
  <si>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</si>
  <si>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Divcauruļu siltumtīklu montāža no rūpnieciski izolētām tērauda caurulēm tranšejā</t>
  </si>
  <si>
    <t>Rūpnieciski izolētu veidgabu montāža tranšejā</t>
  </si>
  <si>
    <t>Kompensācijas spilvena uzstādīšana tranšejā</t>
  </si>
  <si>
    <t>Pieslēgums pie esošiem tīkliem</t>
  </si>
  <si>
    <t>Elektrokabeļu aizsardzība Arot PS110</t>
  </si>
  <si>
    <t>Siltumtrases cauruļvadu hidrauliskā un ultraskaņas pārbaude</t>
  </si>
  <si>
    <t xml:space="preserve">Teleskopisko skataku montāža </t>
  </si>
  <si>
    <t>Objekta nospraušana un nostiprināšana dabā</t>
  </si>
  <si>
    <t>Koku zāģēšana,celmu laušana un transportēšana uz atbērtni</t>
  </si>
  <si>
    <t>Krūmu zāģēšana un transportēšana uz atbērtni</t>
  </si>
  <si>
    <t>Ražošanas ēkas Nr.6 būvniecība Ventspils Augsto tehnoloģiju parks</t>
  </si>
  <si>
    <t>500x300</t>
  </si>
  <si>
    <t>600x300</t>
  </si>
  <si>
    <t>1400x600</t>
  </si>
  <si>
    <t>2000x2000</t>
  </si>
  <si>
    <t>2400x1000</t>
  </si>
  <si>
    <t>NOVA-A-300x150</t>
  </si>
  <si>
    <t>TRB-315(C)</t>
  </si>
  <si>
    <t>TRB-400(C)</t>
  </si>
  <si>
    <t>C630/17000 FB/NMS-2/LG</t>
  </si>
  <si>
    <t>CRL-100</t>
  </si>
  <si>
    <t>CRL-125</t>
  </si>
  <si>
    <t>CRL-160</t>
  </si>
  <si>
    <t>CRL-200</t>
  </si>
  <si>
    <t>CRL-200+MBB-200-200-E</t>
  </si>
  <si>
    <t>NOVA-L-200x100</t>
  </si>
  <si>
    <t>SV-1-200-100</t>
  </si>
  <si>
    <t>SV-1-500-300</t>
  </si>
  <si>
    <t>SV-1-600-300</t>
  </si>
  <si>
    <t>SV-1-1000-400</t>
  </si>
  <si>
    <t>SLCU 160 900 100</t>
  </si>
  <si>
    <t>SLCU 250 1200 100</t>
  </si>
  <si>
    <t>SLCU 250 900 100</t>
  </si>
  <si>
    <t>SORDO-P 800-1600</t>
  </si>
  <si>
    <t xml:space="preserve">Minerālvates siltumizolācija "Isover" CLIMCOVER WM ALU2 </t>
  </si>
  <si>
    <t>QFA3171 + AQF3100</t>
  </si>
  <si>
    <t>QFA3171D</t>
  </si>
  <si>
    <t>Saliekamo dz.betona kolonnu montāža t.sk. ieliekamās detaļas</t>
  </si>
  <si>
    <t>DZK-30</t>
  </si>
  <si>
    <t xml:space="preserve">Mezgls A </t>
  </si>
  <si>
    <t>OSB plāksne</t>
  </si>
  <si>
    <t>Akmens vate</t>
  </si>
  <si>
    <t>Primex PXC pāļu grīda t=180 mm</t>
  </si>
  <si>
    <t>Primex Primexcomposite grīda t=120 mm</t>
  </si>
  <si>
    <t>L1-01  ( 1,2x2,75 m)</t>
  </si>
  <si>
    <t>L1-02  ( 3,57x2,75 m)</t>
  </si>
  <si>
    <t>L1-03  ( 2,37x2,75 m)</t>
  </si>
  <si>
    <t>D1-01*  ( 2,4x2,55 m)</t>
  </si>
  <si>
    <t>D1-03  ( 1x2,55 m)</t>
  </si>
  <si>
    <t>D1-04  ( 1x2,1 m)</t>
  </si>
  <si>
    <t>D1-06  ( 0,8x2,1 m)</t>
  </si>
  <si>
    <t>Sekciju veida vārti ar iebūvētām durvīm (marka SPU F42 no Hormann vai ekvivalents VT1-03*  2,4x2,55m EI30</t>
  </si>
  <si>
    <t>Tranšeja - bedre kabeļa vai citu apakšzemes komunikāciju apsekošanai (šurfēšana)</t>
  </si>
  <si>
    <t>Tranšejas rakšana un aizbēršana viena līdz divu kabeļu (caurules) gūldīšanai 1m dziļumā</t>
  </si>
  <si>
    <t>Kabeļu aizsargcaurules d=līdz 160 mm montāža</t>
  </si>
  <si>
    <t>10kV KL izbūve</t>
  </si>
  <si>
    <t>Darbu izmaksas</t>
  </si>
  <si>
    <t>Tranšejas rakšana un aizbēršana viena līdz divu kabeļu (caurules) gūldīšanai 0.7m dziļumā</t>
  </si>
  <si>
    <t>VS 3 dzīslu kabeļa 120 - 240 mm2 ieguldīšana gatavā tranšejā</t>
  </si>
  <si>
    <t>VS 3 dzīslu kabeļa 120 - 240 mm2 montāža caurulē</t>
  </si>
  <si>
    <t>Kabeļa mehāniskā aizsarzība ar lentveida vai rievzobu profiliem</t>
  </si>
  <si>
    <t>VS 3 dzīslu plastmasas izolācijas kabeļa no 120 mm2  gala apdare</t>
  </si>
  <si>
    <t>VS 3 dzīslu kabeļa 120 - 240 mm2 montāža uz plauktiem, kabeļu tuneļos, kanālos</t>
  </si>
  <si>
    <t>Lielformāta plātnes segumu demontāža (noņemšana)</t>
  </si>
  <si>
    <t>Brauktuves (maģistrālo ielu)  asfaltbetona atjaunošana</t>
  </si>
  <si>
    <t>Materiālu izmaksas</t>
  </si>
  <si>
    <t xml:space="preserve">Kabelis AHXCMK-10- 3X240+35 </t>
  </si>
  <si>
    <t>Kabelis AHXCMK-10- 3X150+35</t>
  </si>
  <si>
    <t>Signāllenta kabeļlīnijai, platums 125 mm</t>
  </si>
  <si>
    <t>TP-5 izbūve</t>
  </si>
  <si>
    <t>Horizontālā zemētāja montāža telpās</t>
  </si>
  <si>
    <t>Vertikālā zemētāja dziļumā  līdz 5 m montāža</t>
  </si>
  <si>
    <t>Transformatora zemēšana</t>
  </si>
  <si>
    <t>Slēgiekārta premset  DO6H+ D06H+ I06T+ I06T+ D06H-MA 10kV, komplektā ar vadību un automātiku. Skatīt shēmu lapā ELT-3</t>
  </si>
  <si>
    <t>0,4kV KL</t>
  </si>
  <si>
    <t>Dārbu izmaksas</t>
  </si>
  <si>
    <t>Kabeļu aizsargcaurules d=līdz 110 mm ieguldīšana gatavā tranšejā</t>
  </si>
  <si>
    <t>ZS kabeļa līdz 35 mm2 ieguldīšana gatavā tranšejā</t>
  </si>
  <si>
    <t>ZS kabeļa līdz 35 mm2 ievēršana caurulē</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</si>
  <si>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</si>
  <si>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</si>
  <si>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</si>
  <si>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</si>
  <si>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</si>
  <si>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</si>
  <si>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</si>
  <si>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</si>
  <si>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</si>
  <si>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</si>
  <si>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Nodeva par Būvatļaujas nodošanu</t>
  </si>
  <si>
    <t>Pakalpojuma sniegšana ar kravas celšanas mehānismu</t>
  </si>
  <si>
    <t>st.</t>
  </si>
  <si>
    <t>I Sagatavošanas darbi.</t>
  </si>
  <si>
    <t>Ietves betona apmales demontāža un transportēšana uz pasūtītāja norādīto atbērtni Saules ielā 143, Ventspilī</t>
  </si>
  <si>
    <t>Ceļa betona apmales demontāža un transportēšana uz pasūtītāja norādīto atbērtni Saules ielā 143, Ventspilī</t>
  </si>
  <si>
    <t>II Zemes darbi.</t>
  </si>
  <si>
    <t>m³</t>
  </si>
  <si>
    <t>Uzbēruma veidošana (lielākais pieļaujamais organisko piejaukumu daudzums uzbēruma veidošanā izmantojamai gruntij - 2% no masas)</t>
  </si>
  <si>
    <t>Zemes klātnes profilēšana</t>
  </si>
  <si>
    <t>III Celtniecības darbi</t>
  </si>
  <si>
    <t>Brauktuve Ev2≥180MPa</t>
  </si>
  <si>
    <t>Salizturīgās kārtas izbūve hmin=40cm</t>
  </si>
  <si>
    <t>Betona apmale BR 100.30.15 uzstādīšana uz betona C16/20 pamata</t>
  </si>
  <si>
    <t>Betona apmale BR 100.22.15 uzstādīšana uz betona C16/20 pamata</t>
  </si>
  <si>
    <t>Ietve</t>
  </si>
  <si>
    <t>Salizturīgās kārtas izbūve hmin=30cm</t>
  </si>
  <si>
    <t>Betona apmale BR 100.20.8 uzstādīšana uz betona C16/20 pamata</t>
  </si>
  <si>
    <t>Betona segums</t>
  </si>
  <si>
    <t>Zaļās zonas nostiprināšana ar melnzemi h=10 cm biezumā, apsējot ar zāliena sēklu maisījumu</t>
  </si>
  <si>
    <t>IV Labiekārtojuma elementi</t>
  </si>
  <si>
    <t>Pamati</t>
  </si>
  <si>
    <t>Sienas, nesošās konstrukcijas</t>
  </si>
  <si>
    <t>Jumti</t>
  </si>
  <si>
    <t>Grīdas</t>
  </si>
  <si>
    <t>Ailu aizpildījuma elementi</t>
  </si>
  <si>
    <t>Iekšējie apdares darbi</t>
  </si>
  <si>
    <t>Fasāde</t>
  </si>
  <si>
    <t>Nojumes būvniecība</t>
  </si>
  <si>
    <t>Dažādi darbi</t>
  </si>
  <si>
    <t>Pacēlāji</t>
  </si>
  <si>
    <t>Ārējais gāzes vads</t>
  </si>
  <si>
    <t>Ārējie siltumtīkli</t>
  </si>
  <si>
    <t>Teritorijas labiekārtošana</t>
  </si>
  <si>
    <t xml:space="preserve">Būvbedres un tranšejas aizbēršana ar rokām ar pievesto smilti pamatiem </t>
  </si>
  <si>
    <t>Režģogi (DZK-03,1--- 03.9)</t>
  </si>
  <si>
    <t>Betona  iestrādāšana pamatu konstrukcijās,novibrējot,betonu padod ar sūkni</t>
  </si>
  <si>
    <t>Betons C25/30+XC2</t>
  </si>
  <si>
    <t>Ģipškartona plātne GKB</t>
  </si>
  <si>
    <t>S3; S3*;S5</t>
  </si>
  <si>
    <t>Karkasu  apšūšana ar ugunsdrošo  ģipškartonu  (1kārtas) S-3</t>
  </si>
  <si>
    <t>Ģipškartona plātne GKBI</t>
  </si>
  <si>
    <t>S6; S6*</t>
  </si>
  <si>
    <t xml:space="preserve">Ģipškartons parastais  GKB </t>
  </si>
  <si>
    <t>Ģipškartons parastais  GKB</t>
  </si>
  <si>
    <t xml:space="preserve">Ģipškartons parastais  GKBI </t>
  </si>
  <si>
    <t>Mezgla A izbūve:</t>
  </si>
  <si>
    <t>Kāpnes K-1</t>
  </si>
  <si>
    <t>MK-11</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</si>
  <si>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</si>
  <si>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</si>
  <si>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</si>
  <si>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</si>
  <si>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</si>
  <si>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Konstrukciju betonēšana</t>
  </si>
  <si>
    <t xml:space="preserve">  betons C25/30+XC2</t>
  </si>
  <si>
    <t xml:space="preserve">  sūknis</t>
  </si>
  <si>
    <t>Enkuru ierīkošana (Peikko HPM 16L)</t>
  </si>
  <si>
    <t>Tērauda konstrukciju izgatavošana, piegāde, montāža</t>
  </si>
  <si>
    <t xml:space="preserve">  tērauda konstrukcijas apstrādātas atbilstoši BK norādījumiem</t>
  </si>
  <si>
    <t xml:space="preserve">  palīgmateriāli - uzgriežņi, paplāksnes u.c</t>
  </si>
  <si>
    <t>Režģoti pakāpieni 1200x260 mm</t>
  </si>
  <si>
    <t>Režģoti pakāpieni 1200x500 mm</t>
  </si>
  <si>
    <t>Režģoti platforma 1200x700 mm</t>
  </si>
  <si>
    <t>Kāpnes K-2</t>
  </si>
  <si>
    <t>MK-11,1</t>
  </si>
  <si>
    <t>Kolonnas (MK03)</t>
  </si>
  <si>
    <t>2. stāva konstrukcijas(MK-3,1A)</t>
  </si>
  <si>
    <t>Termoeļļu cauruļu balstošās konstrukcijas(MK-3,2A)</t>
  </si>
  <si>
    <t>Platformas asīs 10-11/D (MK-3,3A)</t>
  </si>
  <si>
    <t>Kopņu augšjoslas un apakšjoslas (MK-05.1;MK-06.1-06.3)</t>
  </si>
  <si>
    <t>Montāžas notinumi (MK-09,2)</t>
  </si>
  <si>
    <t>Lietus ūdens teknes 175mm</t>
  </si>
  <si>
    <t>Monolītā dz.betona grīdas plātne (DzK-04.1A)</t>
  </si>
  <si>
    <t>Akmensmasas flīzes saskaņā ar AR-1-10</t>
  </si>
  <si>
    <t>Linolejs Marmoleum Topshield2 saskaņā ar AR-1-10</t>
  </si>
  <si>
    <t>Linolejs Marmoleum Surestep Original saskaņā ar AR-1-10</t>
  </si>
  <si>
    <t>FORBO Coral Grip 2,8x1,0m, palīgmateriāli</t>
  </si>
  <si>
    <t>L1-01*  ( 1,2x2,75 m)</t>
  </si>
  <si>
    <t>Durvju montāža saskaņā ar AR-1-7</t>
  </si>
  <si>
    <t>D1-01, D2-01  ( 2,4x2,55 m)</t>
  </si>
  <si>
    <t>DA1-02  ( 2,1x2,55 m)</t>
  </si>
  <si>
    <t>Sekciju veida vārti ar iebūvētām durvīm (marka SPU F42 no Hormann vai ekvivalents-automātiskā vadība VT1-02 3,6x2,65m</t>
  </si>
  <si>
    <t>Hidroizolācija no uzziežamas membrānas Mapegum WPS vai ekvivalentss</t>
  </si>
  <si>
    <t>Stabveida pamati(DZK-10,2)SP1 Nojume atkritumu konteineriem</t>
  </si>
  <si>
    <t>Šķembu pamatojuma izveidošana,</t>
  </si>
  <si>
    <t>Pamatu betonēšana</t>
  </si>
  <si>
    <t xml:space="preserve">  betons C25/30+XC2 smalkgraudains</t>
  </si>
  <si>
    <t>Cementa bāzes hidroizolācijas ierīkošana</t>
  </si>
  <si>
    <t>Stabveida pamati(DZK-10,3)SP2 Nojume atkritumu konteineriem</t>
  </si>
  <si>
    <t>Tērauda konstrukcijas nojumei(MK-10,1)</t>
  </si>
  <si>
    <t>Apbetonējums ap kolonām</t>
  </si>
  <si>
    <t>Z PROFILS 200 mm</t>
  </si>
  <si>
    <t>Betons C25/30</t>
  </si>
  <si>
    <t>Dzenams pālis</t>
  </si>
  <si>
    <t>Ārējais laistīšanas krāns komplektā ar tukšošanas krānu</t>
  </si>
  <si>
    <t>Iekšējais laistīšanas krāns komplektā ar tukšošanas krānu</t>
  </si>
  <si>
    <t>Meteriālu pāreja PE OD110/tērauds DN100</t>
  </si>
  <si>
    <t>Tērauda vītņu trejgabals DN100/32/100</t>
  </si>
  <si>
    <t>Tērauda cauruļvads 42,3x3,2mm</t>
  </si>
  <si>
    <t>Tērauda cauruļvads 26,9x2,6mm</t>
  </si>
  <si>
    <t xml:space="preserve">Diskveida puspagrieziena vārsts ar elektropiedziņu </t>
  </si>
  <si>
    <t>komplektā ar vadības automātiku</t>
  </si>
  <si>
    <t>Noslēgventīlis uz OD32 un DN32 cauruļvadiem</t>
  </si>
  <si>
    <t xml:space="preserve">Tērauda vītņu pāreja </t>
  </si>
  <si>
    <t>Ūdens skaitītājs</t>
  </si>
  <si>
    <t>Vienvirziena vārsts uz DN32 cauruļvada</t>
  </si>
  <si>
    <t>Meteriālu pāreja PE OD32/tērauds DN32</t>
  </si>
  <si>
    <t>Elektrometināms trejgabals DN25/25/25 uz OD32 caurules</t>
  </si>
  <si>
    <t>Pulverdzēšamais ugunsdzēsības aparāts (uzstādāms</t>
  </si>
  <si>
    <t>ugunsdzēsības krānu kastē)</t>
  </si>
  <si>
    <t>Ugunsdzēsības krānu kaste kompl.ar pulverdzēšamā</t>
  </si>
  <si>
    <t>aparāta nodalījumu 650x950x250mm</t>
  </si>
  <si>
    <t>Ugunsdzēsības plakanā šļūtene d65mm</t>
  </si>
  <si>
    <t>Ūgunsdzēsības sūkņi - daudzsūkņu iekārta darba+rezerves</t>
  </si>
  <si>
    <t>HUNI CR 10/B komplektā ar mazo sūkni CR 3-15</t>
  </si>
  <si>
    <t>"Grundfos" komplektā ar vadības automātiku, apsaistes</t>
  </si>
  <si>
    <t>cauruļvadiem, armatūru un tērauda fasondaļām</t>
  </si>
  <si>
    <t>Siltumizolācija ar biezumu 20mm</t>
  </si>
  <si>
    <t>SADZĪVES KANALIZĀCIJAS SISTĒMA (K1)</t>
  </si>
  <si>
    <t>Vēdināšanas caurules vāciņs</t>
  </si>
  <si>
    <t>Pisuārs ar sifonu, ūdens pievads no augšas</t>
  </si>
  <si>
    <t>Tērauda radiators Purmo "Compact" komplektā ar montāžas stiprinājumiem, atgaisotāju, korķiem</t>
  </si>
  <si>
    <t>C11-300-400</t>
  </si>
  <si>
    <t>CV21-400-600</t>
  </si>
  <si>
    <t>CV22-200-600</t>
  </si>
  <si>
    <t>CV22-500-1000</t>
  </si>
  <si>
    <t>CV33-500-1400</t>
  </si>
  <si>
    <t>Radiatora termostatgalva</t>
  </si>
  <si>
    <t>RA-2000</t>
  </si>
  <si>
    <t>Radiatora vārsts ar noslēgvārstu un iebūvēto sensoru</t>
  </si>
  <si>
    <t>Noslēgvārsts</t>
  </si>
  <si>
    <t>RLV</t>
  </si>
  <si>
    <t>Radiatora H-veida noslēgvārsts ar iebūvēto sensoru</t>
  </si>
  <si>
    <t>Konvektora H-veida noslēgvārsts ar iebūvēto sensoru</t>
  </si>
  <si>
    <t>Balansēšanas ventilis</t>
  </si>
  <si>
    <t>STAD-10/09</t>
  </si>
  <si>
    <t>STAD-15/14</t>
  </si>
  <si>
    <t>STAD-20</t>
  </si>
  <si>
    <t>Lodveida ventilis</t>
  </si>
  <si>
    <t>Cauruļvadu izolācija Tubolit S Plus</t>
  </si>
  <si>
    <t>TL-18/4-S+</t>
  </si>
  <si>
    <t>TL-22/4-S+</t>
  </si>
  <si>
    <t>TL-28/4-S+</t>
  </si>
  <si>
    <t>TL-35/4-S+</t>
  </si>
  <si>
    <t>Cauruļvadu izolācija Tubolit DG</t>
  </si>
  <si>
    <t>TL-18/13-DG</t>
  </si>
  <si>
    <t>TL-22/13-DG</t>
  </si>
  <si>
    <t>TL-28/13-DG</t>
  </si>
  <si>
    <t>TL-35/13-DG</t>
  </si>
  <si>
    <t>TL-42/13-DG</t>
  </si>
  <si>
    <t>Radiatoru stiprinājumi un montāžas palīgmateriāli</t>
  </si>
  <si>
    <t>Sistēmas hidrauliskā pārbaude, ballansēšana un marķēšana</t>
  </si>
  <si>
    <t>ZTV 32-15</t>
  </si>
  <si>
    <t>Gaisa pūtējs ar automātiku un stiprinājumiem</t>
  </si>
  <si>
    <t>SWS 02</t>
  </si>
  <si>
    <t>SWS 12</t>
  </si>
  <si>
    <t xml:space="preserve">Apsaistes mezgls gaisa pūtējiem </t>
  </si>
  <si>
    <t>VOS 15</t>
  </si>
  <si>
    <t>VOS 20</t>
  </si>
  <si>
    <t>bypass vārsts</t>
  </si>
  <si>
    <t>STAD Dn25 Kvs=8.7</t>
  </si>
  <si>
    <t>STAF Dn100 Kvs=190</t>
  </si>
  <si>
    <t>STAF Dn150 Kvs=420</t>
  </si>
  <si>
    <t>Dn150</t>
  </si>
  <si>
    <t>33x20mm</t>
  </si>
  <si>
    <t>48x20mm</t>
  </si>
  <si>
    <t>89x30mm</t>
  </si>
  <si>
    <t>114x30mm</t>
  </si>
  <si>
    <t>168x50mm</t>
  </si>
  <si>
    <t>Etilēnglikola šķidrums</t>
  </si>
  <si>
    <t>L</t>
  </si>
  <si>
    <t>Gaisa apstrādes agregāts GOLD F RX 012; Pieplūdes, nosūces ventilators;gaisa filtri: pieplūdes klase F7, nosūces klase M5; Gaisa sildītājs; Rotora rekuperators; Recirkulācijas sekcija;  Elastīgie gaisa vadu savienojumi; noslēgvārsti;  agregāta stiprinājuma rāmis; iekārtas automātika ar komunikācijas protokolu Bacnet IP</t>
  </si>
  <si>
    <t>GOLD F RX 012</t>
  </si>
  <si>
    <t>GOLD F RX 020</t>
  </si>
  <si>
    <t>Gaisa apstrādes agregāts GOLD F RX 030; Pieplūdes, nosūces ventilators;gaisa filtri: pieplūdes klase F7, nosūces klase M5; Gaisa sildītājs; Gaisa dzesētājs; Rotora rekuperators; Elastīgie gaisa vadu savienojumi; noslēgvārsti;  agregāta stiprinājuma rāmis; iekārtas automātika ar komunikācijas protokolu Bacnet IP</t>
  </si>
  <si>
    <t>Gaisa apstrādes agregāts GOLD F RX 035;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</si>
  <si>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035</t>
  </si>
  <si>
    <t>Gaisa apstrādes agregāts GOLD F RX 100;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</si>
  <si>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100</t>
  </si>
  <si>
    <t>Kanāla ventilators ar automātiku</t>
  </si>
  <si>
    <t>K 160 EC</t>
  </si>
  <si>
    <t>PRIO 160 EC</t>
  </si>
  <si>
    <t>PRIO 250 EC</t>
  </si>
  <si>
    <t>PRIO 250 EC-L</t>
  </si>
  <si>
    <t>X-RS 100-50 EC</t>
  </si>
  <si>
    <t>Jumta ventilators ar automātiku, jumta kārbu un stiprinājumiem</t>
  </si>
  <si>
    <t>CBM 160-2.1</t>
  </si>
  <si>
    <t>CBM 200-5.0</t>
  </si>
  <si>
    <t>PGK 100x50-3-2,0</t>
  </si>
  <si>
    <t>PGK 100x50-4-2,0</t>
  </si>
  <si>
    <t>FFR 200 F5</t>
  </si>
  <si>
    <t>FFK 100-50 F5</t>
  </si>
  <si>
    <t>m.</t>
  </si>
  <si>
    <t>300x300</t>
  </si>
  <si>
    <t>400x150</t>
  </si>
  <si>
    <t>400x300</t>
  </si>
  <si>
    <t>700x700</t>
  </si>
  <si>
    <t>800x400</t>
  </si>
  <si>
    <t>900x900</t>
  </si>
  <si>
    <t>1200x400</t>
  </si>
  <si>
    <t>1200x500</t>
  </si>
  <si>
    <t>1200x700</t>
  </si>
  <si>
    <t>1400x700</t>
  </si>
  <si>
    <t>1400x1400</t>
  </si>
  <si>
    <t>1600x1000</t>
  </si>
  <si>
    <t>2200x1000</t>
  </si>
  <si>
    <t>Nerūsējošā tērauda gaisa vads</t>
  </si>
  <si>
    <t>DFA-125-295+TRI/S-125-125(N)</t>
  </si>
  <si>
    <t>DFA-160-370+TRI/S-160-160(N)</t>
  </si>
  <si>
    <t>DFA-250-450+TRI/A-250-250(N)</t>
  </si>
  <si>
    <t>LCRF 400 P H14</t>
  </si>
  <si>
    <t>NOVA-A-200x100</t>
  </si>
  <si>
    <t xml:space="preserve">SINUS-C-125 </t>
  </si>
  <si>
    <t>SV-2-800-400</t>
  </si>
  <si>
    <t>CRL-250+MBB-250-250-E</t>
  </si>
  <si>
    <t>NOVA-L-400x150</t>
  </si>
  <si>
    <t>SV-1-400-300</t>
  </si>
  <si>
    <t>Gaisa sadalītājs (pārplūdes reste)</t>
  </si>
  <si>
    <t>USS/I-300-300</t>
  </si>
  <si>
    <t>USS/I-1200-500</t>
  </si>
  <si>
    <t>USS/I-1400-1400</t>
  </si>
  <si>
    <t>USS/I-2000-2000</t>
  </si>
  <si>
    <t>Gaisa ieņemšanas/izmešanas reste</t>
  </si>
  <si>
    <t>IGC-125</t>
  </si>
  <si>
    <t>IGC-160</t>
  </si>
  <si>
    <t>IGC-200</t>
  </si>
  <si>
    <t>d160</t>
  </si>
  <si>
    <t>d500</t>
  </si>
  <si>
    <t>d700</t>
  </si>
  <si>
    <t>2700x1000</t>
  </si>
  <si>
    <t>VHL 315 400</t>
  </si>
  <si>
    <t>PTS/B-100</t>
  </si>
  <si>
    <t>PTS/B-125</t>
  </si>
  <si>
    <t>PTS/B-160</t>
  </si>
  <si>
    <t>PTS/B-200</t>
  </si>
  <si>
    <t>PTS/B-250</t>
  </si>
  <si>
    <t>Droseļvārsts (siltināts ar el.piedziņu)</t>
  </si>
  <si>
    <t>UTK/C-300-300-315</t>
  </si>
  <si>
    <t>UTK/R-300x300</t>
  </si>
  <si>
    <t>UTK/R-1400x1400</t>
  </si>
  <si>
    <t>UTK/R-400x300</t>
  </si>
  <si>
    <t>UTK/R-500x300</t>
  </si>
  <si>
    <t>UTK/R-800x400</t>
  </si>
  <si>
    <t>UTK/R-1000x400</t>
  </si>
  <si>
    <t>UTK/R-1100x1000</t>
  </si>
  <si>
    <t>Ugunsdrošais vārts EI-45</t>
  </si>
  <si>
    <t>FD-315</t>
  </si>
  <si>
    <t>FD-1000x400</t>
  </si>
  <si>
    <t>20mm</t>
  </si>
  <si>
    <t>Sadalne.v/a., IP31, rūpnieciski komplektējama 4000A, 420/240V IK08, 50hz  izmērs 3150x1100x2100,  montāžai uz grīdas.  Ikm3&lt; 55kA, Ikm1&lt; 40kA Ar caurspīdīgām durvīm. Ar smartlink un EBX uzskaites  vadības moduļiem,  ar Modbus TCP protokolu. Komplektā ar smartpanel vadības bloku. Komplektā ar industriāliem automātslēdžiem ar kopņu tilta pievienojumiem. komplektā ar automātiku pēc dotās shēmas</t>
  </si>
  <si>
    <t>Sadalne.v/a., IP31, rūpnieciski komplektējama 100A, 420/240V IK08, 50hz  izmērs 950x650x2100,  montāžai uz grīdas.  Ikm3&lt; 55kA, Ikm1&lt; 10kA Ar caurspīdīgām durvīm. Ar smartlink uzskaites  vadības moduļiem.. Komplektā ar ARI automātisku  pārslēgu 400V 125A ar Modbus TCP protokolu. komplektā ar automātiku pēc dotās shēmas</t>
  </si>
  <si>
    <t>Sadalnes montējama pie kopņu tilta, līdz 160A, frekvence 50/60 Hz,
IP55 atbilstoši standartam: IEC 60529
IK08 atbilstoši standartam IEC 62262
Krāsa RAL 9001, 12 moduļi, izmēri 482x246x342mm, svars 9 kg, komplektā ar automātiku pēc dotās shēmas</t>
  </si>
  <si>
    <t>Sadalnes montējama pie kopņu tilta, līdz 100A, frekvence 50/60 Hz,
IP55 atbilstoši standartam: IEC 60529
IK08 atbilstoši standartam IEC 62262
Krāsa RAL 9001, 12 moduļi, izmēri 444x123x220mm, svars 5 kg, komplektā ar automātiku pēc dotās shēmas</t>
  </si>
  <si>
    <t>Sadalnes montējama pie kopņu tilta, līdz 250A, frekvence 50/60 Hz,
IP55 atbilstoši standartam: IEC 60529
IK08 atbilstoši standartam IEC 62262
Krāsa RAL 9001, 12 moduļi, izmēri 532x300x432mm, svars 12,5 kg, komplektā ar automātiku pēc dotās shēmas</t>
  </si>
  <si>
    <t>Sadalnes montējama pie kopņu tilta, līdz 630A, frekvence 50/60 Hz,
IP55 atbilstoši standartam: IEC 60529
IK08 atbilstoši standartam IEC 62262
Krāsa RAL 9001, 12 moduļi, izmēri 838x520x550mm, komplektā ar automātiku pēc dotās shēmas</t>
  </si>
  <si>
    <t>Sadalnes montējama pie kopņu tilta, līdz 100A, frekvence 50/60 Hz,
IP55 atbilstoši standartam: IEC 60529
IK08 atbilstoši standartam IEC 62262
Krāsa RAL 9001, 12 moduļi, izmēri 444x123x220mm, svars 5 kg, komplektā ar kontaktligzdām iebūvētām korpusā un automātiku pēc dotās shēmas</t>
  </si>
  <si>
    <t>Sadalne.v/a., IP31, rūpnieciski komplektējama 400A, 420/240V IK08, 50hz  izmērs 950x650x2100,  montāžai uz grīdas.  Ikm3&lt; 20kA, Ikm1&lt; 10kA Ar caurspīdīgām durvīm. Ar EBX  uzskaites  vadības moduļiem..  komplektā ar automātiku pēc dotās shēmas</t>
  </si>
  <si>
    <t>Sadalne.v/a., IP65 E90 korpussm ugunsdrošs izpildījums.</t>
  </si>
  <si>
    <t xml:space="preserve">Sadalne individuāli komplektējama                                                           Montāžas metode Zemapmetuma
Rindu skaits 4
Moduļu skaits 48
Caurspīdīgs pārklājs/durvis Nē
Korpusa materiāls Plastmasa
Augstums 706 mm
Platums 361 mm
Dziļums 99 mm
Iebūvēšanas dziļums 92 mm
DIN-sliede Jā
Krāsa Balts
RAL numurs 9010
Aizsardzības pakāpe (IP) IP40
</t>
  </si>
  <si>
    <t>Sadalne individuāli komplektējama                                                           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</si>
  <si>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</si>
  <si>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Gaismeklis LED 75W, 1589x114x108mm, 6850lm, 139lm/W, IP 66, 4000K,gaismeklis montējams pie gaismas renes Vizulo, STC M 75 840 15D C0 N 100 76.39 W vai ekvivalents</t>
  </si>
  <si>
    <t>Gaismeklis LED 37W, 1289x114x108mm, 5130lm, 138lm/W, IP 66, 4000K,gaismeklis montējams pie gaismas renes Vizulo, STB L 37 840 12S A2 N 100 LT80 vai ekvivalents</t>
  </si>
  <si>
    <t>Gaismeklis LED 45W, 1289x114x108mm, 5830lm, 139lm/W, IP 66, 4000K,gaismeklis montējams pie gaismas renes, Vizulo, STB M 45 840 12D B4 N 100 LT80 vai ekvivalents</t>
  </si>
  <si>
    <t>Gaismeklis LED 43W, 1272x145x111mm, 5200lm, 121lm/W, IP 65, Ta=40C, 4000K,gaismeklis montējams pie gaismas renes, sprādzien drošs, Trevos, LED Ex,industrial,body PC,diffuser translucent PC, stainless clips 43 W vai ekvivalents</t>
  </si>
  <si>
    <t>Gaismeklis LED 90W, 1300x121x102mm, 12000lm, 133lm/W, IP 23, 4000K, gaismeklis montējams pie gaismas renes, Vizulo OK 90 840 1310 MY N10 90.604 W vai ekvivalents</t>
  </si>
  <si>
    <t>Gaismeklis LED 35W, 595x595mm, 4380lm, 125lm/W, IP 40, 4000K, gaismeklis piekārts pie griestiem, Vizulo, LFS 35 840 R0606 WU N20 H vai ekvivalents</t>
  </si>
  <si>
    <t>Gaismeklis LED 35W, 595x595mm, 4380lm, 125lm/W, IP 40, 4000K, gaismeklis piekārts pie griestiem, Vizulo, LFS 35 840 R0606 WU D10 H vai ekvivalents</t>
  </si>
  <si>
    <t xml:space="preserve">Gaismeklis LED 33W, 300x300x100mm, 2024lm, 74lm/W, IP 40, 4000K, z/a, Vizulo, NTC 33 840 04 PN S S 300 E ND vai ekvivalents
</t>
  </si>
  <si>
    <t>Gaismeklis LED 42W, 300x300x100mm, 2592lm, 78lm/W, IP 40, 4000K, z/a, Vizulo, NTC 42 840 05 PN S S 300 E ND vai ekvivalents</t>
  </si>
  <si>
    <t>Gaismeklis LED 22W, 300x300x100mm, 1631lm, 70lm/W, IP 40, 4000K, z/a, Vizulo, NTC 22 840 04 PN S S 300 E ND vai ekvivalents</t>
  </si>
  <si>
    <t xml:space="preserve">Gaismeklis LED 52W, 300x300x100mm, 5261lm, 101lm/W, IP 40, 4000K, gaismeklis piekārts pie griestiem, Vizulo, PN SS 52 840 1140 WUD N01 52 W vai ekvivalents
</t>
  </si>
  <si>
    <t>Avārijas gaismeklis LED 1W, izstiepts leņķis, 132x132x54mm, 140lm, IP41, z/a, centrālai baterijas sistēmai CB, AWEX LVPO/1W - CB  LOVATO P vai ekvivalents</t>
  </si>
  <si>
    <t>Avārijas gaismeklis LED 3W, izstiepts leņķis, 132x132x54mm, 390lm, IP41, v/a, centrālai baterijas sistēmai CB, AWEX LV2U/3W - CB  LOVATO 2 vai ekvivalents</t>
  </si>
  <si>
    <t>Avārijas gaismeklis LED 6W, izstiepts leņķis, D=202mm, H=58mm 620lm, IP41, v/a, centrālai baterijas sistēmai CB, AWEX AXNU/6W/B/SE 6 W   vai ekvivalents</t>
  </si>
  <si>
    <t>Avārijas gaismeklis LED 2W, izstiepts leņķis, 132x132x54mm, 270lm, IP41, v/a, centrālai baterijas sistēmai CB, AWEX LV2O/2W/CB  LOVATO 2 vai ekvivalents</t>
  </si>
  <si>
    <t>Avārijas gaismeklis LED 1W, izstiepts leņķis, 132x132x54mm, 140lm, IP41, v/a, centrālai baterijas sistēmai CB, AWEX LV2O/1W - CB  LOVATO 2 vai ekvivalents</t>
  </si>
  <si>
    <t>Avārijas gaismeklis LED 1W, izstiepts leņķis, 132x132x54mm, 140lm, IP41, v/a, centrālai baterijas sistēmai CB, AWEX LV2R/1W - CB  LOVATO 2 vai ekvivalents</t>
  </si>
  <si>
    <t>Avārijas gaismeklis LED 3W, izstiepts leņķis, 132x132x54mm, 360lm, IP41, v/a, centrālai baterijas sistēmai CB, AWEX LV2O/3W - CB  LOVATO 2 vai ekvivalents</t>
  </si>
  <si>
    <t>Avārijas gaismeklis LED 1W, izstiepts leņķis, 132x132x54mm, 140lm, IP41, v/a, centrālai baterijas sistēmai CB, AWEX LV2U/1W - CB  LOVATO 2 vai ekvivalents</t>
  </si>
  <si>
    <t>Evakuācijas gaismeklis LED 2W,337x189x57 IP44, centrālai baterijas sistēmai,AWEX INFINITY II ALL vai ekvivalents, centrālās baterijas sistēmai</t>
  </si>
  <si>
    <t>Herm.slēdzis,10A, z.a., /v.a ar kārbu IP 44</t>
  </si>
  <si>
    <t>Herm. 2 polu slēdzis, 10A, z.a./v.a ar kārbu IP 44</t>
  </si>
  <si>
    <t>Kontaktligzda ar zem.,3-vietīga, 16A,z.a, L+N+PE, ar kārbu IP20.</t>
  </si>
  <si>
    <t>Kontaktligzda ar zem., 16A, iebūvēta kabeļkanālā, L+N+PE, ar kārbu IP20.</t>
  </si>
  <si>
    <t>Kontaktligzdu Grīdas kārba (RKSN2) 6-v 201x201x110mm Modul 45 ar 6gab kontaktligzdām .</t>
  </si>
  <si>
    <t>Kārba galdā 2-v ar 230V kontaktligzdām</t>
  </si>
  <si>
    <t>Ugunsdzēsības skapju spiedpogas IP66 230V</t>
  </si>
  <si>
    <t>Zn Kabeļu rene  60x100 gluda C4</t>
  </si>
  <si>
    <t>Zn Kabeļu rene  60x200 gluda C4</t>
  </si>
  <si>
    <t>Zn Kabeļu rene  60x300  gluda C4</t>
  </si>
  <si>
    <t>Zn Kabeļu rene  60x400 gluda C4</t>
  </si>
  <si>
    <t>Cinkota kabeu trepe 60x100 C4</t>
  </si>
  <si>
    <t>Cinkota kabeu trepe 60x200 C4</t>
  </si>
  <si>
    <t>Cinkota kabeu trepe 60x300 C4</t>
  </si>
  <si>
    <t>Cinkota kabeu trepe 60x400 C4</t>
  </si>
  <si>
    <t>Cinkota gaismas rene 50x70, ugumsdroša E90 C4</t>
  </si>
  <si>
    <t>Kabeļ kanāls pie sienas</t>
  </si>
  <si>
    <t xml:space="preserve">Atklāts zibensnovadītajs, cinkots apaļdzelzs D= 8mm ar stieples turētāju.tērauda profiloksnes jutmam.
</t>
  </si>
  <si>
    <t xml:space="preserve">Mērījumu klemme </t>
  </si>
  <si>
    <t>Kabeļu trepe 60x300mm 3m biezums=1mm C1-C2 KS20-300</t>
  </si>
  <si>
    <t>MEKA PRO</t>
  </si>
  <si>
    <t xml:space="preserve"> Kabeļu trepes līkums 90° 300x154mm R=300 KS90-300/KSF </t>
  </si>
  <si>
    <t>Savienojums 300x60mm RSS-300-60</t>
  </si>
  <si>
    <t xml:space="preserve"> Kabeļu trepes T-veida savienojums 60x300mm R=1000mm KST-300 </t>
  </si>
  <si>
    <t>Spaile ar uzgiezni M10 L=100mm</t>
  </si>
  <si>
    <t>Montāžas plāksne L=3m</t>
  </si>
  <si>
    <t>Alumīnija stiprinājums (ankeris) M10</t>
  </si>
  <si>
    <t>Uzgriežņu komplekts</t>
  </si>
  <si>
    <t xml:space="preserve">Čilleris ar hidromoduli un automātiku </t>
  </si>
  <si>
    <t>STAD Dn40 Kvs=19.2</t>
  </si>
  <si>
    <t xml:space="preserve">Etilēnglikola šķirdums </t>
  </si>
  <si>
    <t>Vadības sadalne VAS-1</t>
  </si>
  <si>
    <t>800x1000x300</t>
  </si>
  <si>
    <t>Procesu kontrollers, modulārs, dp 600, BACnet IP</t>
  </si>
  <si>
    <t>RS232/485 integrācijas modulis, 160 dp, Modbus, M-bus, 2 Ethernet porti</t>
  </si>
  <si>
    <t>TXI2.OPEN</t>
  </si>
  <si>
    <t>Siltummezgla integrācija</t>
  </si>
  <si>
    <t>Aukstuma ražošanas iekārtu (Chillers) integrācija</t>
  </si>
  <si>
    <t>Galvenās sadalnes datu inetgrācija</t>
  </si>
  <si>
    <t>Skaitītāju integrācija</t>
  </si>
  <si>
    <t>Lauka iekārtas</t>
  </si>
  <si>
    <t>Gaismas spilgtuma devējs, 20000 lux, 4-20mA</t>
  </si>
  <si>
    <t>LLO/20k</t>
  </si>
  <si>
    <t>Telpas temperatūras devējs, NTC 10k, 0...50 °C</t>
  </si>
  <si>
    <t>QAA2030</t>
  </si>
  <si>
    <t>Manuāls ventilatora 5 ātrumu sprieguma regulators, 230VAC</t>
  </si>
  <si>
    <t>RE1,5</t>
  </si>
  <si>
    <t>Citu sistēmu iekārtu pieslēgšana</t>
  </si>
  <si>
    <t>Vadības sadalne VAS-2</t>
  </si>
  <si>
    <t>600x600x250</t>
  </si>
  <si>
    <t>Gaisa apstrādes iekārtu integrācija</t>
  </si>
  <si>
    <t>Vadības sadalne VAS-3</t>
  </si>
  <si>
    <t>800x1800x300</t>
  </si>
  <si>
    <t>Vadības sadalne VAS-4</t>
  </si>
  <si>
    <t>Dz/betona aka komplektā ar kāpšļiem, tērauda aizsargč.,</t>
  </si>
  <si>
    <t>pamatni, pārsegumu, čuguna vāku zaļajā zonā, slodzes</t>
  </si>
  <si>
    <t>klase 25t. ar augstuma regulēšanas gredzeniem</t>
  </si>
  <si>
    <t>un hidroizolāciju pilnā apjomā. H=2,26m</t>
  </si>
  <si>
    <t>Tranšejas aizbēršana ar jaunu pievestu grunti (smilšaina</t>
  </si>
  <si>
    <t xml:space="preserve">pamatni, augstuma regulējošo cauruli, blīvgumiju, </t>
  </si>
  <si>
    <t xml:space="preserve">Lietus ūdens uztvērējaka - PE gūlija D425, ar nosēddaļu </t>
  </si>
  <si>
    <t>0,5m komplektā ar pamatni, augstuma regulējošo cauruli,</t>
  </si>
  <si>
    <t>blīvgumiju, manžeti, teleskopu, peldošā tipa restoto vāku</t>
  </si>
  <si>
    <t xml:space="preserve">četrstūrveida 0,5mx0,5m, 40tn, un vāka rāmi. </t>
  </si>
  <si>
    <t>Dziļumā h=1,50m - 2,00m</t>
  </si>
  <si>
    <t xml:space="preserve">3xCTS-W 24kV 630A 95-240/EGA Gala apdares
</t>
  </si>
  <si>
    <t>Tranšeja horizontālam zemēšanas kontūram</t>
  </si>
  <si>
    <t>Horizontālā zemētāja montāža tranšejā</t>
  </si>
  <si>
    <t>Kabeļu ieeju noblīvēšana</t>
  </si>
  <si>
    <t>Auguzemes noņemšana vid. 15cm (599m³) biezumā un transportēšana uz atbērtni</t>
  </si>
  <si>
    <t>Gultnes veidošana (ierakums), lieko grunti (2788m³) transportējot uz atbērtni</t>
  </si>
  <si>
    <t>Stāvvvietas un nojume Ev2≥150MPa</t>
  </si>
  <si>
    <t>Apaļakmens segums ar augsni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</si>
  <si>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</si>
  <si>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</si>
  <si>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</si>
  <si>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</si>
  <si>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</si>
  <si>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</si>
  <si>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</si>
  <si>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</si>
  <si>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</si>
  <si>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</si>
  <si>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</si>
  <si>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</si>
  <si>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</si>
  <si>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</si>
  <si>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</si>
  <si>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</si>
  <si>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</si>
  <si>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</si>
  <si>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</si>
  <si>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</si>
  <si>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</si>
  <si>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</si>
  <si>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</si>
  <si>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</si>
  <si>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</si>
  <si>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Iekšējais gāzes vads  montāžas,palaišanas darbi</t>
  </si>
  <si>
    <t>Iekšējais gāzesvads ēka Nr.1 - gāzesvads M6</t>
  </si>
  <si>
    <t>Lodveida krāns DN50 uzmavas / PN16</t>
  </si>
  <si>
    <t>Tērauda pāreja DN80/50 metin.</t>
  </si>
  <si>
    <t>Tērauda pāreja DN100/50 metin.</t>
  </si>
  <si>
    <t>Līkums DN50 90* tērauda metin.</t>
  </si>
  <si>
    <t>Līkums DN100 90* tērauda metin.</t>
  </si>
  <si>
    <t>El. magnētiskais vārsts DN100 500mbar</t>
  </si>
  <si>
    <t>Gāzes analizātors / detektors INDUSTRIĀLAIS</t>
  </si>
  <si>
    <t>Tērauda pāreja DN100/65 metin.</t>
  </si>
  <si>
    <t>Līkums DN65 90* tērauda metin.</t>
  </si>
  <si>
    <t>Lodveida krāns DN65 uzmavas / PN16</t>
  </si>
  <si>
    <t>Lodveida krāns DN15 uzmavas / PN16</t>
  </si>
  <si>
    <t>Manometrs ar pogu 0-6 bar ar pogu</t>
  </si>
  <si>
    <t>Manometrs 100mbar ar spiedpogu</t>
  </si>
  <si>
    <t>Skapis / kaste 1000x850x500 KSS-1  x2 durvis""JAUDA</t>
  </si>
  <si>
    <t>ALFA 30 MP 300mbar</t>
  </si>
  <si>
    <t>Līkums DN15 90* tērauda metin.</t>
  </si>
  <si>
    <t>Gāzesvads DN100 PN10</t>
  </si>
  <si>
    <t>Gāzesvads DN65 / PN10</t>
  </si>
  <si>
    <t>Gāzesvads DN15 / PN 10</t>
  </si>
  <si>
    <t>Sienas urbums gāzesvadam  ārsiena</t>
  </si>
  <si>
    <t>Montāžas kronšteini, stiprinājumi, skrūves un uzgriežņī</t>
  </si>
  <si>
    <t>1.26</t>
  </si>
  <si>
    <t>1.27</t>
  </si>
  <si>
    <t>Gāzesvada krāsošana (dzeltens) HAMMERIT</t>
  </si>
  <si>
    <t>Tvertnes pazemes noliktavas izbūve</t>
  </si>
  <si>
    <t>Šķembas spilvens 20cm, būvbedres ierīkošana</t>
  </si>
  <si>
    <t>Betona pamatu plāksne 6000x2000x170</t>
  </si>
  <si>
    <t>Pazemes tvertnes apsaiste</t>
  </si>
  <si>
    <t>Lodveida krāns DN20 / PN40</t>
  </si>
  <si>
    <t>Smilšu piegāde un piebēršana</t>
  </si>
  <si>
    <t>Būvgružu un liekās grunts utilizācija</t>
  </si>
  <si>
    <t xml:space="preserve">Iztvaikotājs-izejas spiediens 1.5bar., ar apsaisti. </t>
  </si>
  <si>
    <t>Elektriskais iztvaikotājs FAS2000 330kg/h</t>
  </si>
  <si>
    <t>TP-2A  Plāksne (pamatne) Dzelzbetona Bloks</t>
  </si>
  <si>
    <t>Pazemes gāzesvadi tvertne-iztvaikotajs</t>
  </si>
  <si>
    <t>Tranšejas rakšana un aizbēršana gāzesvadam</t>
  </si>
  <si>
    <t>Pazemes gāzes vads DN25 PN40 Fuchs</t>
  </si>
  <si>
    <t>Pazemes gāzes vads DN40 PN40 Fuchs</t>
  </si>
  <si>
    <t>Lodveida krāns DN25 / PN40</t>
  </si>
  <si>
    <t>Lodveida krāns DN32 / PN40</t>
  </si>
  <si>
    <t>KEBU folija PE 0.40 b=50mm L=10m</t>
  </si>
  <si>
    <t>Pazemes gāzesvads (M1 - M6)</t>
  </si>
  <si>
    <t>Ievadlīkums DN80 / PE90mm 1,5x1,5m</t>
  </si>
  <si>
    <t>Lodveida krāns DN80 PN10</t>
  </si>
  <si>
    <t>PE caurule D90x8.2mm SDR11</t>
  </si>
  <si>
    <t>Tranšejas smilts spilvena izveidošana / blietēšana pa slāņiem</t>
  </si>
  <si>
    <t>Izolēts vara kabelis LgY 2.5mm2</t>
  </si>
  <si>
    <t>Savienojuma kārba signālkabelim (virszemes)</t>
  </si>
  <si>
    <t>Uzmava PE DN80/DN80</t>
  </si>
  <si>
    <t>PE DN80 Līkums 90*</t>
  </si>
  <si>
    <t>PE DN80 Līkums 45*</t>
  </si>
  <si>
    <t>PE DN80 Līkums 30*</t>
  </si>
  <si>
    <t>Termosarūkošā uzmava D72 L=1m</t>
  </si>
  <si>
    <t>Pazemes komunikāciju šķērsošana</t>
  </si>
  <si>
    <t>T - pāreja 90 - 63 -90</t>
  </si>
  <si>
    <t>Smilšaina grunts ar filtrācijas koeficentu K&gt;1,0m/dnn.</t>
  </si>
  <si>
    <t>grunts, filtrācijas koeficents K&gt;1,0m/dnn.</t>
  </si>
  <si>
    <t>Ø600</t>
  </si>
  <si>
    <t>VD1-04( 4,34x3,75m)</t>
  </si>
  <si>
    <t xml:space="preserve"> Kopā (bez PVN)</t>
  </si>
  <si>
    <t>Specializētie darbi-ārējie tīkli, sistēmas</t>
  </si>
  <si>
    <t>Specializētie darbi-iekšējie tīkli, sistēmas</t>
  </si>
  <si>
    <t>Vispārējie būvdarbi</t>
  </si>
  <si>
    <t>Objekta izmaksas            (euro)</t>
  </si>
  <si>
    <t>Objekta nosaukums</t>
  </si>
  <si>
    <t>Kopsav.tāmes Nr.</t>
  </si>
  <si>
    <t>Tāme sastādīta 2018.gada tirgus cenās, pamatojoties uz SIA „Baltex Group” būvprojekta rasējumiem un darbu apjomiem</t>
  </si>
  <si>
    <t>Ventspils, Ventspils Augsto tehnoloģiju parks</t>
  </si>
  <si>
    <t xml:space="preserve">Objekta adrese: </t>
  </si>
  <si>
    <t xml:space="preserve">Objekta nosaukums: </t>
  </si>
  <si>
    <t xml:space="preserve">Būves nosaukums: </t>
  </si>
  <si>
    <t>Būvniecības koptāme</t>
  </si>
  <si>
    <t>9.pielikums
Atklātā konkursa „ Ražošanas ēkas Nr.6 būvniecība Ventspils Augsto tehnoloģiju parks”
nolikumam, iepirkuma identifikācijas Nr. VBOP 2018/49 ERAF</t>
  </si>
  <si>
    <t>Ražošanas ēka Nr.6</t>
  </si>
  <si>
    <t>Kopā bez PVN</t>
  </si>
  <si>
    <t>Peļņa</t>
  </si>
  <si>
    <t>tai skaitā darba aizsardzība</t>
  </si>
  <si>
    <t>Virsizdevumi</t>
  </si>
  <si>
    <t>1,11</t>
  </si>
  <si>
    <t>1,10</t>
  </si>
  <si>
    <t>1,9</t>
  </si>
  <si>
    <t>1,8</t>
  </si>
  <si>
    <t>1,7</t>
  </si>
  <si>
    <t>1,6</t>
  </si>
  <si>
    <t>1,5</t>
  </si>
  <si>
    <t>1,4</t>
  </si>
  <si>
    <t>1,3</t>
  </si>
  <si>
    <t>1,2</t>
  </si>
  <si>
    <t>1,1</t>
  </si>
  <si>
    <t>mehānismi (euro)</t>
  </si>
  <si>
    <t>būvizstrādājumi (euro)</t>
  </si>
  <si>
    <t>darba alga (euro)</t>
  </si>
  <si>
    <t>Darbietilpība (c/h)</t>
  </si>
  <si>
    <t>Tai skaitā</t>
  </si>
  <si>
    <t>Tāmes izmaksas (euro)</t>
  </si>
  <si>
    <t>Būvdarbu veids vai konstruktīvā elementa nosaukums</t>
  </si>
  <si>
    <t>Kods, tāmes Nr.</t>
  </si>
  <si>
    <t>Kopējā darbietilpība, c/h</t>
  </si>
  <si>
    <t>Par kopējo summu, euro</t>
  </si>
  <si>
    <t>Kopsavilkuma aprēķini pa darbu vai konstruktīvo elementu veidiem Nr. 1</t>
  </si>
  <si>
    <t>Kāpnes</t>
  </si>
  <si>
    <t>1,12</t>
  </si>
  <si>
    <t>%</t>
  </si>
  <si>
    <t>Būves nosaukums:      Ražošanas ēka Nr.6</t>
  </si>
  <si>
    <t>Objekta nosaukums:   Ražošanas ēkas Nr.6 būvniecība Ventspils Augsto tehnoloģiju parks</t>
  </si>
  <si>
    <t>Objekta adrese:          Ventspils, Ventspils Augsto tehnoloģiju parks</t>
  </si>
  <si>
    <t>Tērauda vītņu līkums DN100, 90°</t>
  </si>
  <si>
    <t>Elektrometināms līkums DN25, 90°uz OD32 caurules</t>
  </si>
  <si>
    <t>Ø16x2.0</t>
  </si>
  <si>
    <t>Ø20x2.25</t>
  </si>
  <si>
    <t>Ø25x2.5</t>
  </si>
  <si>
    <t>Ø32x3.0</t>
  </si>
  <si>
    <t>Ø40x4.0</t>
  </si>
  <si>
    <t>materiāli (euro)</t>
  </si>
  <si>
    <t>2,1</t>
  </si>
  <si>
    <t>2,2</t>
  </si>
  <si>
    <t>2,3</t>
  </si>
  <si>
    <t>2,4</t>
  </si>
  <si>
    <t>2,5</t>
  </si>
  <si>
    <t>2,6</t>
  </si>
  <si>
    <t>2,7</t>
  </si>
  <si>
    <t>2,8</t>
  </si>
  <si>
    <t>2,9</t>
  </si>
  <si>
    <t>2,10</t>
  </si>
  <si>
    <t>2,11</t>
  </si>
  <si>
    <t>2,12</t>
  </si>
  <si>
    <t>2,13</t>
  </si>
  <si>
    <t>2,14</t>
  </si>
  <si>
    <t>2,15</t>
  </si>
  <si>
    <t>Kopsavilkuma aprēķini pa darbu vai konstruktīvo elementu veidiem Nr. 2</t>
  </si>
  <si>
    <t xml:space="preserve">Tāme sastādīta:  </t>
  </si>
  <si>
    <t>3,1</t>
  </si>
  <si>
    <t>3,2</t>
  </si>
  <si>
    <t>3,3</t>
  </si>
  <si>
    <t>3,4</t>
  </si>
  <si>
    <t>3,5</t>
  </si>
  <si>
    <t>3,6</t>
  </si>
  <si>
    <t>Kopsavilkuma aprēķini pa darbu vai konstruktīvo elementu veidiem Nr. 3</t>
  </si>
  <si>
    <t>Kanalizācijas plastmasas skataka Ø425 komplektā ar</t>
  </si>
  <si>
    <t>Kanalizācijas plastmasas skataka Ø315 komplektā ar</t>
  </si>
  <si>
    <t>Kopsavilkuma aprēķini pa darbu vai konstruktīvo elementu veidiem Nr. 4</t>
  </si>
  <si>
    <t>4,1</t>
  </si>
  <si>
    <t>Sagatavošanās darbi, būvlaukuma uzturēšana</t>
  </si>
  <si>
    <t>S1,S1* , S2,S2*</t>
  </si>
  <si>
    <t>Sienu sendviča tipa paneļa b=200 mm ar akmens vates siltumizolāciju montāža, tai skaitā visi papildelementi(stūri, cokola profili, ailu apdares elementi, skārda pieslēgumi, nosedzošie profili , stiprinājumi u.c.)  Sendviča paneļi ārsienām ar akmens vates
siltumizolāciju (Svars≤27,2kg/m²;
u≤0,20W/m²K; Rw≥29dB; Ugunsreakcijas
klase A2-s1, d0; EI30, piem., RUUKKI
SANDWICH PANEL SPB WE ENERGY</t>
  </si>
  <si>
    <t>Akmens vates (PAROC ) iestrāde   karkasā siltuma /skaņas izolācijai 50 mm</t>
  </si>
  <si>
    <t>Gipškartona starpsienu karkasa (50mm) izbūve S-3, S-3*</t>
  </si>
  <si>
    <t xml:space="preserve">FIBO Efekt 3 vai ekvivalents bloki 200mm </t>
  </si>
  <si>
    <t>1. stāva pārsegums (DZK-5.1)</t>
  </si>
  <si>
    <t>Saliekamā dzelzsbetona pārseguma paneļu HCS260 montāža</t>
  </si>
  <si>
    <t>Paneļu savienojošā stiegrojuma un enkurojuma uzstādīšana</t>
  </si>
  <si>
    <t>Starppaneļu šuvju un dobumu monolitizēšana</t>
  </si>
  <si>
    <t xml:space="preserve">Neopirēna lentas iebūve </t>
  </si>
  <si>
    <t xml:space="preserve">Tērauda konstrukciju izgatavošana,piegāde,montāža ,kopnēm,sijām,montēt ar normālā precizētām 8.8 klases skrūvēm,piemetinot ieliekām detaļām,ieskaitot tērauda konstrukciju virsmu apstrādi, atbilstoši darba zīmējumu prasībām </t>
  </si>
  <si>
    <t xml:space="preserve">Tērauda konstrukciju izgatavošana,piegāde,montāža ,1.stāva pārseguma konstrukcijām,montēt ar normālā precizētām 8.8 klases skrūvēm,piemetinot ieliekām detaļām,ieskaitot tērauda konstrukciju virsmu apstrādi, atbilstoši darba zīmējumu prasībām </t>
  </si>
  <si>
    <t xml:space="preserve">Tērauda konstrukciju izgatavošana,piegāde,montāža ,kopņu stinguma saitēm konstrukcijām,montēt ar normālā precizētām 8.8 klases skrūvēm,piemetinot ieliekām detaļām,ieskaitot tērauda konstrukciju virsmu apstrādi, atbilstoši darba zīmējumu prasībām </t>
  </si>
  <si>
    <t xml:space="preserve">Tērauda konstrukciju izgatavošana,piegāde,montāža ,notinumu  konstrukcijām,montēt ar normālā precizētām 8.8 klases skrūvēm,piemetinot ieliekām detaļām,ieskaitot tērauda konstrukciju virsmu apstrādi, atbilstoši darba zīmējumu prasībām </t>
  </si>
  <si>
    <t>Pārsegums</t>
  </si>
  <si>
    <t>Paļigmateriāli (skrūves u.c)</t>
  </si>
  <si>
    <t>Cietās akmens vates plāksnes (Virsslānis; λᴅ≤0,038W/mK; Ugunsdrošības klase A1; Skaņas absorbcija
αw≥1.0; Gaisa caurlaidības pretestība Ra&gt; 6kPa·s·m-2; Ūdens tvaika caurlaidība μ = 1; Punkta slodze ≥
650 N; Virskārtas stiprība spiedē (10% def.)≥ 70 kPa, piem., ROCKWOOL MONROCK MAX E)  50 mm</t>
  </si>
  <si>
    <t xml:space="preserve">Izolācijas plèves ieklâšana </t>
  </si>
  <si>
    <t xml:space="preserve">Tvaika izolācijas plēve, salīmēta ar līmlenti (Svars 139 g/m²; Stiepes pretestība pa šķiedrām 360N/5cm;
Stiepes pretestība pret šķiedrām 300N/5cm; Ūdens tvaiku difūzijai ekvivalentaisgaisa slāņa biezuma
diapazons Sd 0,05....&gt;30m; Ugunsizturības klase E, piem., DuPont AirGuard Smart) </t>
  </si>
  <si>
    <t xml:space="preserve">Akmens vates plāksnes (Apakšslānis 130+100; λᴅ≤0,036W/mK; Ugunsdrošības klase A1; Skaņas
absorbcija αw≥1.0; Gaisa caurlaidības pretestība Ra&gt; 6kPa·s·m-2; Ūdens tvaika caurlaidība μ = 1;
Punkta slodze ≥ 300 N; Virskārtas stiprība spiedē (10% def.)≥ 30 kPa, piem., ROCKWOOL
ROOFROCK 30 E)   </t>
  </si>
  <si>
    <t>Akmens vates plāksnes (Pamatne; λᴅ≤0,038W/mK; Ugunsdrošības klase A1; Skaņas absorbcija αw≥1.0;
Gaisa caurlaidības pretestība Ra&gt; 6kPa·s·m-2; Ūdens tvaika caurlaidība μ = 1; Punkta slodze ≥ 600 N;
Virskārtas stiprība spiedē (10% def.)≥ 50 kPa, piem., ROCKWOOL ROOFROCK 50)  40mm</t>
  </si>
  <si>
    <t>Sniega barjeras RSSSB" uzstādīšana</t>
  </si>
  <si>
    <t>Šķembu pamatojuma ierīkošana fr.0-20,blīvā veidā ,novibrējot</t>
  </si>
  <si>
    <t>Šķembu pamatojuma ierīkošana fr.0-45,blīvā veidā ,novibrējot</t>
  </si>
  <si>
    <t>Šķembu pamatojuma ierīkošana fr.0-63,blīvā veidā ,novibrējot</t>
  </si>
  <si>
    <t>Smilts pamatojuma ierīkošana ,blīvā veidā ,novibrējot</t>
  </si>
  <si>
    <t>Ģeorežģa Tensar TRIAX TX160 ieklāšana</t>
  </si>
  <si>
    <t>Neaustais ģeotekstils Bonar TF NW15</t>
  </si>
  <si>
    <t>G1-1</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</si>
  <si>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 MAPEI Planiseal 88) </t>
  </si>
  <si>
    <t xml:space="preserve">Siltumizolācijas ierīkošana  </t>
  </si>
  <si>
    <t>Ekstrudēts putupulistirols (λᴅ≤0,035W/mK; Spiedes izturība≥300kPa; Spiedes šļūde≥130kPa;
E≥15000kPa; Stiepes izturība≥300kPa; Ūdens absorbcija≤0,7%; Ūdens tvaika
vadītspēja≤1,5x10-12kg/(m·s·Pa); Ugunsnoturība F; Termiskās izplešanās koeficients≤0,07mm/(m·K),
piem., Finnfoam F-300)</t>
  </si>
  <si>
    <t>G1-1*</t>
  </si>
  <si>
    <t xml:space="preserve">Hidroizolācija (Membrānas tipa; Pretestība ūdens tvaiku difūzijai ≤ 24000; Stiepes pretestība≥15,8N/mm²;
Relatīvā deformācija ≥313%; Noturība pret hidrostatisku spiedienu 4 ba≥72h, piem., Sikaplan WP
1100-15HL) </t>
  </si>
  <si>
    <t>G1-2, G1-3, G1-4, G1-5, G1-6</t>
  </si>
  <si>
    <t xml:space="preserve">Grīdas špaktelēšana . Pašizlīdzinošs izlīdzinošais sastāvs (Adhēzija≥2.75 N/mm² (28 dienas); Spiedes stiprība≥ 33 N/mm²;
Nedegošs, piem., Eurocol 990 EUROPLAN DIRECT) </t>
  </si>
  <si>
    <t>G1-5*</t>
  </si>
  <si>
    <t>G2-1</t>
  </si>
  <si>
    <t>Pašizlīdzinoša vieglbetona klona grīdas ierīkošana (līdz 40 mm)deformācijas šuvju izgriezšana</t>
  </si>
  <si>
    <t>Skaņas izolācija ROCKWOOL ROCKSONIC Super t=100 mm</t>
  </si>
  <si>
    <t>G2-2</t>
  </si>
  <si>
    <t>Skaņas izolācija ROCKWOOL ROCKSONIC Super t=200 mm</t>
  </si>
  <si>
    <t>Betona grīdu  slīpēšana  un pretputekļu un virsmas cietinoša sastāva iestrādāšana G1-5</t>
  </si>
  <si>
    <t>Betona grīdu  slīpēšana  un pretputekļu un virsmas cietinoša sastāva iestrādāšana G2-1</t>
  </si>
  <si>
    <t>Epoksīdsveķu pārklājuma sistēmas ierīkošana  -Maperimeter M grunts</t>
  </si>
  <si>
    <t>DA1-03*, DA2-03*  ( 1x2,55 m)</t>
  </si>
  <si>
    <t>D1-05  ( 0,9x2,1 m)</t>
  </si>
  <si>
    <t>D1-05*  ( 0,9x2,1 m)</t>
  </si>
  <si>
    <t>1a</t>
  </si>
  <si>
    <t>Knauf sistēmas iekārto griestu D113 metāla karkasa ierīkošana 2 līmeņos vai ekvivalents G2-2</t>
  </si>
  <si>
    <t>Stiprinājumi</t>
  </si>
  <si>
    <t xml:space="preserve">Sienu apmetuma izveidošana 10 mm ieskaitot ailsānus cementa apmetuma java. Cementa-kaļķu apmetums (A1; Spiedes stiprība CSII;
Ūdens tvaiku caurlaidības koeficients μ=9.3; Adhēzija≥
0,3 N/mm²; patēriņš ~15 kg/m²; Graudu lielums ≤1mm,
piem., Sakret CLP+) </t>
  </si>
  <si>
    <t>10a</t>
  </si>
  <si>
    <t>Ģipškartona sienu šuvju aizpildījums un aplīmēšana ar armējošo sietu</t>
  </si>
  <si>
    <t>Metāla kasetes RUUKKI Liberta elegant 500 GRANDE montāža 25 mm,ieskaitot palīgmateriālus (skrūves u.c)</t>
  </si>
  <si>
    <t>Aiļu apdare fasādē -logi,vitrīnas,ārdurvis,vārti</t>
  </si>
  <si>
    <t xml:space="preserve"> Z profila montāža</t>
  </si>
  <si>
    <t>Režģots klājs</t>
  </si>
  <si>
    <t>Režģotais klājs t=25, a 20x20</t>
  </si>
  <si>
    <t>Pālu 300x300 mm izbūve . Pāļu galu nociršana,stiegrojuma sagatavošana režģoga betonēšanai,būvgružu savākšana,aizvešana uz atbērtni. Tehnikas mobilizācija-demobilizācija.</t>
  </si>
  <si>
    <t>Iekšējais ūdensvads- -montāžas,palaišanas darbi</t>
  </si>
  <si>
    <t>Iekšējā kanalizācija -montāžas,palaišanas darbi</t>
  </si>
  <si>
    <t>Apkures sistēma -montāžas,palaišanas darbi</t>
  </si>
  <si>
    <t>NA 34-21-110</t>
  </si>
  <si>
    <t>NA 34-21-140</t>
  </si>
  <si>
    <t>Tērauda konvektors PURMO "Narbonne", komplektā ar montāžas stiprinājumiem, atgaisotājiem, korķiem</t>
  </si>
  <si>
    <t>NA 34-21-180</t>
  </si>
  <si>
    <t>NA 34-21-90</t>
  </si>
  <si>
    <t>Ventilācijas un gaisa pūtēju siltumapgāde</t>
  </si>
  <si>
    <t>ZTV 20-2.5</t>
  </si>
  <si>
    <t>ZTV 20-4.0</t>
  </si>
  <si>
    <t>STAD Dn32 Kvs=14.0</t>
  </si>
  <si>
    <t>Kanāla ventilators ar automātiku un sensoriem</t>
  </si>
  <si>
    <t>RS 50-25 EC</t>
  </si>
  <si>
    <t>RS 60-35 EC</t>
  </si>
  <si>
    <t>DVC 400-S</t>
  </si>
  <si>
    <t>Gaisa sildītājs ar sensoriem</t>
  </si>
  <si>
    <t>VBR 50-25-2</t>
  </si>
  <si>
    <t>VBR 60-35-2</t>
  </si>
  <si>
    <t>VBR 100-50-3</t>
  </si>
  <si>
    <t xml:space="preserve">Gaisa dzesētāts ar sensoriem </t>
  </si>
  <si>
    <t>FFK 50-25 F5</t>
  </si>
  <si>
    <t>FFK 60-35 F5</t>
  </si>
  <si>
    <t>300x150</t>
  </si>
  <si>
    <t>300x200</t>
  </si>
  <si>
    <t>500x250</t>
  </si>
  <si>
    <t>600x350</t>
  </si>
  <si>
    <t>1000x800</t>
  </si>
  <si>
    <t>1200x1000</t>
  </si>
  <si>
    <t>2000x1200</t>
  </si>
  <si>
    <t>SINUS-C-160</t>
  </si>
  <si>
    <t>SV-2-500-300</t>
  </si>
  <si>
    <t>SV-2-600-400</t>
  </si>
  <si>
    <t>SV-2-1200-500</t>
  </si>
  <si>
    <t>TRB-200(C)</t>
  </si>
  <si>
    <t>Siets d500</t>
  </si>
  <si>
    <t>CRL-100+MBB-100-100-E</t>
  </si>
  <si>
    <t>SV-1-300-150</t>
  </si>
  <si>
    <t>SV-1-300-200</t>
  </si>
  <si>
    <t>USS/I-600-400</t>
  </si>
  <si>
    <t>USS/I-1000-800</t>
  </si>
  <si>
    <t>USS/I-1200-1000</t>
  </si>
  <si>
    <t>USS/I-2000-1200</t>
  </si>
  <si>
    <t>1600x800</t>
  </si>
  <si>
    <t>VHL 400 500</t>
  </si>
  <si>
    <t>UTK/C-500-500-500</t>
  </si>
  <si>
    <t>UTK/R-300x200</t>
  </si>
  <si>
    <t>UTK/R-500x250</t>
  </si>
  <si>
    <t>UTK/R-600x350</t>
  </si>
  <si>
    <t>UTK/R-700x400</t>
  </si>
  <si>
    <t>UTK/R-1000x800</t>
  </si>
  <si>
    <t>UTK/R-1200x1000</t>
  </si>
  <si>
    <t>FD-100</t>
  </si>
  <si>
    <t>FD-160</t>
  </si>
  <si>
    <t>FD-250</t>
  </si>
  <si>
    <t>FD-400</t>
  </si>
  <si>
    <t>CADENZA 800-400-1850</t>
  </si>
  <si>
    <t>CADENZA 1000-0400-1850</t>
  </si>
  <si>
    <t>CADENZA 1200-400-2450</t>
  </si>
  <si>
    <t>CADENZA 1400-600-1850</t>
  </si>
  <si>
    <t>CADENZA 2200-1000-1850</t>
  </si>
  <si>
    <t>Mitrināšana</t>
  </si>
  <si>
    <t>Vadības skapis</t>
  </si>
  <si>
    <t>MC060CDM01</t>
  </si>
  <si>
    <t>Izsmidzināšanas sprauslas</t>
  </si>
  <si>
    <t>MCAA200000 2.7kg/h</t>
  </si>
  <si>
    <t>MCAC200000 5.4kg/h</t>
  </si>
  <si>
    <t>Sprauslas montāžas komplekts</t>
  </si>
  <si>
    <t>MCK1AW0000</t>
  </si>
  <si>
    <t>Solenoīda vārsts</t>
  </si>
  <si>
    <t>MCKDVWL001</t>
  </si>
  <si>
    <t>Temperatūras un mitruma sensors</t>
  </si>
  <si>
    <t>DPPC112000</t>
  </si>
  <si>
    <t>Ūdens filtra kartridžs</t>
  </si>
  <si>
    <t>MCC05PP005</t>
  </si>
  <si>
    <t>Ūdens filtrs stiprinājumi</t>
  </si>
  <si>
    <t>MCFILWAT05</t>
  </si>
  <si>
    <t>Gaisa filtrs</t>
  </si>
  <si>
    <t>MCFILAIR01</t>
  </si>
  <si>
    <t>Eļļas izvadītājs saspiestajam gaisam</t>
  </si>
  <si>
    <t>MCFILOIL01</t>
  </si>
  <si>
    <t>Reversās osmozes sistēma</t>
  </si>
  <si>
    <t>ROL4605U0B</t>
  </si>
  <si>
    <t>Izplešanas tverte V=200L</t>
  </si>
  <si>
    <t>AUC2000000</t>
  </si>
  <si>
    <t>Ūdens un gaisa padeves caurules</t>
  </si>
  <si>
    <t>Cauruļvadu veidgabali un stiprinājumi</t>
  </si>
  <si>
    <t>Siltummezgls -montāžas,palaišanas,pārbaudes darbi</t>
  </si>
  <si>
    <t>Iekšējā elekroinstlācija -montāžas,palaišanas,pārbaudes darbi</t>
  </si>
  <si>
    <r>
      <t xml:space="preserve">Elektroenerģijas uzskaites kontroles sistēma  Modbus TCP/IP server is EBX510 , ar Wifi uztvērēju </t>
    </r>
    <r>
      <rPr>
        <sz val="12"/>
        <color indexed="8"/>
        <rFont val="Times New Roman"/>
        <family val="1"/>
      </rPr>
      <t>EBXA-USB-WIFI, komplektā ar barošanas bloku AC 230V.DC 24V 30w</t>
    </r>
  </si>
  <si>
    <r>
      <t xml:space="preserve">Elektroenerģijas uzskaites kontroles sistēma   Ethernet gateway EGX150, </t>
    </r>
    <r>
      <rPr>
        <sz val="12"/>
        <color indexed="8"/>
        <rFont val="Times New Roman"/>
        <family val="1"/>
      </rPr>
      <t>komplektā ar barošanas bloku AC 230V.DC 24V 15w</t>
    </r>
  </si>
  <si>
    <t>Tetris 2 47.6</t>
  </si>
  <si>
    <t>ZTV 20-2.0</t>
  </si>
  <si>
    <t>VAS sistēma  montāžas,palaišanas darbi</t>
  </si>
  <si>
    <t>Sadalne 800x1000x300
metāla, IP54, montāžas plate, slēdzene
kopējā jauda 5kW, 230VAC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Spailes, vadi, vadu marķēšana, vadu kanāli, montāžas palīgmateriāli
Kabeļu pieslēgumi caur spailēm
Elektriskās montāžas shēmas</t>
  </si>
  <si>
    <t>Ethernet tīkla komutators, 8 TP RJ45 porti, 10/100 Mbps</t>
  </si>
  <si>
    <t>FL SWITCH SFN 8TX-24VAC</t>
  </si>
  <si>
    <t>3 COM ports RS-485 Modbus/ 10/100 Base-TX Ethernet, RJ-45 pārveidotājs</t>
  </si>
  <si>
    <t>tSH-735i CR</t>
  </si>
  <si>
    <t>Gaisa temperatūras un mitruma devējs, −40...+70 °C, 0...100 % r. h., 4-20mA un āra montāžas piederumi</t>
  </si>
  <si>
    <t>Gaisa temperatūras un mitruma devējs, −40...+70 °C, 0...100 % r. h., 4-20mA, displejs</t>
  </si>
  <si>
    <t>Sadalne 800x800x250
metāla, IP54, montāžas plate, slēdzene
kopējā jauda 3kW, 230VAC
Rozetes uz DIN sliedes
Ievada līnijas aizsardzības slēdzis
Vadības ķēžu aizsardzības automātslēdži
Kontrolleru el.barošanas aizsardzības drošinātāji
Transformatori un el.barošanas bloki
Spailes, vadi, vadu marķēšana, vadu kanāli, montāžas palīgmateriāli
Kabeļu pieslēgumi caur spailēm
Elektriskās montāžas shēmas</t>
  </si>
  <si>
    <t>800x800x250</t>
  </si>
  <si>
    <t>Barošanas kontroles modulis 20 A</t>
  </si>
  <si>
    <t>ABL8BBU24200</t>
  </si>
  <si>
    <t xml:space="preserve">Akumulatoru baterija 3,2Ah   </t>
  </si>
  <si>
    <t>ABL8BPK24A03</t>
  </si>
  <si>
    <t>Maršrutētājs, 5x Gigabit Ethernet, Dual Core 880MHz CPU, 256MB RAM, USB, microSD, RouterOS L4, komplektā ar barošanas bloku</t>
  </si>
  <si>
    <t>hEX</t>
  </si>
  <si>
    <t>WEB interfeiss, Bacnet IP, ar standarta un enerģijas uzskaites funkcionalitāti</t>
  </si>
  <si>
    <t>PXG3.W200-1</t>
  </si>
  <si>
    <t>Skārienjūtīgs ekrāns 15.6", 1366x768, web client, 24VAC/VDC, Ethernet</t>
  </si>
  <si>
    <t>PXM50-1</t>
  </si>
  <si>
    <t>Operatora paneļa programmēšanas darbi</t>
  </si>
  <si>
    <t>Sadalne 800x1800x300
metāla, IP54, montāžas plate, slēdzene, ventilācija
kopējā jauda 6kW,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</si>
  <si>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Sadalne 800x1800x300
metāla, IP55, montāžas plate, slēdzene, ventilācija
kopējā jauda 9 kW, 400VAC
Sadalnes apgaismojums, Rozete uz DIN sliedes
Ievada līnijas aizsardzības automātslēdzis
Vadības ķēžu aizsardzības automātslēdži
Transformators; Kontrolleru el.barošanas bloki
Kontrolleru el.barošanas aizsardzības drošinātāji
Motoru aizsardzības automātslēdži un kontaktori
Releju bloki ar LED moduli kontrolleru izejām
Spailes, vadi, vadu marķēšana, vadu kanāli, montāžas palīgmateriāli
Kabeļu pieslēgumi caur spailēm
Ventilācija
Elektriskās montāžas shēmas</t>
  </si>
  <si>
    <t>Gaisa vārstu izpildmehānisms 7 Nm, 2pt, 230 VAC, 1.5 m2, atsperes atgriešanās</t>
  </si>
  <si>
    <t>GMA321.1E</t>
  </si>
  <si>
    <t>Gaisa diferenc. spiediena slēdzis, 20…200 Pa</t>
  </si>
  <si>
    <t>PS200</t>
  </si>
  <si>
    <t>Virsmas cauruļvada temp. devējs, NTC 10k,  -30...+130 ºC</t>
  </si>
  <si>
    <t>QAD2030</t>
  </si>
  <si>
    <t>Aizsalšanas devējs, relejs, auto reset, 3m</t>
  </si>
  <si>
    <t>QAF81.3</t>
  </si>
  <si>
    <t>Gaisa vada temp. devējs, NTC 10k,  -50...+80 ºC, 400mm, piederumi</t>
  </si>
  <si>
    <t>QAM2130.040</t>
  </si>
  <si>
    <t>Gaisa spiediena devējs 0-500 Pa, 0-10V, IP54</t>
  </si>
  <si>
    <t>QBM3020-5</t>
  </si>
  <si>
    <t>Rokas slēdzis ventilatoru ieslēgšanai (saskaņā ar interjeru)</t>
  </si>
  <si>
    <t>SLĒDZIS</t>
  </si>
  <si>
    <t>Vadības sadalne VAS-5</t>
  </si>
  <si>
    <t>Sadalne 800x1800x300
metāla, IP54, montāžas plate, slēdzene, ventilācija
kopējā jauda 20kW,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</si>
  <si>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Procesu kontrollers, modulārs, dp 1000, BACnet IP</t>
  </si>
  <si>
    <t>PXC200-E.D</t>
  </si>
  <si>
    <t>Gaisa spiediena devējs 0-500 Pa, 0-10V, IP41</t>
  </si>
  <si>
    <t>QBM2030-5</t>
  </si>
  <si>
    <t>Vadības sadalne VAS-6</t>
  </si>
  <si>
    <t>Sadalne 600x600x250
metāla, IP54, montāžas plate, slēdzene
kopējā jauda 3kW, 230VAC
Rozetes uz DIN sliedes
Ievada līnijas aizsardzības slēdzis
Vadības ķēžu aizsardzības drošinātāji
Spailes, vadi, vadu marķēšana, vadu kanāli, montāžas palīgmateriāli
Kabeļu pieslēgumi caur spailēm
Elektriskās montāžas shēmas</t>
  </si>
  <si>
    <t>Programmējams kontrollers PFC200; FG2; 2x ETHERNET, RS-232/-485</t>
  </si>
  <si>
    <t>750-8202/000-012</t>
  </si>
  <si>
    <t>Elektrobarošanas bloks 230 VAC/ 24 VDC</t>
  </si>
  <si>
    <t>DALI Multi-Master komunikāciju modulis</t>
  </si>
  <si>
    <t>753-647</t>
  </si>
  <si>
    <t>Barošanas modulis DC 18V/ 1.1A priekš 753-647 DALI</t>
  </si>
  <si>
    <t>787-1007</t>
  </si>
  <si>
    <t>Kopnes gala modulis</t>
  </si>
  <si>
    <t>750-600</t>
  </si>
  <si>
    <t>DALI kontrollera programmēšanas darbi</t>
  </si>
  <si>
    <t>KABEĻI</t>
  </si>
  <si>
    <t>Datu tīklu kabelis, monolīts, 23AWG, ekrāns folija, LSZH</t>
  </si>
  <si>
    <t>Cat6 F/UTP</t>
  </si>
  <si>
    <t>Kabelis, lokans, PVC, ekrāns pinums, 500 V</t>
  </si>
  <si>
    <t>LiYCY 2x0,75</t>
  </si>
  <si>
    <t>LiYCY 4x0,75</t>
  </si>
  <si>
    <t>LiYCY 7x0,75</t>
  </si>
  <si>
    <t>Kabelis, monolīts, PVC, 500 V</t>
  </si>
  <si>
    <t>NYM-J 5x2,5</t>
  </si>
  <si>
    <t>Kabelis, lokans, PVC, 600 V</t>
  </si>
  <si>
    <t>Y-OZ 2x0,75</t>
  </si>
  <si>
    <t>Y-OZ 2x1,5</t>
  </si>
  <si>
    <t>Y-OZ 4x0,75</t>
  </si>
  <si>
    <t>Y-OZ 7x0,75</t>
  </si>
  <si>
    <t>Plastmasas caurules ar vidēju mehānisko izturību (ar montāžas palīgmateriāliem)</t>
  </si>
  <si>
    <t>EVOEL SM</t>
  </si>
  <si>
    <t>Gofrētas caurules ar vidēju mehānisko izturību (ar montāžas palīgmateriāliem)</t>
  </si>
  <si>
    <t>EVOEL FM</t>
  </si>
  <si>
    <t>Gofrētas caurules, āra izpildījuma UV noturīgas (ar montāžas/palīg-materiāliem)</t>
  </si>
  <si>
    <t>Kabeļu plaukts (ar montāžas/palīg-materiāliem)</t>
  </si>
  <si>
    <t>Savienojuma kārbas</t>
  </si>
  <si>
    <t>Kabeļu montāžas papildmateriāli</t>
  </si>
  <si>
    <t>Kabeļu marķēšanas materiāli (plastikāta)</t>
  </si>
  <si>
    <t>Iekārtu marķēšanas materiāli (plastikāta)</t>
  </si>
  <si>
    <t>Sienu šķērsojumi, urbšana</t>
  </si>
  <si>
    <t>Ugunsdrošais materiāls sienu šķērsojumu aizpildīšanai</t>
  </si>
  <si>
    <t>PROCESU PĀRVALDĪBAS VIZUALIZĀCIJAS PROGRAMMA</t>
  </si>
  <si>
    <t>Procesu pārvaldības un vizualizācijas programmas izstrāde, balstīta uz WEB servera</t>
  </si>
  <si>
    <t>Ieregulēšana un palaišana</t>
  </si>
  <si>
    <t>Sistēmas ieregulēšana un palaišana</t>
  </si>
  <si>
    <t>Personāla apmācība</t>
  </si>
  <si>
    <t>Izpilddokumentācija</t>
  </si>
  <si>
    <t>Termoeļļas tīkli-  montāžas,palaišanas darbi</t>
  </si>
  <si>
    <t>10. grupa - Katlu kontūra apsaiste</t>
  </si>
  <si>
    <t>OMV 1250</t>
  </si>
  <si>
    <t xml:space="preserve">PN10; Tmax=300° C, DN100 </t>
  </si>
  <si>
    <t>N=3,4kW; 3x400V</t>
  </si>
  <si>
    <t>P2=15kW; 3x400V; Tmax=350° C</t>
  </si>
  <si>
    <t xml:space="preserve"> PN 10bar </t>
  </si>
  <si>
    <t>vertikālais</t>
  </si>
  <si>
    <t>Akmens vates cauruļvadu siltumizolācija Ø168-100</t>
  </si>
  <si>
    <t>100mm biezums</t>
  </si>
  <si>
    <t>Akmens vates cauruļvadu siltumizolācija Ø114-100</t>
  </si>
  <si>
    <t>Akmens vates cauruļvadu siltumizolācija Ø28-60</t>
  </si>
  <si>
    <t>60mm biezums</t>
  </si>
  <si>
    <t>Cinkots alumīnija skārds (rievotais) δ=0,5mm</t>
  </si>
  <si>
    <t xml:space="preserve">DN65, PN2, </t>
  </si>
  <si>
    <t>P2=1,5kW; 1x230V; Tmax=350° C</t>
  </si>
  <si>
    <t>Akmens vates cauruļvadu siltumizolācija Ø60-80</t>
  </si>
  <si>
    <t>80mm biezums</t>
  </si>
  <si>
    <t>Akmens vates cauruļvadu siltumizolācija Ø48-80</t>
  </si>
  <si>
    <t>Akmens vates cauruļvadu siltumizolācija Ø35-60</t>
  </si>
  <si>
    <t>Akmens vates cauruļvadu siltumizolācija Ø28-40</t>
  </si>
  <si>
    <t>40mm biezums</t>
  </si>
  <si>
    <t>Tērauda metinātās caurule Ø89x2,9</t>
  </si>
  <si>
    <t>Akmens vates cauruļvadu siltumizolācija ØT 114-100</t>
  </si>
  <si>
    <t>Akmens vates cauruļvadu siltumizolācija Ø89-100</t>
  </si>
  <si>
    <t>Akmens vates cauruļvadu siltumizolācija Ø76-80</t>
  </si>
  <si>
    <t>Akmens vates cauruļvadu siltumizolācija Ø 60-80</t>
  </si>
  <si>
    <t>Termoeļļa</t>
  </si>
  <si>
    <t xml:space="preserve">T=350 oC </t>
  </si>
  <si>
    <t>Pieplūdes gaisa padeves žalūzijas reste (iestrādāta vārtos)</t>
  </si>
  <si>
    <t>1200x1000mm (LxH)</t>
  </si>
  <si>
    <t>Pazemes tipa ugunsdzēsības hidrants (uzstādāms dz/</t>
  </si>
  <si>
    <t>betona akā) komplektā ar aizbīdņa kāta pagarinātāju, ķeta</t>
  </si>
  <si>
    <t>atloku trejgabalu un visiem nepieciešamajiem</t>
  </si>
  <si>
    <t xml:space="preserve">savienojumiem un stiprinājumiem. Hidranta stāvvads </t>
  </si>
  <si>
    <t>siltināts. Betona atbalsta bloks zem līkuma 90°</t>
  </si>
  <si>
    <t>Kanalizācijas plastmasas skataka Ø600 komplektā ar</t>
  </si>
  <si>
    <t>Ārējais gāzes vads-  montāžas,palaišanas darbi</t>
  </si>
  <si>
    <t>Pazemes tvertne 9,15m3;MOP15,6bar</t>
  </si>
  <si>
    <t>Tvertnes piegāde</t>
  </si>
  <si>
    <t>Autoceltnis 25t darbs objektā</t>
  </si>
  <si>
    <t>Smagās tehnikas piegādes izmaksas uz objektu</t>
  </si>
  <si>
    <t xml:space="preserve">Būvbedres izrakšana tvertnei 6,4-9,1m3 </t>
  </si>
  <si>
    <t>Treileris L=12m  pakalpojums ārpus pilsētas robežām</t>
  </si>
  <si>
    <t>Lokanais savienojums DN20 G1"  līdz 40,0bar</t>
  </si>
  <si>
    <t>2.1</t>
  </si>
  <si>
    <t>2.2</t>
  </si>
  <si>
    <t>2.3</t>
  </si>
  <si>
    <t>2.4</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</si>
  <si>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</si>
  <si>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</si>
  <si>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</si>
  <si>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</si>
  <si>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</si>
  <si>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</si>
  <si>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</si>
  <si>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</si>
  <si>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</si>
  <si>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</si>
  <si>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</si>
  <si>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</si>
  <si>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</si>
  <si>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</si>
  <si>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</si>
  <si>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</si>
  <si>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</si>
  <si>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</si>
  <si>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</si>
  <si>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</si>
  <si>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</si>
  <si>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</si>
  <si>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</si>
  <si>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</si>
  <si>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</si>
  <si>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Papilddarbi :</t>
  </si>
  <si>
    <t>Būvatļaujas saņemšana</t>
  </si>
  <si>
    <t>Elektroinstalācijas darbi</t>
  </si>
  <si>
    <t>Elektroiztvaikotāja barošanas - kabelis</t>
  </si>
  <si>
    <t>Labiekārtošanas darbi, bruģēšanas darbu un asfaltēšana</t>
  </si>
  <si>
    <t>Elektrometināmas tērauda caurules Ø21.3x2.6</t>
  </si>
  <si>
    <t>Izolēts vārsti ar diviem servisa krāniem Ø114/225</t>
  </si>
  <si>
    <t>Dzelzsbetona grods AG 20-050, grodu vāks ar divām lūkām AGP-20, 2x peldošaā tipa ķeta lūkas ar vākiem 40t, 2x pamatu bloki FSB-24-4-6 T</t>
  </si>
  <si>
    <t>Balansējošais vārsts Dn15</t>
  </si>
  <si>
    <t>Gala elements izolēts (aizbāznis) Ø114/225</t>
  </si>
  <si>
    <t>litri</t>
  </si>
  <si>
    <t>Celtniecības darbi</t>
  </si>
  <si>
    <t>Mezgla M2 montāža</t>
  </si>
  <si>
    <t>Izolētu vārstu ar diviem servisa krāniem montāža</t>
  </si>
  <si>
    <t>Savienotājcaurules montāža</t>
  </si>
  <si>
    <t>Balansejoša ventiļa montāža</t>
  </si>
  <si>
    <t>Dzelzsbetona akas montāža</t>
  </si>
  <si>
    <r>
      <t>m</t>
    </r>
    <r>
      <rPr>
        <vertAlign val="superscript"/>
        <sz val="10"/>
        <rFont val="Times New Roman"/>
        <family val="1"/>
      </rPr>
      <t>3</t>
    </r>
  </si>
  <si>
    <r>
      <t>m</t>
    </r>
    <r>
      <rPr>
        <vertAlign val="superscript"/>
        <sz val="10"/>
        <rFont val="Times New Roman"/>
        <family val="1"/>
      </rPr>
      <t>2</t>
    </r>
  </si>
  <si>
    <r>
      <t>m</t>
    </r>
    <r>
      <rPr>
        <vertAlign val="superscript"/>
        <sz val="10"/>
        <rFont val="Times New Roman"/>
        <family val="1"/>
      </rPr>
      <t>3</t>
    </r>
    <r>
      <rPr>
        <sz val="10"/>
        <rFont val="Arial"/>
        <family val="2"/>
      </rPr>
      <t/>
    </r>
  </si>
  <si>
    <t>Neaustais ģeotekstils S16 NW ieklāšana</t>
  </si>
  <si>
    <t>Šķembu maisījuma 0/63 h=20cm iestrāde</t>
  </si>
  <si>
    <t>Šķembu maisījuma 0/45 h=15cm iestrāde</t>
  </si>
  <si>
    <t>Izsiju maisījuma 0/8 h=3 - 5cm iestrāde</t>
  </si>
  <si>
    <t>Betona bruģakmens "UNI COLOC" pelēks ieklāšana</t>
  </si>
  <si>
    <t>Betona bruģakmens "NOSTALITH-L" pelēks ieklāšana</t>
  </si>
  <si>
    <t>Slīpo ceļa apmaļu komplekts (1 labā + 1 kreisā) BR100.30/22.15 uzstādīšana</t>
  </si>
  <si>
    <t>Šķembu maisījums 0/56 h=15cm iestrāde</t>
  </si>
  <si>
    <t>Šķembu maisījums 0/45 h=10cm iestrāde</t>
  </si>
  <si>
    <t>Izsiju maisījums 0/8 h=3 - 5cm iestrāde</t>
  </si>
  <si>
    <t>Betona bruģakmens "NOSTALITH-L" pelēks  ieklāšana</t>
  </si>
  <si>
    <t>Betona bruģakmens "NOSTALITH-L" sarkans  ieklāšana</t>
  </si>
  <si>
    <t>Betona bruģakmens "NOSTALITH-L" melns  ieklāšana</t>
  </si>
  <si>
    <t>Ceļu slīpo iebrauktuvju komplekts (1 labā + 1 kreisā+ 13 pamatnes) uzstādīšana</t>
  </si>
  <si>
    <t>Šķembu maisījums 0/45 h=15cm iestrāde</t>
  </si>
  <si>
    <t>Betona bruģakmens "TAISNSTŪRIS T-6" sarkans  ieklāšana</t>
  </si>
  <si>
    <t>Zāliena un apaļakmens seguma ierīkošana  ar augsnes pildījumu, h=20cm</t>
  </si>
  <si>
    <t xml:space="preserve">Salizturīgās kārtas izbūve hmin=30cm </t>
  </si>
  <si>
    <t>Stiprināta zāliena izbūve</t>
  </si>
  <si>
    <t>Šķembu maisījums 0/63 h=20cm iestrāde</t>
  </si>
  <si>
    <t>Stiegrots betons C16/20 h=20cm iestrāde</t>
  </si>
  <si>
    <t>Apzaļumošana</t>
  </si>
  <si>
    <t>Karēlijas bērza h=1,9-2,0m stādīšana</t>
  </si>
  <si>
    <t>Māku ievas h=1,5-2,0m stādīšana</t>
  </si>
  <si>
    <t>Tilia Tomentosa(Sudraba liepa) h=2,5m stādīšana</t>
  </si>
  <si>
    <t>Kokauga stāda bedres rakšana</t>
  </si>
  <si>
    <t>Kokauga stāda bedres sagatavošana ar augsni</t>
  </si>
  <si>
    <t>3 virpotu impregnētu koka balstu nostiprināšana</t>
  </si>
  <si>
    <t>Apdobes apberšana ar mulču 10cm biezumā</t>
  </si>
  <si>
    <t>Atkritumu urnas Contenur  "Milenium 80 L Cowl Top" uzstādīšana</t>
  </si>
  <si>
    <t>Soliņi "MKD UB12" uzstādīšana</t>
  </si>
  <si>
    <t>Velostatīvi "Pusloka" uzstādīšana</t>
  </si>
  <si>
    <t>Bīdāmie vārti 8.4x2.0 (h) m uzstādīšana</t>
  </si>
  <si>
    <t>Vārti 4.2x2.0 (h) m uzstādīšana</t>
  </si>
  <si>
    <t>Vārtiņi 1.2x2.0 (h) m  uzstādīšana</t>
  </si>
  <si>
    <t>Vārti 2.2x2.0 (h) m  uzstādīšana</t>
  </si>
  <si>
    <t>Barjeras l=4.8m  uzstādīšana</t>
  </si>
  <si>
    <t>Lokani signālstabiņi T-Flex ar gofru, sarkans 46 cm  uzstādīšana</t>
  </si>
  <si>
    <t>Alumīnija saliekami karoga masti h=12m  uzstādīšana</t>
  </si>
  <si>
    <t>Liekās grunts aizvešana  uz slēpošanas kalnu t.sk. deponēšanas izmaksas</t>
  </si>
  <si>
    <t>DZK-1.1</t>
  </si>
  <si>
    <t>DZK-8s</t>
  </si>
  <si>
    <t>DZK-26s</t>
  </si>
  <si>
    <t>DZK-28s</t>
  </si>
  <si>
    <t>Siltuma skaitītājs Multical 602 ar plūsmas mērītāju Ultraflow,  Qnom. 40,0 m3/h Dn 80</t>
  </si>
  <si>
    <t>Dn 65 Kvs 50,0 m3/h</t>
  </si>
  <si>
    <t>XB12L-1-70</t>
  </si>
  <si>
    <t>XB12M-1-20</t>
  </si>
  <si>
    <r>
      <t xml:space="preserve">Gaisa pūtēju siltummainis </t>
    </r>
    <r>
      <rPr>
        <sz val="10"/>
        <rFont val="Arial"/>
        <family val="2"/>
        <charset val="204"/>
      </rPr>
      <t/>
    </r>
  </si>
  <si>
    <t>XB12M-1-60</t>
  </si>
  <si>
    <t>XB70L-1-120</t>
  </si>
  <si>
    <t>3000L</t>
  </si>
  <si>
    <t>VRG 2, Dn25 (k.ūd.); Kvs=10.0</t>
  </si>
  <si>
    <t>VRG 2, Dn15 (apk.); Kvs=1.0</t>
  </si>
  <si>
    <t>VRG 2, Dn15 (vent.); Kvs=4.0</t>
  </si>
  <si>
    <t>VRG 2, Dn50 (vent.); Kvs=40,0</t>
  </si>
  <si>
    <t>Izplešanās tvertne</t>
  </si>
  <si>
    <t>V=30L</t>
  </si>
  <si>
    <t>V=80L</t>
  </si>
  <si>
    <t>V=600L</t>
  </si>
  <si>
    <t>V=150L</t>
  </si>
  <si>
    <t xml:space="preserve"> Dn 32; 6bar</t>
  </si>
  <si>
    <t xml:space="preserve"> Dn 50; 6bar</t>
  </si>
  <si>
    <t xml:space="preserve"> Dn 150; 10bar</t>
  </si>
  <si>
    <t xml:space="preserve"> Dn 20; 16bar</t>
  </si>
  <si>
    <t xml:space="preserve"> Dn 150; 16bar</t>
  </si>
  <si>
    <t xml:space="preserve"> Dn 150</t>
  </si>
  <si>
    <t>Palīdzības pogas</t>
  </si>
  <si>
    <t>Stroblampa 12VDC</t>
  </si>
  <si>
    <t>12 VDC L02</t>
  </si>
  <si>
    <t>Buzzeris</t>
  </si>
  <si>
    <t>85dba BZ-05</t>
  </si>
  <si>
    <t>Poga</t>
  </si>
  <si>
    <t>EMERG N-02-M</t>
  </si>
  <si>
    <t>Barošanas bloks 12VDC 3A</t>
  </si>
  <si>
    <t>TS-138N 3A 12V</t>
  </si>
  <si>
    <t>Akumulators</t>
  </si>
  <si>
    <t>MARS 7Ah/12V</t>
  </si>
  <si>
    <t>CQR 6x0,8</t>
  </si>
  <si>
    <t>PE spiediena cauruļvadi PN10</t>
  </si>
  <si>
    <t>18,5</t>
  </si>
  <si>
    <t>DN150/100</t>
  </si>
  <si>
    <t>Ķeta atloku līkums 90°</t>
  </si>
  <si>
    <t>Atloku aizbīdnis</t>
  </si>
  <si>
    <t>DN160</t>
  </si>
  <si>
    <t>Betona atbalsta bloks</t>
  </si>
  <si>
    <t>h=15cm</t>
  </si>
  <si>
    <t>Plastmasas un ķeta fasondaļas</t>
  </si>
  <si>
    <t>130,5</t>
  </si>
  <si>
    <t>Ugunsdzēsības hidrantu akas montāža t.sk.hidranti</t>
  </si>
  <si>
    <t>Šķērsojumi ar projektējamām komunikācijām</t>
  </si>
  <si>
    <t>Grunts ūdens līmeņa atsūknēšana</t>
  </si>
  <si>
    <t>Ķeta atloku līkums 133°</t>
  </si>
  <si>
    <t>PP pašteces sadzīves kanalizācijas cauruļvads SN8</t>
  </si>
  <si>
    <t>61,8</t>
  </si>
  <si>
    <t>manžeti, teleskopu, vāka rāmi; stacionārā tipa vāku 5 t.</t>
  </si>
  <si>
    <t>gājēju bruģa segumā, dziļumā no 1,00m - 1,64m</t>
  </si>
  <si>
    <t>69,8</t>
  </si>
  <si>
    <t>Projektējamo komunikāciju šķērsošana</t>
  </si>
  <si>
    <t>Pašteces lietus kanalizācijas cauruļvads no</t>
  </si>
  <si>
    <t>OD250</t>
  </si>
  <si>
    <t>PP, ieguldes klase SN8(T8)</t>
  </si>
  <si>
    <t>4,2</t>
  </si>
  <si>
    <t>manžeti, teleskopu, vāku zaļajā zonā, 5t., vāka rāmi.</t>
  </si>
  <si>
    <t>Dziļumā no 1,00m - 1,50m.</t>
  </si>
  <si>
    <t>Dziļumā no 1,50m - 2,00m.</t>
  </si>
  <si>
    <t>Dziļumā no 2,00m - 2,50m.</t>
  </si>
  <si>
    <t xml:space="preserve">manžeti, teleskopu, peldošā tipa vāku braucamā zonā, </t>
  </si>
  <si>
    <t>40t., vāka rāmi. Dziļumā no 1,00m - 1,50m.</t>
  </si>
  <si>
    <t>40t., vāka rāmi. Dziļumā no 1,50m - 2,00m.</t>
  </si>
  <si>
    <t xml:space="preserve">PP Revīzija uz notekas </t>
  </si>
  <si>
    <t>688,2</t>
  </si>
  <si>
    <t>Plastmasas akas un gūlijas montāža</t>
  </si>
  <si>
    <t>Lietus ūdens revīzju montāža un notekām</t>
  </si>
  <si>
    <t>Palīdzības poga</t>
  </si>
  <si>
    <t>Jumta profīla montāža (b=18, piemēram, RUUKKI Profils S18)</t>
  </si>
  <si>
    <t>Riģipša lūku montāža piekārtos griestos (600x600)</t>
  </si>
  <si>
    <t>Gruntsūdens pazemināšana (paredzēt gan 0 ciklam, gan inženiertīklu izbūvei utml.)</t>
  </si>
  <si>
    <t>Tranšejas rakšana un aizbēršana trīs līdz četru kabeļu (caurules) gūldīšanai 1m dziļumā</t>
  </si>
  <si>
    <t>Tranšejas rakšana un aizbēršana viena  līdz divu kabeļu (caurules) gūldīšanai 1m dziļumā</t>
  </si>
  <si>
    <t>Kabeļu aizsargprofils</t>
  </si>
  <si>
    <t>Kabeļu aizsardzības caurule d=160, zemē guldāmā, caurdures 1250N</t>
  </si>
  <si>
    <t>Vertikālā zemētāja dziļumā  līdz 5m montāža</t>
  </si>
  <si>
    <t>SF6, vakuuma jaudas slēdža un ligzdas remonts AST, FP/SP (esoš KTP-4)</t>
  </si>
  <si>
    <t>VS slēgiekārtas 5 ligzdu slēgiekārtas  montāža</t>
  </si>
  <si>
    <t>Transformatora ar jaudu no 630 kVA montāža iekštelpu sadlietaisē</t>
  </si>
  <si>
    <t>68</t>
  </si>
  <si>
    <t>Kabeļu ekrānu zemēšana</t>
  </si>
  <si>
    <t>Slēgiekārtu sekciju zemēšana</t>
  </si>
  <si>
    <t>Sausā tipa transformators  - 2500 kVA - 10000 V / 420 V - D yn11 , IP31 korpusā ,  atbilstoši EN 50588-1  C3, E3, F1, Termiskās izurības klaseF
Maksimālā apkārtējās vides temperatūra. 40 °C
Minimālā apkārtējās vides temperatūra .................................... -25 °C
Darba temperatūra : ........................................... 30 °C
Izmēri 
Garums : ................. 2 245mm
platums: ................... 1270 mm
Augstums : ................. 2630 mm
Svars ....................... 5805 Kg,  Komplektā ar termoaizsardzības releju</t>
  </si>
  <si>
    <t>Zemējuma plakandzelzs, cinkots  4x40 mm</t>
  </si>
  <si>
    <t>Lenta zemējuma kontūra savienojumu hermetizācijai</t>
  </si>
  <si>
    <t>Zemētājvads Cu  (izvadiem, savienošanai)  vadītājs 1x185mm2</t>
  </si>
  <si>
    <t>Zemētājvads Cu  (izvadiem, savienošanai)  vadītājs 1x50mm2</t>
  </si>
  <si>
    <t>Spaile zemējuma, universāla, cinkotam metālam, zemējuma elektroda d=20 mm savienošanai ar stiepli d=8-10 mm vai plakandzelzi 4x40 mm</t>
  </si>
  <si>
    <t xml:space="preserve">Elektrods, zemējuma, cinkots tērauds, d=40 mm, 5m </t>
  </si>
  <si>
    <t>Gumijas paklājs, gumijas cimdi, mēraparatūra, operatīvie apzīmējumi, drošības zīmes</t>
  </si>
  <si>
    <t>ZS kabeļa no 185  mm2 ievēršana caurulē</t>
  </si>
  <si>
    <t>Kabeļu aizsardzības caurule d=110, zemē guldāmā, caurdures 1250N</t>
  </si>
  <si>
    <t>50</t>
  </si>
  <si>
    <t>Kabeļu aizsardzības caurule d=75, zemē guldāmā, caurdures1250N</t>
  </si>
  <si>
    <t>51</t>
  </si>
  <si>
    <t>Transformatora apakšstacijas būvdarbi</t>
  </si>
  <si>
    <t>BK-2</t>
  </si>
  <si>
    <t>Blietēta šķembu pamatojuma izveidošana, fr.20-40 mm</t>
  </si>
  <si>
    <t>Ieveidņu uzstādīšana un nojaukšana pamatu plātnes betonēšanai</t>
  </si>
  <si>
    <t>Armatūras sietu izgatavošana ,uzstādīšana,fiksatoru uzstādīšana . Armatūra B500B</t>
  </si>
  <si>
    <t>Konstrukciju  betonēšana, betons C25/30 + XC2</t>
  </si>
  <si>
    <t>Tērauda konstrukciju izgatavošana,piegāde,montāža</t>
  </si>
  <si>
    <t>Tērauda konstrukcijas apstrādātas atbilstoši BK norādījumiem</t>
  </si>
  <si>
    <t>Palīgmateriāli -koka ķīļi,uzgriežņi,paplāksnis u.c</t>
  </si>
  <si>
    <t>BK-3 nesošās pārsedzes</t>
  </si>
  <si>
    <t>Pagaidu pārseguma stiprinājumi uzstādīšana,nojaukšana pārsedžu izbūves laikā</t>
  </si>
  <si>
    <t xml:space="preserve">Tērauda konstrukciju izgatavošana,piegāde,montāža </t>
  </si>
  <si>
    <t>Metāla aiļu pārsedžu apmešana 30 mm ,aptinot ar apmetuma sietu</t>
  </si>
  <si>
    <t>Mūra noķīlēšana un aizpildīšana zem spiediena ar smalkgraudainu betonu C25/30 ar bezrukuma piedevu</t>
  </si>
  <si>
    <t>Gropes izkalšana pārsedzēm</t>
  </si>
  <si>
    <t>BK-4 kabeļu kanāla nosegvāki</t>
  </si>
  <si>
    <t>BK-5montāžas detaļas</t>
  </si>
  <si>
    <t>8a</t>
  </si>
  <si>
    <t>Armatūras sietu izgatavošana ,uzstādīšana,fiksatoru uzstādīšana</t>
  </si>
  <si>
    <t>8b</t>
  </si>
  <si>
    <t>Grīdas betonēšana Betons C25/30+XC1</t>
  </si>
  <si>
    <t>Karnīzes izbūve saskaņā ar projektu (koka brusu karkass,apdares dēļu apšuvums,dēļu krāsojums, metāla leņķis 100x4 mm, palīgmateriāli)-ARD-1-6</t>
  </si>
  <si>
    <t>Betona C12/15 izIīdzinoša kārta 50 mm</t>
  </si>
  <si>
    <t>18a</t>
  </si>
  <si>
    <t>Rievotas aluminija loksnes (1050A; H184; 4mm) ieklāšana G1-6</t>
  </si>
  <si>
    <t>Modificēta bitumena ruļļu seguma apakšklājs (SBS, EPP, biezums ≥ 2,8mm, svars  ≥ 3kg/m2)  , propāns, palīgiekārtas k=1,17</t>
  </si>
  <si>
    <t>Modificēta bitumena ruļļu seguma virsklājs (SBS, EKP, biezums ≥ 4mm, svars  ≥ 5kg/m2) , propāns, palīgiekārtas k=1,17</t>
  </si>
  <si>
    <t>Modificēta ruļveida seguma ieklāšana jumtam t.sk. uzlocījums uz parapeta</t>
  </si>
  <si>
    <t>Jumta parapetu konstrukcijas izveidošana un nosegšana ar skārdu</t>
  </si>
  <si>
    <t>Deformācijas šuves apjoms starp grīdām un kolonnām</t>
  </si>
  <si>
    <t>Deformācijas šuves apjoms starp cokola siju un grīdu</t>
  </si>
  <si>
    <t>Ieejas mezgla konstrukcija MK 11.2</t>
  </si>
  <si>
    <t>Tērauda vītņu pāreja  DN100/65</t>
  </si>
  <si>
    <t>Žogs "Nylofor 3D Pro" uzstādīšana (h=2.0m)</t>
  </si>
  <si>
    <t>Zemes darbi rakšana 30cm</t>
  </si>
  <si>
    <t>Peiko HPM (vai ekvivalents) montāža</t>
  </si>
  <si>
    <t xml:space="preserve">Sienu sendviča tipa paneļa b=100 mm ar akmens vates siltumizolāciju montāža, tai skaitā visi papildelementi(stūri, cokola profili, ailu apdares elementi, skārda pieslēgumi, nosedzošie profili , stiprinājumi u.c.) Starpsienu sendviča paneļi ar poliizocianurāta
siltumizolāciju (Svars≤12,1kg/m²; u≤0,22W/m²K;
Rw≥24dB; Ugunsreakcijas klase B-s1, d0; EI30,
piem., RUUKKI SENDVIČA PANELIS SP2B X-PIR
ENERGY vai ekvivalents) </t>
  </si>
  <si>
    <t>Akmens vates (PAROC vai ekvivalents) iestrāde   karkasā siltuma /skaņas izolācijai 50 mm</t>
  </si>
  <si>
    <t>Minerālvates ROCKWOOL Rocksonic Super (vai ekvivalents) iestrāde   karkasā siltuma /skaņas izolācijai 150 mm</t>
  </si>
  <si>
    <t>Paroc EXTRA (vai ekvivalents) 75 mm</t>
  </si>
  <si>
    <t>Ruuki nesošais profils T153-40L-840 (vai ekvivalents)</t>
  </si>
  <si>
    <t>Lēzeno jumtu  izolācija Paroc (vai ekvivalents)</t>
  </si>
  <si>
    <t>Virsgaismas neveramo logu montāža 1,0x1,5m VELUX CFP 100150 (vai ekvivalents) neverami, tai skaitā palīgmateriāli</t>
  </si>
  <si>
    <t>Virsgaismas veramo logu montāža 1,0x1,5m VELUX CFP 100150 (vai ekvivalents) verami ar elektrisko piedziņu, tai skaitā palīgmateriāli</t>
  </si>
  <si>
    <t>DOW STYROFOAM 250 A-N (vai ekvivalents)100mm</t>
  </si>
  <si>
    <t>Pamatu vertikālā hidroizolācija ar Mapelastic Smart (vai ekvivalents)</t>
  </si>
  <si>
    <t>Dziļumgrunts SAKRET TGW(vai ekvivalents)</t>
  </si>
  <si>
    <t xml:space="preserve">Līmēšanas un armēšanas java SAKRET BAK(vai ekvivalents) </t>
  </si>
  <si>
    <t>Gruntskrāsa SAKRET PG (vai ekvivalents) ( zem dekoratīvā apmetuma)</t>
  </si>
  <si>
    <t>Fasādei - Sakret FM primer (vai ekvivalents)</t>
  </si>
  <si>
    <t>Sakret FC krāsa (vai ekvivalents)</t>
  </si>
  <si>
    <t>Enkuru ierīkošana (Peikko HPM 20Lvai ekvivalents)</t>
  </si>
  <si>
    <t>Tērauda radiators PURMO "Ventil Compact"(vai ekvivalents), komplektā ar montāžas stiprinājumiem, atgaisotāju, korķiem</t>
  </si>
  <si>
    <t>Tērauda radiators PURMO "Ventil Compact(vai ekvivalents)", komplektā ar montāžas stiprinājumiem, atgaisotāju, korķiem</t>
  </si>
  <si>
    <t>Tērauda konvektors PURMO "Narbonne"(vai ekvivalents), komplektā ar montāžas stiprinājumiem, atgaisotājiem, korķiem</t>
  </si>
  <si>
    <t>Daudzslāņu kompozītcaurule Tigris K1(vai ekvivalents) (taisna)</t>
  </si>
  <si>
    <t xml:space="preserve">ALPHA2 25-40 130(vai ekvivalents) </t>
  </si>
  <si>
    <t>ALPHA2 25-50 130(vai ekvivalents)</t>
  </si>
  <si>
    <t>MAGNA 3 40-80 F(vai ekvivalents)</t>
  </si>
  <si>
    <t>MAGNA 3 40-100 F(vai ekvivalents)</t>
  </si>
  <si>
    <t>ALPHA 2 25-60 130(vai ekvivalents)</t>
  </si>
  <si>
    <t>MAGNA 3 25-100(vai ekvivalents)</t>
  </si>
  <si>
    <t>NB 65-160/177(vai ekvivalents)</t>
  </si>
  <si>
    <t>Varset Automatic (vai ekvivalents)</t>
  </si>
  <si>
    <t>Prisma P (vai ekvivalents)</t>
  </si>
  <si>
    <t>Pragma (vai ekvivalents)</t>
  </si>
  <si>
    <t>Pragma(vai ekvivalents)</t>
  </si>
  <si>
    <t>Kaedra(vai ekvivalents)</t>
  </si>
  <si>
    <t>Vizulo Mini Martin MRS 052 740 L17 A024 SN NG1 O60 S-BIN (vai ekvivalents)</t>
  </si>
  <si>
    <t>RZB Terra Edelstahl 245 (vai ekvivalents)</t>
  </si>
  <si>
    <t>RZB, Alu-Star Mini (721815.0031.1) (vai ekvivalents)</t>
  </si>
  <si>
    <t>Asfora(vai ekvivalents)</t>
  </si>
  <si>
    <t>Merten(vai ekvivalents)</t>
  </si>
  <si>
    <t>Klātbūtnes sensors, IP54,  Steinel PC PRO Dual HF(vai ekvivalents), v/a augstfrekvences</t>
  </si>
  <si>
    <t>Klātbūtnes sensors, IP20,  Steinel PC PRO HF 360(vai ekvivalents), z/a augstfrekvences</t>
  </si>
  <si>
    <t>Klātbūtnes sensors, IP44,  Steinel PC  HF 360(vai ekvivalents), 120x120mm,  augstfrekvences, z/a</t>
  </si>
  <si>
    <t>Wago(vai ekvivalents)</t>
  </si>
  <si>
    <t>Draka Keila cables(vai ekvivalents)</t>
  </si>
  <si>
    <t>Faber kabel(vai ekvivalents)</t>
  </si>
  <si>
    <t>(vai ekvivalents)</t>
  </si>
  <si>
    <t>Evopipes(vai ekvivalents)</t>
  </si>
  <si>
    <t>Sapiselco(vai ekvivalents)</t>
  </si>
  <si>
    <t>BALS(vai ekvivalents)</t>
  </si>
  <si>
    <t>Obo (vai ekvivalents)</t>
  </si>
  <si>
    <t>Baks(vai ekvivalents)</t>
  </si>
  <si>
    <t>Meka(vai ekvivalents)</t>
  </si>
  <si>
    <t>CellPack(vai ekvivalents)</t>
  </si>
  <si>
    <t xml:space="preserve">Obo(vai ekvivalents) </t>
  </si>
  <si>
    <t xml:space="preserve">Gaismeklis LED 41W, 1283x168mm, 4433.3lm, gaismekļus montēt pie trosēm iekarot no griestiem, IP 65, 4000K, VIZULO STONE PCL-4 (vai ekvivalents) skalpošanas laiks &gt;50 000H, garantija 5gadi,  L80B10, efektivitāte &gt;90lm/W, CRI&gt;80
</t>
  </si>
  <si>
    <t>Klātbūtnes sensors, IP54,  Steinel PC PRO HF 360(vai ekvivalents), v/a augstfrekvences</t>
  </si>
  <si>
    <t>Grunts krāsa LARAGRUNTS (vai ekvivalents)2 kārtas</t>
  </si>
  <si>
    <t>13a</t>
  </si>
  <si>
    <t>Sastatņu uzstādīšana ,nojaukšana ieskaitot nomu(iekļaujot sastatņu aizsargsietu) tai skaitā apmetuma ierīkošanai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</si>
</sst>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 numFmtId="172" formatCode="0.000"/>
  </numFmts>
  <fonts count="84">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color theme="1"/>
      <name val="Arial"/>
      <family val="2"/>
      <charset val="186"/>
    </font>
    <font>
      <i/>
      <sz val="11"/>
      <color rgb="FF7F7F7F"/>
      <name val="Calibri"/>
      <family val="2"/>
      <charset val="186"/>
      <scheme val="minor"/>
    </font>
    <font>
      <sz val="10"/>
      <name val="Arial"/>
      <family val="2"/>
      <charset val="204"/>
    </font>
    <font>
      <sz val="11"/>
      <color indexed="8"/>
      <name val="Calibri"/>
      <family val="2"/>
      <charset val="186"/>
    </font>
    <font>
      <sz val="10"/>
      <color rgb="FFFF0000"/>
      <name val="Arial"/>
      <family val="2"/>
    </font>
    <font>
      <sz val="10"/>
      <color indexed="8"/>
      <name val="MS Sans Serif"/>
      <family val="2"/>
      <charset val="186"/>
    </font>
    <font>
      <b/>
      <sz val="10"/>
      <color theme="1"/>
      <name val="Arial"/>
      <family val="2"/>
      <charset val="186"/>
    </font>
    <font>
      <sz val="12"/>
      <name val="BaltCenturyOldStyle"/>
      <family val="2"/>
    </font>
    <font>
      <sz val="10"/>
      <color indexed="64"/>
      <name val="Arial"/>
      <family val="2"/>
      <charset val="186"/>
    </font>
    <font>
      <sz val="11"/>
      <color rgb="FF9C0006"/>
      <name val="Calibri"/>
      <family val="2"/>
      <scheme val="minor"/>
    </font>
    <font>
      <sz val="11"/>
      <color indexed="8"/>
      <name val="Calibri"/>
      <family val="2"/>
      <charset val="204"/>
    </font>
    <font>
      <sz val="10"/>
      <name val="Arial"/>
      <family val="2"/>
      <charset val="1"/>
    </font>
    <font>
      <sz val="11"/>
      <name val="Arial"/>
      <family val="2"/>
    </font>
    <font>
      <b/>
      <sz val="11"/>
      <color theme="1"/>
      <name val="Times New Roman"/>
      <family val="1"/>
    </font>
    <font>
      <sz val="11"/>
      <color theme="1"/>
      <name val="Times New Roman"/>
      <family val="1"/>
    </font>
    <font>
      <b/>
      <sz val="11"/>
      <name val="Times New Roman"/>
      <family val="1"/>
    </font>
    <font>
      <b/>
      <sz val="10"/>
      <color theme="1"/>
      <name val="Times New Roman"/>
      <family val="1"/>
    </font>
    <font>
      <sz val="10"/>
      <name val="Times New Roman"/>
      <family val="1"/>
    </font>
    <font>
      <b/>
      <sz val="10"/>
      <color theme="3" tint="-0.499984740745262"/>
      <name val="Times New Roman"/>
      <family val="1"/>
    </font>
    <font>
      <sz val="10"/>
      <color theme="1"/>
      <name val="Times New Roman"/>
      <family val="1"/>
    </font>
    <font>
      <sz val="10"/>
      <color indexed="8"/>
      <name val="Times New Roman"/>
      <family val="1"/>
    </font>
    <font>
      <b/>
      <sz val="10"/>
      <name val="Times New Roman"/>
      <family val="1"/>
    </font>
    <font>
      <b/>
      <sz val="14"/>
      <name val="Times New Roman"/>
      <family val="1"/>
    </font>
    <font>
      <b/>
      <sz val="12"/>
      <name val="Times New Roman"/>
      <family val="1"/>
    </font>
    <font>
      <sz val="10"/>
      <color theme="0"/>
      <name val="Times New Roman"/>
      <family val="1"/>
    </font>
    <font>
      <sz val="10"/>
      <color theme="5" tint="-0.499984740745262"/>
      <name val="Times New Roman"/>
      <family val="1"/>
    </font>
    <font>
      <i/>
      <sz val="10"/>
      <name val="Times New Roman"/>
      <family val="1"/>
    </font>
    <font>
      <sz val="10"/>
      <color rgb="FFFF0000"/>
      <name val="Times New Roman"/>
      <family val="1"/>
    </font>
    <font>
      <sz val="10"/>
      <color indexed="10"/>
      <name val="Times New Roman"/>
      <family val="1"/>
    </font>
    <font>
      <sz val="9"/>
      <name val="Times New Roman"/>
      <family val="1"/>
    </font>
    <font>
      <sz val="12"/>
      <color theme="1"/>
      <name val="Times New Roman"/>
      <family val="1"/>
    </font>
    <font>
      <b/>
      <sz val="14"/>
      <color theme="1"/>
      <name val="Times New Roman"/>
      <family val="1"/>
    </font>
    <font>
      <b/>
      <sz val="14"/>
      <color theme="1"/>
      <name val="Times New Roman"/>
      <family val="1"/>
      <charset val="186"/>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10"/>
      <color indexed="8"/>
      <name val="Times New Roman"/>
      <family val="1"/>
      <charset val="186"/>
    </font>
    <font>
      <b/>
      <i/>
      <sz val="10"/>
      <name val="Times New Roman"/>
      <family val="1"/>
    </font>
    <font>
      <b/>
      <i/>
      <u/>
      <sz val="10"/>
      <name val="Times New Roman"/>
      <family val="1"/>
    </font>
    <font>
      <b/>
      <sz val="10"/>
      <color indexed="8"/>
      <name val="Times New Roman"/>
      <family val="1"/>
    </font>
    <font>
      <sz val="10"/>
      <name val="Arial"/>
      <family val="2"/>
    </font>
    <font>
      <sz val="11"/>
      <color theme="1"/>
      <name val="Arial"/>
      <family val="2"/>
      <charset val="186"/>
    </font>
    <font>
      <b/>
      <sz val="11"/>
      <color theme="1"/>
      <name val="Arial"/>
      <family val="2"/>
      <charset val="186"/>
    </font>
    <font>
      <sz val="11"/>
      <name val="Times New Roman"/>
      <family val="1"/>
    </font>
    <font>
      <b/>
      <i/>
      <sz val="11"/>
      <color theme="1"/>
      <name val="Times New Roman"/>
      <family val="1"/>
    </font>
    <font>
      <b/>
      <sz val="9"/>
      <name val="Times New Roman"/>
      <family val="1"/>
    </font>
    <font>
      <b/>
      <sz val="12"/>
      <color indexed="8"/>
      <name val="Times New Roman"/>
      <family val="1"/>
    </font>
    <font>
      <sz val="12"/>
      <color indexed="8"/>
      <name val="Times New Roman"/>
      <family val="1"/>
    </font>
    <font>
      <sz val="12"/>
      <name val="Times New Roman"/>
      <family val="1"/>
    </font>
    <font>
      <b/>
      <u/>
      <sz val="12"/>
      <name val="Times New Roman"/>
      <family val="1"/>
    </font>
    <font>
      <sz val="8"/>
      <name val="Times New Roman"/>
      <family val="1"/>
    </font>
    <font>
      <b/>
      <sz val="8"/>
      <name val="Times New Roman"/>
      <family val="1"/>
    </font>
    <font>
      <sz val="9"/>
      <color indexed="8"/>
      <name val="Times New Roman"/>
      <family val="1"/>
    </font>
    <font>
      <b/>
      <sz val="9"/>
      <color indexed="8"/>
      <name val="Times New Roman"/>
      <family val="1"/>
    </font>
    <font>
      <vertAlign val="superscript"/>
      <sz val="10"/>
      <name val="Times New Roman"/>
      <family val="1"/>
    </font>
    <font>
      <b/>
      <sz val="10"/>
      <name val="Arial"/>
      <family val="2"/>
      <charset val="186"/>
    </font>
    <font>
      <b/>
      <i/>
      <sz val="10"/>
      <color theme="1"/>
      <name val="Times New Roman"/>
      <family val="1"/>
    </font>
    <font>
      <sz val="12"/>
      <color rgb="FFFF0000"/>
      <name val="Times New Roman"/>
      <family val="1"/>
    </font>
    <font>
      <b/>
      <sz val="12"/>
      <color rgb="FFFF0000"/>
      <name val="Times New Roman"/>
      <family val="1"/>
    </font>
    <font>
      <i/>
      <sz val="12"/>
      <color rgb="FFFF0000"/>
      <name val="Times New Roman"/>
      <family val="1"/>
    </font>
    <font>
      <sz val="14"/>
      <color rgb="FFFF0000"/>
      <name val="Times New Roman"/>
      <family val="1"/>
    </font>
    <font>
      <sz val="9"/>
      <color rgb="FFFF0000"/>
      <name val="Times New Roman"/>
      <family val="1"/>
    </font>
    <font>
      <sz val="11"/>
      <color rgb="FFFF0000"/>
      <name val="Times New Roman"/>
      <family val="1"/>
    </font>
    <font>
      <b/>
      <sz val="10"/>
      <color rgb="FFFF0000"/>
      <name val="Times New Roman"/>
      <family val="1"/>
    </font>
    <font>
      <b/>
      <i/>
      <sz val="11"/>
      <color rgb="FFFF0000"/>
      <name val="Times New Roman"/>
      <family val="1"/>
    </font>
  </fonts>
  <fills count="19">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8" tint="0.79998168889431442"/>
        <bgColor indexed="64"/>
      </patternFill>
    </fill>
    <fill>
      <patternFill patternType="solid">
        <fgColor rgb="FFFFC7CE"/>
      </patternFill>
    </fill>
    <fill>
      <patternFill patternType="solid">
        <fgColor theme="0"/>
        <bgColor rgb="FFFFFFCC"/>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
      <patternFill patternType="solid">
        <fgColor theme="9"/>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style="thin">
        <color theme="0" tint="-0.34998626667073579"/>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34998626667073579"/>
      </right>
      <top style="thin">
        <color theme="0" tint="-0.34998626667073579"/>
      </top>
      <bottom/>
      <diagonal/>
    </border>
    <border>
      <left style="thin">
        <color indexed="22"/>
      </left>
      <right style="thin">
        <color indexed="64"/>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55"/>
      </left>
      <right style="thin">
        <color indexed="64"/>
      </right>
      <top style="thin">
        <color indexed="55"/>
      </top>
      <bottom/>
      <diagonal/>
    </border>
    <border>
      <left style="thin">
        <color theme="0" tint="-0.24994659260841701"/>
      </left>
      <right style="thin">
        <color indexed="64"/>
      </right>
      <top style="thin">
        <color indexed="55"/>
      </top>
      <bottom style="thin">
        <color theme="0" tint="-0.24994659260841701"/>
      </bottom>
      <diagonal/>
    </border>
    <border>
      <left/>
      <right style="thin">
        <color indexed="64"/>
      </right>
      <top/>
      <bottom/>
      <diagonal/>
    </border>
    <border>
      <left style="thin">
        <color indexed="64"/>
      </left>
      <right style="thin">
        <color theme="0" tint="-0.34998626667073579"/>
      </right>
      <top style="thin">
        <color indexed="64"/>
      </top>
      <bottom style="thin">
        <color theme="0" tint="-0.34998626667073579"/>
      </bottom>
      <diagonal/>
    </border>
    <border>
      <left style="hair">
        <color indexed="64"/>
      </left>
      <right style="thin">
        <color indexed="64"/>
      </right>
      <top style="thin">
        <color theme="0" tint="-0.14996795556505021"/>
      </top>
      <bottom style="hair">
        <color indexed="64"/>
      </bottom>
      <diagonal/>
    </border>
    <border>
      <left style="hair">
        <color indexed="64"/>
      </left>
      <right style="thin">
        <color indexed="64"/>
      </right>
      <top style="hair">
        <color indexed="64"/>
      </top>
      <bottom style="hair">
        <color indexed="64"/>
      </bottom>
      <diagonal/>
    </border>
  </borders>
  <cellStyleXfs count="105">
    <xf numFmtId="0" fontId="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4" fillId="0" borderId="0" applyFill="0" applyBorder="0" applyAlignment="0" applyProtection="0"/>
    <xf numFmtId="166" fontId="15" fillId="0" borderId="0">
      <protection locked="0"/>
    </xf>
    <xf numFmtId="167" fontId="15" fillId="0" borderId="0">
      <protection locked="0"/>
    </xf>
    <xf numFmtId="168" fontId="16" fillId="0" borderId="0">
      <protection locked="0"/>
    </xf>
    <xf numFmtId="168" fontId="16" fillId="0" borderId="0">
      <protection locked="0"/>
    </xf>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4" fillId="0" borderId="0"/>
    <xf numFmtId="0" fontId="8" fillId="0" borderId="0"/>
    <xf numFmtId="164" fontId="8" fillId="0" borderId="0" applyFont="0" applyFill="0" applyBorder="0" applyAlignment="0" applyProtection="0"/>
    <xf numFmtId="0" fontId="7" fillId="0" borderId="0"/>
    <xf numFmtId="0" fontId="11" fillId="0" borderId="0"/>
    <xf numFmtId="0" fontId="6" fillId="0" borderId="0"/>
    <xf numFmtId="0" fontId="5" fillId="0" borderId="0"/>
    <xf numFmtId="0" fontId="4" fillId="0" borderId="0"/>
    <xf numFmtId="0" fontId="4" fillId="0" borderId="0"/>
    <xf numFmtId="0" fontId="19" fillId="0" borderId="0" applyNumberFormat="0" applyFill="0" applyBorder="0" applyAlignment="0" applyProtection="0"/>
    <xf numFmtId="0" fontId="11" fillId="0" borderId="0"/>
    <xf numFmtId="0" fontId="21"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23" fillId="0" borderId="0"/>
    <xf numFmtId="0" fontId="11" fillId="0" borderId="0"/>
    <xf numFmtId="49" fontId="11" fillId="0" borderId="0">
      <alignment vertical="center"/>
    </xf>
    <xf numFmtId="0" fontId="11" fillId="0" borderId="0"/>
    <xf numFmtId="0" fontId="25" fillId="0" borderId="0"/>
    <xf numFmtId="0" fontId="3" fillId="0" borderId="0"/>
    <xf numFmtId="0" fontId="3" fillId="0" borderId="0"/>
    <xf numFmtId="0" fontId="26" fillId="0" borderId="0"/>
    <xf numFmtId="0" fontId="2" fillId="0" borderId="0"/>
    <xf numFmtId="0" fontId="27" fillId="8" borderId="0" applyNumberFormat="0" applyBorder="0" applyAlignment="0" applyProtection="0"/>
    <xf numFmtId="0" fontId="28" fillId="0" borderId="0"/>
    <xf numFmtId="0" fontId="29" fillId="0" borderId="0"/>
    <xf numFmtId="0"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7" fillId="0" borderId="0"/>
    <xf numFmtId="0" fontId="1" fillId="0" borderId="0"/>
    <xf numFmtId="0" fontId="1" fillId="0" borderId="0"/>
    <xf numFmtId="164"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2" fillId="0" borderId="0"/>
    <xf numFmtId="0" fontId="20" fillId="0" borderId="0"/>
    <xf numFmtId="0" fontId="20" fillId="0" borderId="0"/>
    <xf numFmtId="0" fontId="1" fillId="0" borderId="0"/>
  </cellStyleXfs>
  <cellXfs count="1017">
    <xf numFmtId="0" fontId="0" fillId="0" borderId="0" xfId="0"/>
    <xf numFmtId="0" fontId="31" fillId="0" borderId="0" xfId="36" applyFont="1" applyAlignment="1"/>
    <xf numFmtId="0" fontId="32" fillId="0" borderId="0" xfId="36" applyFont="1"/>
    <xf numFmtId="0" fontId="31" fillId="0" borderId="0" xfId="36" applyFont="1"/>
    <xf numFmtId="0" fontId="32" fillId="3" borderId="0" xfId="36" applyFont="1" applyFill="1"/>
    <xf numFmtId="0" fontId="32" fillId="0" borderId="10" xfId="36" applyFont="1" applyBorder="1"/>
    <xf numFmtId="0" fontId="32" fillId="0" borderId="0" xfId="36" applyFont="1" applyBorder="1"/>
    <xf numFmtId="0" fontId="32" fillId="3" borderId="10" xfId="36" applyFont="1" applyFill="1" applyBorder="1"/>
    <xf numFmtId="0" fontId="32" fillId="3" borderId="0" xfId="36" applyFont="1" applyFill="1" applyBorder="1"/>
    <xf numFmtId="0" fontId="34" fillId="0" borderId="0" xfId="36" applyFont="1"/>
    <xf numFmtId="0" fontId="34" fillId="0" borderId="0" xfId="36" applyFont="1" applyAlignment="1"/>
    <xf numFmtId="0" fontId="35" fillId="0" borderId="0" xfId="20" applyFont="1" applyAlignment="1">
      <alignment horizontal="left" vertical="top"/>
    </xf>
    <xf numFmtId="0" fontId="36" fillId="0" borderId="0" xfId="68" applyFont="1" applyAlignment="1">
      <alignment horizontal="right" vertical="center" wrapText="1"/>
    </xf>
    <xf numFmtId="0" fontId="34" fillId="0" borderId="0" xfId="36" applyFont="1" applyAlignment="1">
      <alignment vertical="center" wrapText="1"/>
    </xf>
    <xf numFmtId="0" fontId="37" fillId="0" borderId="0" xfId="36" applyFont="1"/>
    <xf numFmtId="0" fontId="34" fillId="3" borderId="0" xfId="36" applyFont="1" applyFill="1" applyAlignment="1">
      <alignment vertical="center" wrapText="1"/>
    </xf>
    <xf numFmtId="0" fontId="37" fillId="3" borderId="0" xfId="36" applyFont="1" applyFill="1"/>
    <xf numFmtId="0" fontId="37" fillId="3" borderId="0" xfId="36" applyFont="1" applyFill="1" applyAlignment="1">
      <alignment vertical="center"/>
    </xf>
    <xf numFmtId="0" fontId="37" fillId="3" borderId="0" xfId="36" applyFont="1" applyFill="1" applyAlignment="1">
      <alignment vertical="top"/>
    </xf>
    <xf numFmtId="0" fontId="37" fillId="0" borderId="0" xfId="36" applyFont="1" applyAlignment="1">
      <alignment vertical="center"/>
    </xf>
    <xf numFmtId="0" fontId="37" fillId="0" borderId="10" xfId="36" applyFont="1" applyBorder="1"/>
    <xf numFmtId="0" fontId="37" fillId="0" borderId="0" xfId="36" applyFont="1" applyBorder="1"/>
    <xf numFmtId="0" fontId="38" fillId="0" borderId="7" xfId="36" applyFont="1" applyBorder="1" applyAlignment="1">
      <alignment horizontal="center" vertical="center"/>
    </xf>
    <xf numFmtId="0" fontId="38" fillId="4" borderId="8" xfId="36" applyFont="1" applyFill="1" applyBorder="1" applyAlignment="1">
      <alignment horizontal="center" vertical="center"/>
    </xf>
    <xf numFmtId="0" fontId="39" fillId="2" borderId="28" xfId="33" applyFont="1" applyFill="1" applyBorder="1" applyAlignment="1" applyProtection="1">
      <alignment vertical="center" wrapText="1"/>
      <protection locked="0"/>
    </xf>
    <xf numFmtId="0" fontId="35" fillId="0" borderId="6" xfId="34" applyFont="1" applyBorder="1" applyAlignment="1" applyProtection="1">
      <alignment horizontal="center" vertical="center"/>
      <protection locked="0"/>
    </xf>
    <xf numFmtId="0" fontId="35" fillId="4" borderId="12" xfId="34" applyFont="1" applyFill="1" applyBorder="1" applyAlignment="1" applyProtection="1">
      <alignment horizontal="center" vertical="center"/>
      <protection locked="0"/>
    </xf>
    <xf numFmtId="3" fontId="35" fillId="0" borderId="21" xfId="0" applyNumberFormat="1" applyFont="1" applyBorder="1" applyAlignment="1">
      <alignment horizontal="center" vertical="center" wrapText="1"/>
    </xf>
    <xf numFmtId="0" fontId="35" fillId="3" borderId="22" xfId="34" applyFont="1" applyFill="1" applyBorder="1" applyAlignment="1">
      <alignment horizontal="center" vertical="center" wrapText="1"/>
    </xf>
    <xf numFmtId="0" fontId="39" fillId="3" borderId="22" xfId="33" applyFont="1" applyFill="1" applyBorder="1" applyAlignment="1" applyProtection="1">
      <alignment vertical="center" wrapText="1"/>
      <protection locked="0"/>
    </xf>
    <xf numFmtId="4" fontId="35" fillId="3" borderId="22" xfId="0" applyNumberFormat="1" applyFont="1" applyFill="1" applyBorder="1" applyAlignment="1">
      <alignment horizontal="center" vertical="center" wrapText="1"/>
    </xf>
    <xf numFmtId="0" fontId="35" fillId="4" borderId="21" xfId="34"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8" fillId="0" borderId="22" xfId="0" applyFont="1" applyFill="1" applyBorder="1" applyAlignment="1">
      <alignment vertical="center" wrapText="1"/>
    </xf>
    <xf numFmtId="0" fontId="38" fillId="3" borderId="22" xfId="0" applyFont="1" applyFill="1" applyBorder="1" applyAlignment="1">
      <alignment horizontal="center" vertical="center"/>
    </xf>
    <xf numFmtId="169" fontId="35" fillId="3" borderId="22" xfId="0" applyNumberFormat="1" applyFont="1" applyFill="1" applyBorder="1" applyAlignment="1">
      <alignment horizontal="center" vertical="center"/>
    </xf>
    <xf numFmtId="0" fontId="35" fillId="0" borderId="22" xfId="45" applyFont="1" applyBorder="1" applyAlignment="1">
      <alignment horizontal="left" vertical="center" wrapText="1"/>
    </xf>
    <xf numFmtId="0" fontId="35" fillId="0" borderId="22" xfId="46" applyFont="1" applyBorder="1" applyAlignment="1">
      <alignment horizontal="center" vertical="center" wrapText="1"/>
    </xf>
    <xf numFmtId="2" fontId="35" fillId="3" borderId="22" xfId="46" applyNumberFormat="1" applyFont="1" applyFill="1" applyBorder="1" applyAlignment="1">
      <alignment horizontal="center" vertical="center" wrapText="1"/>
    </xf>
    <xf numFmtId="0" fontId="35" fillId="0" borderId="22" xfId="45" applyFont="1" applyBorder="1" applyAlignment="1">
      <alignment horizontal="left" vertical="top" wrapText="1"/>
    </xf>
    <xf numFmtId="0" fontId="37" fillId="3" borderId="4" xfId="36" applyFont="1" applyFill="1" applyBorder="1" applyAlignment="1">
      <alignment horizontal="center" vertical="center"/>
    </xf>
    <xf numFmtId="0" fontId="37" fillId="3" borderId="5" xfId="36" applyFont="1" applyFill="1" applyBorder="1" applyAlignment="1">
      <alignment horizontal="center" vertical="center"/>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2" fontId="37" fillId="3" borderId="13" xfId="36" applyNumberFormat="1" applyFont="1" applyFill="1" applyBorder="1" applyAlignment="1">
      <alignment horizontal="center" vertical="center"/>
    </xf>
    <xf numFmtId="0" fontId="37" fillId="3" borderId="10" xfId="36" applyFont="1" applyFill="1" applyBorder="1"/>
    <xf numFmtId="0" fontId="37" fillId="3" borderId="0" xfId="36" applyFont="1" applyFill="1" applyBorder="1"/>
    <xf numFmtId="0" fontId="34" fillId="0" borderId="2" xfId="36" applyFont="1" applyBorder="1" applyAlignment="1">
      <alignment horizontal="center" vertical="center"/>
    </xf>
    <xf numFmtId="0" fontId="39" fillId="0" borderId="2" xfId="36" applyFont="1" applyFill="1" applyBorder="1" applyAlignment="1">
      <alignment horizontal="right" vertical="center" wrapText="1"/>
    </xf>
    <xf numFmtId="0" fontId="39" fillId="0" borderId="11" xfId="36" applyFont="1" applyFill="1" applyBorder="1" applyAlignment="1">
      <alignment horizontal="right" vertical="center" wrapText="1"/>
    </xf>
    <xf numFmtId="0" fontId="35" fillId="0" borderId="0" xfId="0" applyFont="1"/>
    <xf numFmtId="0" fontId="39" fillId="0" borderId="0" xfId="12" applyFont="1" applyFill="1" applyBorder="1" applyAlignment="1">
      <alignment horizontal="left" vertical="center" wrapText="1"/>
    </xf>
    <xf numFmtId="0" fontId="35" fillId="0" borderId="0" xfId="0" applyFont="1" applyBorder="1" applyAlignment="1">
      <alignment horizontal="center" vertical="top" wrapText="1"/>
    </xf>
    <xf numFmtId="0" fontId="35" fillId="0" borderId="0" xfId="0" applyFont="1" applyAlignment="1">
      <alignment horizontal="center"/>
    </xf>
    <xf numFmtId="0" fontId="35" fillId="0" borderId="0" xfId="0" applyFont="1" applyAlignment="1">
      <alignment horizontal="right" vertical="top" wrapText="1"/>
    </xf>
    <xf numFmtId="0" fontId="35" fillId="0" borderId="0" xfId="20" applyFont="1"/>
    <xf numFmtId="0" fontId="35" fillId="0" borderId="0" xfId="20" applyFont="1" applyAlignment="1">
      <alignment horizontal="center"/>
    </xf>
    <xf numFmtId="4" fontId="42" fillId="0" borderId="0" xfId="20" applyNumberFormat="1" applyFont="1"/>
    <xf numFmtId="0" fontId="39" fillId="0" borderId="14" xfId="20" applyFont="1" applyBorder="1" applyAlignment="1">
      <alignment horizontal="center" vertical="center" wrapText="1"/>
    </xf>
    <xf numFmtId="49" fontId="39" fillId="0" borderId="15" xfId="20" applyNumberFormat="1" applyFont="1" applyBorder="1" applyAlignment="1">
      <alignment horizontal="center" vertical="center" wrapText="1"/>
    </xf>
    <xf numFmtId="4" fontId="35" fillId="4" borderId="22" xfId="0" applyNumberFormat="1" applyFont="1" applyFill="1" applyBorder="1" applyAlignment="1">
      <alignment horizontal="center"/>
    </xf>
    <xf numFmtId="4" fontId="43" fillId="0" borderId="45" xfId="0" applyNumberFormat="1" applyFont="1" applyBorder="1" applyAlignment="1">
      <alignment horizontal="center"/>
    </xf>
    <xf numFmtId="0" fontId="39" fillId="0" borderId="14" xfId="20" applyFont="1" applyBorder="1" applyAlignment="1">
      <alignment horizontal="center" vertical="top" wrapText="1"/>
    </xf>
    <xf numFmtId="49" fontId="39" fillId="0" borderId="15" xfId="20" applyNumberFormat="1" applyFont="1" applyBorder="1" applyAlignment="1">
      <alignment horizontal="center" vertical="top" wrapText="1"/>
    </xf>
    <xf numFmtId="4" fontId="35" fillId="4" borderId="15" xfId="20" applyNumberFormat="1" applyFont="1" applyFill="1" applyBorder="1" applyAlignment="1">
      <alignment horizontal="center"/>
    </xf>
    <xf numFmtId="4" fontId="35" fillId="0" borderId="42" xfId="20" applyNumberFormat="1" applyFont="1" applyBorder="1" applyAlignment="1">
      <alignment horizontal="center"/>
    </xf>
    <xf numFmtId="0" fontId="39" fillId="0" borderId="0" xfId="20" applyFont="1" applyAlignment="1">
      <alignment horizontal="center"/>
    </xf>
    <xf numFmtId="0" fontId="39" fillId="0" borderId="0" xfId="20" applyFont="1" applyAlignment="1">
      <alignment horizontal="right" vertical="top" wrapText="1"/>
    </xf>
    <xf numFmtId="0" fontId="39" fillId="0" borderId="0" xfId="20" applyFont="1" applyAlignment="1">
      <alignment horizontal="center" vertical="top" wrapText="1"/>
    </xf>
    <xf numFmtId="0" fontId="35" fillId="0" borderId="0" xfId="20" applyFont="1" applyAlignment="1">
      <alignment vertical="top" wrapText="1"/>
    </xf>
    <xf numFmtId="0" fontId="35" fillId="0" borderId="0" xfId="20" applyFont="1" applyAlignment="1">
      <alignment horizontal="right" vertical="top" wrapText="1"/>
    </xf>
    <xf numFmtId="4" fontId="39" fillId="3" borderId="51" xfId="20" applyNumberFormat="1" applyFont="1" applyFill="1" applyBorder="1" applyAlignment="1">
      <alignment horizontal="center" vertical="center" wrapText="1"/>
    </xf>
    <xf numFmtId="0" fontId="39" fillId="0" borderId="0" xfId="20" applyFont="1" applyAlignment="1">
      <alignment horizontal="left" vertical="center"/>
    </xf>
    <xf numFmtId="0" fontId="35" fillId="0" borderId="0" xfId="0" applyFont="1" applyAlignment="1">
      <alignment horizontal="right"/>
    </xf>
    <xf numFmtId="0" fontId="42" fillId="0" borderId="0" xfId="20" applyFont="1" applyAlignment="1">
      <alignment horizontal="left"/>
    </xf>
    <xf numFmtId="0" fontId="39" fillId="0" borderId="2" xfId="20" applyFont="1" applyBorder="1" applyAlignment="1">
      <alignment horizontal="center" vertical="center" wrapText="1"/>
    </xf>
    <xf numFmtId="0" fontId="35" fillId="0" borderId="32" xfId="20" applyFont="1" applyBorder="1" applyAlignment="1">
      <alignment horizontal="justify" vertical="top" wrapText="1"/>
    </xf>
    <xf numFmtId="0" fontId="35" fillId="0" borderId="33" xfId="20" applyFont="1" applyBorder="1" applyAlignment="1">
      <alignment horizontal="justify" vertical="top" wrapText="1"/>
    </xf>
    <xf numFmtId="0" fontId="35" fillId="0" borderId="48" xfId="20" applyFont="1" applyBorder="1" applyAlignment="1">
      <alignment horizontal="justify" vertical="top" wrapText="1"/>
    </xf>
    <xf numFmtId="0" fontId="35" fillId="0" borderId="2" xfId="20" applyFont="1" applyBorder="1" applyAlignment="1">
      <alignment horizontal="justify" vertical="top" wrapText="1"/>
    </xf>
    <xf numFmtId="0" fontId="39" fillId="0" borderId="2" xfId="20" applyFont="1" applyBorder="1" applyAlignment="1">
      <alignment horizontal="right" vertical="top" wrapText="1"/>
    </xf>
    <xf numFmtId="9" fontId="39" fillId="0" borderId="2" xfId="20" applyNumberFormat="1" applyFont="1" applyBorder="1" applyAlignment="1">
      <alignment horizontal="center" vertical="center" wrapText="1"/>
    </xf>
    <xf numFmtId="0" fontId="39" fillId="0" borderId="2" xfId="20" applyFont="1" applyBorder="1" applyAlignment="1">
      <alignment horizontal="right" vertical="center" wrapText="1"/>
    </xf>
    <xf numFmtId="0" fontId="44" fillId="0" borderId="41" xfId="0" applyFont="1" applyFill="1" applyBorder="1" applyAlignment="1">
      <alignment horizontal="right"/>
    </xf>
    <xf numFmtId="0" fontId="35" fillId="0" borderId="0" xfId="20" applyFont="1" applyAlignment="1">
      <alignment horizontal="justify"/>
    </xf>
    <xf numFmtId="0" fontId="35" fillId="0" borderId="0" xfId="68" applyFont="1"/>
    <xf numFmtId="0" fontId="35" fillId="4" borderId="0" xfId="68" applyFont="1" applyFill="1"/>
    <xf numFmtId="0" fontId="35" fillId="0" borderId="0" xfId="68" applyFont="1" applyAlignment="1">
      <alignment horizontal="justify"/>
    </xf>
    <xf numFmtId="4" fontId="35" fillId="0" borderId="0" xfId="68" applyNumberFormat="1" applyFont="1"/>
    <xf numFmtId="0" fontId="45" fillId="0" borderId="0" xfId="68" applyFont="1"/>
    <xf numFmtId="0" fontId="37" fillId="0" borderId="0" xfId="68" applyFont="1"/>
    <xf numFmtId="0" fontId="35" fillId="0" borderId="0" xfId="68" applyFont="1" applyAlignment="1">
      <alignment horizontal="right"/>
    </xf>
    <xf numFmtId="0" fontId="39" fillId="0" borderId="0" xfId="68" applyFont="1" applyAlignment="1">
      <alignment horizontal="center"/>
    </xf>
    <xf numFmtId="0" fontId="39" fillId="0" borderId="0" xfId="68" applyFont="1" applyAlignment="1">
      <alignment horizontal="right" wrapText="1"/>
    </xf>
    <xf numFmtId="0" fontId="42" fillId="3" borderId="0" xfId="68" applyFont="1" applyFill="1" applyAlignment="1">
      <alignment horizontal="right"/>
    </xf>
    <xf numFmtId="0" fontId="39" fillId="0" borderId="38" xfId="68" applyFont="1" applyBorder="1" applyAlignment="1">
      <alignment horizontal="center" vertical="top" wrapText="1"/>
    </xf>
    <xf numFmtId="0" fontId="39" fillId="0" borderId="37" xfId="68" applyFont="1" applyBorder="1" applyAlignment="1">
      <alignment horizontal="justify" vertical="top" wrapText="1"/>
    </xf>
    <xf numFmtId="4" fontId="39" fillId="4" borderId="36" xfId="68" applyNumberFormat="1" applyFont="1" applyFill="1" applyBorder="1" applyAlignment="1">
      <alignment horizontal="center" vertical="top" wrapText="1"/>
    </xf>
    <xf numFmtId="4" fontId="39" fillId="3" borderId="2" xfId="68" applyNumberFormat="1" applyFont="1" applyFill="1" applyBorder="1" applyAlignment="1">
      <alignment horizontal="center" vertical="center" wrapText="1"/>
    </xf>
    <xf numFmtId="4" fontId="39" fillId="3" borderId="2" xfId="68" applyNumberFormat="1" applyFont="1" applyFill="1" applyBorder="1" applyAlignment="1">
      <alignment horizontal="center" vertical="top" wrapText="1"/>
    </xf>
    <xf numFmtId="0" fontId="35" fillId="0" borderId="2" xfId="0" applyFont="1" applyBorder="1" applyAlignment="1">
      <alignment horizontal="justify" vertical="top" wrapText="1"/>
    </xf>
    <xf numFmtId="0" fontId="39" fillId="0" borderId="2" xfId="0" applyFont="1" applyBorder="1" applyAlignment="1">
      <alignment horizontal="right" vertical="top" wrapText="1"/>
    </xf>
    <xf numFmtId="4" fontId="39" fillId="0" borderId="2" xfId="0" applyNumberFormat="1" applyFont="1" applyBorder="1" applyAlignment="1">
      <alignment horizontal="center" vertical="top" wrapText="1"/>
    </xf>
    <xf numFmtId="0" fontId="39" fillId="4" borderId="0" xfId="68" applyFont="1" applyFill="1" applyBorder="1" applyAlignment="1">
      <alignment horizontal="right" vertical="top" wrapText="1"/>
    </xf>
    <xf numFmtId="4" fontId="39" fillId="4" borderId="0" xfId="68" applyNumberFormat="1" applyFont="1" applyFill="1" applyBorder="1" applyAlignment="1">
      <alignment horizontal="center" vertical="top" wrapText="1"/>
    </xf>
    <xf numFmtId="4" fontId="46" fillId="0" borderId="0" xfId="0" applyNumberFormat="1" applyFont="1"/>
    <xf numFmtId="0" fontId="35" fillId="0" borderId="0" xfId="0" applyFont="1" applyAlignment="1">
      <alignment horizontal="center" vertical="top" wrapText="1"/>
    </xf>
    <xf numFmtId="0" fontId="35" fillId="0" borderId="0" xfId="0" applyFont="1" applyAlignment="1">
      <alignment horizontal="left"/>
    </xf>
    <xf numFmtId="0" fontId="45" fillId="0" borderId="0" xfId="0" applyFont="1" applyBorder="1" applyAlignment="1">
      <alignment horizontal="center" vertical="top" wrapText="1"/>
    </xf>
    <xf numFmtId="0" fontId="45" fillId="0" borderId="0" xfId="0" applyFont="1" applyAlignment="1">
      <alignment horizontal="center"/>
    </xf>
    <xf numFmtId="0" fontId="35" fillId="0" borderId="2" xfId="68" applyFont="1" applyBorder="1" applyAlignment="1">
      <alignment horizontal="center" vertical="center" wrapText="1"/>
    </xf>
    <xf numFmtId="0" fontId="35" fillId="0" borderId="2" xfId="68" applyFont="1" applyBorder="1" applyAlignment="1">
      <alignment horizontal="left" vertical="center" wrapText="1"/>
    </xf>
    <xf numFmtId="0" fontId="35" fillId="0" borderId="2" xfId="68" applyFont="1" applyBorder="1" applyAlignment="1">
      <alignment horizontal="center" vertical="top" wrapText="1"/>
    </xf>
    <xf numFmtId="0" fontId="35" fillId="0" borderId="2" xfId="68" applyFont="1" applyBorder="1" applyAlignment="1">
      <alignment horizontal="justify" vertical="top" wrapText="1"/>
    </xf>
    <xf numFmtId="0" fontId="48" fillId="0" borderId="0" xfId="36" applyFont="1" applyAlignment="1">
      <alignment vertical="center"/>
    </xf>
    <xf numFmtId="0" fontId="37" fillId="0" borderId="21" xfId="62" applyFont="1" applyBorder="1" applyAlignment="1">
      <alignment horizontal="center" vertical="center"/>
    </xf>
    <xf numFmtId="0" fontId="47" fillId="0" borderId="22" xfId="0" applyFont="1" applyFill="1" applyBorder="1" applyAlignment="1">
      <alignment horizontal="center" vertical="center" wrapText="1"/>
    </xf>
    <xf numFmtId="0" fontId="41" fillId="2" borderId="28" xfId="33" applyFont="1" applyFill="1" applyBorder="1" applyAlignment="1" applyProtection="1">
      <alignment vertical="center" wrapText="1"/>
      <protection locked="0"/>
    </xf>
    <xf numFmtId="0" fontId="35" fillId="0" borderId="15" xfId="34" applyFont="1" applyBorder="1" applyAlignment="1" applyProtection="1">
      <alignment horizontal="center" vertical="center"/>
      <protection locked="0"/>
    </xf>
    <xf numFmtId="0" fontId="35" fillId="3" borderId="15" xfId="34" applyFont="1" applyFill="1" applyBorder="1" applyAlignment="1" applyProtection="1">
      <alignment horizontal="center" vertical="center"/>
      <protection locked="0"/>
    </xf>
    <xf numFmtId="0" fontId="39" fillId="0" borderId="22" xfId="0" applyFont="1" applyFill="1" applyBorder="1" applyAlignment="1">
      <alignment vertical="center"/>
    </xf>
    <xf numFmtId="0" fontId="39" fillId="3" borderId="22" xfId="0" applyFont="1" applyFill="1" applyBorder="1" applyAlignment="1">
      <alignment vertical="center"/>
    </xf>
    <xf numFmtId="0" fontId="35" fillId="3" borderId="21" xfId="34"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22" xfId="0" applyFont="1" applyFill="1" applyBorder="1" applyAlignment="1">
      <alignment horizontal="left" vertical="center" wrapText="1"/>
    </xf>
    <xf numFmtId="4" fontId="39" fillId="3" borderId="22" xfId="0" applyNumberFormat="1" applyFont="1" applyFill="1" applyBorder="1" applyAlignment="1">
      <alignment vertical="center" wrapText="1"/>
    </xf>
    <xf numFmtId="0" fontId="35" fillId="0" borderId="22" xfId="46" applyFont="1" applyBorder="1" applyAlignment="1">
      <alignment horizontal="center" vertical="center"/>
    </xf>
    <xf numFmtId="0" fontId="35" fillId="6" borderId="22" xfId="46" applyFont="1" applyFill="1" applyBorder="1" applyAlignment="1">
      <alignment horizontal="left" vertical="center" wrapText="1"/>
    </xf>
    <xf numFmtId="0" fontId="35" fillId="3" borderId="22" xfId="46" applyFont="1" applyFill="1" applyBorder="1" applyAlignment="1">
      <alignment horizontal="center" vertical="center" wrapText="1"/>
    </xf>
    <xf numFmtId="2" fontId="35" fillId="3" borderId="22" xfId="46" applyNumberFormat="1" applyFont="1" applyFill="1" applyBorder="1" applyAlignment="1" applyProtection="1">
      <alignment horizontal="center" vertical="center"/>
    </xf>
    <xf numFmtId="0" fontId="35" fillId="6" borderId="22" xfId="46" quotePrefix="1" applyFont="1" applyFill="1" applyBorder="1" applyAlignment="1">
      <alignment horizontal="left" vertical="center" wrapText="1"/>
    </xf>
    <xf numFmtId="0" fontId="35" fillId="3" borderId="22" xfId="46" applyFont="1" applyFill="1" applyBorder="1" applyAlignment="1">
      <alignment horizontal="left" vertical="center" wrapText="1"/>
    </xf>
    <xf numFmtId="0" fontId="35" fillId="0" borderId="22" xfId="0" applyFont="1" applyBorder="1" applyAlignment="1">
      <alignment horizontal="left" wrapText="1" indent="1"/>
    </xf>
    <xf numFmtId="0" fontId="35" fillId="3" borderId="22" xfId="46" applyFont="1" applyFill="1" applyBorder="1" applyAlignment="1">
      <alignment horizontal="center"/>
    </xf>
    <xf numFmtId="169" fontId="35" fillId="3" borderId="22" xfId="46" applyNumberFormat="1" applyFont="1" applyFill="1" applyBorder="1" applyAlignment="1">
      <alignment horizontal="center"/>
    </xf>
    <xf numFmtId="2" fontId="35" fillId="3" borderId="22" xfId="46" applyNumberFormat="1" applyFont="1" applyFill="1" applyBorder="1" applyAlignment="1">
      <alignment horizontal="center"/>
    </xf>
    <xf numFmtId="0" fontId="35" fillId="0" borderId="22" xfId="46" applyFont="1" applyFill="1" applyBorder="1" applyAlignment="1">
      <alignment horizontal="left" wrapText="1"/>
    </xf>
    <xf numFmtId="0" fontId="35" fillId="0" borderId="22" xfId="46" applyFont="1" applyFill="1" applyBorder="1" applyAlignment="1">
      <alignment horizontal="left" vertical="center" wrapText="1"/>
    </xf>
    <xf numFmtId="0" fontId="35" fillId="0" borderId="22" xfId="46" applyFont="1" applyFill="1" applyBorder="1" applyAlignment="1">
      <alignment horizontal="center"/>
    </xf>
    <xf numFmtId="0" fontId="35" fillId="0" borderId="22"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5" fillId="0" borderId="21" xfId="34" applyFont="1" applyFill="1" applyBorder="1" applyAlignment="1">
      <alignment horizontal="center" vertical="center" wrapText="1"/>
    </xf>
    <xf numFmtId="0" fontId="39"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left" vertical="center" wrapText="1" indent="1"/>
      <protection locked="0"/>
    </xf>
    <xf numFmtId="0" fontId="35" fillId="3" borderId="22" xfId="51" applyFont="1" applyFill="1" applyBorder="1" applyAlignment="1" applyProtection="1">
      <alignment wrapText="1"/>
      <protection locked="0"/>
    </xf>
    <xf numFmtId="0" fontId="35" fillId="3" borderId="22" xfId="51" applyFont="1" applyFill="1" applyBorder="1" applyAlignment="1" applyProtection="1">
      <alignment horizontal="left" wrapText="1" indent="1"/>
      <protection locked="0"/>
    </xf>
    <xf numFmtId="0" fontId="18" fillId="0" borderId="0" xfId="68" applyFont="1"/>
    <xf numFmtId="0" fontId="51" fillId="0" borderId="0" xfId="36" applyFont="1" applyAlignment="1"/>
    <xf numFmtId="0" fontId="51" fillId="0" borderId="0" xfId="36" applyFont="1"/>
    <xf numFmtId="0" fontId="52" fillId="0" borderId="0" xfId="20" applyFont="1" applyAlignment="1">
      <alignment horizontal="left" vertical="top"/>
    </xf>
    <xf numFmtId="0" fontId="51" fillId="0" borderId="0" xfId="36" applyFont="1" applyAlignment="1">
      <alignment vertical="center" wrapText="1"/>
    </xf>
    <xf numFmtId="0" fontId="53" fillId="0" borderId="0" xfId="36" applyFont="1"/>
    <xf numFmtId="0" fontId="51" fillId="3" borderId="0" xfId="36" applyFont="1" applyFill="1" applyAlignment="1">
      <alignment vertical="center" wrapText="1"/>
    </xf>
    <xf numFmtId="0" fontId="53" fillId="3" borderId="0" xfId="36" applyFont="1" applyFill="1"/>
    <xf numFmtId="0" fontId="53" fillId="3" borderId="0" xfId="36" applyFont="1" applyFill="1" applyAlignment="1">
      <alignment vertical="center"/>
    </xf>
    <xf numFmtId="0" fontId="53" fillId="3" borderId="0" xfId="36" applyFont="1" applyFill="1" applyAlignment="1">
      <alignment vertical="top"/>
    </xf>
    <xf numFmtId="0" fontId="53" fillId="0" borderId="0" xfId="36" applyFont="1" applyAlignment="1">
      <alignment vertical="center"/>
    </xf>
    <xf numFmtId="0" fontId="53" fillId="0" borderId="10" xfId="36" applyFont="1" applyBorder="1"/>
    <xf numFmtId="0" fontId="53" fillId="0" borderId="0" xfId="36" applyFont="1" applyBorder="1"/>
    <xf numFmtId="0" fontId="53" fillId="0" borderId="21" xfId="62" applyFont="1" applyBorder="1" applyAlignment="1">
      <alignment horizontal="center" vertical="center"/>
    </xf>
    <xf numFmtId="0" fontId="52" fillId="0" borderId="22" xfId="0" applyFont="1" applyFill="1" applyBorder="1" applyAlignment="1">
      <alignment horizontal="center" vertical="center" wrapText="1"/>
    </xf>
    <xf numFmtId="0" fontId="54" fillId="2" borderId="28" xfId="33" applyFont="1" applyFill="1" applyBorder="1" applyAlignment="1" applyProtection="1">
      <alignment vertical="center" wrapText="1"/>
      <protection locked="0"/>
    </xf>
    <xf numFmtId="0" fontId="52" fillId="0" borderId="15" xfId="34" applyFont="1" applyBorder="1" applyAlignment="1" applyProtection="1">
      <alignment horizontal="center" vertical="center"/>
      <protection locked="0"/>
    </xf>
    <xf numFmtId="0" fontId="52" fillId="3" borderId="15" xfId="34" applyFont="1" applyFill="1" applyBorder="1" applyAlignment="1" applyProtection="1">
      <alignment horizontal="center" vertical="center"/>
      <protection locked="0"/>
    </xf>
    <xf numFmtId="0" fontId="53" fillId="3" borderId="4" xfId="36" applyFont="1" applyFill="1" applyBorder="1" applyAlignment="1">
      <alignment horizontal="center" vertical="center"/>
    </xf>
    <xf numFmtId="0" fontId="53" fillId="3" borderId="5" xfId="36" applyFont="1" applyFill="1" applyBorder="1" applyAlignment="1">
      <alignment horizontal="center" vertical="center"/>
    </xf>
    <xf numFmtId="0" fontId="52" fillId="3" borderId="5" xfId="34" applyFont="1" applyFill="1" applyBorder="1" applyAlignment="1" applyProtection="1">
      <alignment horizontal="left" vertical="center" wrapText="1" indent="1"/>
      <protection locked="0"/>
    </xf>
    <xf numFmtId="0" fontId="52" fillId="3" borderId="5" xfId="34" applyFont="1" applyFill="1" applyBorder="1" applyAlignment="1" applyProtection="1">
      <alignment horizontal="center" vertical="center"/>
      <protection locked="0"/>
    </xf>
    <xf numFmtId="2" fontId="53" fillId="3" borderId="13" xfId="36" applyNumberFormat="1" applyFont="1" applyFill="1" applyBorder="1" applyAlignment="1">
      <alignment horizontal="center" vertical="center"/>
    </xf>
    <xf numFmtId="0" fontId="53" fillId="3" borderId="10" xfId="36" applyFont="1" applyFill="1" applyBorder="1"/>
    <xf numFmtId="0" fontId="53" fillId="3" borderId="0" xfId="36" applyFont="1" applyFill="1" applyBorder="1"/>
    <xf numFmtId="0" fontId="51" fillId="0" borderId="2" xfId="36" applyFont="1" applyBorder="1" applyAlignment="1">
      <alignment horizontal="center" vertical="center"/>
    </xf>
    <xf numFmtId="0" fontId="54" fillId="0" borderId="2" xfId="36" applyFont="1" applyFill="1" applyBorder="1" applyAlignment="1">
      <alignment horizontal="right" vertical="center" wrapText="1"/>
    </xf>
    <xf numFmtId="0" fontId="54" fillId="0" borderId="11" xfId="36" applyFont="1" applyFill="1" applyBorder="1" applyAlignment="1">
      <alignment horizontal="right" vertical="center" wrapText="1"/>
    </xf>
    <xf numFmtId="0" fontId="52" fillId="0" borderId="0" xfId="0" applyFont="1"/>
    <xf numFmtId="0" fontId="54" fillId="0" borderId="0" xfId="12" applyFont="1" applyFill="1" applyBorder="1" applyAlignment="1">
      <alignment horizontal="left" vertical="center" wrapText="1"/>
    </xf>
    <xf numFmtId="3" fontId="35" fillId="0" borderId="26" xfId="0" applyNumberFormat="1" applyFont="1" applyBorder="1" applyAlignment="1">
      <alignment horizontal="center" vertical="center" wrapText="1"/>
    </xf>
    <xf numFmtId="0" fontId="39" fillId="3" borderId="22" xfId="0" applyFont="1" applyFill="1" applyBorder="1" applyAlignment="1">
      <alignment horizontal="left" vertical="center" wrapText="1"/>
    </xf>
    <xf numFmtId="0" fontId="37" fillId="0" borderId="29" xfId="62" applyFont="1" applyBorder="1" applyAlignment="1">
      <alignment horizontal="center" vertical="center"/>
    </xf>
    <xf numFmtId="0" fontId="35" fillId="0" borderId="22" xfId="0" applyFont="1" applyBorder="1" applyAlignment="1">
      <alignment horizontal="center" vertical="center"/>
    </xf>
    <xf numFmtId="0" fontId="35" fillId="0" borderId="22" xfId="0" applyFont="1" applyFill="1" applyBorder="1" applyAlignment="1">
      <alignment horizontal="left" wrapText="1"/>
    </xf>
    <xf numFmtId="169" fontId="35" fillId="3" borderId="22" xfId="0" applyNumberFormat="1" applyFont="1" applyFill="1" applyBorder="1" applyAlignment="1">
      <alignment horizontal="center" vertical="center" wrapText="1"/>
    </xf>
    <xf numFmtId="0" fontId="38" fillId="0" borderId="22" xfId="0" applyFont="1" applyBorder="1" applyAlignment="1">
      <alignment horizontal="left" wrapText="1" indent="1"/>
    </xf>
    <xf numFmtId="0" fontId="38" fillId="0" borderId="22" xfId="0" applyFont="1" applyBorder="1" applyAlignment="1">
      <alignment horizontal="left" indent="1"/>
    </xf>
    <xf numFmtId="0" fontId="35" fillId="3" borderId="22" xfId="0" applyFont="1" applyFill="1" applyBorder="1" applyAlignment="1">
      <alignment horizontal="center"/>
    </xf>
    <xf numFmtId="0" fontId="35" fillId="0" borderId="22" xfId="34" applyFont="1" applyFill="1" applyBorder="1" applyAlignment="1" applyProtection="1">
      <alignment horizontal="right" vertical="center" wrapText="1"/>
      <protection locked="0"/>
    </xf>
    <xf numFmtId="0" fontId="39" fillId="0" borderId="22" xfId="34" applyFont="1" applyFill="1" applyBorder="1" applyAlignment="1" applyProtection="1">
      <alignment horizontal="left" vertical="center" wrapText="1"/>
      <protection locked="0"/>
    </xf>
    <xf numFmtId="2" fontId="35" fillId="3" borderId="22" xfId="0" applyNumberFormat="1" applyFont="1" applyFill="1" applyBorder="1" applyAlignment="1">
      <alignment horizontal="center"/>
    </xf>
    <xf numFmtId="0" fontId="35" fillId="3" borderId="22" xfId="0" applyFont="1" applyFill="1" applyBorder="1" applyAlignment="1">
      <alignment horizontal="left" vertical="top" wrapText="1" indent="1"/>
    </xf>
    <xf numFmtId="2" fontId="37" fillId="0" borderId="22" xfId="62" applyNumberFormat="1" applyFont="1" applyBorder="1" applyAlignment="1">
      <alignment horizontal="center" vertical="center"/>
    </xf>
    <xf numFmtId="0" fontId="35" fillId="3" borderId="22" xfId="34" applyFont="1" applyFill="1" applyBorder="1" applyAlignment="1" applyProtection="1">
      <alignment horizontal="left" vertical="center" wrapText="1"/>
      <protection locked="0"/>
    </xf>
    <xf numFmtId="0" fontId="35" fillId="3" borderId="22" xfId="19" applyFont="1" applyFill="1" applyBorder="1" applyAlignment="1" applyProtection="1">
      <alignment horizontal="left" vertical="center" wrapText="1"/>
      <protection locked="0"/>
    </xf>
    <xf numFmtId="0" fontId="35" fillId="3" borderId="22" xfId="19" applyFont="1" applyFill="1" applyBorder="1" applyAlignment="1" applyProtection="1">
      <alignment horizontal="center" vertical="center"/>
    </xf>
    <xf numFmtId="0" fontId="35" fillId="3" borderId="22" xfId="19" applyNumberFormat="1" applyFont="1" applyFill="1" applyBorder="1" applyAlignment="1" applyProtection="1">
      <alignment horizontal="center" vertical="center"/>
      <protection locked="0"/>
    </xf>
    <xf numFmtId="1" fontId="35" fillId="3" borderId="22" xfId="19" applyNumberFormat="1" applyFont="1" applyFill="1" applyBorder="1" applyAlignment="1" applyProtection="1">
      <alignment horizontal="center" vertical="center"/>
      <protection locked="0"/>
    </xf>
    <xf numFmtId="169" fontId="35" fillId="3" borderId="22" xfId="19" applyNumberFormat="1"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xf>
    <xf numFmtId="170" fontId="35" fillId="3" borderId="22" xfId="0" applyNumberFormat="1" applyFont="1" applyFill="1" applyBorder="1" applyAlignment="1">
      <alignment horizontal="center" vertical="center" shrinkToFit="1"/>
    </xf>
    <xf numFmtId="0" fontId="37" fillId="3" borderId="22" xfId="34" applyFont="1" applyFill="1" applyBorder="1" applyAlignment="1" applyProtection="1">
      <alignment vertical="center" wrapText="1"/>
      <protection locked="0"/>
    </xf>
    <xf numFmtId="3" fontId="35" fillId="3" borderId="21" xfId="0" applyNumberFormat="1" applyFont="1" applyFill="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wrapText="1"/>
    </xf>
    <xf numFmtId="0" fontId="35" fillId="3" borderId="15" xfId="0" applyFont="1" applyFill="1" applyBorder="1" applyAlignment="1">
      <alignment horizontal="center" vertical="center"/>
    </xf>
    <xf numFmtId="0" fontId="45" fillId="0" borderId="22" xfId="46" applyFont="1" applyBorder="1" applyAlignment="1">
      <alignment horizontal="center" vertical="center"/>
    </xf>
    <xf numFmtId="4" fontId="56" fillId="3" borderId="22" xfId="0" applyNumberFormat="1" applyFont="1" applyFill="1" applyBorder="1" applyAlignment="1">
      <alignment horizontal="left" vertical="center" wrapText="1"/>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4" fontId="35" fillId="9" borderId="15" xfId="0" applyNumberFormat="1" applyFont="1" applyFill="1" applyBorder="1" applyAlignment="1">
      <alignment horizontal="left" vertical="center" wrapText="1"/>
    </xf>
    <xf numFmtId="0" fontId="35" fillId="3" borderId="15" xfId="34" applyFont="1" applyFill="1" applyBorder="1" applyAlignment="1" applyProtection="1">
      <alignment vertical="center" wrapText="1"/>
      <protection locked="0"/>
    </xf>
    <xf numFmtId="0" fontId="35" fillId="3" borderId="30" xfId="34" applyFont="1" applyFill="1" applyBorder="1" applyAlignment="1" applyProtection="1">
      <alignment vertical="center" wrapText="1"/>
      <protection locked="0"/>
    </xf>
    <xf numFmtId="0" fontId="35" fillId="3" borderId="30" xfId="34" applyFont="1" applyFill="1" applyBorder="1" applyAlignment="1" applyProtection="1">
      <alignment horizontal="center" vertical="center"/>
      <protection locked="0"/>
    </xf>
    <xf numFmtId="0" fontId="35" fillId="4" borderId="22" xfId="34" applyFont="1" applyFill="1" applyBorder="1" applyAlignment="1" applyProtection="1">
      <alignment horizontal="left" vertical="center" wrapText="1" indent="1"/>
      <protection locked="0"/>
    </xf>
    <xf numFmtId="0" fontId="35" fillId="0" borderId="22" xfId="34" applyFont="1" applyFill="1" applyBorder="1" applyAlignment="1" applyProtection="1">
      <alignment vertical="center" wrapText="1"/>
      <protection locked="0"/>
    </xf>
    <xf numFmtId="0" fontId="35" fillId="0" borderId="22" xfId="34" applyFont="1" applyFill="1" applyBorder="1" applyAlignment="1" applyProtection="1">
      <alignment horizontal="left" vertical="center" wrapText="1" indent="1"/>
      <protection locked="0"/>
    </xf>
    <xf numFmtId="0" fontId="35" fillId="3" borderId="22" xfId="23" applyFont="1" applyFill="1" applyBorder="1" applyAlignment="1">
      <alignment horizontal="center" vertical="center" shrinkToFit="1"/>
    </xf>
    <xf numFmtId="0" fontId="35" fillId="3" borderId="22" xfId="0" applyFont="1" applyFill="1" applyBorder="1" applyAlignment="1">
      <alignment horizontal="left" vertical="center" wrapText="1" indent="1"/>
    </xf>
    <xf numFmtId="0" fontId="35" fillId="3" borderId="22" xfId="0" applyNumberFormat="1" applyFont="1" applyFill="1" applyBorder="1" applyAlignment="1" applyProtection="1">
      <alignment horizontal="center" vertical="center"/>
      <protection locked="0"/>
    </xf>
    <xf numFmtId="0" fontId="57" fillId="3" borderId="22" xfId="33" applyFont="1" applyFill="1" applyBorder="1" applyAlignment="1" applyProtection="1">
      <alignment vertical="center" wrapText="1"/>
      <protection locked="0"/>
    </xf>
    <xf numFmtId="0" fontId="35" fillId="3" borderId="22" xfId="34" applyFont="1" applyFill="1" applyBorder="1" applyAlignment="1" applyProtection="1">
      <alignment wrapText="1"/>
      <protection locked="0"/>
    </xf>
    <xf numFmtId="0" fontId="38" fillId="3" borderId="22" xfId="0" applyFont="1" applyFill="1" applyBorder="1" applyAlignment="1">
      <alignment wrapText="1"/>
    </xf>
    <xf numFmtId="0" fontId="39" fillId="0" borderId="22" xfId="34" applyFont="1" applyFill="1" applyBorder="1" applyAlignment="1" applyProtection="1">
      <alignment horizontal="left" vertical="center" wrapText="1" indent="1"/>
      <protection locked="0"/>
    </xf>
    <xf numFmtId="0" fontId="39" fillId="0" borderId="22" xfId="33" applyFont="1" applyFill="1" applyBorder="1" applyAlignment="1" applyProtection="1">
      <alignment vertical="center" wrapText="1"/>
      <protection locked="0"/>
    </xf>
    <xf numFmtId="0" fontId="35" fillId="3" borderId="22" xfId="34" applyFont="1" applyFill="1" applyBorder="1" applyAlignment="1">
      <alignment horizontal="center" vertical="top" wrapText="1"/>
    </xf>
    <xf numFmtId="0" fontId="39" fillId="4" borderId="22" xfId="0" applyFont="1" applyFill="1" applyBorder="1" applyAlignment="1">
      <alignment horizontal="left" vertical="center" wrapText="1"/>
    </xf>
    <xf numFmtId="0" fontId="39" fillId="10" borderId="14" xfId="0" applyFont="1" applyFill="1" applyBorder="1"/>
    <xf numFmtId="0" fontId="56" fillId="10" borderId="15" xfId="0" applyFont="1" applyFill="1" applyBorder="1" applyAlignment="1">
      <alignment wrapText="1"/>
    </xf>
    <xf numFmtId="0" fontId="35" fillId="0" borderId="14" xfId="0" applyFont="1" applyFill="1" applyBorder="1" applyAlignment="1">
      <alignment horizontal="center"/>
    </xf>
    <xf numFmtId="0" fontId="35" fillId="0" borderId="15" xfId="0" applyFont="1" applyFill="1" applyBorder="1" applyAlignment="1">
      <alignment horizontal="left"/>
    </xf>
    <xf numFmtId="0" fontId="35" fillId="0" borderId="15" xfId="0" applyFont="1" applyFill="1" applyBorder="1"/>
    <xf numFmtId="0" fontId="35" fillId="0" borderId="15" xfId="0" applyFont="1" applyBorder="1" applyAlignment="1">
      <alignment horizontal="left"/>
    </xf>
    <xf numFmtId="0" fontId="35" fillId="0" borderId="15" xfId="0" applyFont="1" applyBorder="1" applyAlignment="1">
      <alignment horizontal="left" wrapText="1"/>
    </xf>
    <xf numFmtId="0" fontId="35" fillId="0" borderId="15" xfId="0" applyFont="1" applyFill="1" applyBorder="1" applyAlignment="1">
      <alignment horizontal="left" wrapText="1"/>
    </xf>
    <xf numFmtId="0" fontId="35" fillId="10" borderId="14" xfId="0" applyFont="1" applyFill="1" applyBorder="1" applyAlignment="1">
      <alignment horizontal="center"/>
    </xf>
    <xf numFmtId="0" fontId="56" fillId="10" borderId="15" xfId="0" applyFont="1" applyFill="1" applyBorder="1" applyAlignment="1"/>
    <xf numFmtId="0" fontId="35" fillId="0" borderId="14" xfId="0" applyFont="1" applyBorder="1" applyAlignment="1">
      <alignment horizontal="center"/>
    </xf>
    <xf numFmtId="0" fontId="38" fillId="0" borderId="15" xfId="0" applyFont="1" applyBorder="1" applyAlignment="1">
      <alignment horizontal="left"/>
    </xf>
    <xf numFmtId="0" fontId="35" fillId="0" borderId="15" xfId="0" applyFont="1" applyBorder="1" applyAlignment="1">
      <alignment horizontal="center"/>
    </xf>
    <xf numFmtId="3" fontId="35" fillId="0" borderId="15" xfId="0" applyNumberFormat="1" applyFont="1" applyBorder="1" applyAlignment="1">
      <alignment horizontal="center"/>
    </xf>
    <xf numFmtId="3" fontId="35" fillId="4" borderId="15" xfId="0" applyNumberFormat="1" applyFont="1" applyFill="1" applyBorder="1" applyAlignment="1">
      <alignment horizontal="center"/>
    </xf>
    <xf numFmtId="170" fontId="35" fillId="4" borderId="15" xfId="0" applyNumberFormat="1" applyFont="1" applyFill="1" applyBorder="1" applyAlignment="1">
      <alignment horizontal="center"/>
    </xf>
    <xf numFmtId="0" fontId="34" fillId="0" borderId="0" xfId="36" applyFont="1" applyAlignment="1">
      <alignment horizontal="right"/>
    </xf>
    <xf numFmtId="0" fontId="39" fillId="2" borderId="9" xfId="33" applyFont="1" applyFill="1" applyBorder="1" applyAlignment="1" applyProtection="1">
      <alignment vertical="center" wrapText="1"/>
      <protection locked="0"/>
    </xf>
    <xf numFmtId="0" fontId="39" fillId="2" borderId="16" xfId="33" applyFont="1" applyFill="1" applyBorder="1" applyAlignment="1" applyProtection="1">
      <alignment vertical="center" wrapText="1"/>
      <protection locked="0"/>
    </xf>
    <xf numFmtId="0" fontId="39" fillId="12" borderId="34" xfId="0" applyFont="1" applyFill="1" applyBorder="1" applyAlignment="1">
      <alignment horizontal="center"/>
    </xf>
    <xf numFmtId="0" fontId="56" fillId="12" borderId="30" xfId="0" applyFont="1" applyFill="1" applyBorder="1" applyAlignment="1">
      <alignment wrapText="1"/>
    </xf>
    <xf numFmtId="0" fontId="35" fillId="0" borderId="34" xfId="0" applyFont="1" applyFill="1" applyBorder="1" applyAlignment="1">
      <alignment horizontal="center"/>
    </xf>
    <xf numFmtId="0" fontId="35" fillId="0" borderId="30" xfId="0" applyFont="1" applyFill="1" applyBorder="1" applyAlignment="1">
      <alignment horizontal="left"/>
    </xf>
    <xf numFmtId="0" fontId="35" fillId="0" borderId="30" xfId="0" applyFont="1" applyFill="1" applyBorder="1"/>
    <xf numFmtId="0" fontId="35" fillId="0" borderId="30" xfId="0" applyFont="1" applyFill="1" applyBorder="1" applyAlignment="1">
      <alignment horizontal="center"/>
    </xf>
    <xf numFmtId="0" fontId="38" fillId="0" borderId="30" xfId="0" applyFont="1" applyFill="1" applyBorder="1" applyAlignment="1">
      <alignment horizontal="left"/>
    </xf>
    <xf numFmtId="0" fontId="35" fillId="0" borderId="30" xfId="0" applyFont="1" applyBorder="1" applyAlignment="1">
      <alignment horizontal="left"/>
    </xf>
    <xf numFmtId="0" fontId="35" fillId="10" borderId="34" xfId="0" applyFont="1" applyFill="1" applyBorder="1" applyAlignment="1">
      <alignment horizontal="center"/>
    </xf>
    <xf numFmtId="0" fontId="56" fillId="10" borderId="30" xfId="0" applyFont="1" applyFill="1" applyBorder="1" applyAlignment="1"/>
    <xf numFmtId="0" fontId="35" fillId="0" borderId="34" xfId="0" applyFont="1" applyFill="1" applyBorder="1" applyAlignment="1">
      <alignment horizontal="center" vertical="center"/>
    </xf>
    <xf numFmtId="0" fontId="35" fillId="0" borderId="30" xfId="0" applyFont="1" applyFill="1" applyBorder="1" applyAlignment="1">
      <alignment vertical="center" wrapText="1"/>
    </xf>
    <xf numFmtId="0" fontId="35" fillId="0" borderId="30" xfId="0" applyFont="1" applyFill="1" applyBorder="1" applyAlignment="1">
      <alignment vertical="center"/>
    </xf>
    <xf numFmtId="0" fontId="38" fillId="0" borderId="30" xfId="0" applyFont="1" applyFill="1" applyBorder="1" applyAlignment="1"/>
    <xf numFmtId="0" fontId="35" fillId="0" borderId="15" xfId="0" applyFont="1" applyFill="1" applyBorder="1" applyAlignment="1">
      <alignment horizontal="left" vertical="center" wrapText="1"/>
    </xf>
    <xf numFmtId="0" fontId="39" fillId="0" borderId="34" xfId="0" applyFont="1" applyBorder="1" applyAlignment="1">
      <alignment horizontal="center" vertical="center"/>
    </xf>
    <xf numFmtId="0" fontId="35" fillId="0" borderId="30" xfId="0" applyFont="1" applyBorder="1" applyAlignment="1">
      <alignment horizontal="center" vertical="center"/>
    </xf>
    <xf numFmtId="49" fontId="39" fillId="4" borderId="30" xfId="56" applyFont="1" applyFill="1" applyBorder="1" applyAlignment="1">
      <alignment horizontal="left" vertical="top" wrapText="1"/>
    </xf>
    <xf numFmtId="0" fontId="39" fillId="0" borderId="30" xfId="20" applyFont="1" applyBorder="1" applyAlignment="1"/>
    <xf numFmtId="0" fontId="35" fillId="0" borderId="25" xfId="54" applyFont="1" applyFill="1" applyBorder="1" applyAlignment="1">
      <alignment horizontal="left" vertical="center" wrapText="1"/>
    </xf>
    <xf numFmtId="4" fontId="39" fillId="16" borderId="2" xfId="20" applyNumberFormat="1" applyFont="1" applyFill="1" applyBorder="1" applyAlignment="1">
      <alignment horizontal="center" vertical="top" wrapText="1"/>
    </xf>
    <xf numFmtId="16" fontId="35" fillId="0" borderId="0" xfId="20" applyNumberFormat="1" applyFont="1" applyAlignment="1">
      <alignment vertical="top" wrapText="1"/>
    </xf>
    <xf numFmtId="4" fontId="39" fillId="2" borderId="2" xfId="20" applyNumberFormat="1" applyFont="1" applyFill="1" applyBorder="1" applyAlignment="1">
      <alignment horizontal="center" vertical="top" wrapText="1"/>
    </xf>
    <xf numFmtId="0" fontId="39" fillId="0" borderId="14" xfId="0" applyFont="1" applyBorder="1" applyAlignment="1">
      <alignment horizontal="center" vertical="center"/>
    </xf>
    <xf numFmtId="0" fontId="35" fillId="0" borderId="25" xfId="0" applyFont="1" applyFill="1" applyBorder="1" applyAlignment="1">
      <alignment horizontal="center" vertical="center"/>
    </xf>
    <xf numFmtId="0" fontId="55" fillId="0" borderId="7" xfId="36" applyFont="1" applyBorder="1" applyAlignment="1">
      <alignment horizontal="center" vertical="center"/>
    </xf>
    <xf numFmtId="0" fontId="54" fillId="2" borderId="16" xfId="33" applyFont="1" applyFill="1" applyBorder="1" applyAlignment="1" applyProtection="1">
      <alignment vertical="center" wrapText="1"/>
      <protection locked="0"/>
    </xf>
    <xf numFmtId="0" fontId="52" fillId="4" borderId="12" xfId="34" applyFont="1" applyFill="1" applyBorder="1" applyAlignment="1" applyProtection="1">
      <alignment horizontal="center" vertical="center"/>
      <protection locked="0"/>
    </xf>
    <xf numFmtId="0" fontId="52" fillId="0" borderId="6" xfId="34" applyFont="1" applyBorder="1" applyAlignment="1" applyProtection="1">
      <alignment horizontal="center" vertical="center"/>
      <protection locked="0"/>
    </xf>
    <xf numFmtId="0" fontId="55" fillId="4" borderId="8" xfId="36" applyFont="1" applyFill="1" applyBorder="1" applyAlignment="1">
      <alignment horizontal="center" vertical="center"/>
    </xf>
    <xf numFmtId="0" fontId="54" fillId="2" borderId="9" xfId="33" applyFont="1" applyFill="1" applyBorder="1" applyAlignment="1" applyProtection="1">
      <alignment vertical="center" wrapText="1"/>
      <protection locked="0"/>
    </xf>
    <xf numFmtId="4" fontId="39" fillId="3" borderId="2" xfId="20" applyNumberFormat="1" applyFont="1" applyFill="1" applyBorder="1" applyAlignment="1">
      <alignment horizontal="center" vertical="top" wrapText="1"/>
    </xf>
    <xf numFmtId="4" fontId="39" fillId="0" borderId="2" xfId="20" applyNumberFormat="1" applyFont="1" applyBorder="1" applyAlignment="1">
      <alignment horizontal="center" vertical="top" wrapText="1"/>
    </xf>
    <xf numFmtId="0" fontId="35" fillId="0" borderId="14" xfId="0" applyFont="1" applyBorder="1" applyAlignment="1">
      <alignment horizontal="center" vertical="center"/>
    </xf>
    <xf numFmtId="4" fontId="13" fillId="16" borderId="2" xfId="20" applyNumberFormat="1" applyFont="1" applyFill="1" applyBorder="1" applyAlignment="1">
      <alignment horizontal="center" vertical="top" wrapText="1"/>
    </xf>
    <xf numFmtId="4" fontId="13" fillId="0" borderId="2" xfId="20" applyNumberFormat="1" applyFont="1" applyBorder="1" applyAlignment="1">
      <alignment horizontal="center" vertical="top" wrapText="1"/>
    </xf>
    <xf numFmtId="4" fontId="13" fillId="2" borderId="2" xfId="20" applyNumberFormat="1" applyFont="1" applyFill="1" applyBorder="1" applyAlignment="1">
      <alignment horizontal="center" vertical="top" wrapText="1"/>
    </xf>
    <xf numFmtId="4" fontId="13" fillId="3" borderId="2" xfId="20" applyNumberFormat="1" applyFont="1" applyFill="1" applyBorder="1" applyAlignment="1">
      <alignment horizontal="center" vertical="top" wrapText="1"/>
    </xf>
    <xf numFmtId="0" fontId="39" fillId="0" borderId="30" xfId="0" applyFont="1" applyFill="1" applyBorder="1" applyAlignment="1">
      <alignment horizontal="left" vertical="center" wrapText="1"/>
    </xf>
    <xf numFmtId="0" fontId="35" fillId="0" borderId="30" xfId="19" applyFont="1" applyFill="1" applyBorder="1" applyAlignment="1">
      <alignment horizontal="center" vertical="center" wrapText="1"/>
    </xf>
    <xf numFmtId="0" fontId="38" fillId="0" borderId="30" xfId="0" applyFont="1" applyFill="1" applyBorder="1" applyAlignment="1">
      <alignment wrapText="1"/>
    </xf>
    <xf numFmtId="0" fontId="38" fillId="0" borderId="30" xfId="0" applyNumberFormat="1" applyFont="1" applyFill="1" applyBorder="1" applyAlignment="1">
      <alignment horizontal="center" vertical="center"/>
    </xf>
    <xf numFmtId="0" fontId="35" fillId="0" borderId="34" xfId="0" applyFont="1" applyBorder="1" applyAlignment="1">
      <alignment horizontal="center" vertical="center"/>
    </xf>
    <xf numFmtId="0" fontId="39" fillId="0" borderId="30" xfId="45" applyFont="1" applyBorder="1" applyAlignment="1">
      <alignment horizontal="left" vertical="center" wrapText="1"/>
    </xf>
    <xf numFmtId="0" fontId="35" fillId="0" borderId="30" xfId="45" applyFont="1" applyBorder="1" applyAlignment="1">
      <alignment horizontal="left" vertical="center" wrapText="1"/>
    </xf>
    <xf numFmtId="0" fontId="35" fillId="0" borderId="30" xfId="20" applyFont="1" applyBorder="1" applyAlignment="1"/>
    <xf numFmtId="0" fontId="35" fillId="0" borderId="34" xfId="0" applyFont="1" applyFill="1" applyBorder="1" applyAlignment="1">
      <alignment horizontal="center" vertical="center" wrapText="1"/>
    </xf>
    <xf numFmtId="0" fontId="34" fillId="0" borderId="30" xfId="0" applyFont="1" applyFill="1" applyBorder="1" applyAlignment="1"/>
    <xf numFmtId="0" fontId="39" fillId="0" borderId="15" xfId="20" applyFont="1" applyBorder="1" applyAlignment="1">
      <alignment wrapText="1"/>
    </xf>
    <xf numFmtId="0" fontId="39" fillId="0" borderId="15" xfId="20" applyFont="1" applyBorder="1" applyAlignment="1"/>
    <xf numFmtId="0" fontId="34" fillId="0" borderId="15" xfId="0" applyFont="1" applyFill="1" applyBorder="1" applyAlignment="1">
      <alignment vertical="center"/>
    </xf>
    <xf numFmtId="0" fontId="37" fillId="0" borderId="15" xfId="0" applyFont="1" applyFill="1" applyBorder="1" applyAlignment="1">
      <alignment horizontal="left" vertical="center" wrapText="1"/>
    </xf>
    <xf numFmtId="0" fontId="35" fillId="0" borderId="15" xfId="58" applyFont="1" applyFill="1" applyBorder="1" applyAlignment="1">
      <alignment horizontal="center" vertical="center"/>
    </xf>
    <xf numFmtId="0" fontId="39" fillId="0" borderId="15" xfId="0" applyFont="1" applyFill="1" applyBorder="1" applyAlignment="1">
      <alignment vertical="center" wrapText="1"/>
    </xf>
    <xf numFmtId="0" fontId="39" fillId="0" borderId="15" xfId="0" applyFont="1" applyFill="1" applyBorder="1" applyAlignment="1">
      <alignment horizontal="center" vertical="center" wrapText="1"/>
    </xf>
    <xf numFmtId="0" fontId="35" fillId="3" borderId="15" xfId="58" applyFont="1" applyFill="1" applyBorder="1" applyAlignment="1">
      <alignment horizontal="center" vertical="center"/>
    </xf>
    <xf numFmtId="0" fontId="37" fillId="0" borderId="15" xfId="0" applyFont="1" applyBorder="1" applyAlignment="1">
      <alignment horizontal="left" vertical="center" wrapText="1"/>
    </xf>
    <xf numFmtId="0" fontId="37" fillId="0" borderId="15" xfId="0" applyFont="1" applyFill="1" applyBorder="1" applyAlignment="1">
      <alignment horizontal="left" wrapText="1"/>
    </xf>
    <xf numFmtId="0" fontId="39" fillId="3" borderId="15" xfId="0" applyFont="1" applyFill="1" applyBorder="1" applyAlignment="1">
      <alignment horizontal="center" vertical="center" wrapText="1"/>
    </xf>
    <xf numFmtId="0" fontId="37" fillId="0" borderId="15" xfId="0" applyFont="1" applyFill="1" applyBorder="1" applyAlignment="1">
      <alignment vertical="center"/>
    </xf>
    <xf numFmtId="0" fontId="37" fillId="3" borderId="15"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5" xfId="0" applyFont="1" applyFill="1" applyBorder="1" applyAlignment="1">
      <alignment vertical="center" wrapText="1"/>
    </xf>
    <xf numFmtId="3" fontId="35" fillId="0" borderId="31" xfId="0" applyNumberFormat="1" applyFont="1" applyBorder="1" applyAlignment="1">
      <alignment horizontal="center" vertical="center" wrapText="1"/>
    </xf>
    <xf numFmtId="4" fontId="35" fillId="0" borderId="27" xfId="0" applyNumberFormat="1" applyFont="1" applyBorder="1" applyAlignment="1">
      <alignment horizontal="left" vertical="center" wrapText="1"/>
    </xf>
    <xf numFmtId="4" fontId="35" fillId="0" borderId="27" xfId="0" applyNumberFormat="1" applyFont="1" applyBorder="1" applyAlignment="1">
      <alignment horizontal="center" vertical="center" wrapText="1"/>
    </xf>
    <xf numFmtId="0" fontId="39" fillId="0" borderId="15" xfId="45" applyFont="1" applyBorder="1" applyAlignment="1">
      <alignment horizontal="left" vertical="center" wrapText="1"/>
    </xf>
    <xf numFmtId="4" fontId="35" fillId="0" borderId="22" xfId="0" applyNumberFormat="1" applyFont="1" applyBorder="1" applyAlignment="1">
      <alignment horizontal="left" vertical="center" wrapText="1"/>
    </xf>
    <xf numFmtId="4" fontId="35" fillId="0" borderId="22" xfId="0" applyNumberFormat="1" applyFont="1" applyBorder="1" applyAlignment="1">
      <alignment horizontal="center" vertical="center" wrapText="1"/>
    </xf>
    <xf numFmtId="4" fontId="35" fillId="0" borderId="22" xfId="0" applyNumberFormat="1" applyFont="1" applyFill="1" applyBorder="1" applyAlignment="1">
      <alignment horizontal="center" vertical="center" wrapText="1"/>
    </xf>
    <xf numFmtId="0" fontId="39" fillId="0" borderId="30" xfId="0" applyFont="1" applyBorder="1" applyAlignment="1">
      <alignment horizontal="center" vertical="center"/>
    </xf>
    <xf numFmtId="0" fontId="39" fillId="0" borderId="30" xfId="45" applyFont="1" applyBorder="1" applyAlignment="1">
      <alignment horizontal="center" vertical="center" wrapText="1"/>
    </xf>
    <xf numFmtId="0" fontId="39" fillId="0" borderId="30" xfId="20" applyFont="1" applyBorder="1" applyAlignment="1">
      <alignment horizontal="center" vertical="center"/>
    </xf>
    <xf numFmtId="0" fontId="35" fillId="0" borderId="30" xfId="0" applyFont="1" applyBorder="1" applyAlignment="1">
      <alignment horizontal="center"/>
    </xf>
    <xf numFmtId="0" fontId="35" fillId="0" borderId="30" xfId="0" applyNumberFormat="1" applyFont="1" applyBorder="1" applyAlignment="1">
      <alignment vertical="top" wrapText="1"/>
    </xf>
    <xf numFmtId="0" fontId="35" fillId="0" borderId="30" xfId="0" applyNumberFormat="1" applyFont="1" applyBorder="1" applyAlignment="1">
      <alignment horizontal="center" vertical="top"/>
    </xf>
    <xf numFmtId="1" fontId="35" fillId="0" borderId="30" xfId="0" applyNumberFormat="1" applyFont="1" applyBorder="1" applyAlignment="1">
      <alignment horizontal="center" vertical="top"/>
    </xf>
    <xf numFmtId="0" fontId="37" fillId="3" borderId="0" xfId="62" applyFont="1" applyFill="1"/>
    <xf numFmtId="0" fontId="35" fillId="0" borderId="0" xfId="0" applyNumberFormat="1" applyFont="1" applyBorder="1" applyAlignment="1">
      <alignment vertical="top" wrapText="1"/>
    </xf>
    <xf numFmtId="49" fontId="35" fillId="0" borderId="27" xfId="56" applyFont="1" applyBorder="1" applyAlignment="1">
      <alignment horizontal="left" vertical="center"/>
    </xf>
    <xf numFmtId="0" fontId="35" fillId="0" borderId="0" xfId="0" applyNumberFormat="1" applyFont="1" applyBorder="1" applyAlignment="1">
      <alignment horizontal="center" vertical="top"/>
    </xf>
    <xf numFmtId="1" fontId="35" fillId="0" borderId="0" xfId="0" applyNumberFormat="1" applyFont="1" applyBorder="1" applyAlignment="1">
      <alignment horizontal="center" vertical="top"/>
    </xf>
    <xf numFmtId="0" fontId="35" fillId="0" borderId="0" xfId="0" applyNumberFormat="1" applyFont="1" applyFill="1" applyBorder="1" applyAlignment="1">
      <alignment horizontal="left" vertical="top" inden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2" xfId="45" applyFont="1" applyBorder="1" applyAlignment="1">
      <alignment horizontal="left" vertical="center" wrapText="1"/>
    </xf>
    <xf numFmtId="0" fontId="39" fillId="0" borderId="22" xfId="20" applyFont="1" applyBorder="1" applyAlignment="1"/>
    <xf numFmtId="0" fontId="35" fillId="0" borderId="0" xfId="54" applyFont="1" applyFill="1" applyAlignment="1">
      <alignment horizontal="center" vertical="center"/>
    </xf>
    <xf numFmtId="0" fontId="35" fillId="13" borderId="25" xfId="54" applyFont="1" applyFill="1" applyBorder="1" applyAlignment="1">
      <alignment horizontal="left" vertical="center"/>
    </xf>
    <xf numFmtId="49"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vertical="center"/>
    </xf>
    <xf numFmtId="0"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horizontal="left"/>
    </xf>
    <xf numFmtId="49" fontId="35" fillId="3" borderId="25" xfId="54" applyNumberFormat="1" applyFont="1" applyFill="1" applyBorder="1" applyAlignment="1">
      <alignment horizontal="left"/>
    </xf>
    <xf numFmtId="49" fontId="35" fillId="0" borderId="25" xfId="54" applyNumberFormat="1" applyFont="1" applyFill="1" applyBorder="1" applyAlignment="1"/>
    <xf numFmtId="0" fontId="35" fillId="0" borderId="25" xfId="54" applyFont="1" applyFill="1" applyBorder="1" applyAlignment="1">
      <alignment horizontal="left"/>
    </xf>
    <xf numFmtId="0" fontId="35" fillId="0" borderId="25" xfId="54" applyFont="1" applyFill="1" applyBorder="1" applyAlignment="1"/>
    <xf numFmtId="0" fontId="35" fillId="13" borderId="25" xfId="54" applyFont="1" applyFill="1" applyBorder="1" applyAlignment="1">
      <alignment horizontal="left"/>
    </xf>
    <xf numFmtId="49" fontId="35" fillId="0" borderId="25" xfId="54" applyNumberFormat="1" applyFont="1" applyFill="1" applyBorder="1" applyAlignment="1">
      <alignment horizontal="left" vertical="center"/>
    </xf>
    <xf numFmtId="0" fontId="35" fillId="0" borderId="22" xfId="0" applyFont="1" applyFill="1" applyBorder="1" applyAlignment="1">
      <alignment horizontal="center" vertical="center"/>
    </xf>
    <xf numFmtId="0" fontId="35" fillId="0" borderId="30" xfId="0" applyFont="1" applyBorder="1" applyAlignment="1">
      <alignment wrapText="1"/>
    </xf>
    <xf numFmtId="0" fontId="39" fillId="0" borderId="54" xfId="0" applyFont="1" applyBorder="1" applyAlignment="1">
      <alignment horizontal="left" vertical="center" wrapText="1"/>
    </xf>
    <xf numFmtId="0" fontId="39" fillId="12" borderId="14" xfId="0" applyFont="1" applyFill="1" applyBorder="1"/>
    <xf numFmtId="0" fontId="56" fillId="12" borderId="15" xfId="0" applyFont="1" applyFill="1" applyBorder="1" applyAlignment="1">
      <alignment wrapText="1"/>
    </xf>
    <xf numFmtId="0" fontId="35" fillId="0" borderId="14" xfId="0" applyFont="1" applyFill="1" applyBorder="1" applyAlignment="1">
      <alignment horizontal="center" vertical="center"/>
    </xf>
    <xf numFmtId="1" fontId="35" fillId="0" borderId="15" xfId="0" applyNumberFormat="1" applyFont="1" applyFill="1" applyBorder="1" applyAlignment="1">
      <alignment horizontal="center" vertical="center"/>
    </xf>
    <xf numFmtId="0" fontId="35" fillId="0" borderId="34" xfId="0" applyFont="1" applyBorder="1" applyAlignment="1">
      <alignment horizontal="center"/>
    </xf>
    <xf numFmtId="0" fontId="35" fillId="0" borderId="34" xfId="0" applyFont="1" applyBorder="1"/>
    <xf numFmtId="0" fontId="39" fillId="0" borderId="15" xfId="0" applyNumberFormat="1" applyFont="1" applyBorder="1" applyAlignment="1">
      <alignment vertical="top"/>
    </xf>
    <xf numFmtId="0" fontId="35" fillId="0" borderId="15" xfId="0" applyNumberFormat="1" applyFont="1" applyBorder="1" applyAlignment="1">
      <alignment vertical="top" wrapText="1"/>
    </xf>
    <xf numFmtId="0" fontId="35" fillId="0" borderId="15" xfId="0" applyNumberFormat="1" applyFont="1" applyBorder="1" applyAlignment="1">
      <alignment horizontal="center" vertical="top"/>
    </xf>
    <xf numFmtId="1" fontId="35" fillId="0" borderId="15" xfId="0" applyNumberFormat="1" applyFont="1" applyBorder="1" applyAlignment="1">
      <alignment horizontal="center" vertical="top"/>
    </xf>
    <xf numFmtId="49" fontId="39" fillId="0" borderId="15" xfId="0" applyNumberFormat="1" applyFont="1" applyFill="1" applyBorder="1" applyAlignment="1">
      <alignment vertical="center" wrapText="1"/>
    </xf>
    <xf numFmtId="0" fontId="35" fillId="3" borderId="15" xfId="0" applyFont="1" applyFill="1" applyBorder="1" applyAlignment="1">
      <alignment horizontal="left" vertical="center" wrapText="1"/>
    </xf>
    <xf numFmtId="0" fontId="37" fillId="0" borderId="32" xfId="62" applyFont="1" applyBorder="1" applyAlignment="1">
      <alignment horizontal="center" vertical="center"/>
    </xf>
    <xf numFmtId="0" fontId="37" fillId="3" borderId="33" xfId="62" applyFont="1" applyFill="1" applyBorder="1" applyAlignment="1">
      <alignment horizontal="center" vertical="center"/>
    </xf>
    <xf numFmtId="0" fontId="35" fillId="0" borderId="33" xfId="34" applyFont="1" applyBorder="1" applyAlignment="1" applyProtection="1">
      <alignment horizontal="center" vertical="center"/>
      <protection locked="0"/>
    </xf>
    <xf numFmtId="0" fontId="35" fillId="3" borderId="33" xfId="34" applyFont="1" applyFill="1" applyBorder="1" applyAlignment="1" applyProtection="1">
      <alignment horizontal="center" vertical="center"/>
      <protection locked="0"/>
    </xf>
    <xf numFmtId="3" fontId="35" fillId="0" borderId="34" xfId="0" applyNumberFormat="1" applyFont="1" applyBorder="1" applyAlignment="1">
      <alignment horizontal="center" vertical="center" wrapText="1"/>
    </xf>
    <xf numFmtId="0" fontId="35" fillId="0" borderId="30" xfId="0" applyFont="1" applyBorder="1"/>
    <xf numFmtId="0" fontId="35" fillId="10" borderId="30" xfId="0" applyFont="1" applyFill="1" applyBorder="1" applyAlignment="1">
      <alignment horizontal="center"/>
    </xf>
    <xf numFmtId="0" fontId="35" fillId="4" borderId="30" xfId="34" applyFont="1" applyFill="1" applyBorder="1" applyAlignment="1">
      <alignment horizontal="center" vertical="center" wrapText="1"/>
    </xf>
    <xf numFmtId="4" fontId="35" fillId="0" borderId="30" xfId="0" applyNumberFormat="1" applyFont="1" applyBorder="1" applyAlignment="1">
      <alignment horizontal="left" vertical="center" wrapText="1"/>
    </xf>
    <xf numFmtId="4" fontId="35" fillId="0" borderId="30" xfId="0" applyNumberFormat="1" applyFont="1" applyBorder="1" applyAlignment="1">
      <alignment horizontal="center" vertical="center" wrapText="1"/>
    </xf>
    <xf numFmtId="4" fontId="35" fillId="3" borderId="30" xfId="0" applyNumberFormat="1" applyFont="1" applyFill="1" applyBorder="1" applyAlignment="1">
      <alignment horizontal="center" vertical="center" wrapText="1"/>
    </xf>
    <xf numFmtId="2" fontId="35" fillId="0" borderId="30" xfId="0" applyNumberFormat="1" applyFont="1" applyBorder="1" applyAlignment="1">
      <alignment horizontal="center" vertical="center"/>
    </xf>
    <xf numFmtId="0" fontId="35" fillId="10" borderId="30" xfId="0" applyFont="1" applyFill="1" applyBorder="1" applyAlignment="1">
      <alignment horizontal="center" wrapText="1"/>
    </xf>
    <xf numFmtId="1" fontId="35" fillId="0" borderId="30" xfId="0" applyNumberFormat="1" applyFont="1" applyBorder="1" applyAlignment="1">
      <alignment horizontal="center" vertical="center"/>
    </xf>
    <xf numFmtId="0" fontId="39" fillId="2" borderId="33" xfId="33" applyFont="1" applyFill="1" applyBorder="1" applyAlignment="1" applyProtection="1">
      <alignment vertical="center" wrapText="1"/>
      <protection locked="0"/>
    </xf>
    <xf numFmtId="0" fontId="39" fillId="0" borderId="15" xfId="0" applyFont="1" applyFill="1" applyBorder="1" applyAlignment="1">
      <alignment horizontal="left"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center" vertical="center" wrapText="1"/>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0" fontId="35" fillId="3" borderId="22" xfId="0" applyFont="1" applyFill="1" applyBorder="1" applyAlignment="1">
      <alignment horizontal="left" vertical="center" wrapText="1"/>
    </xf>
    <xf numFmtId="0" fontId="35" fillId="3" borderId="27" xfId="0" applyFont="1" applyFill="1" applyBorder="1" applyAlignment="1">
      <alignment horizontal="center" vertical="center"/>
    </xf>
    <xf numFmtId="4" fontId="32" fillId="3" borderId="22" xfId="88" applyNumberFormat="1" applyFont="1" applyFill="1" applyBorder="1" applyAlignment="1">
      <alignment horizontal="center" vertical="center" wrapText="1"/>
    </xf>
    <xf numFmtId="0" fontId="47" fillId="4" borderId="22" xfId="34" applyFont="1" applyFill="1" applyBorder="1" applyAlignment="1">
      <alignment horizontal="center" vertical="center" wrapText="1"/>
    </xf>
    <xf numFmtId="0" fontId="34" fillId="0" borderId="2" xfId="85" applyFont="1" applyBorder="1" applyAlignment="1">
      <alignment horizontal="center" vertical="center"/>
    </xf>
    <xf numFmtId="4" fontId="35" fillId="3" borderId="15" xfId="88" applyNumberFormat="1" applyFont="1" applyFill="1" applyBorder="1" applyAlignment="1">
      <alignment horizontal="center" vertical="center" wrapText="1"/>
    </xf>
    <xf numFmtId="0" fontId="31" fillId="0" borderId="2" xfId="85" applyFont="1" applyBorder="1" applyAlignment="1">
      <alignment horizontal="center" vertical="center"/>
    </xf>
    <xf numFmtId="0" fontId="33" fillId="0" borderId="11" xfId="85" applyFont="1" applyFill="1" applyBorder="1" applyAlignment="1">
      <alignment horizontal="right" vertical="center" wrapText="1"/>
    </xf>
    <xf numFmtId="0" fontId="35" fillId="3" borderId="22" xfId="90" applyFont="1" applyFill="1" applyBorder="1" applyAlignment="1">
      <alignment horizontal="center" vertical="center" wrapText="1"/>
    </xf>
    <xf numFmtId="0" fontId="35" fillId="0" borderId="22" xfId="0" applyFont="1" applyFill="1" applyBorder="1" applyAlignment="1">
      <alignment horizontal="left" vertical="center" wrapText="1"/>
    </xf>
    <xf numFmtId="4" fontId="32" fillId="0" borderId="22" xfId="88" applyNumberFormat="1" applyFont="1" applyBorder="1" applyAlignment="1">
      <alignment horizontal="center" vertical="center" wrapText="1"/>
    </xf>
    <xf numFmtId="0" fontId="38" fillId="3" borderId="21" xfId="91" applyFont="1" applyFill="1" applyBorder="1" applyAlignment="1">
      <alignment horizontal="center" vertical="center"/>
    </xf>
    <xf numFmtId="171" fontId="62" fillId="3" borderId="22" xfId="88" applyNumberFormat="1" applyFont="1" applyFill="1" applyBorder="1" applyAlignment="1">
      <alignment horizontal="center" vertical="center" wrapText="1"/>
    </xf>
    <xf numFmtId="0" fontId="60" fillId="0" borderId="2" xfId="85" applyFont="1" applyBorder="1"/>
    <xf numFmtId="169" fontId="35" fillId="3" borderId="22" xfId="104" applyNumberFormat="1" applyFont="1" applyFill="1" applyBorder="1" applyAlignment="1">
      <alignment horizontal="center" vertical="center"/>
    </xf>
    <xf numFmtId="0" fontId="38" fillId="0" borderId="21" xfId="104" applyFont="1" applyFill="1" applyBorder="1" applyAlignment="1">
      <alignment horizontal="center" vertical="center"/>
    </xf>
    <xf numFmtId="4" fontId="37" fillId="3" borderId="15" xfId="88" applyNumberFormat="1" applyFont="1" applyFill="1" applyBorder="1" applyAlignment="1">
      <alignment horizontal="center" vertical="center" wrapText="1"/>
    </xf>
    <xf numFmtId="2" fontId="35" fillId="3" borderId="22" xfId="94" applyNumberFormat="1" applyFont="1" applyFill="1" applyBorder="1" applyAlignment="1">
      <alignment horizontal="center" vertical="center"/>
    </xf>
    <xf numFmtId="3" fontId="37" fillId="3" borderId="14" xfId="88" applyNumberFormat="1" applyFont="1" applyFill="1" applyBorder="1" applyAlignment="1">
      <alignment horizontal="center" vertical="center" wrapText="1"/>
    </xf>
    <xf numFmtId="4" fontId="32" fillId="0" borderId="22" xfId="88" applyNumberFormat="1" applyFont="1" applyFill="1" applyBorder="1" applyAlignment="1">
      <alignment horizontal="center" vertical="center" wrapText="1"/>
    </xf>
    <xf numFmtId="0" fontId="35" fillId="3" borderId="22" xfId="92" applyFont="1" applyFill="1" applyBorder="1" applyAlignment="1">
      <alignment horizontal="center" vertical="center" wrapText="1"/>
    </xf>
    <xf numFmtId="0" fontId="38" fillId="0" borderId="7" xfId="85" applyFont="1" applyBorder="1" applyAlignment="1">
      <alignment horizontal="center" vertical="center"/>
    </xf>
    <xf numFmtId="0" fontId="41" fillId="2" borderId="9" xfId="33" applyFont="1" applyFill="1" applyBorder="1" applyAlignment="1" applyProtection="1">
      <alignment vertical="center" wrapText="1"/>
      <protection locked="0"/>
    </xf>
    <xf numFmtId="4" fontId="62" fillId="3" borderId="22" xfId="0" applyNumberFormat="1" applyFont="1" applyFill="1" applyBorder="1" applyAlignment="1">
      <alignment horizontal="center" vertical="center" wrapText="1"/>
    </xf>
    <xf numFmtId="0" fontId="39" fillId="0" borderId="0" xfId="36" applyFont="1" applyFill="1" applyBorder="1" applyAlignment="1">
      <alignment horizontal="right" vertical="center" wrapText="1"/>
    </xf>
    <xf numFmtId="0" fontId="37" fillId="3" borderId="4" xfId="85" applyFont="1" applyFill="1" applyBorder="1" applyAlignment="1">
      <alignment horizontal="center" vertical="center"/>
    </xf>
    <xf numFmtId="2" fontId="37" fillId="3" borderId="13" xfId="85" applyNumberFormat="1" applyFont="1" applyFill="1" applyBorder="1" applyAlignment="1">
      <alignment horizontal="center" vertical="center"/>
    </xf>
    <xf numFmtId="0" fontId="47" fillId="3" borderId="22" xfId="34" applyFont="1" applyFill="1" applyBorder="1" applyAlignment="1">
      <alignment horizontal="center" vertical="center" wrapText="1"/>
    </xf>
    <xf numFmtId="0" fontId="38" fillId="4" borderId="8" xfId="85" applyFont="1" applyFill="1" applyBorder="1" applyAlignment="1">
      <alignment horizontal="center" vertical="center"/>
    </xf>
    <xf numFmtId="0" fontId="34" fillId="0" borderId="0" xfId="36" applyFont="1" applyBorder="1" applyAlignment="1">
      <alignment horizontal="center" vertical="center"/>
    </xf>
    <xf numFmtId="0" fontId="39" fillId="0" borderId="11" xfId="85" applyFont="1" applyFill="1" applyBorder="1" applyAlignment="1">
      <alignment horizontal="right" vertical="center" wrapText="1"/>
    </xf>
    <xf numFmtId="0" fontId="38" fillId="3" borderId="22" xfId="94" applyFont="1" applyFill="1" applyBorder="1" applyAlignment="1">
      <alignment horizontal="center" vertical="center"/>
    </xf>
    <xf numFmtId="3" fontId="32" fillId="0" borderId="26" xfId="88" applyNumberFormat="1" applyFont="1" applyBorder="1" applyAlignment="1">
      <alignment horizontal="center" vertical="center" wrapText="1"/>
    </xf>
    <xf numFmtId="0" fontId="37" fillId="3" borderId="5" xfId="85" applyFont="1" applyFill="1" applyBorder="1" applyAlignment="1">
      <alignment horizontal="center" vertical="center"/>
    </xf>
    <xf numFmtId="0" fontId="39" fillId="0" borderId="2" xfId="85" applyFont="1" applyFill="1" applyBorder="1" applyAlignment="1">
      <alignment horizontal="right" vertical="center" wrapText="1"/>
    </xf>
    <xf numFmtId="4" fontId="37" fillId="3" borderId="15" xfId="88" applyNumberFormat="1" applyFont="1" applyFill="1" applyBorder="1" applyAlignment="1">
      <alignment horizontal="left" vertical="center" wrapText="1"/>
    </xf>
    <xf numFmtId="4" fontId="62" fillId="3" borderId="22" xfId="88" applyNumberFormat="1" applyFont="1" applyFill="1" applyBorder="1" applyAlignment="1">
      <alignment horizontal="center" vertical="center" wrapText="1"/>
    </xf>
    <xf numFmtId="0" fontId="33" fillId="0" borderId="2" xfId="85" applyFont="1" applyFill="1" applyBorder="1" applyAlignment="1">
      <alignment horizontal="right" vertical="center" wrapText="1"/>
    </xf>
    <xf numFmtId="0" fontId="47" fillId="3" borderId="22" xfId="90" applyFont="1" applyFill="1" applyBorder="1" applyAlignment="1">
      <alignment horizontal="center" vertical="center" wrapText="1"/>
    </xf>
    <xf numFmtId="0" fontId="35" fillId="3" borderId="22" xfId="94" applyFont="1" applyFill="1" applyBorder="1" applyAlignment="1">
      <alignment horizontal="center" vertical="center" wrapText="1"/>
    </xf>
    <xf numFmtId="3" fontId="32" fillId="0" borderId="26" xfId="88" applyNumberFormat="1" applyFont="1" applyFill="1" applyBorder="1" applyAlignment="1">
      <alignment horizontal="center" vertical="center" wrapText="1"/>
    </xf>
    <xf numFmtId="4" fontId="32" fillId="0" borderId="22" xfId="88" applyNumberFormat="1" applyFont="1" applyBorder="1" applyAlignment="1">
      <alignment horizontal="left" vertical="center" wrapText="1"/>
    </xf>
    <xf numFmtId="0" fontId="35" fillId="3" borderId="35" xfId="34" applyFont="1" applyFill="1" applyBorder="1" applyAlignment="1">
      <alignment horizontal="center" vertical="center" wrapText="1"/>
    </xf>
    <xf numFmtId="0" fontId="60" fillId="0" borderId="0" xfId="85" applyFont="1"/>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60" fillId="0" borderId="0" xfId="85" applyFont="1" applyBorder="1"/>
    <xf numFmtId="0" fontId="35" fillId="3" borderId="30" xfId="94" applyFont="1" applyFill="1" applyBorder="1" applyAlignment="1">
      <alignment horizontal="center" vertical="center" wrapText="1"/>
    </xf>
    <xf numFmtId="0" fontId="35" fillId="0" borderId="22" xfId="94" applyFont="1" applyFill="1" applyBorder="1" applyAlignment="1">
      <alignment horizontal="center" vertical="center" wrapText="1"/>
    </xf>
    <xf numFmtId="2" fontId="35" fillId="3" borderId="45"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wrapText="1"/>
    </xf>
    <xf numFmtId="2" fontId="37" fillId="3" borderId="59" xfId="85" applyNumberFormat="1" applyFont="1" applyFill="1" applyBorder="1" applyAlignment="1">
      <alignment horizontal="center" vertical="center"/>
    </xf>
    <xf numFmtId="0" fontId="35" fillId="3" borderId="22" xfId="104" applyNumberFormat="1" applyFont="1" applyFill="1" applyBorder="1" applyAlignment="1">
      <alignment horizontal="center" vertical="center"/>
    </xf>
    <xf numFmtId="0" fontId="38" fillId="3" borderId="21" xfId="104" applyFont="1" applyFill="1" applyBorder="1" applyAlignment="1">
      <alignment horizontal="center" vertical="center"/>
    </xf>
    <xf numFmtId="0" fontId="35" fillId="3" borderId="22" xfId="0" applyFont="1" applyFill="1" applyBorder="1"/>
    <xf numFmtId="0" fontId="35" fillId="3" borderId="22" xfId="0" applyFont="1" applyFill="1" applyBorder="1" applyAlignment="1">
      <alignment wrapText="1"/>
    </xf>
    <xf numFmtId="0" fontId="31" fillId="0" borderId="0" xfId="85" applyFont="1" applyBorder="1" applyAlignment="1">
      <alignment horizontal="center" vertical="center"/>
    </xf>
    <xf numFmtId="0" fontId="33" fillId="0" borderId="0" xfId="85" applyFont="1" applyFill="1" applyBorder="1" applyAlignment="1">
      <alignment horizontal="right" vertical="center" wrapText="1"/>
    </xf>
    <xf numFmtId="0" fontId="56" fillId="4" borderId="22" xfId="34" applyFont="1" applyFill="1" applyBorder="1" applyAlignment="1" applyProtection="1">
      <alignment horizontal="center" vertical="center" wrapText="1"/>
      <protection locked="0"/>
    </xf>
    <xf numFmtId="0" fontId="35" fillId="4" borderId="22" xfId="90" applyFont="1" applyFill="1" applyBorder="1" applyAlignment="1">
      <alignment horizontal="center" vertical="center" wrapText="1"/>
    </xf>
    <xf numFmtId="3" fontId="32" fillId="3" borderId="26" xfId="88" applyNumberFormat="1" applyFont="1" applyFill="1" applyBorder="1" applyAlignment="1">
      <alignment horizontal="center" vertical="center" wrapText="1"/>
    </xf>
    <xf numFmtId="4" fontId="32" fillId="3" borderId="22" xfId="88" applyNumberFormat="1" applyFont="1" applyFill="1" applyBorder="1" applyAlignment="1">
      <alignment horizontal="left" vertical="center" wrapText="1"/>
    </xf>
    <xf numFmtId="0" fontId="35" fillId="3" borderId="27" xfId="34" applyFont="1" applyFill="1" applyBorder="1" applyAlignment="1" applyProtection="1">
      <alignment horizontal="left" vertical="center" wrapText="1" indent="1"/>
      <protection locked="0"/>
    </xf>
    <xf numFmtId="0" fontId="35" fillId="3" borderId="27" xfId="34" applyFont="1" applyFill="1" applyBorder="1" applyAlignment="1" applyProtection="1">
      <alignment horizontal="center" vertical="center"/>
      <protection locked="0"/>
    </xf>
    <xf numFmtId="2" fontId="35" fillId="3" borderId="27" xfId="34" applyNumberFormat="1" applyFont="1" applyFill="1" applyBorder="1" applyAlignment="1" applyProtection="1">
      <alignment horizontal="center" vertical="center"/>
      <protection locked="0"/>
    </xf>
    <xf numFmtId="0" fontId="37" fillId="0" borderId="2" xfId="36" applyFont="1" applyBorder="1"/>
    <xf numFmtId="0" fontId="34" fillId="0" borderId="2" xfId="36" applyFont="1" applyBorder="1"/>
    <xf numFmtId="4" fontId="63" fillId="0" borderId="22" xfId="88" applyNumberFormat="1" applyFont="1" applyFill="1" applyBorder="1" applyAlignment="1">
      <alignment horizontal="left" vertical="center" wrapText="1"/>
    </xf>
    <xf numFmtId="169" fontId="35" fillId="3" borderId="45" xfId="0" applyNumberFormat="1" applyFont="1" applyFill="1" applyBorder="1" applyAlignment="1">
      <alignment horizontal="center" vertical="center"/>
    </xf>
    <xf numFmtId="0" fontId="35" fillId="3" borderId="45" xfId="0" applyNumberFormat="1" applyFont="1" applyFill="1" applyBorder="1" applyAlignment="1">
      <alignment horizontal="center" vertical="center" wrapText="1"/>
    </xf>
    <xf numFmtId="4" fontId="62" fillId="3" borderId="45" xfId="88" applyNumberFormat="1" applyFont="1" applyFill="1" applyBorder="1" applyAlignment="1">
      <alignment horizontal="center" vertical="center" wrapText="1"/>
    </xf>
    <xf numFmtId="0" fontId="37" fillId="0" borderId="56" xfId="85" applyFont="1" applyBorder="1" applyAlignment="1">
      <alignment horizontal="center" vertical="center"/>
    </xf>
    <xf numFmtId="0" fontId="37" fillId="3" borderId="55" xfId="85" applyFont="1" applyFill="1" applyBorder="1" applyAlignment="1">
      <alignment horizontal="center" vertical="center"/>
    </xf>
    <xf numFmtId="0" fontId="41" fillId="3" borderId="55" xfId="33" applyFont="1" applyFill="1" applyBorder="1" applyAlignment="1" applyProtection="1">
      <alignment vertical="center" wrapText="1"/>
      <protection locked="0"/>
    </xf>
    <xf numFmtId="0" fontId="35" fillId="0" borderId="55" xfId="34" applyFont="1" applyBorder="1" applyAlignment="1" applyProtection="1">
      <alignment horizontal="center" vertical="center"/>
      <protection locked="0"/>
    </xf>
    <xf numFmtId="0" fontId="35" fillId="3" borderId="55" xfId="34" applyFont="1" applyFill="1" applyBorder="1" applyAlignment="1" applyProtection="1">
      <alignment horizontal="center" vertical="center"/>
      <protection locked="0"/>
    </xf>
    <xf numFmtId="0" fontId="37" fillId="3" borderId="15" xfId="85" applyFont="1" applyFill="1" applyBorder="1"/>
    <xf numFmtId="0" fontId="37" fillId="3" borderId="30" xfId="85" applyFont="1" applyFill="1" applyBorder="1"/>
    <xf numFmtId="0" fontId="35" fillId="0" borderId="30" xfId="0" applyFont="1" applyFill="1" applyBorder="1" applyAlignment="1"/>
    <xf numFmtId="0" fontId="47" fillId="0" borderId="55" xfId="0" applyFont="1" applyFill="1" applyBorder="1" applyAlignment="1">
      <alignment horizontal="center" vertical="center" wrapText="1"/>
    </xf>
    <xf numFmtId="1" fontId="47" fillId="3" borderId="25" xfId="54" applyNumberFormat="1" applyFont="1" applyFill="1" applyBorder="1" applyAlignment="1">
      <alignment horizontal="center" vertical="center"/>
    </xf>
    <xf numFmtId="2" fontId="47" fillId="0" borderId="25" xfId="54" applyNumberFormat="1" applyFont="1" applyFill="1" applyBorder="1" applyAlignment="1">
      <alignment vertical="center" wrapText="1"/>
    </xf>
    <xf numFmtId="0" fontId="47" fillId="3" borderId="25" xfId="0" applyFont="1" applyFill="1" applyBorder="1" applyAlignment="1">
      <alignment horizontal="center" vertical="center"/>
    </xf>
    <xf numFmtId="2" fontId="47" fillId="3" borderId="25" xfId="54" applyNumberFormat="1" applyFont="1" applyFill="1" applyBorder="1" applyAlignment="1">
      <alignment horizontal="center" vertical="center"/>
    </xf>
    <xf numFmtId="2" fontId="47" fillId="3" borderId="25" xfId="54" applyNumberFormat="1" applyFont="1" applyFill="1" applyBorder="1" applyAlignment="1">
      <alignment horizontal="left" vertical="center" wrapText="1"/>
    </xf>
    <xf numFmtId="0" fontId="47" fillId="0" borderId="25" xfId="0" applyFont="1" applyFill="1" applyBorder="1" applyAlignment="1">
      <alignment horizontal="center" vertical="center"/>
    </xf>
    <xf numFmtId="2" fontId="47" fillId="0" borderId="25" xfId="54" applyNumberFormat="1" applyFont="1" applyFill="1" applyBorder="1" applyAlignment="1">
      <alignment horizontal="center" vertical="center"/>
    </xf>
    <xf numFmtId="2" fontId="47" fillId="3" borderId="25" xfId="54" applyNumberFormat="1" applyFont="1" applyFill="1" applyBorder="1" applyAlignment="1">
      <alignment vertical="center" wrapText="1"/>
    </xf>
    <xf numFmtId="0" fontId="47" fillId="0" borderId="25" xfId="54" applyFont="1" applyBorder="1" applyAlignment="1">
      <alignment horizontal="left" vertical="center" wrapText="1"/>
    </xf>
    <xf numFmtId="0" fontId="47" fillId="0" borderId="25" xfId="54" applyFont="1" applyBorder="1" applyAlignment="1">
      <alignment horizontal="center" vertical="center"/>
    </xf>
    <xf numFmtId="0" fontId="47" fillId="3" borderId="25" xfId="54" applyFont="1" applyFill="1" applyBorder="1" applyAlignment="1">
      <alignment horizontal="center"/>
    </xf>
    <xf numFmtId="2" fontId="47" fillId="3" borderId="25" xfId="54" applyNumberFormat="1" applyFont="1" applyFill="1" applyBorder="1" applyAlignment="1">
      <alignment horizontal="center" vertical="center" wrapText="1"/>
    </xf>
    <xf numFmtId="1" fontId="47" fillId="3" borderId="25" xfId="0" applyNumberFormat="1" applyFont="1" applyFill="1" applyBorder="1" applyAlignment="1">
      <alignment horizontal="center" vertical="center" wrapText="1"/>
    </xf>
    <xf numFmtId="0" fontId="62" fillId="0" borderId="0" xfId="0" applyFont="1" applyFill="1"/>
    <xf numFmtId="2" fontId="33" fillId="3" borderId="57" xfId="54" applyNumberFormat="1" applyFont="1" applyFill="1" applyBorder="1" applyAlignment="1">
      <alignment vertical="center" wrapText="1"/>
    </xf>
    <xf numFmtId="2" fontId="33" fillId="3" borderId="58" xfId="54" applyNumberFormat="1" applyFont="1" applyFill="1" applyBorder="1" applyAlignment="1">
      <alignment vertical="center" wrapText="1"/>
    </xf>
    <xf numFmtId="0" fontId="47" fillId="0" borderId="25" xfId="54" applyFont="1" applyFill="1" applyBorder="1" applyAlignment="1">
      <alignment horizontal="center" vertical="center"/>
    </xf>
    <xf numFmtId="1" fontId="47" fillId="0" borderId="25" xfId="54" applyNumberFormat="1" applyFont="1" applyFill="1" applyBorder="1" applyAlignment="1">
      <alignment horizontal="center" vertical="center"/>
    </xf>
    <xf numFmtId="0" fontId="47" fillId="0" borderId="25" xfId="54" applyFont="1" applyFill="1" applyBorder="1" applyAlignment="1">
      <alignment horizontal="center"/>
    </xf>
    <xf numFmtId="1" fontId="47" fillId="0" borderId="25" xfId="54" applyNumberFormat="1" applyFont="1" applyFill="1" applyBorder="1" applyAlignment="1">
      <alignment horizontal="center"/>
    </xf>
    <xf numFmtId="0" fontId="47" fillId="0" borderId="25" xfId="54" applyFont="1" applyFill="1" applyBorder="1" applyAlignment="1">
      <alignment horizontal="center" vertical="center" wrapText="1"/>
    </xf>
    <xf numFmtId="0" fontId="47" fillId="0" borderId="25" xfId="54" applyFont="1" applyFill="1" applyBorder="1" applyAlignment="1">
      <alignment horizontal="left" vertical="center" wrapText="1"/>
    </xf>
    <xf numFmtId="0" fontId="47" fillId="0" borderId="25" xfId="0" applyFont="1" applyFill="1" applyBorder="1" applyAlignment="1">
      <alignment horizontal="left" vertical="center" wrapText="1"/>
    </xf>
    <xf numFmtId="2" fontId="47" fillId="0" borderId="25" xfId="54" applyNumberFormat="1" applyFont="1" applyFill="1" applyBorder="1" applyAlignment="1">
      <alignment horizontal="center" vertical="center" wrapText="1"/>
    </xf>
    <xf numFmtId="9" fontId="47" fillId="0" borderId="25" xfId="54" applyNumberFormat="1" applyFont="1" applyFill="1" applyBorder="1" applyAlignment="1">
      <alignment horizontal="center"/>
    </xf>
    <xf numFmtId="0" fontId="47" fillId="0" borderId="25" xfId="19" applyFont="1" applyFill="1" applyBorder="1" applyAlignment="1">
      <alignment horizontal="center"/>
    </xf>
    <xf numFmtId="1" fontId="47" fillId="0" borderId="25" xfId="0" applyNumberFormat="1" applyFont="1" applyFill="1" applyBorder="1" applyAlignment="1">
      <alignment horizontal="center" vertical="center" wrapText="1"/>
    </xf>
    <xf numFmtId="0" fontId="37" fillId="3" borderId="0" xfId="85" applyFont="1" applyFill="1"/>
    <xf numFmtId="2" fontId="47" fillId="0" borderId="25" xfId="54" applyNumberFormat="1" applyFont="1" applyFill="1" applyBorder="1" applyAlignment="1" applyProtection="1">
      <alignment horizontal="center" vertical="center"/>
      <protection locked="0"/>
    </xf>
    <xf numFmtId="2" fontId="47" fillId="0" borderId="25" xfId="54" applyNumberFormat="1" applyFont="1" applyFill="1" applyBorder="1" applyAlignment="1">
      <alignment vertical="center"/>
    </xf>
    <xf numFmtId="1" fontId="47" fillId="0" borderId="0" xfId="54" applyNumberFormat="1" applyFont="1" applyFill="1" applyBorder="1" applyAlignment="1">
      <alignment horizontal="center" vertical="center"/>
    </xf>
    <xf numFmtId="2" fontId="64" fillId="0" borderId="0" xfId="54" applyNumberFormat="1" applyFont="1" applyFill="1" applyBorder="1" applyAlignment="1">
      <alignment vertical="center"/>
    </xf>
    <xf numFmtId="2" fontId="47" fillId="0" borderId="0" xfId="54" applyNumberFormat="1" applyFont="1" applyFill="1" applyBorder="1" applyAlignment="1" applyProtection="1">
      <alignment horizontal="center" vertical="center"/>
      <protection locked="0"/>
    </xf>
    <xf numFmtId="2" fontId="47" fillId="0" borderId="0" xfId="54" applyNumberFormat="1" applyFont="1" applyFill="1" applyBorder="1" applyAlignment="1">
      <alignment horizontal="center" vertical="center"/>
    </xf>
    <xf numFmtId="0" fontId="37" fillId="0" borderId="30" xfId="85" applyFont="1" applyFill="1" applyBorder="1"/>
    <xf numFmtId="49" fontId="65" fillId="0" borderId="34" xfId="0" applyNumberFormat="1" applyFont="1" applyFill="1" applyBorder="1" applyAlignment="1">
      <alignment horizontal="center" vertical="center"/>
    </xf>
    <xf numFmtId="0" fontId="41" fillId="0" borderId="30" xfId="0" applyFont="1" applyFill="1" applyBorder="1" applyAlignment="1">
      <alignment horizontal="left" vertical="center" wrapText="1"/>
    </xf>
    <xf numFmtId="0" fontId="66" fillId="0" borderId="30" xfId="0" applyFont="1" applyFill="1" applyBorder="1" applyAlignment="1">
      <alignment horizontal="center" vertical="center" wrapText="1"/>
    </xf>
    <xf numFmtId="0" fontId="66" fillId="0" borderId="30" xfId="0" applyNumberFormat="1" applyFont="1" applyFill="1" applyBorder="1" applyAlignment="1">
      <alignment horizontal="center" vertical="center" wrapText="1"/>
    </xf>
    <xf numFmtId="0" fontId="67" fillId="0" borderId="30" xfId="0" applyFont="1" applyFill="1" applyBorder="1" applyAlignment="1">
      <alignment horizontal="left" vertical="center" wrapText="1"/>
    </xf>
    <xf numFmtId="0" fontId="67" fillId="0" borderId="30" xfId="0" applyFont="1" applyFill="1" applyBorder="1" applyAlignment="1">
      <alignment horizontal="center" vertical="center" wrapText="1"/>
    </xf>
    <xf numFmtId="0" fontId="67" fillId="0" borderId="30" xfId="0" applyNumberFormat="1" applyFont="1" applyFill="1" applyBorder="1" applyAlignment="1">
      <alignment horizontal="center" vertical="center" wrapText="1"/>
    </xf>
    <xf numFmtId="0" fontId="67" fillId="0" borderId="30" xfId="0" applyNumberFormat="1" applyFont="1" applyFill="1" applyBorder="1" applyAlignment="1">
      <alignment horizontal="left" vertical="center" wrapText="1"/>
    </xf>
    <xf numFmtId="0" fontId="41" fillId="0" borderId="30" xfId="0" applyNumberFormat="1" applyFont="1" applyFill="1" applyBorder="1" applyAlignment="1">
      <alignment horizontal="left" vertical="center" wrapText="1"/>
    </xf>
    <xf numFmtId="0" fontId="66" fillId="0" borderId="30" xfId="0" applyNumberFormat="1" applyFont="1" applyFill="1" applyBorder="1" applyAlignment="1">
      <alignment horizontal="left" vertical="center" wrapText="1"/>
    </xf>
    <xf numFmtId="0" fontId="58" fillId="0" borderId="30" xfId="0" applyNumberFormat="1" applyFont="1" applyFill="1" applyBorder="1" applyAlignment="1">
      <alignment horizontal="center" vertical="center" wrapText="1"/>
    </xf>
    <xf numFmtId="0" fontId="58" fillId="0" borderId="30" xfId="0" applyFont="1" applyFill="1" applyBorder="1" applyAlignment="1">
      <alignment horizontal="center" vertical="center" wrapText="1"/>
    </xf>
    <xf numFmtId="0" fontId="66" fillId="0" borderId="30" xfId="0" applyFont="1" applyFill="1" applyBorder="1" applyAlignment="1">
      <alignment horizontal="left" vertical="center" wrapText="1"/>
    </xf>
    <xf numFmtId="0" fontId="41" fillId="0" borderId="34" xfId="0" applyNumberFormat="1" applyFont="1" applyFill="1" applyBorder="1" applyAlignment="1">
      <alignment horizontal="center" vertical="center" wrapText="1"/>
    </xf>
    <xf numFmtId="0" fontId="65" fillId="0" borderId="30" xfId="0" applyNumberFormat="1" applyFont="1" applyFill="1" applyBorder="1" applyAlignment="1">
      <alignment horizontal="left" vertical="center" wrapText="1"/>
    </xf>
    <xf numFmtId="0" fontId="66" fillId="0" borderId="30" xfId="0" applyFont="1" applyFill="1" applyBorder="1" applyAlignment="1">
      <alignment horizontal="center" vertical="center"/>
    </xf>
    <xf numFmtId="0" fontId="66" fillId="0" borderId="30" xfId="0" applyFont="1" applyFill="1" applyBorder="1"/>
    <xf numFmtId="0" fontId="66" fillId="0" borderId="30" xfId="0" applyFont="1" applyFill="1" applyBorder="1" applyAlignment="1">
      <alignment wrapText="1"/>
    </xf>
    <xf numFmtId="0" fontId="66" fillId="0" borderId="30" xfId="0" applyNumberFormat="1" applyFont="1" applyFill="1" applyBorder="1" applyAlignment="1">
      <alignment horizontal="center" vertical="center"/>
    </xf>
    <xf numFmtId="1" fontId="67" fillId="0" borderId="30" xfId="0" applyNumberFormat="1" applyFont="1" applyFill="1" applyBorder="1" applyAlignment="1">
      <alignment horizontal="center" vertical="top"/>
    </xf>
    <xf numFmtId="49" fontId="67" fillId="0" borderId="30" xfId="0" applyNumberFormat="1" applyFont="1" applyFill="1" applyBorder="1" applyAlignment="1">
      <alignment horizontal="left" vertical="top"/>
    </xf>
    <xf numFmtId="0" fontId="68" fillId="0" borderId="30" xfId="0" applyFont="1" applyFill="1" applyBorder="1" applyAlignment="1">
      <alignment horizontal="center" vertical="center" wrapText="1"/>
    </xf>
    <xf numFmtId="0" fontId="66" fillId="0" borderId="30" xfId="0" applyFont="1" applyFill="1" applyBorder="1" applyAlignment="1">
      <alignment horizontal="center"/>
    </xf>
    <xf numFmtId="0" fontId="66" fillId="0" borderId="30" xfId="57" applyFont="1" applyFill="1" applyBorder="1" applyAlignment="1">
      <alignment horizontal="left" vertical="center" wrapText="1"/>
    </xf>
    <xf numFmtId="0" fontId="67" fillId="0" borderId="30" xfId="57" applyFont="1" applyFill="1" applyBorder="1" applyAlignment="1">
      <alignment horizontal="center" vertical="center" wrapText="1"/>
    </xf>
    <xf numFmtId="0" fontId="67" fillId="0" borderId="30" xfId="57" applyFont="1" applyFill="1" applyBorder="1" applyAlignment="1">
      <alignment horizontal="center" vertical="center"/>
    </xf>
    <xf numFmtId="0" fontId="67" fillId="0" borderId="30" xfId="57" applyFont="1" applyFill="1" applyBorder="1" applyAlignment="1">
      <alignment vertical="center" wrapText="1"/>
    </xf>
    <xf numFmtId="0" fontId="37" fillId="0" borderId="4" xfId="85" applyFont="1" applyFill="1" applyBorder="1" applyAlignment="1">
      <alignment horizontal="center" vertical="center"/>
    </xf>
    <xf numFmtId="0" fontId="37" fillId="0" borderId="5" xfId="85" applyFont="1" applyFill="1" applyBorder="1" applyAlignment="1">
      <alignment horizontal="center" vertical="center"/>
    </xf>
    <xf numFmtId="0" fontId="35" fillId="0" borderId="5" xfId="34" applyFont="1" applyFill="1" applyBorder="1" applyAlignment="1" applyProtection="1">
      <alignment horizontal="left" vertical="center" wrapText="1" indent="1"/>
      <protection locked="0"/>
    </xf>
    <xf numFmtId="0" fontId="35" fillId="0" borderId="5" xfId="34" applyFont="1" applyFill="1" applyBorder="1" applyAlignment="1" applyProtection="1">
      <alignment horizontal="center" vertical="center"/>
      <protection locked="0"/>
    </xf>
    <xf numFmtId="2" fontId="37" fillId="0" borderId="13" xfId="85" applyNumberFormat="1" applyFont="1" applyFill="1" applyBorder="1" applyAlignment="1">
      <alignment horizontal="center" vertical="center"/>
    </xf>
    <xf numFmtId="0" fontId="31" fillId="0" borderId="2" xfId="85" applyFont="1" applyFill="1" applyBorder="1" applyAlignment="1">
      <alignment horizontal="center" vertical="center"/>
    </xf>
    <xf numFmtId="49" fontId="66" fillId="0" borderId="34" xfId="0" applyNumberFormat="1" applyFont="1" applyFill="1" applyBorder="1" applyAlignment="1">
      <alignment horizontal="center" vertical="center"/>
    </xf>
    <xf numFmtId="0" fontId="67" fillId="0" borderId="34" xfId="0" applyNumberFormat="1"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6" fillId="0" borderId="34" xfId="0" applyFont="1" applyFill="1" applyBorder="1" applyAlignment="1">
      <alignment horizontal="center" vertical="center" wrapText="1"/>
    </xf>
    <xf numFmtId="0" fontId="65" fillId="0" borderId="34" xfId="0" applyFont="1" applyFill="1" applyBorder="1" applyAlignment="1">
      <alignment horizontal="center" vertical="center"/>
    </xf>
    <xf numFmtId="0" fontId="66" fillId="0" borderId="34" xfId="0" applyFont="1" applyFill="1" applyBorder="1" applyAlignment="1">
      <alignment horizontal="center" vertical="center"/>
    </xf>
    <xf numFmtId="0" fontId="32" fillId="0" borderId="34" xfId="0" applyFont="1" applyFill="1" applyBorder="1" applyAlignment="1">
      <alignment horizontal="center"/>
    </xf>
    <xf numFmtId="0" fontId="32" fillId="0" borderId="30" xfId="0" applyFont="1" applyFill="1" applyBorder="1" applyAlignment="1">
      <alignment horizontal="left" wrapText="1" indent="1"/>
    </xf>
    <xf numFmtId="0" fontId="32" fillId="0" borderId="30" xfId="0" applyFont="1" applyFill="1" applyBorder="1" applyAlignment="1">
      <alignment horizontal="left"/>
    </xf>
    <xf numFmtId="0" fontId="32" fillId="0" borderId="30" xfId="0" applyFont="1" applyFill="1" applyBorder="1" applyAlignment="1">
      <alignment horizontal="center"/>
    </xf>
    <xf numFmtId="0" fontId="32" fillId="0" borderId="30" xfId="0" applyFont="1" applyFill="1" applyBorder="1" applyAlignment="1">
      <alignment horizontal="right"/>
    </xf>
    <xf numFmtId="0" fontId="32" fillId="0" borderId="30" xfId="0" applyFont="1" applyFill="1" applyBorder="1" applyAlignment="1">
      <alignment horizontal="left" wrapText="1"/>
    </xf>
    <xf numFmtId="0" fontId="62" fillId="0" borderId="30" xfId="0" applyFont="1" applyFill="1" applyBorder="1" applyAlignment="1">
      <alignment horizontal="right"/>
    </xf>
    <xf numFmtId="0" fontId="32" fillId="0" borderId="30" xfId="0" applyFont="1" applyBorder="1" applyAlignment="1">
      <alignment horizontal="left" wrapText="1" indent="1"/>
    </xf>
    <xf numFmtId="0" fontId="62" fillId="0" borderId="30" xfId="0" applyFont="1" applyFill="1" applyBorder="1" applyAlignment="1">
      <alignment horizontal="left" wrapText="1" indent="1"/>
    </xf>
    <xf numFmtId="0" fontId="62" fillId="0" borderId="30" xfId="0" applyFont="1" applyFill="1" applyBorder="1" applyAlignment="1">
      <alignment horizontal="left" wrapText="1"/>
    </xf>
    <xf numFmtId="0" fontId="62" fillId="0" borderId="30" xfId="0" applyFont="1" applyFill="1" applyBorder="1" applyAlignment="1">
      <alignment horizontal="center"/>
    </xf>
    <xf numFmtId="0" fontId="32" fillId="0" borderId="30" xfId="0" applyFont="1" applyBorder="1" applyAlignment="1">
      <alignment horizontal="left"/>
    </xf>
    <xf numFmtId="0" fontId="32" fillId="0" borderId="30" xfId="0" applyFont="1" applyBorder="1" applyAlignment="1">
      <alignment horizontal="center"/>
    </xf>
    <xf numFmtId="0" fontId="32" fillId="0" borderId="30" xfId="0" applyFont="1" applyBorder="1" applyAlignment="1">
      <alignment horizontal="right"/>
    </xf>
    <xf numFmtId="0" fontId="32" fillId="0" borderId="30" xfId="0" applyFont="1" applyBorder="1" applyAlignment="1">
      <alignment horizontal="left" vertical="center"/>
    </xf>
    <xf numFmtId="0" fontId="32" fillId="0" borderId="30" xfId="0" applyFont="1" applyBorder="1" applyAlignment="1">
      <alignment horizontal="center" vertical="center"/>
    </xf>
    <xf numFmtId="0" fontId="32" fillId="0" borderId="30" xfId="0" applyFont="1" applyBorder="1" applyAlignment="1">
      <alignment horizontal="right" vertical="center"/>
    </xf>
    <xf numFmtId="0" fontId="32" fillId="0" borderId="34" xfId="0" applyFont="1" applyFill="1" applyBorder="1" applyAlignment="1">
      <alignment horizontal="center" vertical="center"/>
    </xf>
    <xf numFmtId="0" fontId="32" fillId="0" borderId="30" xfId="0" applyFont="1" applyFill="1" applyBorder="1" applyAlignment="1">
      <alignment horizontal="left" vertical="center" wrapText="1"/>
    </xf>
    <xf numFmtId="0" fontId="32" fillId="0" borderId="30" xfId="0" applyFont="1" applyFill="1" applyBorder="1" applyAlignment="1">
      <alignment vertical="center"/>
    </xf>
    <xf numFmtId="0" fontId="32" fillId="0" borderId="30" xfId="0" applyFont="1" applyFill="1" applyBorder="1" applyAlignment="1">
      <alignment horizontal="left" vertical="center"/>
    </xf>
    <xf numFmtId="0" fontId="32" fillId="0" borderId="30" xfId="0" applyFont="1" applyFill="1" applyBorder="1" applyAlignment="1">
      <alignment vertical="center" wrapText="1"/>
    </xf>
    <xf numFmtId="0" fontId="32" fillId="0" borderId="30" xfId="0" applyFont="1" applyFill="1" applyBorder="1" applyAlignment="1">
      <alignment wrapText="1"/>
    </xf>
    <xf numFmtId="0" fontId="32" fillId="0" borderId="30" xfId="0" applyFont="1" applyFill="1" applyBorder="1" applyAlignment="1"/>
    <xf numFmtId="0" fontId="31" fillId="0" borderId="30" xfId="0" applyFont="1" applyFill="1" applyBorder="1" applyAlignment="1"/>
    <xf numFmtId="0" fontId="32" fillId="0" borderId="30" xfId="0" applyFont="1" applyFill="1" applyBorder="1" applyAlignment="1">
      <alignment horizontal="right" vertical="center"/>
    </xf>
    <xf numFmtId="0" fontId="62" fillId="0" borderId="34" xfId="0" applyFont="1" applyFill="1" applyBorder="1" applyAlignment="1">
      <alignment horizontal="center" vertical="center"/>
    </xf>
    <xf numFmtId="0" fontId="62" fillId="0" borderId="30" xfId="0" applyFont="1" applyFill="1" applyBorder="1" applyAlignment="1">
      <alignment horizontal="left" vertical="center" wrapText="1"/>
    </xf>
    <xf numFmtId="0" fontId="62" fillId="0" borderId="30" xfId="0" applyFont="1" applyFill="1" applyBorder="1" applyAlignment="1">
      <alignment horizontal="right" vertical="center" wrapText="1"/>
    </xf>
    <xf numFmtId="0" fontId="32" fillId="0" borderId="30" xfId="0" applyFont="1" applyFill="1" applyBorder="1" applyAlignment="1">
      <alignment horizontal="right" vertical="center" wrapText="1"/>
    </xf>
    <xf numFmtId="0" fontId="35" fillId="0" borderId="30" xfId="0" applyFont="1" applyFill="1" applyBorder="1" applyAlignment="1">
      <alignment horizontal="right" vertical="center"/>
    </xf>
    <xf numFmtId="0" fontId="39" fillId="0" borderId="30" xfId="45" applyFont="1" applyFill="1" applyBorder="1" applyAlignment="1">
      <alignment horizontal="left" vertical="center" wrapText="1"/>
    </xf>
    <xf numFmtId="0" fontId="39" fillId="0" borderId="30" xfId="33" applyFont="1" applyFill="1" applyBorder="1" applyAlignment="1" applyProtection="1">
      <alignment vertical="center" wrapText="1"/>
      <protection locked="0"/>
    </xf>
    <xf numFmtId="0" fontId="35" fillId="0" borderId="30" xfId="34" applyFont="1" applyFill="1" applyBorder="1" applyAlignment="1" applyProtection="1">
      <alignment horizontal="center" vertical="center"/>
      <protection locked="0"/>
    </xf>
    <xf numFmtId="0" fontId="34" fillId="0" borderId="30" xfId="0" applyFont="1" applyFill="1" applyBorder="1" applyAlignment="1">
      <alignment wrapText="1"/>
    </xf>
    <xf numFmtId="0" fontId="37" fillId="0" borderId="34" xfId="85" applyFont="1" applyFill="1" applyBorder="1"/>
    <xf numFmtId="0" fontId="47" fillId="3" borderId="27" xfId="34" applyFont="1" applyFill="1" applyBorder="1" applyAlignment="1">
      <alignment horizontal="center" vertical="center" wrapText="1"/>
    </xf>
    <xf numFmtId="4" fontId="62" fillId="0" borderId="27" xfId="0" applyNumberFormat="1" applyFont="1" applyFill="1" applyBorder="1" applyAlignment="1">
      <alignment horizontal="center" vertical="center" wrapText="1"/>
    </xf>
    <xf numFmtId="1" fontId="69" fillId="0" borderId="34" xfId="0" applyNumberFormat="1" applyFont="1" applyBorder="1" applyAlignment="1">
      <alignment horizontal="left" vertical="top" indent="1"/>
    </xf>
    <xf numFmtId="0" fontId="70" fillId="0" borderId="30" xfId="0" applyNumberFormat="1" applyFont="1" applyBorder="1" applyAlignment="1">
      <alignment horizontal="center" vertical="top"/>
    </xf>
    <xf numFmtId="0" fontId="69" fillId="0" borderId="34" xfId="0" applyNumberFormat="1" applyFont="1" applyFill="1" applyBorder="1" applyAlignment="1">
      <alignment horizontal="left" vertical="top" indent="1"/>
    </xf>
    <xf numFmtId="9" fontId="47" fillId="0" borderId="25" xfId="54" applyNumberFormat="1" applyFont="1" applyFill="1" applyBorder="1" applyAlignment="1">
      <alignment horizontal="center" vertical="center"/>
    </xf>
    <xf numFmtId="2" fontId="47" fillId="0" borderId="25" xfId="55" applyNumberFormat="1" applyFont="1" applyFill="1" applyBorder="1" applyAlignment="1">
      <alignment horizontal="center" vertical="center" wrapText="1"/>
    </xf>
    <xf numFmtId="0" fontId="47" fillId="0" borderId="25" xfId="55" applyFont="1" applyFill="1" applyBorder="1" applyAlignment="1">
      <alignment horizontal="center" vertical="center"/>
    </xf>
    <xf numFmtId="0" fontId="47" fillId="0" borderId="25" xfId="54" applyFont="1" applyFill="1" applyBorder="1" applyAlignment="1">
      <alignment horizontal="center" wrapText="1"/>
    </xf>
    <xf numFmtId="0" fontId="37" fillId="0" borderId="0" xfId="85" applyFont="1" applyBorder="1" applyAlignment="1">
      <alignment horizontal="center" vertical="center"/>
    </xf>
    <xf numFmtId="0" fontId="47" fillId="0" borderId="0" xfId="0" applyFont="1" applyFill="1" applyBorder="1" applyAlignment="1">
      <alignment horizontal="center" vertical="center" wrapText="1"/>
    </xf>
    <xf numFmtId="0" fontId="35" fillId="0" borderId="0" xfId="34" applyFont="1" applyBorder="1" applyAlignment="1" applyProtection="1">
      <alignment horizontal="center" vertical="center"/>
      <protection locked="0"/>
    </xf>
    <xf numFmtId="0" fontId="35" fillId="3" borderId="0" xfId="34" applyFont="1" applyFill="1" applyBorder="1" applyAlignment="1" applyProtection="1">
      <alignment horizontal="center" vertical="center"/>
      <protection locked="0"/>
    </xf>
    <xf numFmtId="0" fontId="35" fillId="0" borderId="25" xfId="0" applyFont="1" applyFill="1" applyBorder="1" applyAlignment="1">
      <alignment horizontal="center"/>
    </xf>
    <xf numFmtId="0" fontId="56" fillId="13" borderId="25" xfId="0" applyFont="1" applyFill="1" applyBorder="1" applyAlignment="1">
      <alignment horizontal="left"/>
    </xf>
    <xf numFmtId="0" fontId="39" fillId="13" borderId="25" xfId="0" applyFont="1" applyFill="1" applyBorder="1" applyAlignment="1">
      <alignment horizontal="left" wrapText="1"/>
    </xf>
    <xf numFmtId="0" fontId="35" fillId="13" borderId="25" xfId="0" applyFont="1" applyFill="1" applyBorder="1" applyAlignment="1">
      <alignment horizontal="center" vertical="center"/>
    </xf>
    <xf numFmtId="1" fontId="35" fillId="0" borderId="25" xfId="54" applyNumberFormat="1" applyFont="1" applyFill="1" applyBorder="1" applyAlignment="1">
      <alignment horizontal="left" vertical="center"/>
    </xf>
    <xf numFmtId="1" fontId="35" fillId="0" borderId="25" xfId="54" applyNumberFormat="1" applyFont="1" applyFill="1" applyBorder="1" applyAlignment="1">
      <alignment horizontal="left"/>
    </xf>
    <xf numFmtId="0" fontId="35" fillId="3" borderId="25" xfId="0" applyFont="1" applyFill="1" applyBorder="1" applyAlignment="1">
      <alignment horizontal="center"/>
    </xf>
    <xf numFmtId="0" fontId="56" fillId="0" borderId="25" xfId="0" applyFont="1" applyFill="1" applyBorder="1" applyAlignment="1">
      <alignment horizontal="left" wrapText="1"/>
    </xf>
    <xf numFmtId="0" fontId="35" fillId="0" borderId="25" xfId="0" applyFont="1" applyFill="1" applyBorder="1" applyAlignment="1">
      <alignment horizontal="left"/>
    </xf>
    <xf numFmtId="0" fontId="44" fillId="0" borderId="25" xfId="0" applyFont="1" applyFill="1" applyBorder="1" applyAlignment="1">
      <alignment horizontal="left" wrapText="1"/>
    </xf>
    <xf numFmtId="0" fontId="35" fillId="13" borderId="25" xfId="0" applyFont="1" applyFill="1" applyBorder="1" applyAlignment="1">
      <alignment horizontal="left"/>
    </xf>
    <xf numFmtId="0" fontId="35" fillId="13" borderId="25" xfId="0" applyFont="1" applyFill="1" applyBorder="1" applyAlignment="1">
      <alignment horizontal="center"/>
    </xf>
    <xf numFmtId="0" fontId="56" fillId="13" borderId="25" xfId="0" applyFont="1" applyFill="1" applyBorder="1" applyAlignment="1">
      <alignment horizontal="left" wrapText="1"/>
    </xf>
    <xf numFmtId="0" fontId="44" fillId="0" borderId="25" xfId="54" applyFont="1" applyFill="1" applyBorder="1" applyAlignment="1">
      <alignment horizontal="left" vertical="center" wrapText="1"/>
    </xf>
    <xf numFmtId="0" fontId="44" fillId="0" borderId="25" xfId="0" applyFont="1" applyFill="1" applyBorder="1" applyAlignment="1">
      <alignment horizontal="left"/>
    </xf>
    <xf numFmtId="0" fontId="35" fillId="13" borderId="25" xfId="0" applyFont="1" applyFill="1" applyBorder="1" applyAlignment="1">
      <alignment horizontal="left" vertical="center"/>
    </xf>
    <xf numFmtId="0" fontId="37" fillId="0" borderId="21" xfId="85" applyFont="1" applyBorder="1" applyAlignment="1">
      <alignment horizontal="center" vertical="center"/>
    </xf>
    <xf numFmtId="0" fontId="41" fillId="3" borderId="0" xfId="33" applyFont="1" applyFill="1" applyBorder="1" applyAlignment="1" applyProtection="1">
      <alignment vertical="center" wrapText="1"/>
      <protection locked="0"/>
    </xf>
    <xf numFmtId="0" fontId="71" fillId="3" borderId="14" xfId="0" applyFont="1" applyFill="1" applyBorder="1" applyAlignment="1">
      <alignment horizontal="center" vertical="center"/>
    </xf>
    <xf numFmtId="0" fontId="58" fillId="7" borderId="15" xfId="0" applyFont="1" applyFill="1" applyBorder="1" applyAlignment="1">
      <alignment vertical="center" wrapText="1"/>
    </xf>
    <xf numFmtId="0" fontId="72" fillId="7" borderId="15" xfId="0" applyFont="1" applyFill="1" applyBorder="1" applyAlignment="1">
      <alignment horizontal="center" wrapText="1"/>
    </xf>
    <xf numFmtId="0" fontId="35" fillId="3" borderId="15" xfId="0" applyFont="1" applyFill="1" applyBorder="1" applyAlignment="1">
      <alignment vertical="center" wrapText="1"/>
    </xf>
    <xf numFmtId="0" fontId="47" fillId="3" borderId="15" xfId="0" applyFont="1" applyFill="1" applyBorder="1" applyAlignment="1">
      <alignment horizontal="center"/>
    </xf>
    <xf numFmtId="0" fontId="35" fillId="3" borderId="15" xfId="0" applyFont="1" applyFill="1" applyBorder="1" applyAlignment="1">
      <alignment vertical="center"/>
    </xf>
    <xf numFmtId="0" fontId="35" fillId="3" borderId="15" xfId="0" applyFont="1" applyFill="1" applyBorder="1" applyAlignment="1">
      <alignment horizontal="right" vertical="center" wrapText="1"/>
    </xf>
    <xf numFmtId="0" fontId="35" fillId="3" borderId="15" xfId="0" applyFont="1" applyFill="1" applyBorder="1" applyAlignment="1">
      <alignment horizontal="center" vertical="center" wrapText="1"/>
    </xf>
    <xf numFmtId="0" fontId="35" fillId="3" borderId="15" xfId="0" applyFont="1" applyFill="1" applyBorder="1" applyAlignment="1">
      <alignment horizontal="center" wrapText="1"/>
    </xf>
    <xf numFmtId="0" fontId="35" fillId="3" borderId="15" xfId="0" applyFont="1" applyFill="1" applyBorder="1" applyAlignment="1"/>
    <xf numFmtId="0" fontId="35" fillId="3" borderId="15" xfId="0" applyFont="1" applyFill="1" applyBorder="1" applyAlignment="1">
      <alignment wrapText="1"/>
    </xf>
    <xf numFmtId="0" fontId="35" fillId="3" borderId="14" xfId="0" applyFont="1" applyFill="1" applyBorder="1" applyAlignment="1">
      <alignment horizontal="center"/>
    </xf>
    <xf numFmtId="16" fontId="39" fillId="3" borderId="22" xfId="0" applyNumberFormat="1" applyFont="1" applyFill="1" applyBorder="1" applyAlignment="1">
      <alignment horizontal="center" vertical="center" wrapText="1"/>
    </xf>
    <xf numFmtId="0" fontId="38" fillId="0" borderId="60" xfId="36" applyFont="1" applyBorder="1" applyAlignment="1">
      <alignment horizontal="center" vertical="center"/>
    </xf>
    <xf numFmtId="0" fontId="38" fillId="4" borderId="61" xfId="36" applyFont="1" applyFill="1" applyBorder="1" applyAlignment="1">
      <alignment horizontal="center" vertical="center"/>
    </xf>
    <xf numFmtId="0" fontId="39" fillId="2" borderId="62" xfId="33" applyFont="1" applyFill="1" applyBorder="1" applyAlignment="1" applyProtection="1">
      <alignment vertical="center" wrapText="1"/>
      <protection locked="0"/>
    </xf>
    <xf numFmtId="0" fontId="39" fillId="2" borderId="63" xfId="33" applyFont="1" applyFill="1" applyBorder="1" applyAlignment="1" applyProtection="1">
      <alignment vertical="center" wrapText="1"/>
      <protection locked="0"/>
    </xf>
    <xf numFmtId="0" fontId="35" fillId="0" borderId="64" xfId="34" applyFont="1" applyBorder="1" applyAlignment="1" applyProtection="1">
      <alignment horizontal="center" vertical="center"/>
      <protection locked="0"/>
    </xf>
    <xf numFmtId="0" fontId="35" fillId="4" borderId="65" xfId="34" applyFont="1" applyFill="1" applyBorder="1" applyAlignment="1" applyProtection="1">
      <alignment horizontal="center" vertical="center"/>
      <protection locked="0"/>
    </xf>
    <xf numFmtId="0" fontId="37" fillId="0" borderId="14" xfId="85" applyFont="1" applyBorder="1" applyAlignment="1">
      <alignment horizontal="center" vertical="center"/>
    </xf>
    <xf numFmtId="0" fontId="47" fillId="0" borderId="15" xfId="0" applyFont="1" applyFill="1" applyBorder="1" applyAlignment="1">
      <alignment horizontal="center" vertical="center" wrapText="1"/>
    </xf>
    <xf numFmtId="1" fontId="70" fillId="0" borderId="14" xfId="0" applyNumberFormat="1" applyFont="1" applyBorder="1" applyAlignment="1">
      <alignment horizontal="left" vertical="top" indent="1"/>
    </xf>
    <xf numFmtId="0" fontId="35" fillId="0" borderId="15" xfId="0" applyFont="1" applyBorder="1"/>
    <xf numFmtId="0" fontId="70" fillId="0" borderId="14" xfId="0" applyNumberFormat="1" applyFont="1" applyBorder="1" applyAlignment="1">
      <alignment horizontal="left" vertical="top" indent="1"/>
    </xf>
    <xf numFmtId="0" fontId="70" fillId="0" borderId="15" xfId="0" applyNumberFormat="1" applyFont="1" applyBorder="1" applyAlignment="1">
      <alignment horizontal="left" vertical="top" indent="3"/>
    </xf>
    <xf numFmtId="0" fontId="70" fillId="0" borderId="15" xfId="0" applyNumberFormat="1" applyFont="1" applyBorder="1" applyAlignment="1">
      <alignment horizontal="center" vertical="top"/>
    </xf>
    <xf numFmtId="0" fontId="39" fillId="0" borderId="15" xfId="0" applyNumberFormat="1" applyFont="1" applyBorder="1" applyAlignment="1">
      <alignment horizontal="left" vertical="top"/>
    </xf>
    <xf numFmtId="0" fontId="39" fillId="0" borderId="15" xfId="0" applyFont="1" applyBorder="1" applyAlignment="1">
      <alignment horizontal="left"/>
    </xf>
    <xf numFmtId="0" fontId="37" fillId="3" borderId="14" xfId="85" applyFont="1" applyFill="1" applyBorder="1"/>
    <xf numFmtId="169" fontId="35" fillId="3" borderId="14" xfId="0" applyNumberFormat="1" applyFont="1" applyFill="1" applyBorder="1" applyAlignment="1">
      <alignment horizontal="center" vertical="center"/>
    </xf>
    <xf numFmtId="0" fontId="31" fillId="3" borderId="30" xfId="0" applyFont="1" applyFill="1" applyBorder="1" applyAlignment="1">
      <alignment horizontal="left" wrapText="1"/>
    </xf>
    <xf numFmtId="0" fontId="62" fillId="3" borderId="30" xfId="63" applyFont="1" applyFill="1" applyBorder="1" applyAlignment="1">
      <alignment wrapText="1"/>
    </xf>
    <xf numFmtId="0" fontId="62" fillId="3" borderId="30" xfId="63" applyFont="1" applyFill="1" applyBorder="1" applyAlignment="1">
      <alignment horizontal="center" vertical="center"/>
    </xf>
    <xf numFmtId="0" fontId="31" fillId="0" borderId="30" xfId="0" applyFont="1" applyBorder="1" applyAlignment="1">
      <alignment wrapText="1"/>
    </xf>
    <xf numFmtId="3" fontId="35" fillId="0" borderId="14" xfId="0" applyNumberFormat="1" applyFont="1" applyBorder="1" applyAlignment="1">
      <alignment horizontal="center" vertical="center" wrapText="1"/>
    </xf>
    <xf numFmtId="0" fontId="47" fillId="4" borderId="15" xfId="34" applyFont="1" applyFill="1" applyBorder="1" applyAlignment="1">
      <alignment horizontal="center" vertical="center" wrapText="1"/>
    </xf>
    <xf numFmtId="4" fontId="57" fillId="0" borderId="15" xfId="61" applyNumberFormat="1" applyFont="1" applyFill="1" applyBorder="1" applyAlignment="1">
      <alignment horizontal="left" vertical="center" wrapText="1"/>
    </xf>
    <xf numFmtId="4" fontId="35" fillId="3" borderId="15" xfId="0" applyNumberFormat="1" applyFont="1" applyFill="1" applyBorder="1" applyAlignment="1">
      <alignment horizontal="center" vertical="center" wrapText="1"/>
    </xf>
    <xf numFmtId="4" fontId="62" fillId="3" borderId="15" xfId="0" applyNumberFormat="1" applyFont="1" applyFill="1" applyBorder="1" applyAlignment="1">
      <alignment horizontal="center" vertical="center" wrapText="1"/>
    </xf>
    <xf numFmtId="3" fontId="35" fillId="0" borderId="14" xfId="20" applyNumberFormat="1" applyFont="1" applyBorder="1" applyAlignment="1">
      <alignment horizontal="center" vertical="center" wrapText="1"/>
    </xf>
    <xf numFmtId="4" fontId="35" fillId="0" borderId="22" xfId="20" applyNumberFormat="1" applyFont="1" applyBorder="1" applyAlignment="1">
      <alignment horizontal="left" vertical="center" wrapText="1"/>
    </xf>
    <xf numFmtId="4" fontId="35" fillId="0" borderId="22" xfId="20" applyNumberFormat="1" applyFont="1" applyBorder="1" applyAlignment="1">
      <alignment horizontal="center" vertical="center" wrapText="1"/>
    </xf>
    <xf numFmtId="4" fontId="35" fillId="3" borderId="22" xfId="20" applyNumberFormat="1" applyFont="1" applyFill="1" applyBorder="1" applyAlignment="1">
      <alignment horizontal="center" vertical="center" wrapText="1"/>
    </xf>
    <xf numFmtId="0" fontId="35" fillId="0" borderId="0" xfId="0" applyFont="1" applyBorder="1" applyAlignment="1">
      <alignment horizontal="center" vertical="center"/>
    </xf>
    <xf numFmtId="0" fontId="37" fillId="3" borderId="0" xfId="85" applyFont="1" applyFill="1" applyBorder="1"/>
    <xf numFmtId="0" fontId="35" fillId="0" borderId="0" xfId="0" applyFont="1" applyBorder="1" applyAlignment="1">
      <alignment wrapText="1"/>
    </xf>
    <xf numFmtId="0" fontId="35" fillId="0" borderId="66" xfId="0" applyFont="1" applyBorder="1" applyAlignment="1">
      <alignment horizontal="center" vertical="center"/>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left" wrapText="1"/>
    </xf>
    <xf numFmtId="0" fontId="56" fillId="12" borderId="42" xfId="0" applyFont="1" applyFill="1" applyBorder="1" applyAlignment="1">
      <alignment horizontal="center" vertical="center" wrapText="1"/>
    </xf>
    <xf numFmtId="0" fontId="35" fillId="0" borderId="22" xfId="0" applyFont="1" applyBorder="1" applyAlignment="1"/>
    <xf numFmtId="1" fontId="35" fillId="0" borderId="22" xfId="0" applyNumberFormat="1" applyFont="1" applyFill="1" applyBorder="1" applyAlignment="1">
      <alignment vertical="center"/>
    </xf>
    <xf numFmtId="1" fontId="35" fillId="0" borderId="22" xfId="0" applyNumberFormat="1" applyFont="1" applyFill="1" applyBorder="1" applyAlignment="1">
      <alignment horizontal="center" vertical="center"/>
    </xf>
    <xf numFmtId="0" fontId="35" fillId="0" borderId="22" xfId="0" applyFont="1" applyFill="1" applyBorder="1" applyAlignment="1">
      <alignment vertical="center"/>
    </xf>
    <xf numFmtId="0" fontId="35" fillId="0" borderId="22" xfId="0" applyFont="1" applyFill="1" applyBorder="1" applyAlignment="1"/>
    <xf numFmtId="0" fontId="35" fillId="0" borderId="22" xfId="0" applyFont="1" applyFill="1" applyBorder="1" applyAlignment="1">
      <alignment horizontal="center"/>
    </xf>
    <xf numFmtId="0" fontId="35" fillId="0" borderId="22" xfId="0" applyFont="1" applyFill="1" applyBorder="1" applyAlignment="1">
      <alignment wrapText="1"/>
    </xf>
    <xf numFmtId="0" fontId="39" fillId="12" borderId="21" xfId="0" applyFont="1" applyFill="1" applyBorder="1"/>
    <xf numFmtId="0" fontId="38" fillId="0" borderId="42" xfId="0" applyFont="1" applyBorder="1" applyAlignment="1">
      <alignment horizontal="center" vertical="center"/>
    </xf>
    <xf numFmtId="0" fontId="38" fillId="0" borderId="42" xfId="0" applyFont="1" applyFill="1" applyBorder="1" applyAlignment="1">
      <alignment horizontal="center" vertical="center"/>
    </xf>
    <xf numFmtId="3" fontId="35" fillId="4" borderId="42" xfId="0" applyNumberFormat="1" applyFont="1" applyFill="1" applyBorder="1" applyAlignment="1">
      <alignment horizontal="center" vertical="center"/>
    </xf>
    <xf numFmtId="1" fontId="35" fillId="0" borderId="42" xfId="0" applyNumberFormat="1" applyFont="1" applyFill="1" applyBorder="1" applyAlignment="1">
      <alignment horizontal="center" vertical="center"/>
    </xf>
    <xf numFmtId="0" fontId="35" fillId="0" borderId="42" xfId="0" applyFont="1" applyFill="1" applyBorder="1" applyAlignment="1">
      <alignment horizontal="center" vertical="center"/>
    </xf>
    <xf numFmtId="0" fontId="56" fillId="12" borderId="42" xfId="0" applyFont="1" applyFill="1" applyBorder="1" applyAlignment="1">
      <alignment wrapText="1"/>
    </xf>
    <xf numFmtId="0" fontId="35" fillId="4" borderId="67" xfId="34" applyFont="1" applyFill="1" applyBorder="1" applyAlignment="1" applyProtection="1">
      <alignment horizontal="center" vertical="center"/>
      <protection locked="0"/>
    </xf>
    <xf numFmtId="0" fontId="35" fillId="0" borderId="15" xfId="0" applyFont="1" applyBorder="1" applyAlignment="1"/>
    <xf numFmtId="0" fontId="38" fillId="0" borderId="15" xfId="0" applyFont="1" applyBorder="1" applyAlignment="1">
      <alignment horizontal="center" vertical="center"/>
    </xf>
    <xf numFmtId="0" fontId="39" fillId="2" borderId="0" xfId="33" applyFont="1" applyFill="1" applyBorder="1" applyAlignment="1" applyProtection="1">
      <alignment vertical="center" wrapText="1"/>
      <protection locked="0"/>
    </xf>
    <xf numFmtId="0" fontId="45" fillId="3" borderId="22" xfId="34" applyFont="1" applyFill="1" applyBorder="1" applyAlignment="1" applyProtection="1">
      <alignment horizontal="center" vertical="center"/>
      <protection locked="0"/>
    </xf>
    <xf numFmtId="0" fontId="45" fillId="0" borderId="22" xfId="0" applyFont="1" applyFill="1" applyBorder="1" applyAlignment="1">
      <alignment horizontal="center" vertical="center" wrapText="1"/>
    </xf>
    <xf numFmtId="0" fontId="45" fillId="0" borderId="22" xfId="0" applyFont="1" applyFill="1" applyBorder="1" applyAlignment="1">
      <alignment horizontal="left" wrapText="1"/>
    </xf>
    <xf numFmtId="0" fontId="45" fillId="5" borderId="22" xfId="0" applyFont="1" applyFill="1" applyBorder="1" applyAlignment="1">
      <alignment horizontal="center" vertical="center" wrapText="1"/>
    </xf>
    <xf numFmtId="0" fontId="45" fillId="0" borderId="21" xfId="104" applyFont="1" applyFill="1" applyBorder="1" applyAlignment="1">
      <alignment horizontal="center" vertical="center"/>
    </xf>
    <xf numFmtId="4" fontId="75" fillId="11" borderId="22" xfId="88" applyNumberFormat="1" applyFont="1" applyFill="1" applyBorder="1" applyAlignment="1">
      <alignment horizontal="left" vertical="center" wrapText="1"/>
    </xf>
    <xf numFmtId="0" fontId="38" fillId="0" borderId="15" xfId="0" applyFont="1" applyBorder="1" applyAlignment="1">
      <alignment horizontal="center"/>
    </xf>
    <xf numFmtId="0" fontId="35" fillId="0" borderId="22" xfId="0" applyFont="1" applyFill="1" applyBorder="1"/>
    <xf numFmtId="0" fontId="45" fillId="0" borderId="22" xfId="34" applyFont="1" applyFill="1" applyBorder="1" applyAlignment="1" applyProtection="1">
      <alignment horizontal="left" vertical="center" wrapText="1"/>
      <protection locked="0"/>
    </xf>
    <xf numFmtId="0" fontId="38" fillId="0" borderId="15" xfId="0" applyFont="1" applyFill="1" applyBorder="1" applyAlignment="1">
      <alignment horizontal="left"/>
    </xf>
    <xf numFmtId="0" fontId="38" fillId="0" borderId="15" xfId="0" applyFont="1" applyFill="1" applyBorder="1" applyAlignment="1">
      <alignment wrapText="1"/>
    </xf>
    <xf numFmtId="0" fontId="38" fillId="0" borderId="15" xfId="0" applyFont="1" applyFill="1" applyBorder="1" applyAlignment="1">
      <alignment horizontal="center"/>
    </xf>
    <xf numFmtId="0" fontId="56" fillId="12" borderId="15" xfId="0" applyFont="1" applyFill="1" applyBorder="1" applyAlignment="1">
      <alignment horizontal="center" vertical="center" wrapText="1"/>
    </xf>
    <xf numFmtId="0" fontId="37" fillId="3" borderId="22" xfId="85" applyFont="1" applyFill="1" applyBorder="1"/>
    <xf numFmtId="0" fontId="37" fillId="0" borderId="2" xfId="0" applyFont="1" applyFill="1" applyBorder="1" applyAlignment="1">
      <alignment horizontal="center"/>
    </xf>
    <xf numFmtId="4" fontId="37" fillId="0" borderId="22" xfId="88" applyNumberFormat="1" applyFont="1" applyFill="1" applyBorder="1" applyAlignment="1">
      <alignment horizontal="left" vertical="center" wrapText="1"/>
    </xf>
    <xf numFmtId="0" fontId="39" fillId="12" borderId="15" xfId="0" applyFont="1" applyFill="1" applyBorder="1"/>
    <xf numFmtId="0" fontId="38" fillId="0" borderId="15" xfId="0" applyFont="1" applyFill="1" applyBorder="1" applyAlignment="1">
      <alignment horizontal="center" vertical="center"/>
    </xf>
    <xf numFmtId="0" fontId="35" fillId="0" borderId="15" xfId="0" applyFont="1" applyFill="1" applyBorder="1" applyAlignment="1">
      <alignment wrapText="1"/>
    </xf>
    <xf numFmtId="0" fontId="35" fillId="0" borderId="15" xfId="0" applyFont="1" applyFill="1" applyBorder="1" applyAlignment="1">
      <alignment vertical="center"/>
    </xf>
    <xf numFmtId="4" fontId="37" fillId="0" borderId="22" xfId="88" applyNumberFormat="1" applyFont="1" applyFill="1" applyBorder="1" applyAlignment="1">
      <alignment horizontal="center" vertical="center" wrapText="1"/>
    </xf>
    <xf numFmtId="0" fontId="35" fillId="4" borderId="22" xfId="34" applyFont="1" applyFill="1" applyBorder="1" applyAlignment="1">
      <alignment horizontal="center" vertical="center" wrapText="1"/>
    </xf>
    <xf numFmtId="0" fontId="38" fillId="0" borderId="14" xfId="0" applyFont="1" applyFill="1" applyBorder="1" applyAlignment="1">
      <alignment horizontal="center"/>
    </xf>
    <xf numFmtId="0" fontId="37" fillId="0" borderId="2" xfId="0" applyFont="1" applyFill="1" applyBorder="1"/>
    <xf numFmtId="0" fontId="38" fillId="0" borderId="14" xfId="0" applyFont="1" applyBorder="1" applyAlignment="1">
      <alignment horizontal="center"/>
    </xf>
    <xf numFmtId="0" fontId="35" fillId="0" borderId="21" xfId="0" applyFont="1" applyBorder="1" applyAlignment="1">
      <alignment horizontal="center"/>
    </xf>
    <xf numFmtId="0" fontId="56" fillId="12" borderId="22" xfId="0" applyFont="1" applyFill="1" applyBorder="1" applyAlignment="1">
      <alignment wrapText="1"/>
    </xf>
    <xf numFmtId="0" fontId="35" fillId="0" borderId="21" xfId="0" applyFont="1" applyFill="1" applyBorder="1" applyAlignment="1">
      <alignment horizontal="center"/>
    </xf>
    <xf numFmtId="0" fontId="38" fillId="0" borderId="15" xfId="0" applyFont="1" applyBorder="1" applyAlignment="1">
      <alignment wrapText="1"/>
    </xf>
    <xf numFmtId="0" fontId="38" fillId="0" borderId="15" xfId="0" applyFont="1" applyBorder="1" applyAlignment="1">
      <alignmen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18" fillId="3" borderId="4" xfId="85" applyFont="1" applyFill="1" applyBorder="1" applyAlignment="1">
      <alignment horizontal="center" vertical="center"/>
    </xf>
    <xf numFmtId="0" fontId="18" fillId="3" borderId="5" xfId="85" applyFont="1" applyFill="1" applyBorder="1" applyAlignment="1">
      <alignment horizontal="center" vertical="center"/>
    </xf>
    <xf numFmtId="0" fontId="59" fillId="3" borderId="5" xfId="34" applyFont="1" applyFill="1" applyBorder="1" applyAlignment="1" applyProtection="1">
      <alignment horizontal="left" vertical="center" wrapText="1" indent="1"/>
      <protection locked="0"/>
    </xf>
    <xf numFmtId="0" fontId="59" fillId="3" borderId="5" xfId="34" applyFont="1" applyFill="1" applyBorder="1" applyAlignment="1" applyProtection="1">
      <alignment horizontal="center" vertical="center"/>
      <protection locked="0"/>
    </xf>
    <xf numFmtId="2" fontId="18" fillId="3" borderId="13" xfId="85" applyNumberFormat="1" applyFont="1" applyFill="1" applyBorder="1" applyAlignment="1">
      <alignment horizontal="center" vertical="center"/>
    </xf>
    <xf numFmtId="0" fontId="13" fillId="0" borderId="11" xfId="85" applyFont="1" applyFill="1" applyBorder="1" applyAlignment="1">
      <alignment horizontal="right" vertical="center" wrapText="1"/>
    </xf>
    <xf numFmtId="0" fontId="0" fillId="0" borderId="15" xfId="0" applyFont="1" applyBorder="1" applyAlignment="1">
      <alignment horizontal="center" vertical="center"/>
    </xf>
    <xf numFmtId="0" fontId="74" fillId="0" borderId="14" xfId="0" applyFont="1" applyBorder="1" applyAlignment="1">
      <alignment horizontal="center" vertical="center"/>
    </xf>
    <xf numFmtId="0" fontId="74" fillId="0" borderId="15" xfId="19" applyFont="1" applyFill="1" applyBorder="1" applyAlignment="1">
      <alignment horizontal="left" vertical="center" wrapText="1"/>
    </xf>
    <xf numFmtId="0" fontId="0" fillId="0" borderId="15" xfId="19" applyFont="1" applyFill="1" applyBorder="1" applyAlignment="1">
      <alignment horizontal="center" vertical="center" wrapText="1"/>
    </xf>
    <xf numFmtId="0" fontId="59" fillId="0" borderId="25" xfId="0" applyFont="1" applyFill="1" applyBorder="1" applyAlignment="1">
      <alignment horizontal="center" vertical="center"/>
    </xf>
    <xf numFmtId="0" fontId="59" fillId="0" borderId="25" xfId="54" applyFont="1" applyFill="1" applyBorder="1" applyAlignment="1">
      <alignment horizontal="left" vertical="center" wrapText="1"/>
    </xf>
    <xf numFmtId="1"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left" vertical="center" wrapText="1"/>
    </xf>
    <xf numFmtId="0" fontId="59" fillId="0" borderId="25" xfId="54" applyFont="1" applyFill="1" applyBorder="1" applyAlignment="1">
      <alignment horizontal="center" wrapText="1"/>
    </xf>
    <xf numFmtId="2" fontId="59" fillId="0" borderId="25" xfId="55" applyNumberFormat="1" applyFont="1" applyFill="1" applyBorder="1" applyAlignment="1">
      <alignment horizontal="center" vertical="center" wrapText="1"/>
    </xf>
    <xf numFmtId="0" fontId="59" fillId="0" borderId="25" xfId="55" applyFont="1" applyFill="1" applyBorder="1" applyAlignment="1">
      <alignment horizontal="center" vertical="center"/>
    </xf>
    <xf numFmtId="1" fontId="59" fillId="3" borderId="25" xfId="54" applyNumberFormat="1" applyFont="1" applyFill="1" applyBorder="1" applyAlignment="1">
      <alignment horizontal="center" vertical="center" wrapText="1"/>
    </xf>
    <xf numFmtId="0" fontId="59" fillId="0" borderId="25" xfId="0" applyFont="1" applyFill="1" applyBorder="1" applyAlignment="1">
      <alignment horizontal="left" vertical="center" wrapText="1"/>
    </xf>
    <xf numFmtId="0" fontId="59" fillId="3" borderId="25" xfId="54" applyFont="1" applyFill="1" applyBorder="1" applyAlignment="1">
      <alignment horizontal="center" wrapText="1"/>
    </xf>
    <xf numFmtId="0" fontId="59" fillId="0" borderId="25" xfId="54" applyFont="1" applyFill="1" applyBorder="1" applyAlignment="1">
      <alignment horizontal="center" vertical="center" wrapText="1"/>
    </xf>
    <xf numFmtId="49" fontId="59" fillId="0" borderId="25" xfId="55" applyNumberFormat="1" applyFont="1" applyFill="1" applyBorder="1" applyAlignment="1">
      <alignment horizontal="center" vertical="center"/>
    </xf>
    <xf numFmtId="2" fontId="59" fillId="0" borderId="25" xfId="54" applyNumberFormat="1" applyFont="1" applyFill="1" applyBorder="1" applyAlignment="1">
      <alignment vertical="center" wrapText="1"/>
    </xf>
    <xf numFmtId="0" fontId="59" fillId="0" borderId="25" xfId="54" applyFont="1" applyFill="1" applyBorder="1" applyAlignment="1">
      <alignment horizontal="center" vertical="center"/>
    </xf>
    <xf numFmtId="9"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center"/>
    </xf>
    <xf numFmtId="0" fontId="59" fillId="3" borderId="25" xfId="54" applyFont="1" applyFill="1" applyBorder="1" applyAlignment="1">
      <alignment horizontal="left" vertical="center" wrapText="1"/>
    </xf>
    <xf numFmtId="2" fontId="59" fillId="0" borderId="25" xfId="54" applyNumberFormat="1" applyFont="1" applyFill="1" applyBorder="1" applyAlignment="1">
      <alignment horizontal="center" vertical="center"/>
    </xf>
    <xf numFmtId="0" fontId="59" fillId="0" borderId="25" xfId="19" applyFont="1" applyFill="1" applyBorder="1" applyAlignment="1">
      <alignment horizontal="center" wrapText="1"/>
    </xf>
    <xf numFmtId="1" fontId="59" fillId="0" borderId="25" xfId="54" applyNumberFormat="1" applyFont="1" applyFill="1" applyBorder="1" applyAlignment="1">
      <alignment horizontal="center"/>
    </xf>
    <xf numFmtId="2" fontId="59" fillId="0" borderId="25" xfId="54" applyNumberFormat="1" applyFont="1" applyFill="1" applyBorder="1" applyAlignment="1">
      <alignment horizontal="center" vertical="center" wrapText="1"/>
    </xf>
    <xf numFmtId="1" fontId="59" fillId="0" borderId="25" xfId="0" applyNumberFormat="1" applyFont="1" applyFill="1" applyBorder="1" applyAlignment="1">
      <alignment horizontal="center" vertical="center" wrapText="1"/>
    </xf>
    <xf numFmtId="0" fontId="38" fillId="0" borderId="22" xfId="0" applyFont="1" applyBorder="1" applyAlignment="1">
      <alignment horizontal="left"/>
    </xf>
    <xf numFmtId="0" fontId="35" fillId="0" borderId="22" xfId="0" applyFont="1" applyBorder="1" applyAlignment="1">
      <alignment horizontal="center"/>
    </xf>
    <xf numFmtId="0" fontId="38" fillId="0" borderId="22" xfId="0" applyFont="1" applyFill="1" applyBorder="1" applyAlignment="1"/>
    <xf numFmtId="0" fontId="35" fillId="14" borderId="21" xfId="0" applyFont="1" applyFill="1" applyBorder="1" applyAlignment="1">
      <alignment horizontal="center"/>
    </xf>
    <xf numFmtId="0" fontId="56" fillId="14" borderId="22" xfId="0" applyFont="1" applyFill="1" applyBorder="1" applyAlignment="1"/>
    <xf numFmtId="0" fontId="38" fillId="0" borderId="22" xfId="0" applyFont="1" applyFill="1" applyBorder="1" applyAlignment="1">
      <alignment horizontal="left"/>
    </xf>
    <xf numFmtId="0" fontId="38" fillId="0" borderId="21" xfId="0" applyFont="1" applyFill="1" applyBorder="1" applyAlignment="1">
      <alignment horizontal="center"/>
    </xf>
    <xf numFmtId="0" fontId="38" fillId="0" borderId="22" xfId="0" applyFont="1" applyFill="1" applyBorder="1" applyAlignment="1">
      <alignment horizontal="center"/>
    </xf>
    <xf numFmtId="0" fontId="38" fillId="0" borderId="21" xfId="0" applyFont="1" applyBorder="1" applyAlignment="1">
      <alignment horizontal="center"/>
    </xf>
    <xf numFmtId="0" fontId="38" fillId="0" borderId="22" xfId="0" applyFont="1" applyBorder="1" applyAlignment="1"/>
    <xf numFmtId="0" fontId="38" fillId="0" borderId="22" xfId="0" applyFont="1" applyBorder="1" applyAlignment="1">
      <alignment horizontal="center"/>
    </xf>
    <xf numFmtId="0" fontId="35" fillId="0" borderId="45" xfId="0" applyFont="1" applyFill="1" applyBorder="1" applyAlignment="1">
      <alignment horizontal="center"/>
    </xf>
    <xf numFmtId="0" fontId="56" fillId="14" borderId="45" xfId="0" applyFont="1" applyFill="1" applyBorder="1" applyAlignment="1"/>
    <xf numFmtId="0" fontId="39" fillId="3" borderId="14" xfId="0" applyFont="1" applyFill="1" applyBorder="1"/>
    <xf numFmtId="0" fontId="35" fillId="0" borderId="15" xfId="0" applyFont="1" applyFill="1" applyBorder="1" applyAlignment="1"/>
    <xf numFmtId="0" fontId="38" fillId="0" borderId="15" xfId="0" applyFont="1" applyFill="1" applyBorder="1" applyAlignment="1"/>
    <xf numFmtId="0" fontId="38" fillId="0" borderId="15" xfId="0" applyFont="1" applyBorder="1" applyAlignment="1">
      <alignment vertical="center"/>
    </xf>
    <xf numFmtId="0" fontId="38" fillId="0" borderId="15" xfId="0" applyFont="1" applyBorder="1" applyAlignment="1"/>
    <xf numFmtId="0" fontId="56" fillId="12" borderId="68" xfId="0" applyFont="1" applyFill="1" applyBorder="1" applyAlignment="1">
      <alignment wrapText="1"/>
    </xf>
    <xf numFmtId="0" fontId="35" fillId="0" borderId="42" xfId="0" applyFont="1" applyFill="1" applyBorder="1" applyAlignment="1">
      <alignment horizontal="center"/>
    </xf>
    <xf numFmtId="3" fontId="35" fillId="0" borderId="42" xfId="0" applyNumberFormat="1" applyFont="1" applyBorder="1" applyAlignment="1">
      <alignment horizontal="center"/>
    </xf>
    <xf numFmtId="0" fontId="35" fillId="0" borderId="42" xfId="0" applyFont="1" applyFill="1" applyBorder="1" applyAlignment="1">
      <alignment vertical="center"/>
    </xf>
    <xf numFmtId="3" fontId="35" fillId="4" borderId="42" xfId="0" applyNumberFormat="1" applyFont="1" applyFill="1" applyBorder="1" applyAlignment="1">
      <alignment horizontal="center"/>
    </xf>
    <xf numFmtId="0" fontId="38" fillId="0" borderId="42" xfId="0" applyFont="1" applyFill="1" applyBorder="1" applyAlignment="1">
      <alignment horizontal="center"/>
    </xf>
    <xf numFmtId="0" fontId="38" fillId="0" borderId="42" xfId="0" applyFont="1" applyBorder="1" applyAlignment="1">
      <alignment horizontal="center"/>
    </xf>
    <xf numFmtId="2" fontId="45" fillId="3" borderId="22" xfId="34" applyNumberFormat="1" applyFont="1" applyFill="1" applyBorder="1" applyAlignment="1" applyProtection="1">
      <alignment horizontal="center" vertical="center"/>
      <protection locked="0"/>
    </xf>
    <xf numFmtId="0" fontId="45" fillId="3" borderId="22" xfId="34" applyFont="1" applyFill="1" applyBorder="1" applyAlignment="1" applyProtection="1">
      <alignment horizontal="left" vertical="center" wrapText="1"/>
      <protection locked="0"/>
    </xf>
    <xf numFmtId="0" fontId="45" fillId="3" borderId="22" xfId="0" applyFont="1" applyFill="1" applyBorder="1" applyAlignment="1" applyProtection="1">
      <alignment horizontal="center" vertical="center"/>
    </xf>
    <xf numFmtId="169" fontId="45" fillId="3" borderId="22" xfId="104" applyNumberFormat="1" applyFont="1" applyFill="1" applyBorder="1" applyAlignment="1">
      <alignment horizontal="center" vertical="center"/>
    </xf>
    <xf numFmtId="0" fontId="45" fillId="3" borderId="21" xfId="34" applyFont="1" applyFill="1" applyBorder="1" applyAlignment="1">
      <alignment horizontal="center" vertical="center" wrapText="1"/>
    </xf>
    <xf numFmtId="0" fontId="45" fillId="3" borderId="22" xfId="34" applyFont="1" applyFill="1" applyBorder="1" applyAlignment="1">
      <alignment horizontal="center" vertical="center" wrapText="1"/>
    </xf>
    <xf numFmtId="0" fontId="45" fillId="3" borderId="22" xfId="34" applyFont="1" applyFill="1" applyBorder="1" applyAlignment="1" applyProtection="1">
      <alignment wrapText="1"/>
      <protection locked="0"/>
    </xf>
    <xf numFmtId="0" fontId="45" fillId="3" borderId="22" xfId="0" applyFont="1" applyFill="1" applyBorder="1" applyAlignment="1">
      <alignment wrapText="1"/>
    </xf>
    <xf numFmtId="0" fontId="45" fillId="4" borderId="21" xfId="34" applyFont="1" applyFill="1" applyBorder="1" applyAlignment="1">
      <alignment horizontal="center" vertical="center" wrapText="1"/>
    </xf>
    <xf numFmtId="0" fontId="45" fillId="0" borderId="22" xfId="0" applyFont="1" applyFill="1" applyBorder="1" applyAlignment="1">
      <alignment vertical="center" wrapText="1"/>
    </xf>
    <xf numFmtId="0" fontId="45" fillId="3" borderId="22" xfId="0" applyFont="1" applyFill="1" applyBorder="1" applyAlignment="1">
      <alignment horizontal="center" vertical="center"/>
    </xf>
    <xf numFmtId="169" fontId="45" fillId="3" borderId="22" xfId="0" applyNumberFormat="1" applyFont="1" applyFill="1" applyBorder="1" applyAlignment="1">
      <alignment horizontal="center" vertical="center"/>
    </xf>
    <xf numFmtId="0" fontId="45" fillId="0" borderId="34" xfId="0" applyFont="1" applyBorder="1" applyAlignment="1">
      <alignment horizontal="center" vertical="center"/>
    </xf>
    <xf numFmtId="0" fontId="45" fillId="3" borderId="30" xfId="85" applyFont="1" applyFill="1" applyBorder="1"/>
    <xf numFmtId="0" fontId="45" fillId="0" borderId="30" xfId="0" applyFont="1" applyBorder="1" applyAlignment="1">
      <alignment wrapText="1"/>
    </xf>
    <xf numFmtId="0" fontId="45" fillId="0" borderId="30" xfId="0" applyFont="1" applyBorder="1" applyAlignment="1">
      <alignment horizontal="center" vertical="center"/>
    </xf>
    <xf numFmtId="0" fontId="45" fillId="0" borderId="66" xfId="0" applyFont="1" applyBorder="1" applyAlignment="1">
      <alignment horizontal="center" vertical="center"/>
    </xf>
    <xf numFmtId="0" fontId="76" fillId="0" borderId="14" xfId="0" applyNumberFormat="1" applyFont="1" applyFill="1" applyBorder="1" applyAlignment="1">
      <alignment horizontal="center" vertical="center" wrapText="1"/>
    </xf>
    <xf numFmtId="49" fontId="41" fillId="0" borderId="15" xfId="0" applyNumberFormat="1" applyFont="1" applyBorder="1" applyAlignment="1">
      <alignment vertical="center" wrapText="1"/>
    </xf>
    <xf numFmtId="49" fontId="41" fillId="2" borderId="15" xfId="0" applyNumberFormat="1" applyFont="1" applyFill="1" applyBorder="1" applyAlignment="1">
      <alignment vertical="center" wrapText="1"/>
    </xf>
    <xf numFmtId="1" fontId="76" fillId="0" borderId="15" xfId="0" applyNumberFormat="1" applyFont="1" applyFill="1" applyBorder="1" applyAlignment="1">
      <alignment horizontal="center" vertical="center" wrapText="1"/>
    </xf>
    <xf numFmtId="0" fontId="45" fillId="0" borderId="15" xfId="85" applyFont="1" applyFill="1" applyBorder="1"/>
    <xf numFmtId="0" fontId="76" fillId="0" borderId="15" xfId="0" applyFont="1" applyFill="1" applyBorder="1" applyAlignment="1">
      <alignment horizontal="left" vertical="center" wrapText="1"/>
    </xf>
    <xf numFmtId="0" fontId="76" fillId="0" borderId="15" xfId="0" applyFont="1" applyFill="1" applyBorder="1" applyAlignment="1">
      <alignment horizontal="center" vertical="center" wrapText="1"/>
    </xf>
    <xf numFmtId="49" fontId="76" fillId="0" borderId="15" xfId="0" applyNumberFormat="1" applyFont="1" applyFill="1" applyBorder="1" applyAlignment="1">
      <alignment horizontal="center" vertical="center" wrapText="1"/>
    </xf>
    <xf numFmtId="0" fontId="45" fillId="0" borderId="14" xfId="85" applyFont="1" applyFill="1" applyBorder="1"/>
    <xf numFmtId="49" fontId="77" fillId="0" borderId="15" xfId="0" applyNumberFormat="1" applyFont="1" applyFill="1" applyBorder="1" applyAlignment="1">
      <alignment vertical="center" wrapText="1"/>
    </xf>
    <xf numFmtId="0" fontId="76" fillId="0" borderId="15" xfId="0" applyNumberFormat="1" applyFont="1" applyFill="1" applyBorder="1" applyAlignment="1">
      <alignment horizontal="center" vertical="center" wrapText="1"/>
    </xf>
    <xf numFmtId="0" fontId="76" fillId="0" borderId="14" xfId="0" applyFont="1" applyFill="1" applyBorder="1" applyAlignment="1">
      <alignment horizontal="center" wrapText="1"/>
    </xf>
    <xf numFmtId="0" fontId="76" fillId="0" borderId="15" xfId="0" applyFont="1" applyFill="1" applyBorder="1" applyAlignment="1">
      <alignment horizontal="left" vertical="top" wrapText="1"/>
    </xf>
    <xf numFmtId="49" fontId="76" fillId="0" borderId="15" xfId="0" applyNumberFormat="1" applyFont="1" applyFill="1" applyBorder="1" applyAlignment="1">
      <alignment horizontal="left" vertical="top" wrapText="1"/>
    </xf>
    <xf numFmtId="49" fontId="78" fillId="0" borderId="15" xfId="0" applyNumberFormat="1" applyFont="1" applyFill="1" applyBorder="1" applyAlignment="1">
      <alignment horizontal="center" vertical="center" wrapText="1"/>
    </xf>
    <xf numFmtId="49" fontId="76" fillId="0" borderId="15" xfId="34" applyNumberFormat="1" applyFont="1" applyFill="1" applyBorder="1" applyAlignment="1">
      <alignment horizontal="left" vertical="center" wrapText="1"/>
    </xf>
    <xf numFmtId="49" fontId="76" fillId="0" borderId="15" xfId="34" applyNumberFormat="1" applyFont="1" applyFill="1" applyBorder="1" applyAlignment="1">
      <alignment horizontal="center" vertical="center" wrapText="1"/>
    </xf>
    <xf numFmtId="49" fontId="76" fillId="0" borderId="15" xfId="44" applyNumberFormat="1" applyFont="1" applyFill="1" applyBorder="1" applyAlignment="1">
      <alignment horizontal="left" vertical="center" wrapText="1"/>
    </xf>
    <xf numFmtId="49" fontId="76" fillId="0" borderId="15" xfId="44" applyNumberFormat="1" applyFont="1" applyFill="1" applyBorder="1" applyAlignment="1">
      <alignment horizontal="center" vertical="center" wrapText="1"/>
    </xf>
    <xf numFmtId="0" fontId="76" fillId="0" borderId="15" xfId="0" applyFont="1" applyFill="1" applyBorder="1" applyAlignment="1">
      <alignment horizontal="center" wrapText="1"/>
    </xf>
    <xf numFmtId="0" fontId="76" fillId="0" borderId="15" xfId="0" applyFont="1" applyFill="1" applyBorder="1" applyAlignment="1">
      <alignment wrapText="1"/>
    </xf>
    <xf numFmtId="0" fontId="77" fillId="0" borderId="15" xfId="0" applyFont="1" applyFill="1" applyBorder="1" applyAlignment="1">
      <alignment horizontal="left" vertical="top" wrapText="1"/>
    </xf>
    <xf numFmtId="0" fontId="76" fillId="0" borderId="15" xfId="0" applyNumberFormat="1" applyFont="1" applyFill="1" applyBorder="1" applyAlignment="1">
      <alignment horizontal="center" wrapText="1"/>
    </xf>
    <xf numFmtId="0" fontId="76" fillId="0" borderId="15" xfId="0" applyFont="1" applyFill="1" applyBorder="1" applyAlignment="1">
      <alignment horizontal="center" vertical="top" wrapText="1"/>
    </xf>
    <xf numFmtId="0" fontId="76" fillId="0" borderId="15" xfId="0" applyNumberFormat="1" applyFont="1" applyFill="1" applyBorder="1" applyAlignment="1">
      <alignment horizontal="center" vertical="top" wrapText="1"/>
    </xf>
    <xf numFmtId="49" fontId="76" fillId="0" borderId="14" xfId="0" applyNumberFormat="1" applyFont="1" applyFill="1" applyBorder="1" applyAlignment="1">
      <alignment horizontal="center" wrapText="1"/>
    </xf>
    <xf numFmtId="49" fontId="76" fillId="0" borderId="15" xfId="44" applyNumberFormat="1" applyFont="1" applyFill="1" applyBorder="1" applyAlignment="1">
      <alignment horizontal="center" vertical="center"/>
    </xf>
    <xf numFmtId="0" fontId="79" fillId="0" borderId="15" xfId="0" applyFont="1" applyFill="1" applyBorder="1" applyAlignment="1">
      <alignment horizontal="center" vertical="center" wrapText="1"/>
    </xf>
    <xf numFmtId="0" fontId="35" fillId="0" borderId="14" xfId="85" applyFont="1" applyFill="1" applyBorder="1"/>
    <xf numFmtId="0" fontId="35" fillId="0" borderId="15" xfId="85" applyFont="1" applyFill="1" applyBorder="1"/>
    <xf numFmtId="0" fontId="35" fillId="0" borderId="10" xfId="36" applyFont="1" applyBorder="1"/>
    <xf numFmtId="0" fontId="35" fillId="0" borderId="0" xfId="36" applyFont="1" applyBorder="1"/>
    <xf numFmtId="0" fontId="35" fillId="0" borderId="0" xfId="36" applyFont="1"/>
    <xf numFmtId="49" fontId="41" fillId="0" borderId="15" xfId="0" applyNumberFormat="1" applyFont="1" applyFill="1" applyBorder="1" applyAlignment="1">
      <alignment vertical="center" wrapText="1"/>
    </xf>
    <xf numFmtId="0" fontId="39" fillId="0" borderId="14" xfId="85" applyFont="1" applyFill="1" applyBorder="1"/>
    <xf numFmtId="0" fontId="39" fillId="0" borderId="15" xfId="85" applyFont="1" applyFill="1" applyBorder="1"/>
    <xf numFmtId="0" fontId="39" fillId="0" borderId="10" xfId="36" applyFont="1" applyBorder="1"/>
    <xf numFmtId="0" fontId="39" fillId="0" borderId="0" xfId="36" applyFont="1" applyBorder="1"/>
    <xf numFmtId="0" fontId="39" fillId="0" borderId="0" xfId="36" applyFont="1"/>
    <xf numFmtId="0" fontId="41" fillId="0" borderId="15" xfId="0" applyFont="1" applyFill="1" applyBorder="1" applyAlignment="1">
      <alignment horizontal="center" vertical="center" wrapText="1"/>
    </xf>
    <xf numFmtId="0" fontId="67" fillId="0" borderId="15" xfId="0" applyNumberFormat="1" applyFont="1" applyFill="1" applyBorder="1" applyAlignment="1">
      <alignment horizontal="center" vertical="center" wrapText="1"/>
    </xf>
    <xf numFmtId="0" fontId="67" fillId="0" borderId="15" xfId="0" applyNumberFormat="1" applyFont="1" applyFill="1" applyBorder="1" applyAlignment="1">
      <alignment horizontal="center" wrapText="1"/>
    </xf>
    <xf numFmtId="49" fontId="41" fillId="0" borderId="15" xfId="0" applyNumberFormat="1" applyFont="1" applyFill="1" applyBorder="1" applyAlignment="1">
      <alignment horizontal="center" wrapText="1"/>
    </xf>
    <xf numFmtId="0" fontId="67" fillId="0" borderId="15" xfId="0" applyFont="1" applyFill="1" applyBorder="1" applyAlignment="1">
      <alignment horizontal="center" vertical="top" wrapText="1"/>
    </xf>
    <xf numFmtId="0" fontId="67" fillId="0" borderId="15" xfId="0" applyNumberFormat="1" applyFont="1" applyFill="1" applyBorder="1" applyAlignment="1">
      <alignment horizontal="center" vertical="top" wrapText="1"/>
    </xf>
    <xf numFmtId="0" fontId="35" fillId="3" borderId="30" xfId="85" applyFont="1" applyFill="1" applyBorder="1"/>
    <xf numFmtId="4" fontId="45" fillId="0" borderId="22" xfId="88" applyNumberFormat="1" applyFont="1" applyFill="1" applyBorder="1" applyAlignment="1">
      <alignment horizontal="left" vertical="center" wrapText="1"/>
    </xf>
    <xf numFmtId="2" fontId="45" fillId="0" borderId="22"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shrinkToFit="1"/>
    </xf>
    <xf numFmtId="0" fontId="45" fillId="0" borderId="42" xfId="0" applyFont="1" applyFill="1" applyBorder="1" applyAlignment="1">
      <alignment horizontal="center" vertical="center"/>
    </xf>
    <xf numFmtId="0" fontId="45" fillId="0" borderId="22" xfId="0" applyFont="1" applyFill="1" applyBorder="1" applyAlignment="1">
      <alignment horizontal="left" wrapText="1" indent="1"/>
    </xf>
    <xf numFmtId="0" fontId="45" fillId="0" borderId="22" xfId="34" applyFont="1" applyFill="1" applyBorder="1" applyAlignment="1">
      <alignment horizontal="center" vertical="center" wrapText="1"/>
    </xf>
    <xf numFmtId="169" fontId="45" fillId="0" borderId="45" xfId="104" applyNumberFormat="1" applyFont="1" applyFill="1" applyBorder="1" applyAlignment="1">
      <alignment horizontal="center" vertical="center"/>
    </xf>
    <xf numFmtId="0" fontId="45" fillId="0" borderId="22" xfId="34" applyFont="1" applyFill="1" applyBorder="1" applyAlignment="1" applyProtection="1">
      <alignment vertical="center" wrapText="1"/>
      <protection locked="0"/>
    </xf>
    <xf numFmtId="2" fontId="45" fillId="0" borderId="45" xfId="34" applyNumberFormat="1" applyFont="1" applyFill="1" applyBorder="1" applyAlignment="1" applyProtection="1">
      <alignment horizontal="center" vertical="center"/>
      <protection locked="0"/>
    </xf>
    <xf numFmtId="2" fontId="45" fillId="0" borderId="22" xfId="46" applyNumberFormat="1" applyFont="1" applyFill="1" applyBorder="1" applyAlignment="1">
      <alignment horizontal="center" vertical="center" wrapText="1"/>
    </xf>
    <xf numFmtId="4" fontId="35" fillId="4" borderId="0" xfId="20" applyNumberFormat="1" applyFont="1" applyFill="1" applyBorder="1" applyAlignment="1">
      <alignment horizontal="center"/>
    </xf>
    <xf numFmtId="0" fontId="39" fillId="0" borderId="0" xfId="0" applyFont="1" applyBorder="1" applyAlignment="1">
      <alignment horizontal="left" vertical="center" wrapText="1"/>
    </xf>
    <xf numFmtId="0" fontId="45" fillId="0" borderId="22" xfId="0" applyFont="1" applyFill="1" applyBorder="1" applyAlignment="1">
      <alignment horizontal="center" vertical="center"/>
    </xf>
    <xf numFmtId="0" fontId="39" fillId="0" borderId="10" xfId="20" applyFont="1" applyBorder="1" applyAlignment="1">
      <alignment horizontal="center" vertical="top" wrapText="1"/>
    </xf>
    <xf numFmtId="49" fontId="39" fillId="0" borderId="0" xfId="20" applyNumberFormat="1" applyFont="1" applyBorder="1" applyAlignment="1">
      <alignment horizontal="center" vertical="top" wrapText="1"/>
    </xf>
    <xf numFmtId="4" fontId="35" fillId="0" borderId="69" xfId="20" applyNumberFormat="1" applyFont="1" applyBorder="1" applyAlignment="1">
      <alignment horizontal="center"/>
    </xf>
    <xf numFmtId="0" fontId="45" fillId="0" borderId="22" xfId="34" applyFont="1" applyFill="1" applyBorder="1" applyAlignment="1" applyProtection="1">
      <alignment horizontal="center" vertical="center"/>
      <protection locked="0"/>
    </xf>
    <xf numFmtId="0" fontId="45" fillId="0" borderId="22" xfId="46" applyFont="1" applyFill="1" applyBorder="1" applyAlignment="1">
      <alignment horizontal="left" vertical="center" wrapText="1"/>
    </xf>
    <xf numFmtId="0" fontId="45" fillId="0" borderId="22" xfId="46" applyFont="1" applyFill="1" applyBorder="1" applyAlignment="1">
      <alignment horizontal="center" vertical="center"/>
    </xf>
    <xf numFmtId="0" fontId="45" fillId="3" borderId="22" xfId="46" applyFont="1" applyFill="1" applyBorder="1" applyAlignment="1">
      <alignment horizontal="left" vertical="center" wrapText="1"/>
    </xf>
    <xf numFmtId="0" fontId="45" fillId="0" borderId="22" xfId="46" applyFont="1" applyFill="1" applyBorder="1" applyAlignment="1">
      <alignment horizontal="center" vertical="center" wrapText="1"/>
    </xf>
    <xf numFmtId="0" fontId="45" fillId="0" borderId="22" xfId="0" applyFont="1" applyBorder="1" applyAlignment="1">
      <alignment horizontal="left" wrapText="1" indent="1"/>
    </xf>
    <xf numFmtId="0" fontId="45" fillId="3" borderId="22" xfId="46" applyFont="1" applyFill="1" applyBorder="1" applyAlignment="1">
      <alignment horizontal="center" vertical="center" wrapText="1"/>
    </xf>
    <xf numFmtId="4" fontId="45" fillId="0" borderId="22" xfId="88" applyNumberFormat="1" applyFont="1" applyFill="1" applyBorder="1" applyAlignment="1">
      <alignment horizontal="center" vertical="center" wrapText="1"/>
    </xf>
    <xf numFmtId="2" fontId="45" fillId="0" borderId="22" xfId="46" applyNumberFormat="1" applyFont="1" applyFill="1" applyBorder="1" applyAlignment="1">
      <alignment horizontal="center"/>
    </xf>
    <xf numFmtId="4" fontId="45" fillId="0" borderId="22" xfId="0" applyNumberFormat="1" applyFont="1" applyFill="1" applyBorder="1" applyAlignment="1">
      <alignment vertical="center" wrapText="1"/>
    </xf>
    <xf numFmtId="0" fontId="45" fillId="0" borderId="22" xfId="0" applyNumberFormat="1" applyFont="1" applyFill="1" applyBorder="1" applyAlignment="1">
      <alignment horizontal="center" vertical="center" wrapText="1"/>
    </xf>
    <xf numFmtId="0" fontId="45" fillId="0" borderId="22" xfId="0" applyFont="1" applyFill="1" applyBorder="1" applyAlignment="1">
      <alignment horizontal="left" vertical="center" wrapText="1"/>
    </xf>
    <xf numFmtId="4" fontId="45" fillId="0" borderId="45" xfId="88" applyNumberFormat="1" applyFont="1" applyFill="1" applyBorder="1" applyAlignment="1">
      <alignment horizontal="center" vertical="center" wrapText="1"/>
    </xf>
    <xf numFmtId="169" fontId="35" fillId="3" borderId="45" xfId="0" applyNumberFormat="1" applyFont="1" applyFill="1" applyBorder="1" applyAlignment="1">
      <alignment horizontal="center" vertical="center" wrapText="1"/>
    </xf>
    <xf numFmtId="0" fontId="45" fillId="3" borderId="22" xfId="46" applyFont="1" applyFill="1" applyBorder="1" applyAlignment="1">
      <alignment horizontal="center"/>
    </xf>
    <xf numFmtId="0" fontId="45" fillId="0" borderId="21" xfId="34" applyFont="1" applyFill="1" applyBorder="1" applyAlignment="1">
      <alignment horizontal="center" vertical="center" wrapText="1"/>
    </xf>
    <xf numFmtId="0" fontId="45" fillId="3" borderId="22" xfId="47" applyNumberFormat="1" applyFont="1" applyFill="1" applyBorder="1" applyAlignment="1">
      <alignment horizontal="left" vertical="center" wrapText="1"/>
    </xf>
    <xf numFmtId="4" fontId="45" fillId="0" borderId="22" xfId="0" applyNumberFormat="1" applyFont="1" applyFill="1" applyBorder="1" applyAlignment="1">
      <alignment horizontal="center" vertical="center" wrapText="1"/>
    </xf>
    <xf numFmtId="0" fontId="35" fillId="3" borderId="48" xfId="34" applyFont="1" applyFill="1" applyBorder="1" applyAlignment="1" applyProtection="1">
      <alignment horizontal="center" vertical="center"/>
      <protection locked="0"/>
    </xf>
    <xf numFmtId="4" fontId="37" fillId="3" borderId="45" xfId="88" applyNumberFormat="1" applyFont="1" applyFill="1" applyBorder="1" applyAlignment="1">
      <alignment horizontal="center" vertical="center" wrapText="1"/>
    </xf>
    <xf numFmtId="0" fontId="35" fillId="0" borderId="28" xfId="0" applyFont="1" applyFill="1" applyBorder="1" applyAlignment="1">
      <alignment horizontal="center" vertical="center" wrapText="1"/>
    </xf>
    <xf numFmtId="0" fontId="45" fillId="0" borderId="21" xfId="91" applyFont="1" applyFill="1" applyBorder="1" applyAlignment="1">
      <alignment horizontal="center" vertical="center"/>
    </xf>
    <xf numFmtId="0" fontId="45" fillId="0" borderId="22" xfId="0" applyFont="1" applyFill="1" applyBorder="1" applyAlignment="1">
      <alignment horizontal="center"/>
    </xf>
    <xf numFmtId="3" fontId="37" fillId="0" borderId="21" xfId="88" applyNumberFormat="1" applyFont="1" applyFill="1" applyBorder="1" applyAlignment="1">
      <alignment horizontal="center" vertical="center" wrapText="1"/>
    </xf>
    <xf numFmtId="0" fontId="37" fillId="0" borderId="70" xfId="62" applyFont="1" applyBorder="1" applyAlignment="1">
      <alignment horizontal="center" vertical="center"/>
    </xf>
    <xf numFmtId="169" fontId="45" fillId="0" borderId="45" xfId="0" applyNumberFormat="1" applyFont="1" applyFill="1" applyBorder="1" applyAlignment="1">
      <alignment horizontal="center" vertical="center" wrapText="1"/>
    </xf>
    <xf numFmtId="2" fontId="45" fillId="0" borderId="45" xfId="0" applyNumberFormat="1" applyFont="1" applyFill="1" applyBorder="1" applyAlignment="1">
      <alignment horizontal="center"/>
    </xf>
    <xf numFmtId="0" fontId="35" fillId="3" borderId="45" xfId="0" applyFont="1" applyFill="1" applyBorder="1" applyAlignment="1">
      <alignment horizontal="center"/>
    </xf>
    <xf numFmtId="169" fontId="35" fillId="3" borderId="45" xfId="104" applyNumberFormat="1" applyFont="1" applyFill="1" applyBorder="1" applyAlignment="1">
      <alignment horizontal="center" vertical="center"/>
    </xf>
    <xf numFmtId="2" fontId="35" fillId="3" borderId="45" xfId="0" applyNumberFormat="1" applyFont="1" applyFill="1" applyBorder="1" applyAlignment="1">
      <alignment horizontal="center"/>
    </xf>
    <xf numFmtId="3" fontId="45" fillId="0" borderId="21" xfId="88" applyNumberFormat="1" applyFont="1" applyFill="1" applyBorder="1" applyAlignment="1">
      <alignment horizontal="center"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2" fontId="45" fillId="3" borderId="45" xfId="46" applyNumberFormat="1" applyFont="1" applyFill="1" applyBorder="1" applyAlignment="1">
      <alignment horizontal="center" vertical="center" wrapText="1"/>
    </xf>
    <xf numFmtId="0" fontId="45" fillId="0" borderId="22" xfId="90" applyFont="1" applyFill="1" applyBorder="1" applyAlignment="1">
      <alignment horizontal="center" vertical="center" wrapText="1"/>
    </xf>
    <xf numFmtId="0" fontId="45" fillId="0" borderId="22" xfId="19" applyFont="1" applyFill="1" applyBorder="1" applyAlignment="1" applyProtection="1">
      <alignment horizontal="center" vertical="center"/>
    </xf>
    <xf numFmtId="0" fontId="45" fillId="0" borderId="22" xfId="94" applyFont="1" applyFill="1" applyBorder="1" applyAlignment="1">
      <alignment horizontal="center" vertical="center" wrapText="1"/>
    </xf>
    <xf numFmtId="0" fontId="35" fillId="3" borderId="42" xfId="0" applyFont="1" applyFill="1" applyBorder="1" applyAlignment="1">
      <alignment horizontal="center" vertical="center"/>
    </xf>
    <xf numFmtId="0" fontId="45" fillId="0" borderId="22" xfId="19" applyFont="1" applyFill="1" applyBorder="1" applyAlignment="1" applyProtection="1">
      <alignment horizontal="left" vertical="center" wrapText="1"/>
      <protection locked="0"/>
    </xf>
    <xf numFmtId="1" fontId="47" fillId="0" borderId="71" xfId="0" applyNumberFormat="1" applyFont="1" applyFill="1" applyBorder="1" applyAlignment="1">
      <alignment horizontal="center" vertical="center" wrapText="1"/>
    </xf>
    <xf numFmtId="2" fontId="35" fillId="3" borderId="45" xfId="46" applyNumberFormat="1" applyFont="1" applyFill="1" applyBorder="1" applyAlignment="1">
      <alignment horizontal="center" vertical="center" wrapText="1"/>
    </xf>
    <xf numFmtId="1" fontId="45" fillId="0" borderId="22" xfId="19" applyNumberFormat="1" applyFont="1" applyFill="1" applyBorder="1" applyAlignment="1" applyProtection="1">
      <alignment horizontal="center" vertical="center"/>
      <protection locked="0"/>
    </xf>
    <xf numFmtId="0" fontId="80" fillId="0" borderId="22" xfId="90" applyFont="1" applyFill="1" applyBorder="1" applyAlignment="1">
      <alignment horizontal="center" vertical="center" wrapText="1"/>
    </xf>
    <xf numFmtId="0" fontId="45" fillId="0" borderId="22" xfId="34" applyFont="1" applyFill="1" applyBorder="1" applyAlignment="1" applyProtection="1">
      <alignment horizontal="left" vertical="center" wrapText="1" indent="1"/>
      <protection locked="0"/>
    </xf>
    <xf numFmtId="2" fontId="35" fillId="3" borderId="66" xfId="34" applyNumberFormat="1" applyFont="1" applyFill="1" applyBorder="1" applyAlignment="1" applyProtection="1">
      <alignment horizontal="center" vertical="center"/>
      <protection locked="0"/>
    </xf>
    <xf numFmtId="0" fontId="45" fillId="0" borderId="15" xfId="0" applyFont="1" applyFill="1" applyBorder="1" applyAlignment="1">
      <alignment horizontal="center" vertical="center"/>
    </xf>
    <xf numFmtId="0" fontId="45" fillId="0" borderId="15" xfId="0" applyFont="1" applyFill="1" applyBorder="1" applyAlignment="1">
      <alignment wrapText="1"/>
    </xf>
    <xf numFmtId="0" fontId="47" fillId="3" borderId="15" xfId="94" applyFont="1" applyFill="1" applyBorder="1" applyAlignment="1">
      <alignment horizontal="center" vertical="center" wrapText="1"/>
    </xf>
    <xf numFmtId="2" fontId="35" fillId="3" borderId="42" xfId="34" applyNumberFormat="1" applyFont="1" applyFill="1" applyBorder="1" applyAlignment="1" applyProtection="1">
      <alignment horizontal="center" vertical="center"/>
      <protection locked="0"/>
    </xf>
    <xf numFmtId="0" fontId="47" fillId="0" borderId="72" xfId="0" applyFont="1" applyFill="1" applyBorder="1" applyAlignment="1">
      <alignment horizontal="center" vertical="center"/>
    </xf>
    <xf numFmtId="1" fontId="47" fillId="0" borderId="72" xfId="0" applyNumberFormat="1" applyFont="1" applyFill="1" applyBorder="1" applyAlignment="1">
      <alignment horizontal="center" vertical="center" wrapText="1"/>
    </xf>
    <xf numFmtId="1" fontId="47" fillId="3" borderId="72" xfId="0" applyNumberFormat="1" applyFont="1" applyFill="1" applyBorder="1" applyAlignment="1">
      <alignment horizontal="center" vertical="center" wrapText="1"/>
    </xf>
    <xf numFmtId="1" fontId="47" fillId="0" borderId="69" xfId="0" applyNumberFormat="1" applyFont="1" applyFill="1" applyBorder="1" applyAlignment="1">
      <alignment horizontal="center" vertical="center" wrapText="1"/>
    </xf>
    <xf numFmtId="2" fontId="45" fillId="3" borderId="22" xfId="46" applyNumberFormat="1" applyFont="1" applyFill="1" applyBorder="1" applyAlignment="1">
      <alignment horizontal="center" vertical="center" wrapText="1"/>
    </xf>
    <xf numFmtId="2" fontId="45" fillId="3" borderId="22" xfId="46" applyNumberFormat="1" applyFont="1" applyFill="1" applyBorder="1" applyAlignment="1">
      <alignment horizontal="center"/>
    </xf>
    <xf numFmtId="4" fontId="81" fillId="3" borderId="45" xfId="88" applyNumberFormat="1" applyFont="1" applyFill="1" applyBorder="1" applyAlignment="1">
      <alignment horizontal="center" vertical="center" wrapText="1"/>
    </xf>
    <xf numFmtId="4" fontId="82" fillId="3" borderId="22" xfId="0" applyNumberFormat="1" applyFont="1" applyFill="1" applyBorder="1" applyAlignment="1">
      <alignment vertical="center" wrapText="1"/>
    </xf>
    <xf numFmtId="0" fontId="45" fillId="0" borderId="21" xfId="85" applyFont="1" applyBorder="1" applyAlignment="1">
      <alignment horizontal="center" vertical="center"/>
    </xf>
    <xf numFmtId="0" fontId="80" fillId="0" borderId="22" xfId="0" applyFont="1" applyFill="1" applyBorder="1" applyAlignment="1">
      <alignment horizontal="center" vertical="center" wrapText="1"/>
    </xf>
    <xf numFmtId="0" fontId="77" fillId="2" borderId="28" xfId="33" applyFont="1" applyFill="1" applyBorder="1" applyAlignment="1" applyProtection="1">
      <alignment vertical="center" wrapText="1"/>
      <protection locked="0"/>
    </xf>
    <xf numFmtId="0" fontId="45" fillId="0" borderId="15" xfId="34" applyFont="1" applyBorder="1" applyAlignment="1" applyProtection="1">
      <alignment horizontal="center" vertical="center"/>
      <protection locked="0"/>
    </xf>
    <xf numFmtId="0" fontId="45" fillId="3" borderId="15" xfId="34" applyFont="1" applyFill="1" applyBorder="1" applyAlignment="1" applyProtection="1">
      <alignment horizontal="center" vertical="center"/>
      <protection locked="0"/>
    </xf>
    <xf numFmtId="3" fontId="45" fillId="0" borderId="26" xfId="0" applyNumberFormat="1" applyFont="1" applyBorder="1" applyAlignment="1">
      <alignment horizontal="right" vertical="center" wrapText="1"/>
    </xf>
    <xf numFmtId="4" fontId="45" fillId="0" borderId="22" xfId="0" applyNumberFormat="1" applyFont="1" applyBorder="1" applyAlignment="1">
      <alignment horizontal="center" vertical="center" wrapText="1"/>
    </xf>
    <xf numFmtId="4" fontId="83" fillId="0" borderId="22" xfId="0" applyNumberFormat="1" applyFont="1" applyFill="1" applyBorder="1" applyAlignment="1">
      <alignment horizontal="left" vertical="center" wrapText="1"/>
    </xf>
    <xf numFmtId="4" fontId="45" fillId="3" borderId="22" xfId="0" applyNumberFormat="1" applyFont="1" applyFill="1" applyBorder="1" applyAlignment="1">
      <alignment horizontal="center" vertical="center" wrapText="1"/>
    </xf>
    <xf numFmtId="3" fontId="45" fillId="0" borderId="34" xfId="88" applyNumberFormat="1" applyFont="1" applyBorder="1" applyAlignment="1">
      <alignment horizontal="center" vertical="center" wrapText="1"/>
    </xf>
    <xf numFmtId="4" fontId="45" fillId="0" borderId="30" xfId="88" applyNumberFormat="1" applyFont="1" applyBorder="1" applyAlignment="1">
      <alignment horizontal="center" vertical="center" wrapText="1"/>
    </xf>
    <xf numFmtId="4" fontId="45" fillId="0" borderId="30" xfId="88" applyNumberFormat="1" applyFont="1" applyBorder="1" applyAlignment="1">
      <alignment horizontal="left" vertical="center" wrapText="1"/>
    </xf>
    <xf numFmtId="4" fontId="45" fillId="3" borderId="30" xfId="88" applyNumberFormat="1" applyFont="1" applyFill="1" applyBorder="1" applyAlignment="1">
      <alignment horizontal="center" vertical="center" wrapText="1"/>
    </xf>
    <xf numFmtId="4" fontId="45" fillId="0" borderId="30" xfId="88" applyNumberFormat="1" applyFont="1" applyFill="1" applyBorder="1" applyAlignment="1">
      <alignment horizontal="center" vertical="center" wrapText="1"/>
    </xf>
    <xf numFmtId="0" fontId="45" fillId="3" borderId="30" xfId="34" applyFont="1" applyFill="1" applyBorder="1" applyAlignment="1">
      <alignment horizontal="center" vertical="center" wrapText="1"/>
    </xf>
    <xf numFmtId="0" fontId="45" fillId="3" borderId="30" xfId="46" applyFont="1" applyFill="1" applyBorder="1" applyAlignment="1">
      <alignment horizontal="left" vertical="center" wrapText="1"/>
    </xf>
    <xf numFmtId="0" fontId="45" fillId="3" borderId="30" xfId="46" applyFont="1" applyFill="1" applyBorder="1" applyAlignment="1">
      <alignment horizontal="center" vertical="center" wrapText="1"/>
    </xf>
    <xf numFmtId="172" fontId="45" fillId="0" borderId="30" xfId="46" applyNumberFormat="1" applyFont="1" applyFill="1" applyBorder="1" applyAlignment="1">
      <alignment horizontal="center" vertical="center" wrapText="1"/>
    </xf>
    <xf numFmtId="0" fontId="45" fillId="3" borderId="30" xfId="46" applyFont="1" applyFill="1" applyBorder="1" applyAlignment="1">
      <alignment horizontal="center" vertical="center"/>
    </xf>
    <xf numFmtId="2" fontId="45" fillId="0" borderId="30" xfId="46" applyNumberFormat="1" applyFont="1" applyFill="1" applyBorder="1" applyAlignment="1">
      <alignment horizontal="center" vertical="center" wrapText="1"/>
    </xf>
    <xf numFmtId="0" fontId="45" fillId="3" borderId="30" xfId="91" applyFont="1" applyFill="1" applyBorder="1" applyAlignment="1">
      <alignment horizontal="center"/>
    </xf>
    <xf numFmtId="0" fontId="45" fillId="3" borderId="30" xfId="46" applyFont="1" applyFill="1" applyBorder="1" applyAlignment="1">
      <alignment horizontal="left" wrapText="1"/>
    </xf>
    <xf numFmtId="0" fontId="45" fillId="0" borderId="30" xfId="46" applyFont="1" applyFill="1" applyBorder="1" applyAlignment="1">
      <alignment horizontal="center" vertical="center" wrapText="1"/>
    </xf>
    <xf numFmtId="0" fontId="45" fillId="3" borderId="34" xfId="91" applyFont="1" applyFill="1" applyBorder="1" applyAlignment="1">
      <alignment horizontal="center" vertical="center"/>
    </xf>
    <xf numFmtId="0" fontId="45" fillId="3" borderId="30" xfId="34" applyFont="1" applyFill="1" applyBorder="1" applyAlignment="1" applyProtection="1">
      <alignment horizontal="left" vertical="center" wrapText="1" indent="1"/>
      <protection locked="0"/>
    </xf>
    <xf numFmtId="2" fontId="45" fillId="0" borderId="30" xfId="46" applyNumberFormat="1" applyFont="1" applyFill="1" applyBorder="1" applyAlignment="1">
      <alignment horizontal="center" vertical="center"/>
    </xf>
    <xf numFmtId="0" fontId="45" fillId="3" borderId="30" xfId="46" applyFont="1" applyFill="1" applyBorder="1" applyAlignment="1">
      <alignment horizontal="right" vertical="top" wrapText="1"/>
    </xf>
    <xf numFmtId="0" fontId="45" fillId="0" borderId="30" xfId="46" applyFont="1" applyFill="1" applyBorder="1" applyAlignment="1">
      <alignment horizontal="center" vertical="center"/>
    </xf>
    <xf numFmtId="3" fontId="45" fillId="0" borderId="0" xfId="0" applyNumberFormat="1" applyFont="1" applyAlignment="1">
      <alignment horizontal="right" vertical="center" wrapText="1"/>
    </xf>
    <xf numFmtId="4" fontId="45" fillId="0" borderId="0" xfId="0" applyNumberFormat="1" applyFont="1" applyAlignment="1">
      <alignment horizontal="center" vertical="center" wrapText="1"/>
    </xf>
    <xf numFmtId="4" fontId="83" fillId="3" borderId="0" xfId="0" applyNumberFormat="1" applyFont="1" applyFill="1" applyAlignment="1">
      <alignment horizontal="left" vertical="center" wrapText="1"/>
    </xf>
    <xf numFmtId="4" fontId="45" fillId="0" borderId="0" xfId="0" applyNumberFormat="1" applyFont="1" applyFill="1" applyAlignment="1">
      <alignment horizontal="center" vertical="center" wrapText="1"/>
    </xf>
    <xf numFmtId="0" fontId="45" fillId="3" borderId="30" xfId="91" applyFont="1" applyFill="1" applyBorder="1" applyAlignment="1">
      <alignment horizontal="center" vertical="center"/>
    </xf>
    <xf numFmtId="0" fontId="45" fillId="0" borderId="30" xfId="46" applyFont="1" applyBorder="1" applyAlignment="1">
      <alignment horizontal="left" vertical="center" wrapText="1"/>
    </xf>
    <xf numFmtId="0" fontId="45" fillId="0" borderId="30" xfId="46" applyFont="1" applyBorder="1" applyAlignment="1">
      <alignment horizontal="left" wrapText="1"/>
    </xf>
    <xf numFmtId="0" fontId="45" fillId="0" borderId="30" xfId="91" applyFont="1" applyBorder="1"/>
    <xf numFmtId="2" fontId="45" fillId="0" borderId="30" xfId="91" applyNumberFormat="1" applyFont="1" applyFill="1" applyBorder="1" applyAlignment="1">
      <alignment horizontal="center" vertical="center"/>
    </xf>
    <xf numFmtId="0" fontId="22" fillId="0" borderId="14" xfId="0" applyFont="1" applyFill="1" applyBorder="1" applyAlignment="1">
      <alignment horizontal="center"/>
    </xf>
    <xf numFmtId="0" fontId="22" fillId="3" borderId="15" xfId="85" applyFont="1" applyFill="1" applyBorder="1"/>
    <xf numFmtId="0" fontId="22" fillId="0" borderId="15" xfId="0" applyFont="1" applyFill="1" applyBorder="1" applyAlignment="1">
      <alignment horizontal="left" wrapText="1"/>
    </xf>
    <xf numFmtId="0" fontId="22" fillId="0" borderId="15" xfId="0" applyFont="1" applyFill="1" applyBorder="1"/>
    <xf numFmtId="0" fontId="22" fillId="0" borderId="15" xfId="0" applyFont="1" applyFill="1" applyBorder="1" applyAlignment="1">
      <alignment horizontal="center"/>
    </xf>
    <xf numFmtId="0" fontId="45" fillId="3" borderId="22" xfId="0" applyFont="1" applyFill="1" applyBorder="1" applyAlignment="1">
      <alignment horizontal="left" wrapText="1"/>
    </xf>
    <xf numFmtId="1" fontId="45" fillId="3" borderId="22" xfId="19" applyNumberFormat="1" applyFont="1" applyFill="1" applyBorder="1" applyAlignment="1" applyProtection="1">
      <alignment horizontal="center" vertical="center"/>
      <protection locked="0"/>
    </xf>
    <xf numFmtId="4" fontId="45" fillId="3" borderId="15" xfId="88" applyNumberFormat="1" applyFont="1" applyFill="1" applyBorder="1" applyAlignment="1">
      <alignment horizontal="center" vertical="center" wrapText="1"/>
    </xf>
    <xf numFmtId="0" fontId="35" fillId="18" borderId="15" xfId="0" applyNumberFormat="1" applyFont="1" applyFill="1" applyBorder="1" applyAlignment="1">
      <alignment vertical="top" wrapText="1"/>
    </xf>
    <xf numFmtId="0" fontId="35" fillId="18" borderId="15" xfId="0" applyNumberFormat="1" applyFont="1" applyFill="1" applyBorder="1" applyAlignment="1">
      <alignment horizontal="center" vertical="top"/>
    </xf>
    <xf numFmtId="0" fontId="35" fillId="0" borderId="1" xfId="68" applyFont="1" applyBorder="1" applyAlignment="1">
      <alignment horizontal="center" vertical="center" wrapText="1"/>
    </xf>
    <xf numFmtId="0" fontId="35" fillId="0" borderId="3" xfId="68" applyFont="1" applyBorder="1" applyAlignment="1">
      <alignment horizontal="center" vertical="center" wrapText="1"/>
    </xf>
    <xf numFmtId="0" fontId="35" fillId="0" borderId="2" xfId="68" applyFont="1" applyBorder="1" applyAlignment="1">
      <alignment horizontal="center" vertical="center" wrapText="1"/>
    </xf>
    <xf numFmtId="0" fontId="47" fillId="0" borderId="0" xfId="68" applyFont="1" applyAlignment="1">
      <alignment horizontal="right" vertical="center" wrapText="1"/>
    </xf>
    <xf numFmtId="0" fontId="40" fillId="15" borderId="11" xfId="68" applyFont="1" applyFill="1" applyBorder="1" applyAlignment="1">
      <alignment horizontal="center"/>
    </xf>
    <xf numFmtId="0" fontId="40" fillId="15" borderId="40" xfId="68" applyFont="1" applyFill="1" applyBorder="1" applyAlignment="1">
      <alignment horizontal="center"/>
    </xf>
    <xf numFmtId="0" fontId="40" fillId="15" borderId="39" xfId="68" applyFont="1" applyFill="1" applyBorder="1" applyAlignment="1">
      <alignment horizontal="center"/>
    </xf>
    <xf numFmtId="0" fontId="36" fillId="0" borderId="0" xfId="68" applyFont="1" applyAlignment="1">
      <alignment horizontal="left" vertical="center" wrapText="1"/>
    </xf>
    <xf numFmtId="17" fontId="39" fillId="3" borderId="0" xfId="0" applyNumberFormat="1" applyFont="1" applyFill="1" applyAlignment="1">
      <alignment horizontal="left" vertical="top" wrapText="1"/>
    </xf>
    <xf numFmtId="0" fontId="39" fillId="3" borderId="0" xfId="0" applyFont="1" applyFill="1" applyAlignment="1">
      <alignment horizontal="left" vertical="top" wrapText="1"/>
    </xf>
    <xf numFmtId="0" fontId="39" fillId="0" borderId="47" xfId="0" applyFont="1" applyBorder="1" applyAlignment="1">
      <alignment horizontal="left" vertical="center" wrapText="1"/>
    </xf>
    <xf numFmtId="0" fontId="39" fillId="0" borderId="46" xfId="0" applyFont="1" applyBorder="1" applyAlignment="1">
      <alignment horizontal="left" vertical="center" wrapText="1"/>
    </xf>
    <xf numFmtId="0" fontId="24" fillId="0" borderId="0" xfId="0" applyFont="1" applyFill="1" applyBorder="1" applyAlignment="1">
      <alignment horizontal="center"/>
    </xf>
    <xf numFmtId="0" fontId="39" fillId="0" borderId="0" xfId="0" applyFont="1" applyFill="1" applyBorder="1" applyAlignment="1">
      <alignment horizontal="center"/>
    </xf>
    <xf numFmtId="0" fontId="40" fillId="17" borderId="11" xfId="20" applyFont="1" applyFill="1" applyBorder="1" applyAlignment="1">
      <alignment horizontal="center"/>
    </xf>
    <xf numFmtId="0" fontId="40" fillId="17" borderId="40" xfId="20" applyFont="1" applyFill="1" applyBorder="1" applyAlignment="1">
      <alignment horizontal="center"/>
    </xf>
    <xf numFmtId="0" fontId="40" fillId="17" borderId="39" xfId="20" applyFont="1" applyFill="1" applyBorder="1" applyAlignment="1">
      <alignment horizontal="center"/>
    </xf>
    <xf numFmtId="0" fontId="39" fillId="0" borderId="0" xfId="20" applyFont="1" applyAlignment="1">
      <alignment horizontal="center" vertical="top" wrapText="1"/>
    </xf>
    <xf numFmtId="0" fontId="39" fillId="0" borderId="52" xfId="20" applyFont="1" applyBorder="1" applyAlignment="1">
      <alignment horizontal="center" vertical="top" wrapText="1"/>
    </xf>
    <xf numFmtId="0" fontId="39" fillId="0" borderId="2" xfId="20" applyFont="1" applyBorder="1" applyAlignment="1">
      <alignment horizontal="center" vertical="center" wrapText="1"/>
    </xf>
    <xf numFmtId="0" fontId="39" fillId="0" borderId="17" xfId="20" applyFont="1" applyBorder="1" applyAlignment="1">
      <alignment horizontal="center" vertical="center" wrapText="1"/>
    </xf>
    <xf numFmtId="0" fontId="39" fillId="0" borderId="18" xfId="20" applyFont="1" applyBorder="1" applyAlignment="1">
      <alignment horizontal="center" vertical="center" wrapText="1"/>
    </xf>
    <xf numFmtId="0" fontId="39" fillId="0" borderId="19" xfId="20" applyFont="1" applyBorder="1" applyAlignment="1">
      <alignment horizontal="center" vertical="center" wrapText="1"/>
    </xf>
    <xf numFmtId="0" fontId="39" fillId="0" borderId="20" xfId="20" applyFont="1" applyBorder="1" applyAlignment="1">
      <alignment horizontal="center" vertical="center" wrapText="1"/>
    </xf>
    <xf numFmtId="0" fontId="35" fillId="0" borderId="2" xfId="20" applyFont="1" applyBorder="1" applyAlignment="1">
      <alignment horizontal="justify" vertical="top" wrapText="1"/>
    </xf>
    <xf numFmtId="0" fontId="39" fillId="0" borderId="2" xfId="20" applyFont="1" applyBorder="1" applyAlignment="1">
      <alignment horizontal="right" vertical="center" wrapText="1"/>
    </xf>
    <xf numFmtId="0" fontId="35" fillId="0" borderId="50" xfId="20" applyFont="1" applyBorder="1" applyAlignment="1">
      <alignment horizontal="center" vertical="top" wrapText="1"/>
    </xf>
    <xf numFmtId="0" fontId="35" fillId="0" borderId="49" xfId="20" applyFont="1" applyBorder="1" applyAlignment="1">
      <alignment horizontal="center" vertical="top" wrapText="1"/>
    </xf>
    <xf numFmtId="0" fontId="35" fillId="0" borderId="0" xfId="0" applyFont="1" applyFill="1" applyAlignment="1">
      <alignment horizontal="left" vertical="center" wrapText="1"/>
    </xf>
    <xf numFmtId="0" fontId="34" fillId="0" borderId="0" xfId="36" applyFont="1" applyAlignment="1">
      <alignment horizontal="right"/>
    </xf>
    <xf numFmtId="0" fontId="34" fillId="0" borderId="0" xfId="36" applyFont="1" applyAlignment="1">
      <alignment horizontal="center" vertical="center"/>
    </xf>
    <xf numFmtId="0" fontId="49" fillId="0" borderId="0" xfId="36" applyFont="1" applyAlignment="1">
      <alignment horizontal="center" vertical="center"/>
    </xf>
    <xf numFmtId="0" fontId="37" fillId="0" borderId="2" xfId="36" applyFont="1" applyBorder="1" applyAlignment="1">
      <alignment horizontal="center" vertical="center" textRotation="90"/>
    </xf>
    <xf numFmtId="0" fontId="37" fillId="0" borderId="1" xfId="36" applyFont="1" applyBorder="1" applyAlignment="1">
      <alignment horizontal="center" vertical="center" textRotation="90"/>
    </xf>
    <xf numFmtId="0" fontId="37" fillId="0" borderId="3" xfId="36" applyFont="1" applyBorder="1" applyAlignment="1">
      <alignment horizontal="center" vertical="center" textRotation="90"/>
    </xf>
    <xf numFmtId="0" fontId="37" fillId="0" borderId="1" xfId="36" applyFont="1" applyBorder="1" applyAlignment="1">
      <alignment horizontal="center" vertical="center" wrapText="1"/>
    </xf>
    <xf numFmtId="0" fontId="37" fillId="0" borderId="3" xfId="36" applyFont="1" applyBorder="1" applyAlignment="1">
      <alignment horizontal="center" vertical="center" wrapText="1"/>
    </xf>
    <xf numFmtId="0" fontId="37" fillId="0" borderId="2" xfId="36" applyFont="1" applyBorder="1" applyAlignment="1">
      <alignment horizontal="center" vertical="center" textRotation="90" wrapText="1"/>
    </xf>
    <xf numFmtId="0" fontId="37" fillId="0" borderId="11" xfId="36" applyFont="1" applyBorder="1" applyAlignment="1">
      <alignment horizontal="center" vertical="center" textRotation="90"/>
    </xf>
    <xf numFmtId="0" fontId="37" fillId="0" borderId="2" xfId="36" applyFont="1" applyBorder="1" applyAlignment="1">
      <alignment horizontal="center" vertical="center" wrapText="1"/>
    </xf>
    <xf numFmtId="0" fontId="37" fillId="0" borderId="39" xfId="36" applyFont="1" applyBorder="1" applyAlignment="1">
      <alignment horizontal="center" vertical="center" textRotation="90"/>
    </xf>
    <xf numFmtId="0" fontId="52" fillId="0" borderId="0" xfId="0" applyFont="1" applyFill="1" applyAlignment="1">
      <alignment horizontal="left" vertical="center" wrapText="1"/>
    </xf>
    <xf numFmtId="0" fontId="51" fillId="0" borderId="0" xfId="36" applyFont="1" applyAlignment="1">
      <alignment horizontal="right"/>
    </xf>
    <xf numFmtId="0" fontId="50" fillId="0" borderId="0" xfId="36" applyFont="1" applyAlignment="1">
      <alignment horizontal="center" vertical="center"/>
    </xf>
    <xf numFmtId="0" fontId="53" fillId="0" borderId="2" xfId="36" applyFont="1" applyBorder="1" applyAlignment="1">
      <alignment horizontal="center" vertical="center" textRotation="90"/>
    </xf>
    <xf numFmtId="0" fontId="53" fillId="0" borderId="1" xfId="36" applyFont="1" applyBorder="1" applyAlignment="1">
      <alignment horizontal="center" vertical="center" textRotation="90"/>
    </xf>
    <xf numFmtId="0" fontId="53" fillId="0" borderId="3" xfId="36" applyFont="1" applyBorder="1" applyAlignment="1">
      <alignment horizontal="center" vertical="center" textRotation="90"/>
    </xf>
    <xf numFmtId="0" fontId="53" fillId="0" borderId="2" xfId="36" applyFont="1" applyBorder="1" applyAlignment="1">
      <alignment horizontal="center" vertical="center" wrapText="1"/>
    </xf>
    <xf numFmtId="0" fontId="53" fillId="0" borderId="2" xfId="36" applyFont="1" applyBorder="1" applyAlignment="1">
      <alignment horizontal="center" vertical="center" textRotation="90" wrapText="1"/>
    </xf>
    <xf numFmtId="0" fontId="53" fillId="0" borderId="11" xfId="36" applyFont="1" applyBorder="1" applyAlignment="1">
      <alignment horizontal="center" vertical="center" textRotation="90"/>
    </xf>
    <xf numFmtId="0" fontId="32" fillId="0" borderId="2" xfId="36" applyFont="1" applyBorder="1" applyAlignment="1">
      <alignment horizontal="center" vertical="center" wrapText="1"/>
    </xf>
    <xf numFmtId="0" fontId="39" fillId="0" borderId="15" xfId="0" applyFont="1" applyBorder="1" applyAlignment="1">
      <alignment horizontal="left" vertical="center" wrapText="1"/>
    </xf>
    <xf numFmtId="0" fontId="39" fillId="0" borderId="15" xfId="0" applyFont="1" applyFill="1" applyBorder="1" applyAlignment="1">
      <alignment horizontal="left" vertical="center" wrapText="1"/>
    </xf>
    <xf numFmtId="0" fontId="39" fillId="3" borderId="15" xfId="0" applyFont="1" applyFill="1" applyBorder="1" applyAlignment="1">
      <alignment horizontal="left" vertical="center" wrapText="1"/>
    </xf>
    <xf numFmtId="0" fontId="39" fillId="0" borderId="53" xfId="0" applyFont="1" applyBorder="1" applyAlignment="1">
      <alignment horizontal="left" vertical="center" wrapText="1"/>
    </xf>
    <xf numFmtId="0" fontId="39" fillId="0" borderId="44" xfId="20" applyFont="1" applyBorder="1" applyAlignment="1">
      <alignment horizontal="center" vertical="top" wrapText="1"/>
    </xf>
    <xf numFmtId="0" fontId="39" fillId="0" borderId="43" xfId="20" applyFont="1" applyBorder="1" applyAlignment="1">
      <alignment horizontal="center" vertical="top" wrapText="1"/>
    </xf>
    <xf numFmtId="0" fontId="35" fillId="0" borderId="0" xfId="20" applyFont="1" applyAlignment="1">
      <alignment horizontal="right" vertical="top" wrapText="1"/>
    </xf>
    <xf numFmtId="0" fontId="37" fillId="0" borderId="17" xfId="36" applyFont="1" applyBorder="1" applyAlignment="1">
      <alignment horizontal="center" vertical="center" wrapText="1"/>
    </xf>
    <xf numFmtId="0" fontId="37" fillId="0" borderId="18" xfId="36" applyFont="1" applyBorder="1" applyAlignment="1">
      <alignment horizontal="center" vertical="center" wrapText="1"/>
    </xf>
    <xf numFmtId="0" fontId="37" fillId="0" borderId="19" xfId="36" applyFont="1" applyBorder="1" applyAlignment="1">
      <alignment horizontal="center" vertical="center" wrapText="1"/>
    </xf>
    <xf numFmtId="0" fontId="37" fillId="0" borderId="20" xfId="36" applyFont="1" applyBorder="1" applyAlignment="1">
      <alignment horizontal="center"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53" fillId="0" borderId="17" xfId="36" applyFont="1" applyBorder="1" applyAlignment="1">
      <alignment horizontal="center" vertical="center" wrapText="1"/>
    </xf>
    <xf numFmtId="0" fontId="53" fillId="0" borderId="18" xfId="36" applyFont="1" applyBorder="1" applyAlignment="1">
      <alignment horizontal="center" vertical="center" wrapText="1"/>
    </xf>
    <xf numFmtId="0" fontId="53" fillId="0" borderId="19" xfId="36" applyFont="1" applyBorder="1" applyAlignment="1">
      <alignment horizontal="center" vertical="center" wrapText="1"/>
    </xf>
    <xf numFmtId="0" fontId="53" fillId="0" borderId="20" xfId="36" applyFont="1" applyBorder="1" applyAlignment="1">
      <alignment horizontal="center" vertical="center" wrapText="1"/>
    </xf>
    <xf numFmtId="0" fontId="37" fillId="0" borderId="23" xfId="36" applyFont="1" applyBorder="1" applyAlignment="1">
      <alignment horizontal="center" vertical="center" wrapText="1"/>
    </xf>
    <xf numFmtId="0" fontId="37" fillId="0" borderId="24" xfId="36" applyFont="1" applyBorder="1" applyAlignment="1">
      <alignment horizontal="center" vertical="center" wrapText="1"/>
    </xf>
    <xf numFmtId="0" fontId="37" fillId="0" borderId="10" xfId="85" applyFont="1" applyBorder="1"/>
    <xf numFmtId="0" fontId="37" fillId="0" borderId="0" xfId="85" applyFont="1" applyBorder="1"/>
    <xf numFmtId="0" fontId="37" fillId="0" borderId="0" xfId="85" applyFont="1"/>
  </cellXfs>
  <cellStyles count="105">
    <cellStyle name="Bad" xfId="63"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87" xr:uid="{00000000-0005-0000-0000-000008000000}"/>
    <cellStyle name="Comma 5 3" xfId="82" xr:uid="{00000000-0005-0000-0000-000007000000}"/>
    <cellStyle name="Date" xfId="8" xr:uid="{00000000-0005-0000-0000-000008000000}"/>
    <cellStyle name="Excel Built-in Explanatory Text" xfId="65" xr:uid="{00000000-0005-0000-0000-000009000000}"/>
    <cellStyle name="Excel Built-in Normal" xfId="64" xr:uid="{00000000-0005-0000-0000-00000A000000}"/>
    <cellStyle name="Explanatory Text" xfId="44" builtinId="53"/>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70" xr:uid="{00000000-0005-0000-0000-000012000000}"/>
    <cellStyle name="Normal 10 3" xfId="14" xr:uid="{00000000-0005-0000-0000-000012000000}"/>
    <cellStyle name="Normal 10 3 2" xfId="15" xr:uid="{00000000-0005-0000-0000-000013000000}"/>
    <cellStyle name="Normal 10 3 2 2" xfId="72" xr:uid="{00000000-0005-0000-0000-000014000000}"/>
    <cellStyle name="Normal 10 3 3" xfId="16" xr:uid="{00000000-0005-0000-0000-000014000000}"/>
    <cellStyle name="Normal 10 3 3 2" xfId="73" xr:uid="{00000000-0005-0000-0000-000015000000}"/>
    <cellStyle name="Normal 10 3 4" xfId="17" xr:uid="{00000000-0005-0000-0000-000015000000}"/>
    <cellStyle name="Normal 10 3 4 2" xfId="74" xr:uid="{00000000-0005-0000-0000-000016000000}"/>
    <cellStyle name="Normal 10 3 5" xfId="71" xr:uid="{00000000-0005-0000-0000-000013000000}"/>
    <cellStyle name="Normal 10 4" xfId="66" xr:uid="{00000000-0005-0000-0000-000016000000}"/>
    <cellStyle name="Normal 10 4 2" xfId="88" xr:uid="{00000000-0005-0000-0000-000017000000}"/>
    <cellStyle name="Normal 10 5" xfId="69" xr:uid="{00000000-0005-0000-0000-000011000000}"/>
    <cellStyle name="Normal 11" xfId="18" xr:uid="{00000000-0005-0000-0000-000017000000}"/>
    <cellStyle name="Normal 12" xfId="36" xr:uid="{00000000-0005-0000-0000-000018000000}"/>
    <cellStyle name="Normal 12 2" xfId="62" xr:uid="{00000000-0005-0000-0000-000019000000}"/>
    <cellStyle name="Normal 12 2 2" xfId="85" xr:uid="{00000000-0005-0000-0000-00001A000000}"/>
    <cellStyle name="Normal 12 2 2 2 2" xfId="49" xr:uid="{00000000-0005-0000-0000-00001A000000}"/>
    <cellStyle name="Normal 12 2 2 2 2 2" xfId="91" xr:uid="{00000000-0005-0000-0000-00001B000000}"/>
    <cellStyle name="Normal 12 3" xfId="42" xr:uid="{00000000-0005-0000-0000-00001B000000}"/>
    <cellStyle name="Normal 12 3 2" xfId="59" xr:uid="{00000000-0005-0000-0000-00001C000000}"/>
    <cellStyle name="Normal 12 3 2 2" xfId="97" xr:uid="{00000000-0005-0000-0000-00001D000000}"/>
    <cellStyle name="Normal 12 3 2 3" xfId="95" xr:uid="{00000000-0005-0000-0000-00001C000000}"/>
    <cellStyle name="Normal 12 3 3" xfId="98" xr:uid="{00000000-0005-0000-0000-00001E000000}"/>
    <cellStyle name="Normal 12 4" xfId="43" xr:uid="{00000000-0005-0000-0000-00001D000000}"/>
    <cellStyle name="Normal 12 4 2" xfId="93" xr:uid="{00000000-0005-0000-0000-00001F000000}"/>
    <cellStyle name="Normal 12 4 3" xfId="104" xr:uid="{00000000-0005-0000-0000-00001D000000}"/>
    <cellStyle name="Normal 12 5" xfId="81" xr:uid="{00000000-0005-0000-0000-000019000000}"/>
    <cellStyle name="Normal 13" xfId="67" xr:uid="{00000000-0005-0000-0000-00001E000000}"/>
    <cellStyle name="Normal 14" xfId="61" xr:uid="{00000000-0005-0000-0000-00001F000000}"/>
    <cellStyle name="Normal 15" xfId="40" xr:uid="{00000000-0005-0000-0000-000020000000}"/>
    <cellStyle name="Normal 15 2" xfId="41" xr:uid="{00000000-0005-0000-0000-000021000000}"/>
    <cellStyle name="Normal 15 2 2" xfId="52" xr:uid="{00000000-0005-0000-0000-000022000000}"/>
    <cellStyle name="Normal 15 2 2 2" xfId="94" xr:uid="{00000000-0005-0000-0000-000024000000}"/>
    <cellStyle name="Normal 15 2 3" xfId="50" xr:uid="{00000000-0005-0000-0000-000023000000}"/>
    <cellStyle name="Normal 15 2 3 2" xfId="92" xr:uid="{00000000-0005-0000-0000-000025000000}"/>
    <cellStyle name="Normal 15 2 4" xfId="89" xr:uid="{00000000-0005-0000-0000-000023000000}"/>
    <cellStyle name="Normal 15 3" xfId="48" xr:uid="{00000000-0005-0000-0000-000024000000}"/>
    <cellStyle name="Normal 15 3 2" xfId="90" xr:uid="{00000000-0005-0000-0000-000026000000}"/>
    <cellStyle name="Normal 15 4" xfId="60" xr:uid="{00000000-0005-0000-0000-000025000000}"/>
    <cellStyle name="Normal 15 4 2" xfId="96" xr:uid="{00000000-0005-0000-0000-000027000000}"/>
    <cellStyle name="Normal 15 5" xfId="86" xr:uid="{00000000-0005-0000-0000-000022000000}"/>
    <cellStyle name="Normal 16 2" xfId="46" xr:uid="{00000000-0005-0000-0000-000026000000}"/>
    <cellStyle name="Normal 2" xfId="19" xr:uid="{00000000-0005-0000-0000-000027000000}"/>
    <cellStyle name="Normal 2 2" xfId="20" xr:uid="{00000000-0005-0000-0000-000028000000}"/>
    <cellStyle name="Normal 2 2 2" xfId="21" xr:uid="{00000000-0005-0000-0000-000029000000}"/>
    <cellStyle name="Normal 2 2_OlainesPP_Magonite_08_12_1(no groz)" xfId="22" xr:uid="{00000000-0005-0000-0000-00002A000000}"/>
    <cellStyle name="Normal 2 3" xfId="23" xr:uid="{00000000-0005-0000-0000-00002B000000}"/>
    <cellStyle name="Normal 2 3 2" xfId="24" xr:uid="{00000000-0005-0000-0000-00002C000000}"/>
    <cellStyle name="Normal 2 4" xfId="99" xr:uid="{00000000-0005-0000-0000-00002F000000}"/>
    <cellStyle name="Normal 2 5" xfId="102" xr:uid="{00000000-0005-0000-0000-000030000000}"/>
    <cellStyle name="Normal 2 6" xfId="103" xr:uid="{00000000-0005-0000-0000-000031000000}"/>
    <cellStyle name="Normal 3" xfId="25" xr:uid="{00000000-0005-0000-0000-00002D000000}"/>
    <cellStyle name="Normal 3 2" xfId="100" xr:uid="{00000000-0005-0000-0000-000033000000}"/>
    <cellStyle name="Normal 4" xfId="26" xr:uid="{00000000-0005-0000-0000-00002E000000}"/>
    <cellStyle name="Normal 4 2" xfId="55" xr:uid="{00000000-0005-0000-0000-00002F000000}"/>
    <cellStyle name="Normal 4 3" xfId="101" xr:uid="{00000000-0005-0000-0000-000036000000}"/>
    <cellStyle name="Normal 4 4" xfId="75" xr:uid="{00000000-0005-0000-0000-000034000000}"/>
    <cellStyle name="Normal 45" xfId="39" xr:uid="{00000000-0005-0000-0000-000030000000}"/>
    <cellStyle name="Normal 5" xfId="1" xr:uid="{00000000-0005-0000-0000-000031000000}"/>
    <cellStyle name="Normal 5 2" xfId="27" xr:uid="{00000000-0005-0000-0000-000032000000}"/>
    <cellStyle name="Normal 5 2 2" xfId="38" xr:uid="{00000000-0005-0000-0000-000033000000}"/>
    <cellStyle name="Normal 5 2 2 2" xfId="83" xr:uid="{00000000-0005-0000-0000-000039000000}"/>
    <cellStyle name="Normal 5 2 3" xfId="53" xr:uid="{00000000-0005-0000-0000-000034000000}"/>
    <cellStyle name="Normal 5 2 3 2" xfId="68" xr:uid="{68C26EE6-29C6-488F-8195-2102D36D3F38}"/>
    <cellStyle name="Normal 5 3" xfId="28" xr:uid="{00000000-0005-0000-0000-000035000000}"/>
    <cellStyle name="Normal 5 3 2" xfId="76" xr:uid="{00000000-0005-0000-0000-00003B000000}"/>
    <cellStyle name="Normal 6" xfId="29" xr:uid="{00000000-0005-0000-0000-000036000000}"/>
    <cellStyle name="Normal 6 2" xfId="77" xr:uid="{00000000-0005-0000-0000-00003C000000}"/>
    <cellStyle name="Normal 7" xfId="30" xr:uid="{00000000-0005-0000-0000-000037000000}"/>
    <cellStyle name="Normal 7 2" xfId="78" xr:uid="{00000000-0005-0000-0000-00003D000000}"/>
    <cellStyle name="Normal 8" xfId="31" xr:uid="{00000000-0005-0000-0000-000038000000}"/>
    <cellStyle name="Normal 8 2" xfId="79" xr:uid="{00000000-0005-0000-0000-00003E000000}"/>
    <cellStyle name="Normal 9" xfId="32" xr:uid="{00000000-0005-0000-0000-000039000000}"/>
    <cellStyle name="Normal 9 2" xfId="80" xr:uid="{00000000-0005-0000-0000-00003F000000}"/>
    <cellStyle name="Normal_501-06tames forma" xfId="57" xr:uid="{00000000-0005-0000-0000-00003A000000}"/>
    <cellStyle name="Normal_Būvdarbi 2" xfId="45" xr:uid="{00000000-0005-0000-0000-00003B000000}"/>
    <cellStyle name="Normal_Dz.Nr1" xfId="58" xr:uid="{00000000-0005-0000-0000-00003C000000}"/>
    <cellStyle name="Normal_Kazino kazino tauers klub" xfId="47" xr:uid="{00000000-0005-0000-0000-00003D000000}"/>
    <cellStyle name="Normal_RS_spec_vent_17.05" xfId="54" xr:uid="{00000000-0005-0000-0000-00003E000000}"/>
    <cellStyle name="Normal_SandisP_rem_07" xfId="33" xr:uid="{00000000-0005-0000-0000-00003F000000}"/>
    <cellStyle name="Normal_Sheet1" xfId="56" xr:uid="{00000000-0005-0000-0000-000040000000}"/>
    <cellStyle name="Normal_SIENAS" xfId="51" xr:uid="{00000000-0005-0000-0000-000041000000}"/>
    <cellStyle name="Style 1" xfId="34" xr:uid="{00000000-0005-0000-0000-000042000000}"/>
    <cellStyle name="Обычный_Jelgava 1.internatskola tame (version 1)" xfId="84" xr:uid="{00000000-0005-0000-0000-00004B000000}"/>
    <cellStyle name="Стиль 1" xfId="3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6">
          <cell r="D16" t="str">
            <v xml:space="preserve">Tāme sastādīta:  </v>
          </cell>
        </row>
        <row r="21">
          <cell r="C21" t="str">
            <v>Vispārējie būvdarbi</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AA58-8921-487A-B186-3AA56F0855B9}">
  <sheetPr>
    <tabColor rgb="FF00B0F0"/>
  </sheetPr>
  <dimension ref="A1:E38"/>
  <sheetViews>
    <sheetView showZeros="0" view="pageBreakPreview" zoomScaleNormal="100" zoomScaleSheetLayoutView="100" workbookViewId="0">
      <selection sqref="A1:D1"/>
    </sheetView>
  </sheetViews>
  <sheetFormatPr defaultColWidth="9.109375" defaultRowHeight="13.2"/>
  <cols>
    <col min="1" max="1" width="2.33203125" style="90" customWidth="1"/>
    <col min="2" max="2" width="26.109375" style="85" customWidth="1"/>
    <col min="3" max="3" width="42" style="85" customWidth="1"/>
    <col min="4" max="4" width="20.44140625" style="85" customWidth="1"/>
    <col min="5" max="5" width="9.109375" style="85"/>
    <col min="6" max="16384" width="9.109375" style="90"/>
  </cols>
  <sheetData>
    <row r="1" spans="1:4" s="85" customFormat="1" ht="47.4" customHeight="1">
      <c r="A1" s="946" t="s">
        <v>1587</v>
      </c>
      <c r="B1" s="946"/>
      <c r="C1" s="946"/>
      <c r="D1" s="946"/>
    </row>
    <row r="2" spans="1:4" s="85" customFormat="1">
      <c r="A2" s="149"/>
      <c r="D2" s="91"/>
    </row>
    <row r="3" spans="1:4" s="85" customFormat="1">
      <c r="A3" s="90"/>
      <c r="D3" s="91"/>
    </row>
    <row r="4" spans="1:4" s="85" customFormat="1">
      <c r="A4" s="90"/>
      <c r="D4" s="91"/>
    </row>
    <row r="5" spans="1:4" s="85" customFormat="1">
      <c r="A5" s="90"/>
      <c r="B5" s="92"/>
    </row>
    <row r="6" spans="1:4" s="85" customFormat="1" ht="17.399999999999999">
      <c r="A6" s="90"/>
      <c r="B6" s="947" t="s">
        <v>1586</v>
      </c>
      <c r="C6" s="948"/>
      <c r="D6" s="949"/>
    </row>
    <row r="7" spans="1:4" s="85" customFormat="1">
      <c r="A7" s="90"/>
      <c r="D7" s="91"/>
    </row>
    <row r="8" spans="1:4" s="85" customFormat="1">
      <c r="A8" s="90"/>
      <c r="B8" s="12" t="s">
        <v>1585</v>
      </c>
      <c r="C8" s="950" t="s">
        <v>1588</v>
      </c>
      <c r="D8" s="950"/>
    </row>
    <row r="9" spans="1:4" s="85" customFormat="1" ht="15" customHeight="1">
      <c r="A9" s="90"/>
      <c r="B9" s="12" t="s">
        <v>1584</v>
      </c>
      <c r="C9" s="950" t="s">
        <v>1054</v>
      </c>
      <c r="D9" s="950"/>
    </row>
    <row r="10" spans="1:4" s="85" customFormat="1" ht="12.6" customHeight="1">
      <c r="A10" s="90"/>
      <c r="B10" s="12" t="s">
        <v>1583</v>
      </c>
      <c r="C10" s="950" t="s">
        <v>1582</v>
      </c>
      <c r="D10" s="950"/>
    </row>
    <row r="11" spans="1:4" s="85" customFormat="1">
      <c r="A11" s="90"/>
      <c r="B11" s="93"/>
      <c r="C11" s="951"/>
      <c r="D11" s="952"/>
    </row>
    <row r="12" spans="1:4" s="85" customFormat="1">
      <c r="A12" s="90"/>
      <c r="D12" s="91"/>
    </row>
    <row r="13" spans="1:4" s="85" customFormat="1">
      <c r="A13" s="90"/>
      <c r="D13" s="91"/>
    </row>
    <row r="14" spans="1:4" s="85" customFormat="1">
      <c r="A14" s="90"/>
      <c r="B14" s="94" t="s">
        <v>1581</v>
      </c>
    </row>
    <row r="15" spans="1:4" s="85" customFormat="1">
      <c r="A15" s="90"/>
      <c r="B15" s="943" t="s">
        <v>1580</v>
      </c>
      <c r="C15" s="945" t="s">
        <v>1579</v>
      </c>
      <c r="D15" s="943" t="s">
        <v>1578</v>
      </c>
    </row>
    <row r="16" spans="1:4" s="85" customFormat="1">
      <c r="A16" s="90"/>
      <c r="B16" s="944"/>
      <c r="C16" s="945"/>
      <c r="D16" s="944"/>
    </row>
    <row r="17" spans="2:5">
      <c r="B17" s="95"/>
      <c r="C17" s="96"/>
      <c r="D17" s="97"/>
    </row>
    <row r="18" spans="2:5">
      <c r="B18" s="110">
        <v>1</v>
      </c>
      <c r="C18" s="111" t="s">
        <v>1577</v>
      </c>
      <c r="D18" s="98">
        <f>[2]kops1!E37</f>
        <v>0</v>
      </c>
    </row>
    <row r="19" spans="2:5">
      <c r="B19" s="110">
        <v>2</v>
      </c>
      <c r="C19" s="111" t="s">
        <v>1576</v>
      </c>
      <c r="D19" s="98">
        <f>[2]kops2!E38</f>
        <v>0</v>
      </c>
    </row>
    <row r="20" spans="2:5">
      <c r="B20" s="110">
        <v>3</v>
      </c>
      <c r="C20" s="111" t="s">
        <v>1575</v>
      </c>
      <c r="D20" s="98">
        <f>[2]kops3!E32</f>
        <v>0</v>
      </c>
    </row>
    <row r="21" spans="2:5">
      <c r="B21" s="112">
        <v>4</v>
      </c>
      <c r="C21" s="113" t="s">
        <v>1166</v>
      </c>
      <c r="D21" s="99">
        <f>[2]kops4!E27</f>
        <v>0</v>
      </c>
    </row>
    <row r="22" spans="2:5" s="50" customFormat="1">
      <c r="B22" s="100"/>
      <c r="C22" s="101" t="s">
        <v>1574</v>
      </c>
      <c r="D22" s="102">
        <f>SUM(D17:D21)</f>
        <v>0</v>
      </c>
    </row>
    <row r="23" spans="2:5">
      <c r="B23" s="103"/>
      <c r="C23" s="103"/>
      <c r="D23" s="104"/>
      <c r="E23" s="86"/>
    </row>
    <row r="24" spans="2:5">
      <c r="B24" s="103"/>
      <c r="C24" s="103"/>
      <c r="D24" s="104"/>
      <c r="E24" s="86"/>
    </row>
    <row r="25" spans="2:5">
      <c r="B25" s="87"/>
      <c r="D25" s="88"/>
    </row>
    <row r="26" spans="2:5" s="50" customFormat="1">
      <c r="B26" s="54"/>
      <c r="D26" s="105"/>
    </row>
    <row r="27" spans="2:5" s="50" customFormat="1">
      <c r="C27" s="52"/>
      <c r="D27" s="52"/>
      <c r="E27" s="52"/>
    </row>
    <row r="28" spans="2:5" s="50" customFormat="1">
      <c r="B28" s="54"/>
      <c r="C28" s="53"/>
      <c r="D28" s="106"/>
      <c r="E28" s="106"/>
    </row>
    <row r="29" spans="2:5" s="50" customFormat="1">
      <c r="B29" s="54"/>
      <c r="C29" s="53"/>
      <c r="D29" s="106"/>
      <c r="E29" s="106"/>
    </row>
    <row r="30" spans="2:5" s="50" customFormat="1">
      <c r="B30" s="54"/>
      <c r="C30" s="53"/>
      <c r="D30" s="106"/>
      <c r="E30" s="106"/>
    </row>
    <row r="31" spans="2:5" s="50" customFormat="1">
      <c r="B31" s="107"/>
      <c r="D31" s="53"/>
      <c r="E31" s="53"/>
    </row>
    <row r="32" spans="2:5">
      <c r="B32" s="54"/>
      <c r="C32" s="89"/>
    </row>
    <row r="33" spans="2:5" s="50" customFormat="1">
      <c r="C33" s="52"/>
      <c r="D33" s="52"/>
      <c r="E33" s="52"/>
    </row>
    <row r="34" spans="2:5" s="50" customFormat="1">
      <c r="B34" s="54"/>
      <c r="C34" s="53"/>
      <c r="D34" s="106"/>
      <c r="E34" s="106"/>
    </row>
    <row r="36" spans="2:5">
      <c r="B36" s="54"/>
      <c r="C36" s="89"/>
    </row>
    <row r="37" spans="2:5">
      <c r="B37" s="50"/>
      <c r="C37" s="108"/>
    </row>
    <row r="38" spans="2:5">
      <c r="C38" s="10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I54"/>
  <sheetViews>
    <sheetView showZeros="0" view="pageBreakPreview" topLeftCell="A46" zoomScaleNormal="100" zoomScaleSheetLayoutView="100" workbookViewId="0">
      <selection activeCell="C45" sqref="C45"/>
    </sheetView>
  </sheetViews>
  <sheetFormatPr defaultColWidth="9.109375" defaultRowHeight="13.2"/>
  <cols>
    <col min="1" max="1" width="6.44140625" style="14" customWidth="1"/>
    <col min="2" max="2" width="16.21875" style="14" hidden="1" customWidth="1"/>
    <col min="3" max="3" width="40.21875" style="14" customWidth="1"/>
    <col min="4" max="4" width="8.109375" style="14" customWidth="1"/>
    <col min="5" max="5" width="10.332031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1,8</v>
      </c>
      <c r="E1" s="10"/>
      <c r="F1" s="10"/>
      <c r="G1" s="10"/>
    </row>
    <row r="2" spans="1:7" s="9" customFormat="1" ht="17.399999999999999">
      <c r="A2" s="974" t="str">
        <f>C9</f>
        <v>Ailu aizpildījuma elementi</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115"/>
      <c r="B9" s="139">
        <v>0</v>
      </c>
      <c r="C9" s="24" t="s">
        <v>1158</v>
      </c>
      <c r="D9" s="118"/>
      <c r="E9" s="119"/>
      <c r="F9" s="20"/>
      <c r="G9" s="21"/>
    </row>
    <row r="10" spans="1:7" ht="39.6">
      <c r="A10" s="122">
        <v>1</v>
      </c>
      <c r="B10" s="420"/>
      <c r="C10" s="145" t="s">
        <v>161</v>
      </c>
      <c r="D10" s="143" t="s">
        <v>10</v>
      </c>
      <c r="E10" s="144">
        <v>742</v>
      </c>
      <c r="F10" s="20"/>
      <c r="G10" s="21"/>
    </row>
    <row r="11" spans="1:7">
      <c r="A11" s="396">
        <v>2</v>
      </c>
      <c r="B11" s="32"/>
      <c r="C11" s="145" t="s">
        <v>162</v>
      </c>
      <c r="D11" s="217" t="s">
        <v>31</v>
      </c>
      <c r="E11" s="395">
        <v>204.2</v>
      </c>
      <c r="F11" s="20"/>
      <c r="G11" s="21"/>
    </row>
    <row r="12" spans="1:7">
      <c r="A12" s="396">
        <v>0</v>
      </c>
      <c r="B12" s="32"/>
      <c r="C12" s="218" t="s">
        <v>1088</v>
      </c>
      <c r="D12" s="143" t="s">
        <v>7</v>
      </c>
      <c r="E12" s="433">
        <v>46</v>
      </c>
      <c r="F12" s="20"/>
      <c r="G12" s="21"/>
    </row>
    <row r="13" spans="1:7">
      <c r="A13" s="396">
        <v>0</v>
      </c>
      <c r="B13" s="32"/>
      <c r="C13" s="218" t="s">
        <v>1211</v>
      </c>
      <c r="D13" s="143" t="s">
        <v>7</v>
      </c>
      <c r="E13" s="433">
        <v>3</v>
      </c>
      <c r="F13" s="20"/>
      <c r="G13" s="21"/>
    </row>
    <row r="14" spans="1:7">
      <c r="A14" s="396"/>
      <c r="B14" s="32"/>
      <c r="C14" s="218" t="s">
        <v>1089</v>
      </c>
      <c r="D14" s="143" t="s">
        <v>7</v>
      </c>
      <c r="E14" s="433">
        <v>3</v>
      </c>
      <c r="F14" s="20"/>
      <c r="G14" s="21"/>
    </row>
    <row r="15" spans="1:7">
      <c r="A15" s="396"/>
      <c r="B15" s="32"/>
      <c r="C15" s="218" t="s">
        <v>1090</v>
      </c>
      <c r="D15" s="143" t="s">
        <v>7</v>
      </c>
      <c r="E15" s="433">
        <v>2</v>
      </c>
      <c r="F15" s="20"/>
      <c r="G15" s="21"/>
    </row>
    <row r="16" spans="1:7" ht="26.4">
      <c r="A16" s="396">
        <v>0</v>
      </c>
      <c r="B16" s="32"/>
      <c r="C16" s="218" t="s">
        <v>163</v>
      </c>
      <c r="D16" s="143" t="s">
        <v>31</v>
      </c>
      <c r="E16" s="395">
        <f>E11</f>
        <v>204.2</v>
      </c>
      <c r="F16" s="20"/>
      <c r="G16" s="21"/>
    </row>
    <row r="17" spans="1:7">
      <c r="A17" s="434" t="s">
        <v>164</v>
      </c>
      <c r="B17" s="123"/>
      <c r="C17" s="145" t="s">
        <v>165</v>
      </c>
      <c r="D17" s="217" t="s">
        <v>10</v>
      </c>
      <c r="E17" s="395">
        <v>84.3</v>
      </c>
      <c r="F17" s="20"/>
      <c r="G17" s="21"/>
    </row>
    <row r="18" spans="1:7" ht="26.4">
      <c r="A18" s="396">
        <v>3</v>
      </c>
      <c r="B18" s="32"/>
      <c r="C18" s="193" t="s">
        <v>166</v>
      </c>
      <c r="D18" s="143" t="s">
        <v>7</v>
      </c>
      <c r="E18" s="433">
        <v>1</v>
      </c>
      <c r="F18" s="20"/>
      <c r="G18" s="21"/>
    </row>
    <row r="19" spans="1:7" ht="26.4">
      <c r="A19" s="396">
        <v>4</v>
      </c>
      <c r="B19" s="32"/>
      <c r="C19" s="193" t="s">
        <v>167</v>
      </c>
      <c r="D19" s="143" t="s">
        <v>31</v>
      </c>
      <c r="E19" s="395">
        <v>93</v>
      </c>
      <c r="F19" s="20"/>
      <c r="G19" s="21"/>
    </row>
    <row r="20" spans="1:7" ht="26.4">
      <c r="A20" s="396">
        <v>5</v>
      </c>
      <c r="B20" s="32"/>
      <c r="C20" s="145" t="s">
        <v>168</v>
      </c>
      <c r="D20" s="217" t="s">
        <v>31</v>
      </c>
      <c r="E20" s="395">
        <v>205.3</v>
      </c>
      <c r="F20" s="20"/>
      <c r="G20" s="21"/>
    </row>
    <row r="21" spans="1:7">
      <c r="A21" s="396">
        <v>0</v>
      </c>
      <c r="B21" s="32"/>
      <c r="C21" s="218" t="s">
        <v>169</v>
      </c>
      <c r="D21" s="143" t="s">
        <v>7</v>
      </c>
      <c r="E21" s="433">
        <v>1</v>
      </c>
      <c r="F21" s="20"/>
      <c r="G21" s="21"/>
    </row>
    <row r="22" spans="1:7">
      <c r="A22" s="396">
        <v>0</v>
      </c>
      <c r="B22" s="32"/>
      <c r="C22" s="218" t="s">
        <v>170</v>
      </c>
      <c r="D22" s="143" t="s">
        <v>7</v>
      </c>
      <c r="E22" s="433">
        <v>1</v>
      </c>
      <c r="F22" s="20"/>
      <c r="G22" s="21"/>
    </row>
    <row r="23" spans="1:7">
      <c r="A23" s="396">
        <v>0</v>
      </c>
      <c r="B23" s="32"/>
      <c r="C23" s="218" t="s">
        <v>171</v>
      </c>
      <c r="D23" s="143" t="s">
        <v>7</v>
      </c>
      <c r="E23" s="433">
        <v>1</v>
      </c>
      <c r="F23" s="20"/>
      <c r="G23" s="21"/>
    </row>
    <row r="24" spans="1:7">
      <c r="A24" s="396">
        <v>0</v>
      </c>
      <c r="B24" s="32"/>
      <c r="C24" s="218" t="s">
        <v>172</v>
      </c>
      <c r="D24" s="143" t="s">
        <v>7</v>
      </c>
      <c r="E24" s="433">
        <v>1</v>
      </c>
      <c r="F24" s="20"/>
      <c r="G24" s="21"/>
    </row>
    <row r="25" spans="1:7">
      <c r="A25" s="396">
        <v>0</v>
      </c>
      <c r="B25" s="32"/>
      <c r="C25" s="218" t="s">
        <v>173</v>
      </c>
      <c r="D25" s="143" t="s">
        <v>7</v>
      </c>
      <c r="E25" s="433">
        <v>1</v>
      </c>
      <c r="F25" s="20"/>
      <c r="G25" s="21"/>
    </row>
    <row r="26" spans="1:7">
      <c r="A26" s="396">
        <v>0</v>
      </c>
      <c r="B26" s="32"/>
      <c r="C26" s="218" t="s">
        <v>174</v>
      </c>
      <c r="D26" s="143" t="s">
        <v>7</v>
      </c>
      <c r="E26" s="433">
        <v>1</v>
      </c>
      <c r="F26" s="20"/>
      <c r="G26" s="21"/>
    </row>
    <row r="27" spans="1:7">
      <c r="A27" s="396">
        <v>0</v>
      </c>
      <c r="B27" s="32"/>
      <c r="C27" s="218" t="s">
        <v>175</v>
      </c>
      <c r="D27" s="143" t="s">
        <v>7</v>
      </c>
      <c r="E27" s="433">
        <v>1</v>
      </c>
      <c r="F27" s="20"/>
      <c r="G27" s="21"/>
    </row>
    <row r="28" spans="1:7">
      <c r="A28" s="396">
        <v>0</v>
      </c>
      <c r="B28" s="32"/>
      <c r="C28" s="218" t="s">
        <v>176</v>
      </c>
      <c r="D28" s="143" t="s">
        <v>7</v>
      </c>
      <c r="E28" s="433">
        <v>2</v>
      </c>
      <c r="F28" s="20"/>
      <c r="G28" s="21"/>
    </row>
    <row r="29" spans="1:7">
      <c r="A29" s="396">
        <v>0</v>
      </c>
      <c r="B29" s="32"/>
      <c r="C29" s="218" t="s">
        <v>177</v>
      </c>
      <c r="D29" s="143" t="s">
        <v>7</v>
      </c>
      <c r="E29" s="433">
        <v>1</v>
      </c>
      <c r="F29" s="20"/>
      <c r="G29" s="21"/>
    </row>
    <row r="30" spans="1:7">
      <c r="A30" s="396">
        <v>0</v>
      </c>
      <c r="B30" s="32"/>
      <c r="C30" s="218" t="s">
        <v>178</v>
      </c>
      <c r="D30" s="143" t="s">
        <v>7</v>
      </c>
      <c r="E30" s="433">
        <v>2</v>
      </c>
      <c r="F30" s="20"/>
      <c r="G30" s="21"/>
    </row>
    <row r="31" spans="1:7">
      <c r="A31" s="396">
        <v>0</v>
      </c>
      <c r="B31" s="32"/>
      <c r="C31" s="218" t="s">
        <v>1573</v>
      </c>
      <c r="D31" s="143" t="s">
        <v>7</v>
      </c>
      <c r="E31" s="433">
        <v>1</v>
      </c>
      <c r="F31" s="20"/>
      <c r="G31" s="21"/>
    </row>
    <row r="32" spans="1:7" ht="26.4">
      <c r="A32" s="396">
        <v>0</v>
      </c>
      <c r="B32" s="32"/>
      <c r="C32" s="218" t="s">
        <v>163</v>
      </c>
      <c r="D32" s="143" t="s">
        <v>31</v>
      </c>
      <c r="E32" s="395">
        <f>E20</f>
        <v>205.3</v>
      </c>
      <c r="F32" s="20"/>
      <c r="G32" s="21"/>
    </row>
    <row r="33" spans="1:7">
      <c r="A33" s="396">
        <v>6</v>
      </c>
      <c r="B33" s="32"/>
      <c r="C33" s="435" t="s">
        <v>1212</v>
      </c>
      <c r="D33" s="217" t="s">
        <v>31</v>
      </c>
      <c r="E33" s="395">
        <v>226.9</v>
      </c>
      <c r="F33" s="20"/>
      <c r="G33" s="21"/>
    </row>
    <row r="34" spans="1:7">
      <c r="A34" s="396"/>
      <c r="B34" s="32"/>
      <c r="C34" s="218" t="s">
        <v>1213</v>
      </c>
      <c r="D34" s="143" t="s">
        <v>7</v>
      </c>
      <c r="E34" s="395">
        <v>20</v>
      </c>
      <c r="F34" s="20"/>
      <c r="G34" s="21"/>
    </row>
    <row r="35" spans="1:7">
      <c r="A35" s="396"/>
      <c r="B35" s="32"/>
      <c r="C35" s="218" t="s">
        <v>1091</v>
      </c>
      <c r="D35" s="143" t="s">
        <v>7</v>
      </c>
      <c r="E35" s="395">
        <v>4</v>
      </c>
      <c r="F35" s="20"/>
      <c r="G35" s="21"/>
    </row>
    <row r="36" spans="1:7">
      <c r="A36" s="396"/>
      <c r="B36" s="32"/>
      <c r="C36" s="218" t="s">
        <v>1214</v>
      </c>
      <c r="D36" s="143" t="s">
        <v>7</v>
      </c>
      <c r="E36" s="395">
        <v>1</v>
      </c>
      <c r="F36" s="20"/>
      <c r="G36" s="21"/>
    </row>
    <row r="37" spans="1:7">
      <c r="A37" s="396"/>
      <c r="B37" s="32"/>
      <c r="C37" s="218" t="s">
        <v>1703</v>
      </c>
      <c r="D37" s="143" t="s">
        <v>7</v>
      </c>
      <c r="E37" s="395">
        <v>10</v>
      </c>
      <c r="F37" s="20"/>
      <c r="G37" s="21"/>
    </row>
    <row r="38" spans="1:7">
      <c r="A38" s="396"/>
      <c r="B38" s="32"/>
      <c r="C38" s="218" t="s">
        <v>1092</v>
      </c>
      <c r="D38" s="143" t="s">
        <v>7</v>
      </c>
      <c r="E38" s="395">
        <v>1</v>
      </c>
      <c r="F38" s="20"/>
      <c r="G38" s="21"/>
    </row>
    <row r="39" spans="1:7">
      <c r="A39" s="396"/>
      <c r="B39" s="32"/>
      <c r="C39" s="218" t="s">
        <v>1093</v>
      </c>
      <c r="D39" s="143" t="s">
        <v>7</v>
      </c>
      <c r="E39" s="395">
        <v>4</v>
      </c>
      <c r="F39" s="20"/>
      <c r="G39" s="21"/>
    </row>
    <row r="40" spans="1:7">
      <c r="A40" s="396"/>
      <c r="B40" s="32"/>
      <c r="C40" s="218" t="s">
        <v>1704</v>
      </c>
      <c r="D40" s="143" t="s">
        <v>7</v>
      </c>
      <c r="E40" s="395">
        <v>13</v>
      </c>
      <c r="F40" s="20"/>
      <c r="G40" s="21"/>
    </row>
    <row r="41" spans="1:7">
      <c r="A41" s="396"/>
      <c r="B41" s="32"/>
      <c r="C41" s="218" t="s">
        <v>1705</v>
      </c>
      <c r="D41" s="143" t="s">
        <v>7</v>
      </c>
      <c r="E41" s="395">
        <v>1</v>
      </c>
      <c r="F41" s="20"/>
      <c r="G41" s="21"/>
    </row>
    <row r="42" spans="1:7">
      <c r="A42" s="396"/>
      <c r="B42" s="32"/>
      <c r="C42" s="218" t="s">
        <v>1094</v>
      </c>
      <c r="D42" s="143" t="s">
        <v>7</v>
      </c>
      <c r="E42" s="395">
        <v>7</v>
      </c>
      <c r="F42" s="20"/>
      <c r="G42" s="21"/>
    </row>
    <row r="43" spans="1:7" ht="26.4">
      <c r="A43" s="396">
        <v>0</v>
      </c>
      <c r="B43" s="32"/>
      <c r="C43" s="218" t="s">
        <v>163</v>
      </c>
      <c r="D43" s="143" t="s">
        <v>31</v>
      </c>
      <c r="E43" s="395">
        <f>E33</f>
        <v>226.9</v>
      </c>
      <c r="F43" s="20"/>
      <c r="G43" s="21"/>
    </row>
    <row r="44" spans="1:7" ht="39.6">
      <c r="A44" s="675">
        <v>7</v>
      </c>
      <c r="B44" s="674"/>
      <c r="C44" s="761" t="s">
        <v>2176</v>
      </c>
      <c r="D44" s="762" t="s">
        <v>7</v>
      </c>
      <c r="E44" s="763">
        <v>4</v>
      </c>
      <c r="F44" s="20"/>
      <c r="G44" s="21"/>
    </row>
    <row r="45" spans="1:7" ht="39.6">
      <c r="A45" s="675">
        <v>8</v>
      </c>
      <c r="B45" s="674"/>
      <c r="C45" s="761" t="s">
        <v>2177</v>
      </c>
      <c r="D45" s="762" t="s">
        <v>7</v>
      </c>
      <c r="E45" s="763">
        <v>14</v>
      </c>
      <c r="F45" s="20"/>
      <c r="G45" s="21"/>
    </row>
    <row r="46" spans="1:7" ht="39.6">
      <c r="A46" s="396">
        <v>9</v>
      </c>
      <c r="B46" s="32"/>
      <c r="C46" s="436" t="s">
        <v>179</v>
      </c>
      <c r="D46" s="199" t="s">
        <v>7</v>
      </c>
      <c r="E46" s="219">
        <v>3</v>
      </c>
      <c r="F46" s="20"/>
      <c r="G46" s="21"/>
    </row>
    <row r="47" spans="1:7" ht="39.6">
      <c r="A47" s="396">
        <v>10</v>
      </c>
      <c r="B47" s="32"/>
      <c r="C47" s="436" t="s">
        <v>1215</v>
      </c>
      <c r="D47" s="199" t="s">
        <v>7</v>
      </c>
      <c r="E47" s="219">
        <v>2</v>
      </c>
      <c r="F47" s="20"/>
      <c r="G47" s="21"/>
    </row>
    <row r="48" spans="1:7" ht="39.6">
      <c r="A48" s="396">
        <v>11</v>
      </c>
      <c r="B48" s="32"/>
      <c r="C48" s="436" t="s">
        <v>180</v>
      </c>
      <c r="D48" s="199" t="s">
        <v>7</v>
      </c>
      <c r="E48" s="219">
        <v>2</v>
      </c>
      <c r="F48" s="20"/>
      <c r="G48" s="21"/>
    </row>
    <row r="49" spans="1:7" s="16" customFormat="1" ht="39.6">
      <c r="A49" s="396">
        <v>12</v>
      </c>
      <c r="B49" s="32"/>
      <c r="C49" s="436" t="s">
        <v>1095</v>
      </c>
      <c r="D49" s="199" t="s">
        <v>7</v>
      </c>
      <c r="E49" s="219">
        <v>1</v>
      </c>
      <c r="F49" s="45"/>
      <c r="G49" s="46"/>
    </row>
    <row r="50" spans="1:7" ht="26.4">
      <c r="A50" s="396">
        <v>13</v>
      </c>
      <c r="B50" s="420"/>
      <c r="C50" s="145" t="s">
        <v>181</v>
      </c>
      <c r="D50" s="143" t="s">
        <v>10</v>
      </c>
      <c r="E50" s="144">
        <v>827</v>
      </c>
      <c r="F50" s="20"/>
      <c r="G50" s="21"/>
    </row>
    <row r="51" spans="1:7">
      <c r="A51" s="406"/>
      <c r="B51" s="414"/>
      <c r="C51" s="42"/>
      <c r="D51" s="43"/>
      <c r="E51" s="432"/>
    </row>
    <row r="52" spans="1:7" s="50" customFormat="1" ht="12.75" customHeight="1">
      <c r="A52" s="387"/>
      <c r="B52" s="387"/>
      <c r="C52" s="418"/>
      <c r="D52" s="418" t="s">
        <v>1</v>
      </c>
      <c r="E52" s="418"/>
    </row>
    <row r="53" spans="1:7" s="50" customFormat="1" ht="12.75" customHeight="1">
      <c r="A53" s="437"/>
      <c r="B53" s="437"/>
      <c r="C53" s="438"/>
      <c r="D53" s="438"/>
      <c r="E53" s="438"/>
    </row>
    <row r="54" spans="1:7" s="50" customFormat="1" ht="45" customHeight="1">
      <c r="A54"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4" s="971"/>
      <c r="C54" s="971"/>
      <c r="D54" s="971"/>
      <c r="E54" s="971"/>
      <c r="F54" s="971"/>
      <c r="G54" s="971"/>
    </row>
  </sheetData>
  <mergeCells count="8">
    <mergeCell ref="A54:G54"/>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I49"/>
  <sheetViews>
    <sheetView showZeros="0" view="pageBreakPreview" topLeftCell="A36" zoomScaleNormal="100" zoomScaleSheetLayoutView="100" workbookViewId="0">
      <selection activeCell="E32" sqref="E32"/>
    </sheetView>
  </sheetViews>
  <sheetFormatPr defaultColWidth="9.109375" defaultRowHeight="13.2"/>
  <cols>
    <col min="1" max="1" width="5.4414062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1,9</v>
      </c>
      <c r="E1" s="10"/>
      <c r="F1" s="10"/>
      <c r="G1" s="10"/>
    </row>
    <row r="2" spans="1:7" s="9" customFormat="1" ht="17.399999999999999">
      <c r="A2" s="974" t="str">
        <f>C9</f>
        <v>Iekšējie apdares darbi</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0.4" customHeight="1">
      <c r="A8" s="975"/>
      <c r="B8" s="977"/>
      <c r="C8" s="982"/>
      <c r="D8" s="980"/>
      <c r="E8" s="981"/>
      <c r="F8" s="20"/>
      <c r="G8" s="21"/>
    </row>
    <row r="9" spans="1:7">
      <c r="A9" s="115"/>
      <c r="B9" s="139">
        <v>0</v>
      </c>
      <c r="C9" s="24" t="s">
        <v>1159</v>
      </c>
      <c r="D9" s="118"/>
      <c r="E9" s="119"/>
      <c r="F9" s="20"/>
      <c r="G9" s="21"/>
    </row>
    <row r="10" spans="1:7" ht="13.8">
      <c r="A10" s="27">
        <v>0</v>
      </c>
      <c r="B10" s="28"/>
      <c r="C10" s="220" t="s">
        <v>182</v>
      </c>
      <c r="D10" s="30"/>
      <c r="E10" s="30"/>
      <c r="F10" s="20"/>
      <c r="G10" s="21"/>
    </row>
    <row r="11" spans="1:7" ht="26.4">
      <c r="A11" s="122">
        <v>1</v>
      </c>
      <c r="B11" s="420"/>
      <c r="C11" s="145" t="s">
        <v>183</v>
      </c>
      <c r="D11" s="143" t="s">
        <v>31</v>
      </c>
      <c r="E11" s="144">
        <f>E13+E16+E19-E12</f>
        <v>978.69999999999993</v>
      </c>
      <c r="F11" s="20"/>
      <c r="G11" s="21"/>
    </row>
    <row r="12" spans="1:7" ht="26.4">
      <c r="A12" s="122" t="s">
        <v>1706</v>
      </c>
      <c r="B12" s="420"/>
      <c r="C12" s="145" t="s">
        <v>1707</v>
      </c>
      <c r="D12" s="143" t="s">
        <v>31</v>
      </c>
      <c r="E12" s="144">
        <v>147.6</v>
      </c>
      <c r="F12" s="20"/>
      <c r="G12" s="21"/>
    </row>
    <row r="13" spans="1:7">
      <c r="A13" s="122">
        <v>2</v>
      </c>
      <c r="B13" s="420"/>
      <c r="C13" s="145" t="s">
        <v>184</v>
      </c>
      <c r="D13" s="143" t="s">
        <v>31</v>
      </c>
      <c r="E13" s="144">
        <v>797</v>
      </c>
      <c r="F13" s="20"/>
      <c r="G13" s="21"/>
    </row>
    <row r="14" spans="1:7">
      <c r="A14" s="122">
        <v>0</v>
      </c>
      <c r="B14" s="420"/>
      <c r="C14" s="146" t="s">
        <v>185</v>
      </c>
      <c r="D14" s="143" t="s">
        <v>31</v>
      </c>
      <c r="E14" s="144">
        <f>1.05*E13</f>
        <v>836.85</v>
      </c>
      <c r="F14" s="20"/>
      <c r="G14" s="21"/>
    </row>
    <row r="15" spans="1:7">
      <c r="A15" s="122">
        <v>0</v>
      </c>
      <c r="B15" s="420"/>
      <c r="C15" s="146" t="s">
        <v>186</v>
      </c>
      <c r="D15" s="143" t="s">
        <v>109</v>
      </c>
      <c r="E15" s="144">
        <f>0.3*E13</f>
        <v>239.1</v>
      </c>
      <c r="F15" s="20"/>
      <c r="G15" s="21"/>
    </row>
    <row r="16" spans="1:7">
      <c r="A16" s="122">
        <v>3</v>
      </c>
      <c r="B16" s="420"/>
      <c r="C16" s="145" t="s">
        <v>184</v>
      </c>
      <c r="D16" s="143" t="s">
        <v>31</v>
      </c>
      <c r="E16" s="144">
        <v>220.8</v>
      </c>
      <c r="F16" s="20"/>
      <c r="G16" s="21"/>
    </row>
    <row r="17" spans="1:7">
      <c r="A17" s="122">
        <v>0</v>
      </c>
      <c r="B17" s="420"/>
      <c r="C17" s="146" t="s">
        <v>187</v>
      </c>
      <c r="D17" s="143" t="s">
        <v>31</v>
      </c>
      <c r="E17" s="144">
        <f>1.05*E16</f>
        <v>231.84000000000003</v>
      </c>
      <c r="F17" s="20"/>
      <c r="G17" s="21"/>
    </row>
    <row r="18" spans="1:7">
      <c r="A18" s="122">
        <v>0</v>
      </c>
      <c r="B18" s="420"/>
      <c r="C18" s="146" t="s">
        <v>186</v>
      </c>
      <c r="D18" s="143" t="s">
        <v>109</v>
      </c>
      <c r="E18" s="144">
        <f>0.3*E16</f>
        <v>66.239999999999995</v>
      </c>
      <c r="F18" s="20"/>
      <c r="G18" s="21"/>
    </row>
    <row r="19" spans="1:7">
      <c r="A19" s="122">
        <v>4</v>
      </c>
      <c r="B19" s="420"/>
      <c r="C19" s="145" t="s">
        <v>118</v>
      </c>
      <c r="D19" s="143" t="s">
        <v>31</v>
      </c>
      <c r="E19" s="144">
        <v>108.5</v>
      </c>
      <c r="F19" s="20"/>
      <c r="G19" s="21"/>
    </row>
    <row r="20" spans="1:7">
      <c r="A20" s="122">
        <v>0</v>
      </c>
      <c r="B20" s="420"/>
      <c r="C20" s="146" t="s">
        <v>188</v>
      </c>
      <c r="D20" s="143" t="s">
        <v>31</v>
      </c>
      <c r="E20" s="144">
        <f>1.05*E19*2</f>
        <v>227.85000000000002</v>
      </c>
      <c r="F20" s="20"/>
      <c r="G20" s="21"/>
    </row>
    <row r="21" spans="1:7">
      <c r="A21" s="122">
        <v>0</v>
      </c>
      <c r="B21" s="420"/>
      <c r="C21" s="146" t="s">
        <v>1708</v>
      </c>
      <c r="D21" s="143" t="s">
        <v>106</v>
      </c>
      <c r="E21" s="144">
        <v>1</v>
      </c>
      <c r="F21" s="20"/>
      <c r="G21" s="21"/>
    </row>
    <row r="22" spans="1:7">
      <c r="A22" s="122">
        <v>5</v>
      </c>
      <c r="B22" s="28"/>
      <c r="C22" s="145" t="s">
        <v>189</v>
      </c>
      <c r="D22" s="143" t="s">
        <v>31</v>
      </c>
      <c r="E22" s="144">
        <f>E11</f>
        <v>978.69999999999993</v>
      </c>
      <c r="F22" s="20"/>
      <c r="G22" s="21"/>
    </row>
    <row r="23" spans="1:7">
      <c r="A23" s="122">
        <v>6</v>
      </c>
      <c r="B23" s="28"/>
      <c r="C23" s="221" t="s">
        <v>191</v>
      </c>
      <c r="D23" s="143" t="s">
        <v>31</v>
      </c>
      <c r="E23" s="144">
        <f>E22</f>
        <v>978.69999999999993</v>
      </c>
      <c r="F23" s="20"/>
      <c r="G23" s="21"/>
    </row>
    <row r="24" spans="1:7">
      <c r="A24" s="122">
        <v>0</v>
      </c>
      <c r="B24" s="420"/>
      <c r="C24" s="146" t="s">
        <v>192</v>
      </c>
      <c r="D24" s="143" t="s">
        <v>190</v>
      </c>
      <c r="E24" s="144">
        <f>0.15*E23</f>
        <v>146.80499999999998</v>
      </c>
      <c r="F24" s="20"/>
      <c r="G24" s="21"/>
    </row>
    <row r="25" spans="1:7">
      <c r="A25" s="122">
        <v>7</v>
      </c>
      <c r="B25" s="28"/>
      <c r="C25" s="221" t="s">
        <v>193</v>
      </c>
      <c r="D25" s="143" t="s">
        <v>31</v>
      </c>
      <c r="E25" s="144">
        <f>E13+E19</f>
        <v>905.5</v>
      </c>
      <c r="F25" s="20"/>
      <c r="G25" s="21"/>
    </row>
    <row r="26" spans="1:7">
      <c r="A26" s="122">
        <v>0</v>
      </c>
      <c r="B26" s="420"/>
      <c r="C26" s="146" t="s">
        <v>194</v>
      </c>
      <c r="D26" s="143" t="s">
        <v>190</v>
      </c>
      <c r="E26" s="144">
        <f>0.33*E25</f>
        <v>298.815</v>
      </c>
      <c r="F26" s="20"/>
      <c r="G26" s="21"/>
    </row>
    <row r="27" spans="1:7">
      <c r="A27" s="122">
        <v>8</v>
      </c>
      <c r="B27" s="28"/>
      <c r="C27" s="221" t="s">
        <v>195</v>
      </c>
      <c r="D27" s="143" t="s">
        <v>31</v>
      </c>
      <c r="E27" s="144">
        <f>E16</f>
        <v>220.8</v>
      </c>
      <c r="F27" s="20"/>
      <c r="G27" s="21"/>
    </row>
    <row r="28" spans="1:7">
      <c r="A28" s="122">
        <v>0</v>
      </c>
      <c r="B28" s="420"/>
      <c r="C28" s="146" t="s">
        <v>196</v>
      </c>
      <c r="D28" s="143" t="s">
        <v>190</v>
      </c>
      <c r="E28" s="144">
        <f>0.33*E27</f>
        <v>72.864000000000004</v>
      </c>
      <c r="F28" s="20"/>
      <c r="G28" s="21"/>
    </row>
    <row r="29" spans="1:7" ht="26.4">
      <c r="A29" s="764">
        <v>9</v>
      </c>
      <c r="B29" s="765"/>
      <c r="C29" s="766" t="s">
        <v>2108</v>
      </c>
      <c r="D29" s="671" t="s">
        <v>7</v>
      </c>
      <c r="E29" s="760">
        <v>50</v>
      </c>
      <c r="F29" s="20"/>
      <c r="G29" s="21"/>
    </row>
    <row r="30" spans="1:7" ht="13.8">
      <c r="A30" s="27">
        <v>0</v>
      </c>
      <c r="B30" s="28"/>
      <c r="C30" s="220" t="s">
        <v>197</v>
      </c>
      <c r="D30" s="30"/>
      <c r="E30" s="30"/>
      <c r="F30" s="20"/>
      <c r="G30" s="21"/>
    </row>
    <row r="31" spans="1:7" ht="105.6">
      <c r="A31" s="122">
        <v>10</v>
      </c>
      <c r="B31" s="420"/>
      <c r="C31" s="145" t="s">
        <v>1709</v>
      </c>
      <c r="D31" s="143" t="s">
        <v>31</v>
      </c>
      <c r="E31" s="144">
        <v>660</v>
      </c>
      <c r="F31" s="20"/>
      <c r="G31" s="21"/>
    </row>
    <row r="32" spans="1:7" ht="26.4">
      <c r="A32" s="764" t="s">
        <v>1710</v>
      </c>
      <c r="B32" s="765"/>
      <c r="C32" s="767" t="s">
        <v>1711</v>
      </c>
      <c r="D32" s="671" t="s">
        <v>31</v>
      </c>
      <c r="E32" s="760">
        <f>255+50+25+1190+330+140</f>
        <v>1990</v>
      </c>
      <c r="F32" s="20"/>
      <c r="G32" s="21"/>
    </row>
    <row r="33" spans="1:7">
      <c r="A33" s="122">
        <v>11</v>
      </c>
      <c r="B33" s="28"/>
      <c r="C33" s="222" t="s">
        <v>198</v>
      </c>
      <c r="D33" s="143" t="s">
        <v>31</v>
      </c>
      <c r="E33" s="144">
        <f>E34</f>
        <v>1829.3000000000002</v>
      </c>
      <c r="F33" s="20"/>
      <c r="G33" s="21"/>
    </row>
    <row r="34" spans="1:7">
      <c r="A34" s="122">
        <v>12</v>
      </c>
      <c r="B34" s="28"/>
      <c r="C34" s="201" t="s">
        <v>199</v>
      </c>
      <c r="D34" s="143" t="s">
        <v>31</v>
      </c>
      <c r="E34" s="144">
        <f>E36+E38</f>
        <v>1829.3000000000002</v>
      </c>
      <c r="F34" s="20"/>
      <c r="G34" s="21"/>
    </row>
    <row r="35" spans="1:7">
      <c r="A35" s="122">
        <v>0</v>
      </c>
      <c r="B35" s="28"/>
      <c r="C35" s="146" t="s">
        <v>192</v>
      </c>
      <c r="D35" s="143" t="s">
        <v>190</v>
      </c>
      <c r="E35" s="144">
        <f>0.15*E34</f>
        <v>274.39500000000004</v>
      </c>
      <c r="F35" s="20"/>
      <c r="G35" s="21"/>
    </row>
    <row r="36" spans="1:7" ht="26.4">
      <c r="A36" s="122">
        <v>13</v>
      </c>
      <c r="B36" s="28"/>
      <c r="C36" s="201" t="s">
        <v>200</v>
      </c>
      <c r="D36" s="143" t="s">
        <v>31</v>
      </c>
      <c r="E36" s="144">
        <v>1099.7</v>
      </c>
      <c r="F36" s="20"/>
      <c r="G36" s="21"/>
    </row>
    <row r="37" spans="1:7">
      <c r="A37" s="122">
        <v>0</v>
      </c>
      <c r="B37" s="28"/>
      <c r="C37" s="146" t="s">
        <v>194</v>
      </c>
      <c r="D37" s="143" t="s">
        <v>190</v>
      </c>
      <c r="E37" s="144">
        <f>0.33*E36</f>
        <v>362.90100000000001</v>
      </c>
      <c r="F37" s="20"/>
      <c r="G37" s="21"/>
    </row>
    <row r="38" spans="1:7" ht="26.4">
      <c r="A38" s="122">
        <v>14</v>
      </c>
      <c r="B38" s="28"/>
      <c r="C38" s="201" t="s">
        <v>200</v>
      </c>
      <c r="D38" s="143" t="s">
        <v>31</v>
      </c>
      <c r="E38" s="144">
        <v>729.6</v>
      </c>
      <c r="F38" s="20"/>
      <c r="G38" s="21"/>
    </row>
    <row r="39" spans="1:7">
      <c r="A39" s="122">
        <v>0</v>
      </c>
      <c r="B39" s="28"/>
      <c r="C39" s="146" t="s">
        <v>196</v>
      </c>
      <c r="D39" s="143" t="s">
        <v>190</v>
      </c>
      <c r="E39" s="144">
        <f>0.33*E38</f>
        <v>240.76800000000003</v>
      </c>
      <c r="F39" s="20"/>
      <c r="G39" s="21"/>
    </row>
    <row r="40" spans="1:7" ht="26.4">
      <c r="A40" s="122">
        <v>15</v>
      </c>
      <c r="B40" s="420"/>
      <c r="C40" s="145" t="s">
        <v>1216</v>
      </c>
      <c r="D40" s="143" t="s">
        <v>31</v>
      </c>
      <c r="E40" s="144">
        <f>E41</f>
        <v>153.9</v>
      </c>
      <c r="F40" s="20"/>
      <c r="G40" s="21"/>
    </row>
    <row r="41" spans="1:7">
      <c r="A41" s="122">
        <v>16</v>
      </c>
      <c r="B41" s="28"/>
      <c r="C41" s="193" t="s">
        <v>201</v>
      </c>
      <c r="D41" s="143" t="s">
        <v>31</v>
      </c>
      <c r="E41" s="144">
        <v>153.9</v>
      </c>
      <c r="F41" s="20"/>
      <c r="G41" s="21"/>
    </row>
    <row r="42" spans="1:7">
      <c r="A42" s="122">
        <v>0</v>
      </c>
      <c r="B42" s="28">
        <f t="shared" ref="B42:B44" si="0">IF(A42&gt;0,"L.c.",0)</f>
        <v>0</v>
      </c>
      <c r="C42" s="146" t="s">
        <v>202</v>
      </c>
      <c r="D42" s="143" t="s">
        <v>31</v>
      </c>
      <c r="E42" s="144">
        <f>1.08*E41</f>
        <v>166.21200000000002</v>
      </c>
      <c r="F42" s="20"/>
      <c r="G42" s="21"/>
    </row>
    <row r="43" spans="1:7">
      <c r="A43" s="122">
        <v>0</v>
      </c>
      <c r="B43" s="28">
        <f t="shared" si="0"/>
        <v>0</v>
      </c>
      <c r="C43" s="146" t="s">
        <v>203</v>
      </c>
      <c r="D43" s="143" t="s">
        <v>47</v>
      </c>
      <c r="E43" s="144">
        <f>4.4*E41</f>
        <v>677.16000000000008</v>
      </c>
      <c r="F43" s="20"/>
      <c r="G43" s="21"/>
    </row>
    <row r="44" spans="1:7">
      <c r="A44" s="122">
        <v>0</v>
      </c>
      <c r="B44" s="28">
        <f t="shared" si="0"/>
        <v>0</v>
      </c>
      <c r="C44" s="146" t="s">
        <v>204</v>
      </c>
      <c r="D44" s="143" t="s">
        <v>47</v>
      </c>
      <c r="E44" s="144">
        <f>0.44*E41</f>
        <v>67.716000000000008</v>
      </c>
      <c r="F44" s="20"/>
      <c r="G44" s="21"/>
    </row>
    <row r="45" spans="1:7">
      <c r="A45" s="406"/>
      <c r="B45" s="414"/>
      <c r="C45" s="42"/>
      <c r="D45" s="43"/>
      <c r="E45" s="407"/>
      <c r="F45" s="20"/>
      <c r="G45" s="21"/>
    </row>
    <row r="46" spans="1:7" ht="13.8">
      <c r="A46" s="387"/>
      <c r="B46" s="387"/>
      <c r="C46" s="418"/>
      <c r="D46" s="418" t="s">
        <v>1</v>
      </c>
      <c r="E46" s="388"/>
      <c r="F46" s="20"/>
      <c r="G46" s="21"/>
    </row>
    <row r="48" spans="1:7" s="50" customFormat="1" ht="12.75" customHeight="1">
      <c r="B48" s="51" t="str">
        <f>'1,1'!B22</f>
        <v>Piezīmes:</v>
      </c>
    </row>
    <row r="49" spans="1:7" s="50" customFormat="1" ht="45" customHeight="1">
      <c r="A49"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71"/>
      <c r="C49" s="971"/>
      <c r="D49" s="971"/>
      <c r="E49" s="971"/>
      <c r="F49" s="971"/>
      <c r="G49" s="971"/>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41"/>
  <sheetViews>
    <sheetView showZeros="0" view="pageBreakPreview" topLeftCell="A19" zoomScaleNormal="100" zoomScaleSheetLayoutView="100" workbookViewId="0">
      <selection activeCell="C38" sqref="C38"/>
    </sheetView>
  </sheetViews>
  <sheetFormatPr defaultColWidth="9.109375" defaultRowHeight="13.2"/>
  <cols>
    <col min="1" max="1" width="5.44140625" style="154" customWidth="1"/>
    <col min="2" max="2" width="16.21875" style="154" hidden="1" customWidth="1"/>
    <col min="3" max="3" width="40.21875" style="154" customWidth="1"/>
    <col min="4" max="4" width="8.109375" style="154" customWidth="1"/>
    <col min="5" max="6" width="9.109375" style="154"/>
    <col min="7" max="7" width="20.77734375" style="154" customWidth="1"/>
    <col min="8" max="8" width="9.109375" style="154"/>
    <col min="9" max="9" width="9.109375" style="154" hidden="1" customWidth="1"/>
    <col min="10" max="16384" width="9.109375" style="154"/>
  </cols>
  <sheetData>
    <row r="1" spans="1:7" s="151" customFormat="1">
      <c r="A1" s="985" t="s">
        <v>8</v>
      </c>
      <c r="B1" s="985"/>
      <c r="C1" s="985"/>
      <c r="D1" s="150" t="str">
        <f ca="1">MID(CELL("filename",A1), FIND("]", CELL("filename",A1))+ 1, 255)</f>
        <v>1,10</v>
      </c>
      <c r="E1" s="150"/>
      <c r="F1" s="150"/>
      <c r="G1" s="150"/>
    </row>
    <row r="2" spans="1:7" s="151" customFormat="1" ht="17.399999999999999">
      <c r="A2" s="986" t="str">
        <f>C9</f>
        <v>Fasāde</v>
      </c>
      <c r="B2" s="986"/>
      <c r="C2" s="986"/>
      <c r="D2" s="986"/>
      <c r="E2" s="986"/>
      <c r="F2" s="986"/>
      <c r="G2" s="986"/>
    </row>
    <row r="3" spans="1:7" ht="13.8" customHeight="1">
      <c r="A3" s="152" t="s">
        <v>1618</v>
      </c>
      <c r="B3" s="152"/>
      <c r="C3" s="153"/>
      <c r="D3" s="153"/>
      <c r="E3" s="153"/>
      <c r="F3" s="153"/>
    </row>
    <row r="4" spans="1:7" s="156" customFormat="1">
      <c r="A4" s="152" t="s">
        <v>1619</v>
      </c>
      <c r="B4" s="152"/>
      <c r="C4" s="155"/>
      <c r="D4" s="155"/>
      <c r="E4" s="155"/>
      <c r="F4" s="155"/>
    </row>
    <row r="5" spans="1:7" s="156" customFormat="1">
      <c r="A5" s="152" t="s">
        <v>1620</v>
      </c>
      <c r="B5" s="152"/>
      <c r="C5" s="157"/>
      <c r="D5" s="158"/>
      <c r="E5" s="158"/>
      <c r="F5" s="158"/>
    </row>
    <row r="6" spans="1:7">
      <c r="A6" s="159"/>
      <c r="B6" s="159"/>
    </row>
    <row r="7" spans="1:7" ht="14.25" customHeight="1">
      <c r="A7" s="987" t="s">
        <v>0</v>
      </c>
      <c r="B7" s="988"/>
      <c r="C7" s="990" t="s">
        <v>2</v>
      </c>
      <c r="D7" s="991" t="s">
        <v>3</v>
      </c>
      <c r="E7" s="992" t="s">
        <v>4</v>
      </c>
      <c r="F7" s="160"/>
      <c r="G7" s="161"/>
    </row>
    <row r="8" spans="1:7" ht="59.25" customHeight="1">
      <c r="A8" s="987"/>
      <c r="B8" s="989"/>
      <c r="C8" s="990"/>
      <c r="D8" s="991"/>
      <c r="E8" s="992"/>
      <c r="F8" s="160"/>
      <c r="G8" s="161"/>
    </row>
    <row r="9" spans="1:7">
      <c r="A9" s="162"/>
      <c r="B9" s="163">
        <v>0</v>
      </c>
      <c r="C9" s="164" t="s">
        <v>1160</v>
      </c>
      <c r="D9" s="165"/>
      <c r="E9" s="166"/>
      <c r="F9" s="160"/>
      <c r="G9" s="161"/>
    </row>
    <row r="10" spans="1:7" ht="26.4">
      <c r="A10" s="392">
        <v>1</v>
      </c>
      <c r="B10" s="379"/>
      <c r="C10" s="145" t="s">
        <v>121</v>
      </c>
      <c r="D10" s="143" t="s">
        <v>31</v>
      </c>
      <c r="E10" s="144">
        <v>3320</v>
      </c>
      <c r="F10" s="160"/>
      <c r="G10" s="161"/>
    </row>
    <row r="11" spans="1:7">
      <c r="A11" s="392">
        <v>2</v>
      </c>
      <c r="B11" s="126"/>
      <c r="C11" s="145" t="s">
        <v>205</v>
      </c>
      <c r="D11" s="143" t="s">
        <v>144</v>
      </c>
      <c r="E11" s="144">
        <v>262</v>
      </c>
      <c r="F11" s="160"/>
      <c r="G11" s="161"/>
    </row>
    <row r="12" spans="1:7">
      <c r="A12" s="392">
        <v>0</v>
      </c>
      <c r="B12" s="379"/>
      <c r="C12" s="146" t="s">
        <v>206</v>
      </c>
      <c r="D12" s="143" t="s">
        <v>144</v>
      </c>
      <c r="E12" s="144">
        <f>1.1*E11</f>
        <v>288.20000000000005</v>
      </c>
      <c r="F12" s="160"/>
      <c r="G12" s="161"/>
    </row>
    <row r="13" spans="1:7">
      <c r="A13" s="392">
        <v>3</v>
      </c>
      <c r="B13" s="126"/>
      <c r="C13" s="145" t="s">
        <v>207</v>
      </c>
      <c r="D13" s="143" t="s">
        <v>31</v>
      </c>
      <c r="E13" s="144">
        <v>320</v>
      </c>
      <c r="F13" s="160"/>
      <c r="G13" s="161"/>
    </row>
    <row r="14" spans="1:7" ht="39.6">
      <c r="A14" s="392">
        <v>4</v>
      </c>
      <c r="B14" s="126"/>
      <c r="C14" s="145" t="s">
        <v>1712</v>
      </c>
      <c r="D14" s="143" t="s">
        <v>31</v>
      </c>
      <c r="E14" s="144">
        <v>320</v>
      </c>
      <c r="F14" s="160"/>
      <c r="G14" s="161"/>
    </row>
    <row r="15" spans="1:7">
      <c r="A15" s="392">
        <v>0</v>
      </c>
      <c r="B15" s="379"/>
      <c r="C15" s="146" t="s">
        <v>208</v>
      </c>
      <c r="D15" s="143" t="s">
        <v>31</v>
      </c>
      <c r="E15" s="144">
        <f>E14*1.07</f>
        <v>342.40000000000003</v>
      </c>
      <c r="F15" s="160"/>
      <c r="G15" s="161"/>
    </row>
    <row r="16" spans="1:7">
      <c r="A16" s="392">
        <v>0</v>
      </c>
      <c r="B16" s="379"/>
      <c r="C16" s="146" t="s">
        <v>209</v>
      </c>
      <c r="D16" s="143" t="s">
        <v>13</v>
      </c>
      <c r="E16" s="144">
        <v>1</v>
      </c>
      <c r="F16" s="160"/>
      <c r="G16" s="161"/>
    </row>
    <row r="17" spans="1:7">
      <c r="A17" s="392" t="s">
        <v>210</v>
      </c>
      <c r="B17" s="379"/>
      <c r="C17" s="145" t="s">
        <v>1713</v>
      </c>
      <c r="D17" s="143" t="s">
        <v>10</v>
      </c>
      <c r="E17" s="144">
        <v>794</v>
      </c>
      <c r="F17" s="160"/>
      <c r="G17" s="161"/>
    </row>
    <row r="18" spans="1:7" ht="13.8">
      <c r="A18" s="122">
        <v>0</v>
      </c>
      <c r="B18" s="429"/>
      <c r="C18" s="439" t="s">
        <v>211</v>
      </c>
      <c r="D18" s="143"/>
      <c r="E18" s="144"/>
      <c r="F18" s="160"/>
      <c r="G18" s="161"/>
    </row>
    <row r="19" spans="1:7">
      <c r="A19" s="122">
        <v>5</v>
      </c>
      <c r="B19" s="182"/>
      <c r="C19" s="380" t="s">
        <v>212</v>
      </c>
      <c r="D19" s="143" t="s">
        <v>31</v>
      </c>
      <c r="E19" s="144">
        <v>192</v>
      </c>
      <c r="F19" s="160"/>
      <c r="G19" s="161"/>
    </row>
    <row r="20" spans="1:7" ht="26.4">
      <c r="A20" s="122">
        <v>0</v>
      </c>
      <c r="B20" s="182"/>
      <c r="C20" s="208" t="s">
        <v>2178</v>
      </c>
      <c r="D20" s="143" t="s">
        <v>31</v>
      </c>
      <c r="E20" s="144">
        <f>1.05*E19</f>
        <v>201.60000000000002</v>
      </c>
      <c r="F20" s="160"/>
      <c r="G20" s="161"/>
    </row>
    <row r="21" spans="1:7">
      <c r="A21" s="122">
        <v>0</v>
      </c>
      <c r="B21" s="182"/>
      <c r="C21" s="208" t="s">
        <v>213</v>
      </c>
      <c r="D21" s="143" t="s">
        <v>47</v>
      </c>
      <c r="E21" s="144">
        <f>5*E19</f>
        <v>960</v>
      </c>
      <c r="F21" s="160"/>
      <c r="G21" s="161"/>
    </row>
    <row r="22" spans="1:7">
      <c r="A22" s="122">
        <v>0</v>
      </c>
      <c r="B22" s="182"/>
      <c r="C22" s="208" t="s">
        <v>214</v>
      </c>
      <c r="D22" s="143" t="s">
        <v>7</v>
      </c>
      <c r="E22" s="144">
        <f>8*E19</f>
        <v>1536</v>
      </c>
      <c r="F22" s="160"/>
      <c r="G22" s="161"/>
    </row>
    <row r="23" spans="1:7" ht="26.4">
      <c r="A23" s="122">
        <v>6</v>
      </c>
      <c r="B23" s="182"/>
      <c r="C23" s="380" t="s">
        <v>2179</v>
      </c>
      <c r="D23" s="143" t="s">
        <v>31</v>
      </c>
      <c r="E23" s="144">
        <v>192</v>
      </c>
      <c r="F23" s="160"/>
      <c r="G23" s="161"/>
    </row>
    <row r="24" spans="1:7">
      <c r="A24" s="122">
        <v>7</v>
      </c>
      <c r="B24" s="429"/>
      <c r="C24" s="380" t="s">
        <v>215</v>
      </c>
      <c r="D24" s="143" t="s">
        <v>31</v>
      </c>
      <c r="E24" s="144">
        <v>192</v>
      </c>
      <c r="F24" s="160"/>
      <c r="G24" s="161"/>
    </row>
    <row r="25" spans="1:7">
      <c r="A25" s="122">
        <v>0</v>
      </c>
      <c r="B25" s="429"/>
      <c r="C25" s="208" t="s">
        <v>2180</v>
      </c>
      <c r="D25" s="143" t="s">
        <v>190</v>
      </c>
      <c r="E25" s="144">
        <f>0.25*E24</f>
        <v>48</v>
      </c>
      <c r="F25" s="160"/>
      <c r="G25" s="161"/>
    </row>
    <row r="26" spans="1:7">
      <c r="A26" s="122">
        <v>8</v>
      </c>
      <c r="B26" s="429"/>
      <c r="C26" s="380" t="s">
        <v>216</v>
      </c>
      <c r="D26" s="143" t="s">
        <v>31</v>
      </c>
      <c r="E26" s="144">
        <v>100</v>
      </c>
      <c r="F26" s="160"/>
      <c r="G26" s="161"/>
    </row>
    <row r="27" spans="1:7" ht="26.4">
      <c r="A27" s="122">
        <v>0</v>
      </c>
      <c r="B27" s="429"/>
      <c r="C27" s="208" t="s">
        <v>2181</v>
      </c>
      <c r="D27" s="143" t="s">
        <v>47</v>
      </c>
      <c r="E27" s="144">
        <f>5*E26</f>
        <v>500</v>
      </c>
      <c r="F27" s="160"/>
      <c r="G27" s="161"/>
    </row>
    <row r="28" spans="1:7">
      <c r="A28" s="122">
        <v>0</v>
      </c>
      <c r="B28" s="429"/>
      <c r="C28" s="208" t="s">
        <v>217</v>
      </c>
      <c r="D28" s="143" t="s">
        <v>31</v>
      </c>
      <c r="E28" s="144">
        <f>1.1*E26</f>
        <v>110.00000000000001</v>
      </c>
      <c r="F28" s="160"/>
      <c r="G28" s="161"/>
    </row>
    <row r="29" spans="1:7">
      <c r="A29" s="122">
        <v>9</v>
      </c>
      <c r="B29" s="429"/>
      <c r="C29" s="380" t="s">
        <v>218</v>
      </c>
      <c r="D29" s="143" t="s">
        <v>31</v>
      </c>
      <c r="E29" s="144">
        <v>100</v>
      </c>
      <c r="F29" s="160"/>
      <c r="G29" s="161"/>
    </row>
    <row r="30" spans="1:7" ht="26.4">
      <c r="A30" s="122">
        <v>0</v>
      </c>
      <c r="B30" s="429"/>
      <c r="C30" s="208" t="s">
        <v>2182</v>
      </c>
      <c r="D30" s="143" t="s">
        <v>190</v>
      </c>
      <c r="E30" s="144">
        <f>0.25*E29</f>
        <v>25</v>
      </c>
      <c r="F30" s="160"/>
      <c r="G30" s="161"/>
    </row>
    <row r="31" spans="1:7">
      <c r="A31" s="122">
        <v>10</v>
      </c>
      <c r="B31" s="429"/>
      <c r="C31" s="380" t="s">
        <v>219</v>
      </c>
      <c r="D31" s="143" t="s">
        <v>31</v>
      </c>
      <c r="E31" s="144">
        <v>100</v>
      </c>
      <c r="F31" s="160"/>
      <c r="G31" s="161"/>
    </row>
    <row r="32" spans="1:7">
      <c r="A32" s="122">
        <v>0</v>
      </c>
      <c r="B32" s="429"/>
      <c r="C32" s="208" t="s">
        <v>220</v>
      </c>
      <c r="D32" s="143" t="s">
        <v>47</v>
      </c>
      <c r="E32" s="144">
        <f>3.5*E31</f>
        <v>350</v>
      </c>
      <c r="F32" s="160"/>
      <c r="G32" s="161"/>
    </row>
    <row r="33" spans="1:7">
      <c r="A33" s="122">
        <v>11</v>
      </c>
      <c r="B33" s="429"/>
      <c r="C33" s="380" t="s">
        <v>221</v>
      </c>
      <c r="D33" s="143" t="s">
        <v>31</v>
      </c>
      <c r="E33" s="144">
        <v>100</v>
      </c>
      <c r="F33" s="160"/>
      <c r="G33" s="161"/>
    </row>
    <row r="34" spans="1:7">
      <c r="A34" s="122">
        <v>0</v>
      </c>
      <c r="B34" s="429"/>
      <c r="C34" s="208" t="s">
        <v>2183</v>
      </c>
      <c r="D34" s="143" t="s">
        <v>190</v>
      </c>
      <c r="E34" s="144">
        <f>0.06*E33</f>
        <v>6</v>
      </c>
      <c r="F34" s="160"/>
      <c r="G34" s="161"/>
    </row>
    <row r="35" spans="1:7">
      <c r="A35" s="122">
        <v>12</v>
      </c>
      <c r="B35" s="429"/>
      <c r="C35" s="380" t="s">
        <v>222</v>
      </c>
      <c r="D35" s="143" t="s">
        <v>31</v>
      </c>
      <c r="E35" s="144">
        <v>100</v>
      </c>
      <c r="F35" s="160"/>
      <c r="G35" s="161"/>
    </row>
    <row r="36" spans="1:7">
      <c r="A36" s="122">
        <v>0</v>
      </c>
      <c r="B36" s="429">
        <v>0</v>
      </c>
      <c r="C36" s="208" t="s">
        <v>2184</v>
      </c>
      <c r="D36" s="143" t="s">
        <v>190</v>
      </c>
      <c r="E36" s="144">
        <f>0.35*E35</f>
        <v>35</v>
      </c>
      <c r="F36" s="160"/>
      <c r="G36" s="161"/>
    </row>
    <row r="37" spans="1:7" s="156" customFormat="1">
      <c r="A37" s="167"/>
      <c r="B37" s="168"/>
      <c r="C37" s="169"/>
      <c r="D37" s="170"/>
      <c r="E37" s="171"/>
      <c r="F37" s="172"/>
      <c r="G37" s="173"/>
    </row>
    <row r="38" spans="1:7">
      <c r="A38" s="174"/>
      <c r="B38" s="174"/>
      <c r="C38" s="175"/>
      <c r="D38" s="175" t="s">
        <v>1</v>
      </c>
      <c r="E38" s="176"/>
      <c r="F38" s="160"/>
      <c r="G38" s="161"/>
    </row>
    <row r="40" spans="1:7" s="177" customFormat="1" ht="12.75" customHeight="1">
      <c r="B40" s="178" t="str">
        <f>'1,1'!B22</f>
        <v>Piezīmes:</v>
      </c>
    </row>
    <row r="41" spans="1:7" s="177" customFormat="1" ht="45" customHeight="1">
      <c r="A41" s="984"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84"/>
      <c r="C41" s="984"/>
      <c r="D41" s="984"/>
      <c r="E41" s="984"/>
      <c r="F41" s="984"/>
      <c r="G41" s="984"/>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71"/>
  <sheetViews>
    <sheetView showZeros="0" view="pageBreakPreview" topLeftCell="A52" zoomScaleNormal="100" zoomScaleSheetLayoutView="100" workbookViewId="0">
      <selection activeCell="G56" sqref="G55:G56"/>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1,11</v>
      </c>
      <c r="E1" s="10"/>
      <c r="F1" s="10"/>
      <c r="G1" s="10"/>
    </row>
    <row r="2" spans="1:7" s="9" customFormat="1" ht="17.399999999999999">
      <c r="A2" s="974" t="str">
        <f>C9</f>
        <v>Nojumes būvniecība</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115"/>
      <c r="B9" s="139"/>
      <c r="C9" s="24" t="s">
        <v>1161</v>
      </c>
      <c r="D9" s="118"/>
      <c r="E9" s="119"/>
      <c r="F9" s="20"/>
      <c r="G9" s="21"/>
    </row>
    <row r="10" spans="1:7" ht="26.4">
      <c r="A10" s="31">
        <v>0</v>
      </c>
      <c r="B10" s="440"/>
      <c r="C10" s="223" t="s">
        <v>223</v>
      </c>
      <c r="D10" s="143"/>
      <c r="E10" s="144"/>
      <c r="F10" s="20"/>
      <c r="G10" s="21"/>
    </row>
    <row r="11" spans="1:7">
      <c r="A11" s="27">
        <v>0</v>
      </c>
      <c r="B11" s="28"/>
      <c r="C11" s="224" t="s">
        <v>224</v>
      </c>
      <c r="D11" s="30"/>
      <c r="E11" s="30"/>
      <c r="F11" s="20"/>
      <c r="G11" s="21"/>
    </row>
    <row r="12" spans="1:7" ht="26.4">
      <c r="A12" s="31">
        <v>1</v>
      </c>
      <c r="B12" s="32"/>
      <c r="C12" s="33" t="s">
        <v>33</v>
      </c>
      <c r="D12" s="379" t="s">
        <v>13</v>
      </c>
      <c r="E12" s="35">
        <v>1</v>
      </c>
      <c r="F12" s="20"/>
      <c r="G12" s="21"/>
    </row>
    <row r="13" spans="1:7">
      <c r="A13" s="31">
        <v>2</v>
      </c>
      <c r="B13" s="32"/>
      <c r="C13" s="33" t="s">
        <v>34</v>
      </c>
      <c r="D13" s="379" t="s">
        <v>13</v>
      </c>
      <c r="E13" s="35">
        <v>1</v>
      </c>
      <c r="F13" s="20"/>
      <c r="G13" s="21"/>
    </row>
    <row r="14" spans="1:7">
      <c r="A14" s="31">
        <v>3</v>
      </c>
      <c r="B14" s="32"/>
      <c r="C14" s="33" t="s">
        <v>35</v>
      </c>
      <c r="D14" s="379" t="s">
        <v>16</v>
      </c>
      <c r="E14" s="35">
        <v>67</v>
      </c>
      <c r="F14" s="20"/>
      <c r="G14" s="21"/>
    </row>
    <row r="15" spans="1:7" ht="26.4">
      <c r="A15" s="31">
        <v>4</v>
      </c>
      <c r="B15" s="32"/>
      <c r="C15" s="36" t="s">
        <v>36</v>
      </c>
      <c r="D15" s="128" t="s">
        <v>16</v>
      </c>
      <c r="E15" s="38">
        <v>187</v>
      </c>
      <c r="F15" s="20"/>
      <c r="G15" s="21"/>
    </row>
    <row r="16" spans="1:7">
      <c r="A16" s="31">
        <v>5</v>
      </c>
      <c r="B16" s="32"/>
      <c r="C16" s="36" t="s">
        <v>37</v>
      </c>
      <c r="D16" s="128" t="s">
        <v>16</v>
      </c>
      <c r="E16" s="38">
        <v>21</v>
      </c>
      <c r="F16" s="20"/>
      <c r="G16" s="21"/>
    </row>
    <row r="17" spans="1:7" ht="26.4">
      <c r="A17" s="31">
        <v>6</v>
      </c>
      <c r="B17" s="32"/>
      <c r="C17" s="36" t="s">
        <v>225</v>
      </c>
      <c r="D17" s="128" t="s">
        <v>16</v>
      </c>
      <c r="E17" s="38">
        <v>332</v>
      </c>
      <c r="F17" s="20"/>
      <c r="G17" s="21"/>
    </row>
    <row r="18" spans="1:7" ht="26.4">
      <c r="A18" s="31">
        <v>7</v>
      </c>
      <c r="B18" s="32"/>
      <c r="C18" s="39" t="s">
        <v>226</v>
      </c>
      <c r="D18" s="128" t="s">
        <v>16</v>
      </c>
      <c r="E18" s="38">
        <v>18</v>
      </c>
      <c r="F18" s="20"/>
      <c r="G18" s="21"/>
    </row>
    <row r="19" spans="1:7">
      <c r="A19" s="31">
        <v>8</v>
      </c>
      <c r="B19" s="32"/>
      <c r="C19" s="39" t="s">
        <v>38</v>
      </c>
      <c r="D19" s="128" t="s">
        <v>16</v>
      </c>
      <c r="E19" s="38">
        <v>207</v>
      </c>
      <c r="F19" s="20"/>
      <c r="G19" s="21"/>
    </row>
    <row r="20" spans="1:7" ht="28.8">
      <c r="A20" s="421">
        <v>0</v>
      </c>
      <c r="B20" s="400"/>
      <c r="C20" s="448" t="s">
        <v>1217</v>
      </c>
      <c r="D20" s="400"/>
      <c r="E20" s="383"/>
      <c r="F20" s="20"/>
      <c r="G20" s="21"/>
    </row>
    <row r="21" spans="1:7" ht="13.8">
      <c r="A21" s="413">
        <v>9</v>
      </c>
      <c r="B21" s="391"/>
      <c r="C21" s="422" t="s">
        <v>1218</v>
      </c>
      <c r="D21" s="391" t="s">
        <v>16</v>
      </c>
      <c r="E21" s="383">
        <f>0.6*12</f>
        <v>7.1999999999999993</v>
      </c>
      <c r="F21" s="20"/>
      <c r="G21" s="21"/>
    </row>
    <row r="22" spans="1:7" ht="27.6">
      <c r="A22" s="413">
        <v>10</v>
      </c>
      <c r="B22" s="391"/>
      <c r="C22" s="422" t="s">
        <v>1182</v>
      </c>
      <c r="D22" s="391" t="s">
        <v>31</v>
      </c>
      <c r="E22" s="383">
        <v>84</v>
      </c>
      <c r="F22" s="20"/>
      <c r="G22" s="21"/>
    </row>
    <row r="23" spans="1:7" ht="27.6">
      <c r="A23" s="413">
        <v>11</v>
      </c>
      <c r="B23" s="391"/>
      <c r="C23" s="422" t="s">
        <v>1183</v>
      </c>
      <c r="D23" s="391" t="s">
        <v>1184</v>
      </c>
      <c r="E23" s="383">
        <f>0.104*12</f>
        <v>1.248</v>
      </c>
      <c r="F23" s="20"/>
      <c r="G23" s="21"/>
    </row>
    <row r="24" spans="1:7" ht="13.8">
      <c r="A24" s="413">
        <v>0</v>
      </c>
      <c r="B24" s="391"/>
      <c r="C24" s="422" t="s">
        <v>1185</v>
      </c>
      <c r="D24" s="391" t="s">
        <v>1184</v>
      </c>
      <c r="E24" s="383">
        <f>E23*1.15</f>
        <v>1.4351999999999998</v>
      </c>
      <c r="F24" s="20"/>
      <c r="G24" s="21"/>
    </row>
    <row r="25" spans="1:7" ht="27.6">
      <c r="A25" s="413">
        <v>0</v>
      </c>
      <c r="B25" s="391"/>
      <c r="C25" s="422" t="s">
        <v>1186</v>
      </c>
      <c r="D25" s="391" t="s">
        <v>13</v>
      </c>
      <c r="E25" s="383">
        <v>1</v>
      </c>
      <c r="F25" s="20"/>
      <c r="G25" s="21"/>
    </row>
    <row r="26" spans="1:7" ht="13.8">
      <c r="A26" s="413">
        <v>12</v>
      </c>
      <c r="B26" s="391"/>
      <c r="C26" s="422" t="s">
        <v>1219</v>
      </c>
      <c r="D26" s="391" t="s">
        <v>16</v>
      </c>
      <c r="E26" s="383">
        <f>1.3*12</f>
        <v>15.600000000000001</v>
      </c>
      <c r="F26" s="20"/>
      <c r="G26" s="21"/>
    </row>
    <row r="27" spans="1:7" ht="13.8">
      <c r="A27" s="413">
        <v>0</v>
      </c>
      <c r="B27" s="391"/>
      <c r="C27" s="422" t="s">
        <v>1188</v>
      </c>
      <c r="D27" s="391" t="s">
        <v>16</v>
      </c>
      <c r="E27" s="383">
        <f>E26*1.05</f>
        <v>16.380000000000003</v>
      </c>
      <c r="F27" s="20"/>
      <c r="G27" s="21"/>
    </row>
    <row r="28" spans="1:7" ht="13.8">
      <c r="A28" s="413">
        <v>0</v>
      </c>
      <c r="B28" s="391"/>
      <c r="C28" s="422" t="s">
        <v>1189</v>
      </c>
      <c r="D28" s="391" t="s">
        <v>57</v>
      </c>
      <c r="E28" s="383">
        <f>E26*0.25</f>
        <v>3.9000000000000004</v>
      </c>
      <c r="F28" s="20"/>
      <c r="G28" s="21"/>
    </row>
    <row r="29" spans="1:7" ht="13.8">
      <c r="A29" s="413">
        <v>13</v>
      </c>
      <c r="B29" s="391"/>
      <c r="C29" s="422" t="s">
        <v>1219</v>
      </c>
      <c r="D29" s="391" t="s">
        <v>16</v>
      </c>
      <c r="E29" s="383">
        <f>0.007*12</f>
        <v>8.4000000000000005E-2</v>
      </c>
      <c r="F29" s="20"/>
      <c r="G29" s="21"/>
    </row>
    <row r="30" spans="1:7" ht="13.8">
      <c r="A30" s="413">
        <v>0</v>
      </c>
      <c r="B30" s="391"/>
      <c r="C30" s="422" t="s">
        <v>1220</v>
      </c>
      <c r="D30" s="391" t="s">
        <v>16</v>
      </c>
      <c r="E30" s="383">
        <f>E29*1.05</f>
        <v>8.8200000000000014E-2</v>
      </c>
      <c r="F30" s="20"/>
      <c r="G30" s="21"/>
    </row>
    <row r="31" spans="1:7" ht="13.8">
      <c r="A31" s="413">
        <v>0</v>
      </c>
      <c r="B31" s="391"/>
      <c r="C31" s="422" t="s">
        <v>1189</v>
      </c>
      <c r="D31" s="391" t="s">
        <v>57</v>
      </c>
      <c r="E31" s="383">
        <f>E29*0.25</f>
        <v>2.1000000000000001E-2</v>
      </c>
      <c r="F31" s="20"/>
      <c r="G31" s="21"/>
    </row>
    <row r="32" spans="1:7" ht="13.8">
      <c r="A32" s="441">
        <v>14</v>
      </c>
      <c r="B32" s="383"/>
      <c r="C32" s="442" t="s">
        <v>1221</v>
      </c>
      <c r="D32" s="383" t="s">
        <v>31</v>
      </c>
      <c r="E32" s="383">
        <f>0.14*12</f>
        <v>1.6800000000000002</v>
      </c>
      <c r="F32" s="20"/>
      <c r="G32" s="21"/>
    </row>
    <row r="33" spans="1:7" ht="27.6">
      <c r="A33" s="441">
        <v>15</v>
      </c>
      <c r="B33" s="383"/>
      <c r="C33" s="442" t="s">
        <v>2185</v>
      </c>
      <c r="D33" s="383" t="s">
        <v>42</v>
      </c>
      <c r="E33" s="383">
        <f>4*12</f>
        <v>48</v>
      </c>
      <c r="F33" s="20"/>
      <c r="G33" s="21"/>
    </row>
    <row r="34" spans="1:7" ht="28.8">
      <c r="A34" s="421">
        <v>0</v>
      </c>
      <c r="B34" s="400"/>
      <c r="C34" s="448" t="s">
        <v>1222</v>
      </c>
      <c r="D34" s="400"/>
      <c r="E34" s="383"/>
      <c r="F34" s="20"/>
      <c r="G34" s="21"/>
    </row>
    <row r="35" spans="1:7" ht="13.8">
      <c r="A35" s="413">
        <v>16</v>
      </c>
      <c r="B35" s="391"/>
      <c r="C35" s="422" t="s">
        <v>1218</v>
      </c>
      <c r="D35" s="391" t="s">
        <v>16</v>
      </c>
      <c r="E35" s="383">
        <f>0.5*3</f>
        <v>1.5</v>
      </c>
      <c r="F35" s="20"/>
      <c r="G35" s="21"/>
    </row>
    <row r="36" spans="1:7" ht="27.6">
      <c r="A36" s="413">
        <v>17</v>
      </c>
      <c r="B36" s="391"/>
      <c r="C36" s="422" t="s">
        <v>1182</v>
      </c>
      <c r="D36" s="391" t="s">
        <v>31</v>
      </c>
      <c r="E36" s="383">
        <v>64</v>
      </c>
      <c r="F36" s="20"/>
      <c r="G36" s="21"/>
    </row>
    <row r="37" spans="1:7" ht="27.6">
      <c r="A37" s="413">
        <v>18</v>
      </c>
      <c r="B37" s="391"/>
      <c r="C37" s="422" t="s">
        <v>1183</v>
      </c>
      <c r="D37" s="391" t="s">
        <v>1184</v>
      </c>
      <c r="E37" s="383">
        <f>0.104*3</f>
        <v>0.312</v>
      </c>
      <c r="F37" s="20"/>
      <c r="G37" s="21"/>
    </row>
    <row r="38" spans="1:7" ht="13.8">
      <c r="A38" s="413">
        <v>0</v>
      </c>
      <c r="B38" s="391"/>
      <c r="C38" s="422" t="s">
        <v>1185</v>
      </c>
      <c r="D38" s="391" t="s">
        <v>1184</v>
      </c>
      <c r="E38" s="383">
        <f>E37*1.15</f>
        <v>0.35879999999999995</v>
      </c>
      <c r="F38" s="20"/>
      <c r="G38" s="21"/>
    </row>
    <row r="39" spans="1:7" ht="27.6">
      <c r="A39" s="413">
        <v>0</v>
      </c>
      <c r="B39" s="391"/>
      <c r="C39" s="422" t="s">
        <v>1186</v>
      </c>
      <c r="D39" s="391" t="s">
        <v>13</v>
      </c>
      <c r="E39" s="383">
        <v>1</v>
      </c>
      <c r="F39" s="20"/>
      <c r="G39" s="21"/>
    </row>
    <row r="40" spans="1:7" ht="13.8">
      <c r="A40" s="413">
        <v>19</v>
      </c>
      <c r="B40" s="391"/>
      <c r="C40" s="422" t="s">
        <v>1219</v>
      </c>
      <c r="D40" s="391" t="s">
        <v>16</v>
      </c>
      <c r="E40" s="383">
        <f>1*3</f>
        <v>3</v>
      </c>
      <c r="F40" s="20"/>
      <c r="G40" s="21"/>
    </row>
    <row r="41" spans="1:7" ht="13.8">
      <c r="A41" s="413">
        <v>0</v>
      </c>
      <c r="B41" s="391"/>
      <c r="C41" s="422" t="s">
        <v>1188</v>
      </c>
      <c r="D41" s="391" t="s">
        <v>16</v>
      </c>
      <c r="E41" s="383">
        <f>E40*1.05</f>
        <v>3.1500000000000004</v>
      </c>
      <c r="F41" s="20"/>
      <c r="G41" s="21"/>
    </row>
    <row r="42" spans="1:7" ht="13.8">
      <c r="A42" s="413">
        <v>0</v>
      </c>
      <c r="B42" s="391"/>
      <c r="C42" s="422" t="s">
        <v>1189</v>
      </c>
      <c r="D42" s="391" t="s">
        <v>57</v>
      </c>
      <c r="E42" s="383">
        <f>E40*0.25</f>
        <v>0.75</v>
      </c>
      <c r="F42" s="20"/>
      <c r="G42" s="21"/>
    </row>
    <row r="43" spans="1:7" ht="13.8">
      <c r="A43" s="413">
        <v>20</v>
      </c>
      <c r="B43" s="391"/>
      <c r="C43" s="422" t="s">
        <v>1219</v>
      </c>
      <c r="D43" s="391" t="s">
        <v>16</v>
      </c>
      <c r="E43" s="383">
        <f>0.007*3</f>
        <v>2.1000000000000001E-2</v>
      </c>
      <c r="F43" s="20"/>
      <c r="G43" s="21"/>
    </row>
    <row r="44" spans="1:7" ht="13.8">
      <c r="A44" s="413">
        <v>0</v>
      </c>
      <c r="B44" s="391"/>
      <c r="C44" s="422" t="s">
        <v>1220</v>
      </c>
      <c r="D44" s="391" t="s">
        <v>16</v>
      </c>
      <c r="E44" s="383">
        <f>E43*1.05</f>
        <v>2.2050000000000004E-2</v>
      </c>
      <c r="F44" s="20"/>
      <c r="G44" s="21"/>
    </row>
    <row r="45" spans="1:7" ht="13.8">
      <c r="A45" s="413">
        <v>0</v>
      </c>
      <c r="B45" s="391"/>
      <c r="C45" s="422" t="s">
        <v>1189</v>
      </c>
      <c r="D45" s="391" t="s">
        <v>57</v>
      </c>
      <c r="E45" s="383">
        <f>E43*0.25</f>
        <v>5.2500000000000003E-3</v>
      </c>
      <c r="F45" s="20"/>
      <c r="G45" s="21"/>
    </row>
    <row r="46" spans="1:7" ht="13.8">
      <c r="A46" s="441">
        <v>21</v>
      </c>
      <c r="B46" s="383"/>
      <c r="C46" s="442" t="s">
        <v>1221</v>
      </c>
      <c r="D46" s="383" t="s">
        <v>31</v>
      </c>
      <c r="E46" s="383">
        <f>0.14*3</f>
        <v>0.42000000000000004</v>
      </c>
      <c r="F46" s="20"/>
      <c r="G46" s="21"/>
    </row>
    <row r="47" spans="1:7" ht="27.6">
      <c r="A47" s="441">
        <v>22</v>
      </c>
      <c r="B47" s="383"/>
      <c r="C47" s="442" t="s">
        <v>2185</v>
      </c>
      <c r="D47" s="383" t="s">
        <v>42</v>
      </c>
      <c r="E47" s="383">
        <f>4*3</f>
        <v>12</v>
      </c>
      <c r="F47" s="20"/>
      <c r="G47" s="21"/>
    </row>
    <row r="48" spans="1:7">
      <c r="A48" s="27">
        <v>0</v>
      </c>
      <c r="B48" s="32"/>
      <c r="C48" s="224" t="s">
        <v>1223</v>
      </c>
      <c r="D48" s="30"/>
      <c r="E48" s="30"/>
      <c r="F48" s="20"/>
      <c r="G48" s="21"/>
    </row>
    <row r="49" spans="1:7" ht="79.2">
      <c r="A49" s="27">
        <v>23</v>
      </c>
      <c r="B49" s="32"/>
      <c r="C49" s="183" t="s">
        <v>227</v>
      </c>
      <c r="D49" s="378" t="s">
        <v>47</v>
      </c>
      <c r="E49" s="184">
        <v>5835</v>
      </c>
      <c r="F49" s="20"/>
      <c r="G49" s="21"/>
    </row>
    <row r="50" spans="1:7" ht="26.4">
      <c r="A50" s="27">
        <v>0</v>
      </c>
      <c r="B50" s="32"/>
      <c r="C50" s="185" t="s">
        <v>228</v>
      </c>
      <c r="D50" s="187" t="s">
        <v>47</v>
      </c>
      <c r="E50" s="190">
        <f>E49*1.1</f>
        <v>6418.5000000000009</v>
      </c>
      <c r="F50" s="20"/>
      <c r="G50" s="21"/>
    </row>
    <row r="51" spans="1:7">
      <c r="A51" s="27">
        <v>0</v>
      </c>
      <c r="B51" s="32"/>
      <c r="C51" s="185" t="s">
        <v>131</v>
      </c>
      <c r="D51" s="378" t="s">
        <v>13</v>
      </c>
      <c r="E51" s="187">
        <v>1</v>
      </c>
      <c r="F51" s="20"/>
      <c r="G51" s="21"/>
    </row>
    <row r="52" spans="1:7" ht="13.8">
      <c r="A52" s="413">
        <v>24</v>
      </c>
      <c r="B52" s="391"/>
      <c r="C52" s="422" t="s">
        <v>1224</v>
      </c>
      <c r="D52" s="391" t="s">
        <v>16</v>
      </c>
      <c r="E52" s="383">
        <v>5</v>
      </c>
      <c r="F52" s="20"/>
      <c r="G52" s="21"/>
    </row>
    <row r="53" spans="1:7" ht="27.6">
      <c r="A53" s="413">
        <v>25</v>
      </c>
      <c r="B53" s="391"/>
      <c r="C53" s="422" t="s">
        <v>1183</v>
      </c>
      <c r="D53" s="391" t="s">
        <v>1184</v>
      </c>
      <c r="E53" s="383">
        <v>0.12</v>
      </c>
      <c r="F53" s="20"/>
      <c r="G53" s="21"/>
    </row>
    <row r="54" spans="1:7" ht="13.8">
      <c r="A54" s="413">
        <v>0</v>
      </c>
      <c r="B54" s="391"/>
      <c r="C54" s="422" t="s">
        <v>1185</v>
      </c>
      <c r="D54" s="391" t="s">
        <v>1184</v>
      </c>
      <c r="E54" s="383">
        <f>E53*1.15</f>
        <v>0.13799999999999998</v>
      </c>
      <c r="F54" s="20"/>
      <c r="G54" s="21"/>
    </row>
    <row r="55" spans="1:7" ht="27.6">
      <c r="A55" s="413">
        <v>0</v>
      </c>
      <c r="B55" s="391"/>
      <c r="C55" s="422" t="s">
        <v>1186</v>
      </c>
      <c r="D55" s="391" t="s">
        <v>13</v>
      </c>
      <c r="E55" s="383">
        <v>1</v>
      </c>
      <c r="F55" s="20"/>
      <c r="G55" s="21"/>
    </row>
    <row r="56" spans="1:7">
      <c r="A56" s="122">
        <v>0</v>
      </c>
      <c r="B56" s="389"/>
      <c r="C56" s="142" t="s">
        <v>229</v>
      </c>
      <c r="D56" s="143"/>
      <c r="E56" s="144"/>
      <c r="F56" s="20"/>
      <c r="G56" s="21"/>
    </row>
    <row r="57" spans="1:7">
      <c r="A57" s="122">
        <v>26</v>
      </c>
      <c r="B57" s="225"/>
      <c r="C57" s="145" t="s">
        <v>1714</v>
      </c>
      <c r="D57" s="143" t="s">
        <v>10</v>
      </c>
      <c r="E57" s="144">
        <v>260</v>
      </c>
      <c r="F57" s="20"/>
      <c r="G57" s="21"/>
    </row>
    <row r="58" spans="1:7">
      <c r="A58" s="122">
        <v>0</v>
      </c>
      <c r="B58" s="225"/>
      <c r="C58" s="208" t="s">
        <v>1225</v>
      </c>
      <c r="D58" s="143" t="s">
        <v>10</v>
      </c>
      <c r="E58" s="144">
        <f>E57*1.1</f>
        <v>286</v>
      </c>
      <c r="F58" s="20"/>
      <c r="G58" s="21"/>
    </row>
    <row r="59" spans="1:7">
      <c r="A59" s="122">
        <v>0</v>
      </c>
      <c r="B59" s="225"/>
      <c r="C59" s="208" t="s">
        <v>230</v>
      </c>
      <c r="D59" s="143" t="s">
        <v>10</v>
      </c>
      <c r="E59" s="144">
        <f>E57</f>
        <v>260</v>
      </c>
      <c r="F59" s="20"/>
      <c r="G59" s="21"/>
    </row>
    <row r="60" spans="1:7" ht="26.4">
      <c r="A60" s="122">
        <v>27</v>
      </c>
      <c r="B60" s="379"/>
      <c r="C60" s="938" t="s">
        <v>2107</v>
      </c>
      <c r="D60" s="671" t="s">
        <v>31</v>
      </c>
      <c r="E60" s="760">
        <v>205</v>
      </c>
      <c r="F60" s="20"/>
      <c r="G60" s="21"/>
    </row>
    <row r="61" spans="1:7">
      <c r="A61" s="122">
        <v>28</v>
      </c>
      <c r="B61" s="389"/>
      <c r="C61" s="194" t="s">
        <v>232</v>
      </c>
      <c r="D61" s="195" t="s">
        <v>10</v>
      </c>
      <c r="E61" s="196">
        <v>16.5</v>
      </c>
      <c r="F61" s="20"/>
      <c r="G61" s="21"/>
    </row>
    <row r="62" spans="1:7" ht="26.4">
      <c r="A62" s="122">
        <v>0</v>
      </c>
      <c r="B62" s="389"/>
      <c r="C62" s="146" t="s">
        <v>140</v>
      </c>
      <c r="D62" s="195" t="s">
        <v>10</v>
      </c>
      <c r="E62" s="196">
        <f>1.1*E61</f>
        <v>18.150000000000002</v>
      </c>
      <c r="F62" s="20"/>
      <c r="G62" s="21"/>
    </row>
    <row r="63" spans="1:7">
      <c r="A63" s="122">
        <v>29</v>
      </c>
      <c r="B63" s="389"/>
      <c r="C63" s="194" t="s">
        <v>233</v>
      </c>
      <c r="D63" s="195" t="s">
        <v>10</v>
      </c>
      <c r="E63" s="197">
        <v>21</v>
      </c>
      <c r="F63" s="20"/>
      <c r="G63" s="21"/>
    </row>
    <row r="64" spans="1:7" ht="26.4">
      <c r="A64" s="122">
        <v>0</v>
      </c>
      <c r="B64" s="389"/>
      <c r="C64" s="146" t="s">
        <v>141</v>
      </c>
      <c r="D64" s="195" t="s">
        <v>10</v>
      </c>
      <c r="E64" s="198">
        <f>1.1*E63</f>
        <v>23.1</v>
      </c>
      <c r="F64" s="20"/>
      <c r="G64" s="21"/>
    </row>
    <row r="65" spans="1:7">
      <c r="A65" s="122">
        <v>0</v>
      </c>
      <c r="B65" s="389"/>
      <c r="C65" s="142" t="s">
        <v>197</v>
      </c>
      <c r="D65" s="143"/>
      <c r="E65" s="144"/>
      <c r="F65" s="20"/>
      <c r="G65" s="21"/>
    </row>
    <row r="66" spans="1:7">
      <c r="A66" s="122">
        <v>30</v>
      </c>
      <c r="B66" s="379"/>
      <c r="C66" s="380" t="s">
        <v>234</v>
      </c>
      <c r="D66" s="143" t="s">
        <v>31</v>
      </c>
      <c r="E66" s="144">
        <v>296</v>
      </c>
      <c r="F66" s="20"/>
      <c r="G66" s="21"/>
    </row>
    <row r="67" spans="1:7" s="16" customFormat="1">
      <c r="A67" s="122">
        <v>0</v>
      </c>
      <c r="B67" s="379"/>
      <c r="C67" s="146" t="s">
        <v>235</v>
      </c>
      <c r="D67" s="143" t="s">
        <v>31</v>
      </c>
      <c r="E67" s="144">
        <f>E66*1.15</f>
        <v>340.4</v>
      </c>
      <c r="F67" s="45"/>
      <c r="G67" s="46"/>
    </row>
    <row r="68" spans="1:7">
      <c r="A68" s="423">
        <v>0</v>
      </c>
      <c r="B68" s="382"/>
      <c r="C68" s="443" t="s">
        <v>231</v>
      </c>
      <c r="D68" s="444" t="s">
        <v>13</v>
      </c>
      <c r="E68" s="445">
        <v>1</v>
      </c>
      <c r="F68" s="20"/>
      <c r="G68" s="21"/>
    </row>
    <row r="69" spans="1:7">
      <c r="A69" s="446"/>
      <c r="B69" s="446"/>
      <c r="C69" s="446"/>
      <c r="D69" s="447" t="s">
        <v>1</v>
      </c>
      <c r="E69" s="446"/>
    </row>
    <row r="70" spans="1:7" s="50" customFormat="1" ht="12.75" customHeight="1">
      <c r="B70" s="51" t="str">
        <f>'1,1'!B22</f>
        <v>Piezīmes:</v>
      </c>
    </row>
    <row r="71" spans="1:7" s="50" customFormat="1" ht="45" customHeight="1">
      <c r="A7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1" s="971"/>
      <c r="C71" s="971"/>
      <c r="D71" s="971"/>
      <c r="E71" s="971"/>
      <c r="F71" s="971"/>
      <c r="G71" s="971"/>
    </row>
  </sheetData>
  <mergeCells count="8">
    <mergeCell ref="A71:G7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I51"/>
  <sheetViews>
    <sheetView showZeros="0" view="pageBreakPreview" topLeftCell="A34" zoomScaleNormal="100" zoomScaleSheetLayoutView="100" workbookViewId="0">
      <selection activeCell="C22" sqref="C22"/>
    </sheetView>
  </sheetViews>
  <sheetFormatPr defaultColWidth="9.109375" defaultRowHeight="13.8"/>
  <cols>
    <col min="1" max="1" width="5.44140625" style="2" customWidth="1"/>
    <col min="2" max="2" width="16.21875" style="2" hidden="1" customWidth="1"/>
    <col min="3" max="3" width="40.21875" style="2" customWidth="1"/>
    <col min="4" max="4" width="8.109375" style="2" customWidth="1"/>
    <col min="5" max="6" width="9.109375" style="2"/>
    <col min="7" max="7" width="20.77734375" style="2" customWidth="1"/>
    <col min="8" max="8" width="9.109375" style="2"/>
    <col min="9" max="9" width="9.109375" style="2" hidden="1" customWidth="1"/>
    <col min="10" max="16384" width="9.109375" style="2"/>
  </cols>
  <sheetData>
    <row r="1" spans="1:7" s="3" customFormat="1">
      <c r="A1" s="972" t="s">
        <v>8</v>
      </c>
      <c r="B1" s="972"/>
      <c r="C1" s="972"/>
      <c r="D1" s="1" t="str">
        <f ca="1">MID(CELL("filename",A1), FIND("]", CELL("filename",A1))+ 1, 255)</f>
        <v>1,12</v>
      </c>
      <c r="E1" s="1"/>
      <c r="F1" s="1"/>
      <c r="G1" s="1"/>
    </row>
    <row r="2" spans="1:7" s="3" customFormat="1" ht="17.399999999999999">
      <c r="A2" s="974" t="str">
        <f>C9</f>
        <v>Dažādi darbi</v>
      </c>
      <c r="B2" s="974"/>
      <c r="C2" s="974"/>
      <c r="D2" s="974"/>
      <c r="E2" s="974"/>
      <c r="F2" s="974"/>
      <c r="G2" s="974"/>
    </row>
    <row r="3" spans="1:7" s="14" customFormat="1" ht="13.8" customHeight="1">
      <c r="A3" s="11" t="s">
        <v>1618</v>
      </c>
      <c r="B3" s="11"/>
      <c r="C3" s="13"/>
      <c r="D3" s="13"/>
      <c r="E3" s="13"/>
      <c r="F3" s="13"/>
    </row>
    <row r="4" spans="1:7" s="16" customFormat="1" ht="13.2">
      <c r="A4" s="11" t="s">
        <v>1619</v>
      </c>
      <c r="B4" s="11"/>
      <c r="C4" s="15"/>
      <c r="D4" s="15"/>
      <c r="E4" s="15"/>
      <c r="F4" s="15"/>
    </row>
    <row r="5" spans="1:7" s="16" customFormat="1" ht="13.2">
      <c r="A5" s="11" t="s">
        <v>1620</v>
      </c>
      <c r="B5" s="11"/>
      <c r="C5" s="17"/>
      <c r="D5" s="18"/>
      <c r="E5" s="18"/>
      <c r="F5" s="18"/>
    </row>
    <row r="6" spans="1:7" ht="15.6">
      <c r="A6" s="114"/>
      <c r="B6" s="114"/>
    </row>
    <row r="7" spans="1:7" ht="14.25" customHeight="1">
      <c r="A7" s="975" t="s">
        <v>0</v>
      </c>
      <c r="B7" s="976"/>
      <c r="C7" s="993" t="s">
        <v>2</v>
      </c>
      <c r="D7" s="980" t="s">
        <v>3</v>
      </c>
      <c r="E7" s="981" t="s">
        <v>4</v>
      </c>
      <c r="F7" s="5"/>
      <c r="G7" s="6"/>
    </row>
    <row r="8" spans="1:7" ht="59.25" customHeight="1">
      <c r="A8" s="975"/>
      <c r="B8" s="977"/>
      <c r="C8" s="993"/>
      <c r="D8" s="980"/>
      <c r="E8" s="981"/>
      <c r="F8" s="5"/>
      <c r="G8" s="6"/>
    </row>
    <row r="9" spans="1:7" ht="15.6">
      <c r="A9" s="115"/>
      <c r="B9" s="116"/>
      <c r="C9" s="117" t="s">
        <v>1162</v>
      </c>
      <c r="D9" s="118"/>
      <c r="E9" s="119"/>
      <c r="F9" s="5"/>
      <c r="G9" s="6"/>
    </row>
    <row r="10" spans="1:7">
      <c r="A10" s="27">
        <v>0</v>
      </c>
      <c r="B10" s="32"/>
      <c r="C10" s="226" t="s">
        <v>236</v>
      </c>
      <c r="D10" s="378"/>
      <c r="E10" s="144"/>
      <c r="F10" s="5"/>
      <c r="G10" s="6"/>
    </row>
    <row r="11" spans="1:7">
      <c r="A11" s="31">
        <v>1</v>
      </c>
      <c r="B11" s="32"/>
      <c r="C11" s="33" t="s">
        <v>34</v>
      </c>
      <c r="D11" s="379" t="s">
        <v>13</v>
      </c>
      <c r="E11" s="35">
        <v>1</v>
      </c>
      <c r="F11" s="5"/>
      <c r="G11" s="6"/>
    </row>
    <row r="12" spans="1:7">
      <c r="A12" s="31">
        <v>2</v>
      </c>
      <c r="B12" s="32"/>
      <c r="C12" s="33" t="s">
        <v>35</v>
      </c>
      <c r="D12" s="379" t="s">
        <v>16</v>
      </c>
      <c r="E12" s="35">
        <v>58</v>
      </c>
      <c r="F12" s="5"/>
      <c r="G12" s="6"/>
    </row>
    <row r="13" spans="1:7" ht="26.4">
      <c r="A13" s="31">
        <v>3</v>
      </c>
      <c r="B13" s="32"/>
      <c r="C13" s="36" t="s">
        <v>36</v>
      </c>
      <c r="D13" s="128" t="s">
        <v>16</v>
      </c>
      <c r="E13" s="38">
        <v>130</v>
      </c>
      <c r="F13" s="5"/>
      <c r="G13" s="6"/>
    </row>
    <row r="14" spans="1:7">
      <c r="A14" s="31">
        <v>4</v>
      </c>
      <c r="B14" s="32"/>
      <c r="C14" s="36" t="s">
        <v>37</v>
      </c>
      <c r="D14" s="128" t="s">
        <v>16</v>
      </c>
      <c r="E14" s="38">
        <v>14</v>
      </c>
      <c r="F14" s="5"/>
      <c r="G14" s="6"/>
    </row>
    <row r="15" spans="1:7" ht="26.4">
      <c r="A15" s="31">
        <v>5</v>
      </c>
      <c r="B15" s="32"/>
      <c r="C15" s="36" t="s">
        <v>225</v>
      </c>
      <c r="D15" s="128" t="s">
        <v>16</v>
      </c>
      <c r="E15" s="38">
        <v>52.5</v>
      </c>
      <c r="F15" s="5"/>
      <c r="G15" s="6"/>
    </row>
    <row r="16" spans="1:7">
      <c r="A16" s="31">
        <v>6</v>
      </c>
      <c r="B16" s="32"/>
      <c r="C16" s="39" t="s">
        <v>38</v>
      </c>
      <c r="D16" s="128" t="s">
        <v>16</v>
      </c>
      <c r="E16" s="38">
        <f>E13+E14</f>
        <v>144</v>
      </c>
      <c r="F16" s="5"/>
      <c r="G16" s="6"/>
    </row>
    <row r="17" spans="1:7" ht="26.4">
      <c r="A17" s="31">
        <v>7</v>
      </c>
      <c r="B17" s="126"/>
      <c r="C17" s="130" t="s">
        <v>45</v>
      </c>
      <c r="D17" s="128" t="s">
        <v>16</v>
      </c>
      <c r="E17" s="38">
        <v>21</v>
      </c>
      <c r="F17" s="5"/>
      <c r="G17" s="6"/>
    </row>
    <row r="18" spans="1:7" ht="26.4">
      <c r="A18" s="31">
        <v>8</v>
      </c>
      <c r="B18" s="126"/>
      <c r="C18" s="127" t="s">
        <v>44</v>
      </c>
      <c r="D18" s="128" t="s">
        <v>31</v>
      </c>
      <c r="E18" s="38">
        <v>210</v>
      </c>
      <c r="F18" s="5"/>
      <c r="G18" s="6"/>
    </row>
    <row r="19" spans="1:7" ht="26.4">
      <c r="A19" s="31">
        <v>9</v>
      </c>
      <c r="B19" s="126"/>
      <c r="C19" s="131" t="s">
        <v>46</v>
      </c>
      <c r="D19" s="128" t="s">
        <v>47</v>
      </c>
      <c r="E19" s="38">
        <v>3680</v>
      </c>
      <c r="F19" s="5"/>
      <c r="G19" s="6"/>
    </row>
    <row r="20" spans="1:7">
      <c r="A20" s="27">
        <v>0</v>
      </c>
      <c r="B20" s="126"/>
      <c r="C20" s="185" t="s">
        <v>48</v>
      </c>
      <c r="D20" s="133" t="s">
        <v>47</v>
      </c>
      <c r="E20" s="134">
        <f>E19*1.15</f>
        <v>4232</v>
      </c>
      <c r="F20" s="5"/>
      <c r="G20" s="6"/>
    </row>
    <row r="21" spans="1:7" ht="26.4">
      <c r="A21" s="27">
        <v>0</v>
      </c>
      <c r="B21" s="126"/>
      <c r="C21" s="185" t="s">
        <v>49</v>
      </c>
      <c r="D21" s="128" t="s">
        <v>13</v>
      </c>
      <c r="E21" s="128">
        <v>1</v>
      </c>
      <c r="F21" s="5"/>
      <c r="G21" s="6"/>
    </row>
    <row r="22" spans="1:7" ht="26.4">
      <c r="A22" s="27">
        <v>10</v>
      </c>
      <c r="B22" s="32"/>
      <c r="C22" s="131" t="s">
        <v>237</v>
      </c>
      <c r="D22" s="133" t="s">
        <v>16</v>
      </c>
      <c r="E22" s="38">
        <v>30</v>
      </c>
      <c r="F22" s="5"/>
      <c r="G22" s="6"/>
    </row>
    <row r="23" spans="1:7">
      <c r="A23" s="27">
        <v>0</v>
      </c>
      <c r="B23" s="32"/>
      <c r="C23" s="185" t="s">
        <v>1226</v>
      </c>
      <c r="D23" s="133" t="s">
        <v>16</v>
      </c>
      <c r="E23" s="135">
        <f>E22*1.05</f>
        <v>31.5</v>
      </c>
      <c r="F23" s="5"/>
      <c r="G23" s="6"/>
    </row>
    <row r="24" spans="1:7">
      <c r="A24" s="27">
        <v>0</v>
      </c>
      <c r="B24" s="32"/>
      <c r="C24" s="185" t="s">
        <v>56</v>
      </c>
      <c r="D24" s="133" t="s">
        <v>57</v>
      </c>
      <c r="E24" s="135">
        <f>E22*0.25</f>
        <v>7.5</v>
      </c>
      <c r="F24" s="5"/>
      <c r="G24" s="6"/>
    </row>
    <row r="25" spans="1:7">
      <c r="A25" s="27">
        <v>10</v>
      </c>
      <c r="B25" s="32"/>
      <c r="C25" s="131" t="s">
        <v>1227</v>
      </c>
      <c r="D25" s="133" t="s">
        <v>30</v>
      </c>
      <c r="E25" s="38">
        <v>6</v>
      </c>
      <c r="F25" s="5"/>
      <c r="G25" s="6"/>
    </row>
    <row r="26" spans="1:7">
      <c r="A26" s="27">
        <v>0</v>
      </c>
      <c r="B26" s="32"/>
      <c r="C26" s="226" t="s">
        <v>238</v>
      </c>
      <c r="D26" s="378"/>
      <c r="E26" s="144"/>
      <c r="F26" s="5"/>
      <c r="G26" s="6"/>
    </row>
    <row r="27" spans="1:7">
      <c r="A27" s="31">
        <v>11</v>
      </c>
      <c r="B27" s="32"/>
      <c r="C27" s="33" t="s">
        <v>34</v>
      </c>
      <c r="D27" s="379" t="s">
        <v>13</v>
      </c>
      <c r="E27" s="35">
        <v>1</v>
      </c>
      <c r="F27" s="5"/>
      <c r="G27" s="6"/>
    </row>
    <row r="28" spans="1:7">
      <c r="A28" s="31">
        <v>12</v>
      </c>
      <c r="B28" s="32"/>
      <c r="C28" s="33" t="s">
        <v>35</v>
      </c>
      <c r="D28" s="379" t="s">
        <v>16</v>
      </c>
      <c r="E28" s="35">
        <v>169</v>
      </c>
      <c r="F28" s="5"/>
      <c r="G28" s="6"/>
    </row>
    <row r="29" spans="1:7" ht="26.4">
      <c r="A29" s="31">
        <v>13</v>
      </c>
      <c r="B29" s="32"/>
      <c r="C29" s="36" t="s">
        <v>36</v>
      </c>
      <c r="D29" s="128" t="s">
        <v>16</v>
      </c>
      <c r="E29" s="38">
        <v>240</v>
      </c>
      <c r="F29" s="5"/>
      <c r="G29" s="6"/>
    </row>
    <row r="30" spans="1:7">
      <c r="A30" s="31">
        <v>14</v>
      </c>
      <c r="B30" s="32"/>
      <c r="C30" s="36" t="s">
        <v>37</v>
      </c>
      <c r="D30" s="128" t="s">
        <v>16</v>
      </c>
      <c r="E30" s="38">
        <v>24</v>
      </c>
      <c r="F30" s="5"/>
      <c r="G30" s="6"/>
    </row>
    <row r="31" spans="1:7" ht="26.4">
      <c r="A31" s="31">
        <v>15</v>
      </c>
      <c r="B31" s="32"/>
      <c r="C31" s="36" t="s">
        <v>225</v>
      </c>
      <c r="D31" s="128" t="s">
        <v>16</v>
      </c>
      <c r="E31" s="38">
        <v>105</v>
      </c>
      <c r="F31" s="5"/>
      <c r="G31" s="6"/>
    </row>
    <row r="32" spans="1:7">
      <c r="A32" s="31">
        <v>16</v>
      </c>
      <c r="B32" s="32"/>
      <c r="C32" s="39" t="s">
        <v>38</v>
      </c>
      <c r="D32" s="128" t="s">
        <v>16</v>
      </c>
      <c r="E32" s="38">
        <f>E29+E30</f>
        <v>264</v>
      </c>
      <c r="F32" s="5"/>
      <c r="G32" s="6"/>
    </row>
    <row r="33" spans="1:7" ht="26.4">
      <c r="A33" s="31">
        <v>17</v>
      </c>
      <c r="B33" s="126"/>
      <c r="C33" s="130" t="s">
        <v>45</v>
      </c>
      <c r="D33" s="128" t="s">
        <v>16</v>
      </c>
      <c r="E33" s="38">
        <v>20</v>
      </c>
      <c r="F33" s="5"/>
      <c r="G33" s="6"/>
    </row>
    <row r="34" spans="1:7" ht="26.4">
      <c r="A34" s="31">
        <v>18</v>
      </c>
      <c r="B34" s="126"/>
      <c r="C34" s="127" t="s">
        <v>44</v>
      </c>
      <c r="D34" s="128" t="s">
        <v>31</v>
      </c>
      <c r="E34" s="38">
        <v>120</v>
      </c>
      <c r="F34" s="5"/>
      <c r="G34" s="6"/>
    </row>
    <row r="35" spans="1:7" ht="26.4">
      <c r="A35" s="31">
        <v>19</v>
      </c>
      <c r="B35" s="126"/>
      <c r="C35" s="131" t="s">
        <v>46</v>
      </c>
      <c r="D35" s="128" t="s">
        <v>47</v>
      </c>
      <c r="E35" s="38">
        <v>3525</v>
      </c>
      <c r="F35" s="5"/>
      <c r="G35" s="6"/>
    </row>
    <row r="36" spans="1:7">
      <c r="A36" s="27">
        <v>0</v>
      </c>
      <c r="B36" s="126"/>
      <c r="C36" s="185" t="s">
        <v>48</v>
      </c>
      <c r="D36" s="133" t="s">
        <v>47</v>
      </c>
      <c r="E36" s="134">
        <f>E35*1.15</f>
        <v>4053.7499999999995</v>
      </c>
      <c r="F36" s="5"/>
      <c r="G36" s="6"/>
    </row>
    <row r="37" spans="1:7" ht="26.4">
      <c r="A37" s="27">
        <v>0</v>
      </c>
      <c r="B37" s="126"/>
      <c r="C37" s="185" t="s">
        <v>49</v>
      </c>
      <c r="D37" s="128" t="s">
        <v>13</v>
      </c>
      <c r="E37" s="128">
        <v>1</v>
      </c>
      <c r="F37" s="5"/>
      <c r="G37" s="6"/>
    </row>
    <row r="38" spans="1:7" ht="26.4">
      <c r="A38" s="27">
        <v>20</v>
      </c>
      <c r="B38" s="32"/>
      <c r="C38" s="131" t="s">
        <v>237</v>
      </c>
      <c r="D38" s="133" t="s">
        <v>16</v>
      </c>
      <c r="E38" s="38">
        <v>30</v>
      </c>
      <c r="F38" s="5"/>
      <c r="G38" s="6"/>
    </row>
    <row r="39" spans="1:7">
      <c r="A39" s="27">
        <v>0</v>
      </c>
      <c r="B39" s="32"/>
      <c r="C39" s="185" t="s">
        <v>1226</v>
      </c>
      <c r="D39" s="133" t="s">
        <v>16</v>
      </c>
      <c r="E39" s="135">
        <f>E38*1.05</f>
        <v>31.5</v>
      </c>
      <c r="F39" s="5"/>
      <c r="G39" s="6"/>
    </row>
    <row r="40" spans="1:7">
      <c r="A40" s="27">
        <v>0</v>
      </c>
      <c r="B40" s="32"/>
      <c r="C40" s="185" t="s">
        <v>56</v>
      </c>
      <c r="D40" s="133" t="s">
        <v>57</v>
      </c>
      <c r="E40" s="135">
        <f>E38*0.25</f>
        <v>7.5</v>
      </c>
      <c r="F40" s="5"/>
      <c r="G40" s="6"/>
    </row>
    <row r="41" spans="1:7" s="4" customFormat="1">
      <c r="A41" s="27">
        <v>20</v>
      </c>
      <c r="B41" s="32"/>
      <c r="C41" s="131" t="s">
        <v>1227</v>
      </c>
      <c r="D41" s="133" t="s">
        <v>30</v>
      </c>
      <c r="E41" s="38">
        <v>8</v>
      </c>
      <c r="F41" s="7"/>
      <c r="G41" s="8"/>
    </row>
    <row r="42" spans="1:7">
      <c r="A42" s="27">
        <v>0</v>
      </c>
      <c r="B42" s="32"/>
      <c r="C42" s="226" t="s">
        <v>1715</v>
      </c>
      <c r="D42" s="378"/>
      <c r="E42" s="144"/>
      <c r="F42" s="5"/>
      <c r="G42" s="6"/>
    </row>
    <row r="43" spans="1:7">
      <c r="A43" s="31">
        <v>21</v>
      </c>
      <c r="B43" s="32"/>
      <c r="C43" s="33" t="s">
        <v>1716</v>
      </c>
      <c r="D43" s="379" t="s">
        <v>31</v>
      </c>
      <c r="E43" s="449">
        <v>150</v>
      </c>
    </row>
    <row r="44" spans="1:7">
      <c r="A44" s="122">
        <v>0</v>
      </c>
      <c r="B44" s="123"/>
      <c r="C44" s="895" t="s">
        <v>2165</v>
      </c>
      <c r="D44" s="378"/>
      <c r="E44" s="431"/>
    </row>
    <row r="45" spans="1:7" ht="52.8">
      <c r="A45" s="122">
        <v>22</v>
      </c>
      <c r="B45" s="123"/>
      <c r="C45" s="124" t="s">
        <v>1717</v>
      </c>
      <c r="D45" s="30" t="s">
        <v>30</v>
      </c>
      <c r="E45" s="450">
        <v>4</v>
      </c>
    </row>
    <row r="46" spans="1:7" ht="27.6">
      <c r="A46" s="413">
        <v>23</v>
      </c>
      <c r="B46" s="391"/>
      <c r="C46" s="422" t="s">
        <v>1191</v>
      </c>
      <c r="D46" s="383" t="s">
        <v>1184</v>
      </c>
      <c r="E46" s="894">
        <v>2.0699999999999998</v>
      </c>
    </row>
    <row r="47" spans="1:7" ht="27.6">
      <c r="A47" s="413">
        <v>0</v>
      </c>
      <c r="B47" s="391"/>
      <c r="C47" s="422" t="s">
        <v>1192</v>
      </c>
      <c r="D47" s="383" t="s">
        <v>1184</v>
      </c>
      <c r="E47" s="894">
        <f>E46*1.1</f>
        <v>2.2770000000000001</v>
      </c>
    </row>
    <row r="48" spans="1:7">
      <c r="A48" s="413">
        <v>0</v>
      </c>
      <c r="B48" s="391"/>
      <c r="C48" s="422" t="s">
        <v>1193</v>
      </c>
      <c r="D48" s="383" t="s">
        <v>13</v>
      </c>
      <c r="E48" s="451">
        <v>1</v>
      </c>
    </row>
    <row r="49" spans="1:7">
      <c r="A49" s="387"/>
      <c r="B49" s="387"/>
      <c r="C49" s="418"/>
      <c r="D49" s="418" t="s">
        <v>1</v>
      </c>
      <c r="E49" s="418"/>
    </row>
    <row r="50" spans="1:7" s="50" customFormat="1" ht="12.75" customHeight="1">
      <c r="B50" s="51" t="str">
        <f>'1,1'!B22</f>
        <v>Piezīmes:</v>
      </c>
    </row>
    <row r="51" spans="1:7" s="50" customFormat="1" ht="45" customHeight="1">
      <c r="A5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71"/>
      <c r="C51" s="971"/>
      <c r="D51" s="971"/>
      <c r="E51" s="971"/>
      <c r="F51" s="971"/>
      <c r="G51" s="971"/>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C4ED-A476-4891-A267-E7D917BDBA57}">
  <sheetPr>
    <tabColor theme="9"/>
  </sheetPr>
  <dimension ref="A1:I31"/>
  <sheetViews>
    <sheetView showZeros="0" view="pageBreakPreview" topLeftCell="A7" zoomScaleNormal="100" zoomScaleSheetLayoutView="100" workbookViewId="0">
      <selection activeCell="A31" sqref="A31:G31"/>
    </sheetView>
  </sheetViews>
  <sheetFormatPr defaultColWidth="9.109375" defaultRowHeight="13.8"/>
  <cols>
    <col min="1" max="1" width="5.44140625" style="2" customWidth="1"/>
    <col min="2" max="2" width="16.21875" style="2" hidden="1" customWidth="1"/>
    <col min="3" max="3" width="40.21875" style="2" customWidth="1"/>
    <col min="4" max="4" width="8.109375" style="2" customWidth="1"/>
    <col min="5" max="6" width="9.109375" style="2"/>
    <col min="7" max="7" width="20.77734375" style="2" customWidth="1"/>
    <col min="8" max="8" width="9.109375" style="2"/>
    <col min="9" max="9" width="9.109375" style="2" hidden="1" customWidth="1"/>
    <col min="10" max="16384" width="9.109375" style="2"/>
  </cols>
  <sheetData>
    <row r="1" spans="1:7" s="3" customFormat="1">
      <c r="A1" s="972" t="s">
        <v>8</v>
      </c>
      <c r="B1" s="972"/>
      <c r="C1" s="972"/>
      <c r="D1" s="1" t="str">
        <f ca="1">MID(CELL("filename",A1), FIND("]", CELL("filename",A1))+ 1, 255)</f>
        <v>1,13</v>
      </c>
      <c r="E1" s="1"/>
      <c r="F1" s="1"/>
      <c r="G1" s="1"/>
    </row>
    <row r="2" spans="1:7" s="3" customFormat="1" ht="17.399999999999999">
      <c r="A2" s="974" t="str">
        <f>C9</f>
        <v>Transformatora apakšstacijas būvdarbi</v>
      </c>
      <c r="B2" s="974"/>
      <c r="C2" s="974"/>
      <c r="D2" s="974"/>
      <c r="E2" s="974"/>
      <c r="F2" s="974"/>
      <c r="G2" s="974"/>
    </row>
    <row r="3" spans="1:7" s="14" customFormat="1" ht="13.8" customHeight="1">
      <c r="A3" s="11" t="s">
        <v>1618</v>
      </c>
      <c r="B3" s="11"/>
      <c r="C3" s="13"/>
      <c r="D3" s="13"/>
      <c r="E3" s="13"/>
      <c r="F3" s="13"/>
    </row>
    <row r="4" spans="1:7" s="16" customFormat="1" ht="13.2">
      <c r="A4" s="11" t="s">
        <v>1619</v>
      </c>
      <c r="B4" s="11"/>
      <c r="C4" s="15"/>
      <c r="D4" s="15"/>
      <c r="E4" s="15"/>
      <c r="F4" s="15"/>
    </row>
    <row r="5" spans="1:7" s="16" customFormat="1" ht="13.2">
      <c r="A5" s="11" t="s">
        <v>1620</v>
      </c>
      <c r="B5" s="11"/>
      <c r="C5" s="17"/>
      <c r="D5" s="18"/>
      <c r="E5" s="18"/>
      <c r="F5" s="18"/>
    </row>
    <row r="6" spans="1:7" ht="15.6">
      <c r="A6" s="114"/>
      <c r="B6" s="114"/>
    </row>
    <row r="7" spans="1:7" ht="14.25" customHeight="1">
      <c r="A7" s="975" t="s">
        <v>0</v>
      </c>
      <c r="B7" s="976"/>
      <c r="C7" s="993" t="s">
        <v>2</v>
      </c>
      <c r="D7" s="980" t="s">
        <v>3</v>
      </c>
      <c r="E7" s="981" t="s">
        <v>4</v>
      </c>
      <c r="F7" s="5"/>
      <c r="G7" s="6"/>
    </row>
    <row r="8" spans="1:7" ht="59.25" customHeight="1">
      <c r="A8" s="975"/>
      <c r="B8" s="977"/>
      <c r="C8" s="993"/>
      <c r="D8" s="980"/>
      <c r="E8" s="981"/>
      <c r="F8" s="5"/>
      <c r="G8" s="6"/>
    </row>
    <row r="9" spans="1:7" ht="15.6">
      <c r="A9" s="896"/>
      <c r="B9" s="897"/>
      <c r="C9" s="898" t="s">
        <v>2134</v>
      </c>
      <c r="D9" s="899"/>
      <c r="E9" s="900"/>
      <c r="F9" s="5"/>
      <c r="G9" s="6"/>
    </row>
    <row r="10" spans="1:7" ht="14.4">
      <c r="A10" s="901"/>
      <c r="B10" s="902"/>
      <c r="C10" s="903" t="s">
        <v>2135</v>
      </c>
      <c r="D10" s="902"/>
      <c r="E10" s="904"/>
      <c r="F10" s="5"/>
      <c r="G10" s="6"/>
    </row>
    <row r="11" spans="1:7" ht="26.4">
      <c r="A11" s="905">
        <v>1</v>
      </c>
      <c r="B11" s="906"/>
      <c r="C11" s="907" t="s">
        <v>2136</v>
      </c>
      <c r="D11" s="908" t="s">
        <v>16</v>
      </c>
      <c r="E11" s="909">
        <v>2</v>
      </c>
      <c r="F11" s="5"/>
      <c r="G11" s="6"/>
    </row>
    <row r="12" spans="1:7" ht="26.4">
      <c r="A12" s="905">
        <v>2</v>
      </c>
      <c r="B12" s="906"/>
      <c r="C12" s="907" t="s">
        <v>2137</v>
      </c>
      <c r="D12" s="908" t="s">
        <v>31</v>
      </c>
      <c r="E12" s="909">
        <v>40</v>
      </c>
      <c r="F12" s="5"/>
      <c r="G12" s="6"/>
    </row>
    <row r="13" spans="1:7" ht="26.4">
      <c r="A13" s="905">
        <v>3</v>
      </c>
      <c r="B13" s="910"/>
      <c r="C13" s="911" t="s">
        <v>2138</v>
      </c>
      <c r="D13" s="912" t="s">
        <v>1184</v>
      </c>
      <c r="E13" s="913">
        <v>0.17</v>
      </c>
      <c r="F13" s="5"/>
      <c r="G13" s="6"/>
    </row>
    <row r="14" spans="1:7">
      <c r="A14" s="905">
        <v>4</v>
      </c>
      <c r="B14" s="910"/>
      <c r="C14" s="911" t="s">
        <v>2139</v>
      </c>
      <c r="D14" s="914" t="s">
        <v>16</v>
      </c>
      <c r="E14" s="915">
        <v>4.5</v>
      </c>
      <c r="F14" s="5"/>
      <c r="G14" s="6"/>
    </row>
    <row r="15" spans="1:7">
      <c r="A15" s="905">
        <v>5</v>
      </c>
      <c r="B15" s="916"/>
      <c r="C15" s="917" t="s">
        <v>2140</v>
      </c>
      <c r="D15" s="912" t="s">
        <v>1184</v>
      </c>
      <c r="E15" s="918">
        <v>0.12</v>
      </c>
      <c r="F15" s="5"/>
      <c r="G15" s="6"/>
    </row>
    <row r="16" spans="1:7" ht="26.4">
      <c r="A16" s="919">
        <v>0</v>
      </c>
      <c r="B16" s="916"/>
      <c r="C16" s="920" t="s">
        <v>2141</v>
      </c>
      <c r="D16" s="912" t="s">
        <v>1184</v>
      </c>
      <c r="E16" s="921">
        <v>0.13200000000000001</v>
      </c>
      <c r="F16" s="5"/>
      <c r="G16" s="6"/>
    </row>
    <row r="17" spans="1:7">
      <c r="A17" s="919">
        <v>0</v>
      </c>
      <c r="B17" s="916"/>
      <c r="C17" s="922" t="s">
        <v>2142</v>
      </c>
      <c r="D17" s="912" t="s">
        <v>13</v>
      </c>
      <c r="E17" s="923">
        <v>1</v>
      </c>
      <c r="F17" s="5"/>
      <c r="G17" s="6"/>
    </row>
    <row r="18" spans="1:7" ht="14.4">
      <c r="A18" s="901"/>
      <c r="B18" s="902"/>
      <c r="C18" s="903" t="s">
        <v>2143</v>
      </c>
      <c r="D18" s="902"/>
      <c r="E18" s="856"/>
      <c r="F18" s="5"/>
      <c r="G18" s="6"/>
    </row>
    <row r="19" spans="1:7" ht="14.4">
      <c r="A19" s="924"/>
      <c r="B19" s="925"/>
      <c r="C19" s="926"/>
      <c r="D19" s="925"/>
      <c r="E19" s="927"/>
      <c r="F19" s="5"/>
      <c r="G19" s="6"/>
    </row>
    <row r="20" spans="1:7" ht="26.4">
      <c r="A20" s="919">
        <v>6</v>
      </c>
      <c r="B20" s="928"/>
      <c r="C20" s="929" t="s">
        <v>2144</v>
      </c>
      <c r="D20" s="912" t="s">
        <v>13</v>
      </c>
      <c r="E20" s="923">
        <v>1</v>
      </c>
      <c r="F20" s="5"/>
      <c r="G20" s="6"/>
    </row>
    <row r="21" spans="1:7">
      <c r="A21" s="919">
        <v>7</v>
      </c>
      <c r="B21" s="916"/>
      <c r="C21" s="930" t="s">
        <v>2145</v>
      </c>
      <c r="D21" s="912" t="s">
        <v>1184</v>
      </c>
      <c r="E21" s="918">
        <v>1.2E-2</v>
      </c>
      <c r="F21" s="5"/>
      <c r="G21" s="6"/>
    </row>
    <row r="22" spans="1:7" ht="26.4">
      <c r="A22" s="919">
        <v>8</v>
      </c>
      <c r="B22" s="916"/>
      <c r="C22" s="929" t="s">
        <v>2146</v>
      </c>
      <c r="D22" s="914" t="s">
        <v>10</v>
      </c>
      <c r="E22" s="921">
        <v>2.4</v>
      </c>
      <c r="F22" s="5"/>
      <c r="G22" s="6"/>
    </row>
    <row r="23" spans="1:7" ht="39.6">
      <c r="A23" s="919">
        <v>9</v>
      </c>
      <c r="B23" s="916"/>
      <c r="C23" s="930" t="s">
        <v>2147</v>
      </c>
      <c r="D23" s="914" t="s">
        <v>16</v>
      </c>
      <c r="E23" s="921">
        <v>0.18</v>
      </c>
      <c r="F23" s="5"/>
      <c r="G23" s="6"/>
    </row>
    <row r="24" spans="1:7">
      <c r="A24" s="919">
        <v>10</v>
      </c>
      <c r="B24" s="916"/>
      <c r="C24" s="931" t="s">
        <v>2148</v>
      </c>
      <c r="D24" s="928" t="s">
        <v>10</v>
      </c>
      <c r="E24" s="932">
        <v>2.4</v>
      </c>
      <c r="F24" s="5"/>
      <c r="G24" s="6"/>
    </row>
    <row r="25" spans="1:7" ht="14.4">
      <c r="A25" s="901"/>
      <c r="B25" s="902"/>
      <c r="C25" s="903" t="s">
        <v>2149</v>
      </c>
      <c r="D25" s="902"/>
      <c r="E25" s="856"/>
      <c r="F25" s="5"/>
      <c r="G25" s="6"/>
    </row>
    <row r="26" spans="1:7">
      <c r="A26" s="919">
        <v>11</v>
      </c>
      <c r="B26" s="916"/>
      <c r="C26" s="930" t="s">
        <v>2145</v>
      </c>
      <c r="D26" s="912" t="s">
        <v>1184</v>
      </c>
      <c r="E26" s="918">
        <v>4.3999999999999997E-2</v>
      </c>
      <c r="F26" s="5"/>
      <c r="G26" s="6"/>
    </row>
    <row r="27" spans="1:7" ht="14.4">
      <c r="A27" s="901"/>
      <c r="B27" s="902"/>
      <c r="C27" s="903" t="s">
        <v>2150</v>
      </c>
      <c r="D27" s="902"/>
      <c r="E27" s="856"/>
      <c r="F27" s="5"/>
      <c r="G27" s="6"/>
    </row>
    <row r="28" spans="1:7">
      <c r="A28" s="919">
        <v>12</v>
      </c>
      <c r="B28" s="916"/>
      <c r="C28" s="930" t="s">
        <v>2140</v>
      </c>
      <c r="D28" s="912" t="s">
        <v>1184</v>
      </c>
      <c r="E28" s="918">
        <v>2.4E-2</v>
      </c>
      <c r="F28" s="5"/>
      <c r="G28" s="6"/>
    </row>
    <row r="29" spans="1:7">
      <c r="A29" s="387"/>
      <c r="B29" s="387"/>
      <c r="C29" s="418"/>
      <c r="D29" s="418" t="s">
        <v>1</v>
      </c>
      <c r="E29" s="388"/>
      <c r="F29" s="5"/>
      <c r="G29" s="6"/>
    </row>
    <row r="30" spans="1:7" s="50" customFormat="1" ht="12.75" customHeight="1">
      <c r="B30" s="51" t="str">
        <f>'1,1'!B22</f>
        <v>Piezīmes:</v>
      </c>
    </row>
    <row r="31" spans="1:7" s="50" customFormat="1" ht="45" customHeight="1">
      <c r="A3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1" s="971"/>
      <c r="C31" s="971"/>
      <c r="D31" s="971"/>
      <c r="E31" s="971"/>
      <c r="F31" s="971"/>
      <c r="G31" s="971"/>
    </row>
  </sheetData>
  <mergeCells count="8">
    <mergeCell ref="A31:G3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0845-0001-490C-B8CF-2D3B1D800D4F}">
  <sheetPr>
    <tabColor theme="8" tint="0.39997558519241921"/>
  </sheetPr>
  <dimension ref="A1:I41"/>
  <sheetViews>
    <sheetView showZeros="0" view="pageBreakPreview" topLeftCell="A7" zoomScale="90" zoomScaleNormal="100" zoomScaleSheetLayoutView="90" workbookViewId="0">
      <selection activeCell="N26" sqref="N26"/>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c r="B1" s="50"/>
      <c r="C1" s="50"/>
      <c r="D1" s="50"/>
      <c r="E1" s="50"/>
      <c r="F1" s="50"/>
      <c r="G1" s="50"/>
      <c r="H1" s="50"/>
      <c r="I1" s="50"/>
    </row>
    <row r="2" spans="1:9">
      <c r="A2" s="956" t="s">
        <v>1644</v>
      </c>
      <c r="B2" s="956"/>
      <c r="C2" s="956"/>
      <c r="D2" s="956"/>
      <c r="E2" s="956"/>
      <c r="F2" s="956"/>
      <c r="G2" s="956"/>
      <c r="H2" s="956"/>
      <c r="I2" s="956"/>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57" t="s">
        <v>1576</v>
      </c>
      <c r="B5" s="958"/>
      <c r="C5" s="958"/>
      <c r="D5" s="958"/>
      <c r="E5" s="958"/>
      <c r="F5" s="958"/>
      <c r="G5" s="958"/>
      <c r="H5" s="958"/>
      <c r="I5" s="959"/>
    </row>
    <row r="6" spans="1:9" ht="15" customHeight="1">
      <c r="A6" s="1000"/>
      <c r="B6" s="1000"/>
      <c r="C6" s="267"/>
      <c r="D6" s="69"/>
      <c r="E6" s="50"/>
    </row>
    <row r="7" spans="1:9" ht="15" customHeight="1">
      <c r="A7" s="11" t="s">
        <v>1585</v>
      </c>
      <c r="B7" s="12"/>
      <c r="C7" s="11" t="s">
        <v>1588</v>
      </c>
      <c r="D7" s="11"/>
      <c r="E7" s="69"/>
      <c r="F7" s="69"/>
      <c r="G7" s="69"/>
      <c r="H7" s="69"/>
      <c r="I7" s="69"/>
    </row>
    <row r="8" spans="1:9" ht="15.75" customHeight="1">
      <c r="A8" s="11" t="s">
        <v>1584</v>
      </c>
      <c r="B8" s="12"/>
      <c r="C8" s="11" t="s">
        <v>1054</v>
      </c>
      <c r="D8" s="11"/>
      <c r="E8" s="69"/>
      <c r="F8" s="69"/>
      <c r="G8" s="69"/>
      <c r="H8" s="69"/>
      <c r="I8" s="69"/>
    </row>
    <row r="9" spans="1:9" ht="15" customHeight="1">
      <c r="A9" s="11" t="s">
        <v>1583</v>
      </c>
      <c r="B9" s="12"/>
      <c r="C9" s="11" t="s">
        <v>1582</v>
      </c>
      <c r="D9" s="11"/>
      <c r="E9" s="69"/>
      <c r="F9" s="69"/>
      <c r="G9" s="69"/>
      <c r="H9" s="69"/>
      <c r="I9" s="69"/>
    </row>
    <row r="10" spans="1:9">
      <c r="A10" s="70"/>
      <c r="B10" s="70"/>
      <c r="C10" s="69"/>
      <c r="D10" s="69"/>
      <c r="E10" s="50"/>
    </row>
    <row r="11" spans="1:9" ht="15" customHeight="1">
      <c r="A11" s="69"/>
      <c r="B11" s="50"/>
      <c r="C11" s="50"/>
      <c r="D11" s="50"/>
      <c r="E11" s="50"/>
      <c r="F11" s="960" t="s">
        <v>1613</v>
      </c>
      <c r="G11" s="961"/>
      <c r="H11" s="71"/>
      <c r="I11" s="72"/>
    </row>
    <row r="12" spans="1:9" ht="15.75" customHeight="1">
      <c r="A12" s="69"/>
      <c r="B12" s="50"/>
      <c r="C12" s="50"/>
      <c r="D12" s="50"/>
      <c r="E12" s="50"/>
      <c r="F12" s="960" t="s">
        <v>1612</v>
      </c>
      <c r="G12" s="961"/>
      <c r="H12" s="71"/>
      <c r="I12" s="72"/>
    </row>
    <row r="13" spans="1:9" ht="15" customHeight="1">
      <c r="A13" s="50"/>
      <c r="B13" s="50"/>
      <c r="C13" s="50"/>
      <c r="D13" s="50"/>
      <c r="E13" s="50"/>
      <c r="F13" s="50"/>
      <c r="G13" s="73" t="s">
        <v>1645</v>
      </c>
      <c r="H13" s="50"/>
      <c r="I13" s="50"/>
    </row>
    <row r="14" spans="1:9" ht="18" customHeight="1">
      <c r="A14" s="74"/>
      <c r="B14" s="50"/>
      <c r="C14" s="50"/>
      <c r="D14" s="50"/>
      <c r="E14" s="50"/>
      <c r="F14" s="50"/>
      <c r="G14" s="50"/>
      <c r="H14" s="50"/>
      <c r="I14" s="50"/>
    </row>
    <row r="15" spans="1:9" ht="13.2" customHeight="1">
      <c r="A15" s="962" t="s">
        <v>0</v>
      </c>
      <c r="B15" s="962" t="s">
        <v>1611</v>
      </c>
      <c r="C15" s="963" t="s">
        <v>1610</v>
      </c>
      <c r="D15" s="964"/>
      <c r="E15" s="962" t="s">
        <v>1609</v>
      </c>
      <c r="F15" s="962" t="s">
        <v>1608</v>
      </c>
      <c r="G15" s="962"/>
      <c r="H15" s="962"/>
      <c r="I15" s="962" t="s">
        <v>1607</v>
      </c>
    </row>
    <row r="16" spans="1:9" ht="26.4">
      <c r="A16" s="962"/>
      <c r="B16" s="962"/>
      <c r="C16" s="965"/>
      <c r="D16" s="966"/>
      <c r="E16" s="962"/>
      <c r="F16" s="75" t="s">
        <v>1606</v>
      </c>
      <c r="G16" s="75" t="s">
        <v>1628</v>
      </c>
      <c r="H16" s="75" t="s">
        <v>1604</v>
      </c>
      <c r="I16" s="962"/>
    </row>
    <row r="17" spans="1:9">
      <c r="A17" s="76"/>
      <c r="B17" s="77"/>
      <c r="C17" s="969"/>
      <c r="D17" s="970"/>
      <c r="E17" s="77"/>
      <c r="F17" s="77"/>
      <c r="G17" s="77"/>
      <c r="H17" s="77"/>
      <c r="I17" s="78"/>
    </row>
    <row r="18" spans="1:9" ht="14.4" customHeight="1">
      <c r="A18" s="58">
        <v>1</v>
      </c>
      <c r="B18" s="59" t="s">
        <v>1629</v>
      </c>
      <c r="C18" s="994" t="s">
        <v>239</v>
      </c>
      <c r="D18" s="994"/>
      <c r="E18" s="60"/>
      <c r="F18" s="60"/>
      <c r="G18" s="60"/>
      <c r="H18" s="60"/>
      <c r="I18" s="61"/>
    </row>
    <row r="19" spans="1:9" ht="16.2" customHeight="1">
      <c r="A19" s="58">
        <v>2</v>
      </c>
      <c r="B19" s="59" t="s">
        <v>1630</v>
      </c>
      <c r="C19" s="994" t="s">
        <v>240</v>
      </c>
      <c r="D19" s="994"/>
      <c r="E19" s="60"/>
      <c r="F19" s="60"/>
      <c r="G19" s="60"/>
      <c r="H19" s="60"/>
      <c r="I19" s="61"/>
    </row>
    <row r="20" spans="1:9">
      <c r="A20" s="58">
        <v>3</v>
      </c>
      <c r="B20" s="59" t="s">
        <v>1631</v>
      </c>
      <c r="C20" s="996" t="s">
        <v>241</v>
      </c>
      <c r="D20" s="996"/>
      <c r="E20" s="60"/>
      <c r="F20" s="60"/>
      <c r="G20" s="60"/>
      <c r="H20" s="60"/>
      <c r="I20" s="61"/>
    </row>
    <row r="21" spans="1:9">
      <c r="A21" s="58">
        <v>4</v>
      </c>
      <c r="B21" s="59" t="s">
        <v>1632</v>
      </c>
      <c r="C21" s="994" t="s">
        <v>242</v>
      </c>
      <c r="D21" s="994"/>
      <c r="E21" s="60"/>
      <c r="F21" s="60"/>
      <c r="G21" s="60"/>
      <c r="H21" s="60"/>
      <c r="I21" s="61"/>
    </row>
    <row r="22" spans="1:9">
      <c r="A22" s="58">
        <v>5</v>
      </c>
      <c r="B22" s="59" t="s">
        <v>1633</v>
      </c>
      <c r="C22" s="995" t="s">
        <v>243</v>
      </c>
      <c r="D22" s="995"/>
      <c r="E22" s="60"/>
      <c r="F22" s="60"/>
      <c r="G22" s="60"/>
      <c r="H22" s="60"/>
      <c r="I22" s="61"/>
    </row>
    <row r="23" spans="1:9">
      <c r="A23" s="58">
        <v>6</v>
      </c>
      <c r="B23" s="59" t="s">
        <v>1634</v>
      </c>
      <c r="C23" s="995" t="s">
        <v>244</v>
      </c>
      <c r="D23" s="995"/>
      <c r="E23" s="60"/>
      <c r="F23" s="60"/>
      <c r="G23" s="60"/>
      <c r="H23" s="60"/>
      <c r="I23" s="61"/>
    </row>
    <row r="24" spans="1:9" ht="15.6" customHeight="1">
      <c r="A24" s="58">
        <v>7</v>
      </c>
      <c r="B24" s="59" t="s">
        <v>1635</v>
      </c>
      <c r="C24" s="994" t="s">
        <v>245</v>
      </c>
      <c r="D24" s="994"/>
      <c r="E24" s="60"/>
      <c r="F24" s="60"/>
      <c r="G24" s="60"/>
      <c r="H24" s="60"/>
      <c r="I24" s="61"/>
    </row>
    <row r="25" spans="1:9" ht="12.75" customHeight="1">
      <c r="A25" s="58">
        <v>8</v>
      </c>
      <c r="B25" s="59" t="s">
        <v>1636</v>
      </c>
      <c r="C25" s="994" t="s">
        <v>246</v>
      </c>
      <c r="D25" s="994"/>
      <c r="E25" s="60"/>
      <c r="F25" s="60"/>
      <c r="G25" s="60"/>
      <c r="H25" s="60"/>
      <c r="I25" s="61"/>
    </row>
    <row r="26" spans="1:9" ht="12.75" customHeight="1">
      <c r="A26" s="58">
        <v>9</v>
      </c>
      <c r="B26" s="59" t="s">
        <v>1637</v>
      </c>
      <c r="C26" s="997" t="s">
        <v>247</v>
      </c>
      <c r="D26" s="954"/>
      <c r="E26" s="60"/>
      <c r="F26" s="60"/>
      <c r="G26" s="60"/>
      <c r="H26" s="60"/>
      <c r="I26" s="61"/>
    </row>
    <row r="27" spans="1:9">
      <c r="A27" s="58">
        <v>10</v>
      </c>
      <c r="B27" s="59" t="s">
        <v>1638</v>
      </c>
      <c r="C27" s="994" t="s">
        <v>2106</v>
      </c>
      <c r="D27" s="994"/>
      <c r="E27" s="60"/>
      <c r="F27" s="60"/>
      <c r="G27" s="60"/>
      <c r="H27" s="60"/>
      <c r="I27" s="61"/>
    </row>
    <row r="28" spans="1:9">
      <c r="A28" s="58">
        <v>11</v>
      </c>
      <c r="B28" s="59" t="s">
        <v>1639</v>
      </c>
      <c r="C28" s="994" t="s">
        <v>1163</v>
      </c>
      <c r="D28" s="994"/>
      <c r="E28" s="60"/>
      <c r="F28" s="60"/>
      <c r="G28" s="60"/>
      <c r="H28" s="60"/>
      <c r="I28" s="61"/>
    </row>
    <row r="29" spans="1:9">
      <c r="A29" s="58">
        <v>12</v>
      </c>
      <c r="B29" s="59" t="s">
        <v>1640</v>
      </c>
      <c r="C29" s="994" t="s">
        <v>248</v>
      </c>
      <c r="D29" s="994"/>
      <c r="E29" s="60"/>
      <c r="F29" s="60"/>
      <c r="G29" s="60"/>
      <c r="H29" s="60"/>
      <c r="I29" s="61"/>
    </row>
    <row r="30" spans="1:9" ht="12.75" customHeight="1">
      <c r="A30" s="58">
        <v>13</v>
      </c>
      <c r="B30" s="59" t="s">
        <v>1641</v>
      </c>
      <c r="C30" s="994" t="s">
        <v>249</v>
      </c>
      <c r="D30" s="994"/>
      <c r="E30" s="60"/>
      <c r="F30" s="60"/>
      <c r="G30" s="60"/>
      <c r="H30" s="60"/>
      <c r="I30" s="61"/>
    </row>
    <row r="31" spans="1:9">
      <c r="A31" s="58">
        <v>14</v>
      </c>
      <c r="B31" s="59" t="s">
        <v>1642</v>
      </c>
      <c r="C31" s="994" t="s">
        <v>250</v>
      </c>
      <c r="D31" s="994"/>
      <c r="E31" s="60"/>
      <c r="F31" s="60"/>
      <c r="G31" s="60"/>
      <c r="H31" s="60"/>
      <c r="I31" s="61"/>
    </row>
    <row r="32" spans="1:9">
      <c r="A32" s="58">
        <v>15</v>
      </c>
      <c r="B32" s="59" t="s">
        <v>1643</v>
      </c>
      <c r="C32" s="994" t="s">
        <v>251</v>
      </c>
      <c r="D32" s="994"/>
      <c r="E32" s="60"/>
      <c r="F32" s="60"/>
      <c r="G32" s="60"/>
      <c r="H32" s="60"/>
      <c r="I32" s="61"/>
    </row>
    <row r="33" spans="1:9" ht="16.5" customHeight="1">
      <c r="A33" s="62"/>
      <c r="B33" s="63"/>
      <c r="C33" s="998"/>
      <c r="D33" s="999"/>
      <c r="E33" s="64"/>
      <c r="F33" s="64"/>
      <c r="G33" s="64"/>
      <c r="H33" s="64"/>
      <c r="I33" s="65"/>
    </row>
    <row r="34" spans="1:9" ht="15.6" customHeight="1">
      <c r="A34" s="79"/>
      <c r="B34" s="79"/>
      <c r="C34" s="80" t="s">
        <v>1</v>
      </c>
      <c r="D34" s="80"/>
      <c r="E34" s="266"/>
      <c r="F34" s="266"/>
      <c r="G34" s="266"/>
      <c r="H34" s="266"/>
      <c r="I34" s="266"/>
    </row>
    <row r="35" spans="1:9" ht="13.2" customHeight="1">
      <c r="A35" s="968" t="s">
        <v>1592</v>
      </c>
      <c r="B35" s="968"/>
      <c r="C35" s="968"/>
      <c r="D35" s="81" t="s">
        <v>1617</v>
      </c>
      <c r="E35" s="278"/>
      <c r="F35" s="277"/>
      <c r="G35" s="277"/>
      <c r="H35" s="277"/>
      <c r="I35" s="278"/>
    </row>
    <row r="36" spans="1:9">
      <c r="A36" s="82"/>
      <c r="B36" s="82"/>
      <c r="C36" s="83" t="s">
        <v>1591</v>
      </c>
      <c r="D36" s="81"/>
      <c r="E36" s="278"/>
      <c r="F36" s="277"/>
      <c r="G36" s="277"/>
      <c r="H36" s="277"/>
      <c r="I36" s="278"/>
    </row>
    <row r="37" spans="1:9" ht="18" customHeight="1">
      <c r="A37" s="968" t="s">
        <v>1590</v>
      </c>
      <c r="B37" s="968"/>
      <c r="C37" s="968"/>
      <c r="D37" s="81" t="s">
        <v>1617</v>
      </c>
      <c r="E37" s="278"/>
      <c r="F37" s="277"/>
      <c r="G37" s="277"/>
      <c r="H37" s="277"/>
      <c r="I37" s="278"/>
    </row>
    <row r="38" spans="1:9">
      <c r="A38" s="967"/>
      <c r="B38" s="967"/>
      <c r="C38" s="80" t="s">
        <v>1589</v>
      </c>
      <c r="D38" s="80"/>
      <c r="E38" s="268"/>
      <c r="F38" s="277"/>
      <c r="G38" s="277"/>
      <c r="H38" s="277"/>
      <c r="I38" s="278"/>
    </row>
    <row r="39" spans="1:9">
      <c r="A39" s="84"/>
      <c r="B39" s="50"/>
      <c r="C39" s="50"/>
      <c r="D39" s="50"/>
      <c r="E39" s="50"/>
      <c r="F39" s="50"/>
      <c r="G39" s="50"/>
      <c r="H39" s="50"/>
      <c r="I39" s="50"/>
    </row>
    <row r="40" spans="1:9">
      <c r="B40" s="50"/>
      <c r="C40" s="52"/>
    </row>
    <row r="41" spans="1:9">
      <c r="B41" s="54"/>
      <c r="C41" s="53"/>
    </row>
  </sheetData>
  <mergeCells count="31">
    <mergeCell ref="A2:I2"/>
    <mergeCell ref="A5:I5"/>
    <mergeCell ref="A6:B6"/>
    <mergeCell ref="F11:G11"/>
    <mergeCell ref="F12:G12"/>
    <mergeCell ref="A15:A16"/>
    <mergeCell ref="B15:B16"/>
    <mergeCell ref="C15:D16"/>
    <mergeCell ref="E15:E16"/>
    <mergeCell ref="F15:H15"/>
    <mergeCell ref="A35:C35"/>
    <mergeCell ref="A37:C37"/>
    <mergeCell ref="A38:B38"/>
    <mergeCell ref="C32:D32"/>
    <mergeCell ref="C33:D33"/>
    <mergeCell ref="C28:D28"/>
    <mergeCell ref="C29:D29"/>
    <mergeCell ref="C30:D30"/>
    <mergeCell ref="C31:D31"/>
    <mergeCell ref="C26:D26"/>
    <mergeCell ref="C27:D27"/>
    <mergeCell ref="C23:D23"/>
    <mergeCell ref="C24:D24"/>
    <mergeCell ref="C25:D25"/>
    <mergeCell ref="C20:D20"/>
    <mergeCell ref="C21:D21"/>
    <mergeCell ref="I15:I16"/>
    <mergeCell ref="C17:D17"/>
    <mergeCell ref="C18:D18"/>
    <mergeCell ref="C19:D19"/>
    <mergeCell ref="C22:D2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00"/>
  <sheetViews>
    <sheetView showZeros="0" view="pageBreakPreview" topLeftCell="A10" zoomScale="85" zoomScaleNormal="100" zoomScaleSheetLayoutView="85" workbookViewId="0">
      <selection activeCell="C51" sqref="C51"/>
    </sheetView>
  </sheetViews>
  <sheetFormatPr defaultColWidth="9.109375" defaultRowHeight="13.2"/>
  <cols>
    <col min="1" max="1" width="12.109375" style="14" customWidth="1"/>
    <col min="2" max="2" width="16.21875" style="14" hidden="1" customWidth="1"/>
    <col min="3" max="3" width="40.21875" style="14" customWidth="1"/>
    <col min="4" max="4" width="12.109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2,1</v>
      </c>
      <c r="F1" s="10"/>
      <c r="G1" s="10"/>
      <c r="H1" s="10"/>
    </row>
    <row r="2" spans="1:8" s="9" customFormat="1" ht="17.399999999999999">
      <c r="A2" s="974" t="str">
        <f>C9</f>
        <v>Iekšējais ūdensvads</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239</v>
      </c>
      <c r="D9" s="245"/>
      <c r="E9" s="25"/>
      <c r="F9" s="26"/>
      <c r="G9" s="20"/>
      <c r="H9" s="21"/>
    </row>
    <row r="10" spans="1:8" ht="31.2">
      <c r="A10" s="452"/>
      <c r="B10" s="453"/>
      <c r="C10" s="454" t="s">
        <v>1718</v>
      </c>
      <c r="D10" s="454"/>
      <c r="E10" s="455"/>
      <c r="F10" s="456"/>
      <c r="G10" s="20"/>
      <c r="H10" s="21"/>
    </row>
    <row r="11" spans="1:8" ht="13.8">
      <c r="A11" s="227"/>
      <c r="B11" s="457"/>
      <c r="C11" s="228" t="s">
        <v>256</v>
      </c>
      <c r="D11" s="228"/>
      <c r="E11" s="228"/>
      <c r="F11" s="228"/>
      <c r="G11" s="20"/>
      <c r="H11" s="21"/>
    </row>
    <row r="12" spans="1:8">
      <c r="A12" s="229">
        <v>1</v>
      </c>
      <c r="B12" s="457"/>
      <c r="C12" s="230" t="s">
        <v>257</v>
      </c>
      <c r="D12" s="231" t="s">
        <v>258</v>
      </c>
      <c r="E12" s="376" t="s">
        <v>10</v>
      </c>
      <c r="F12" s="376">
        <v>111</v>
      </c>
      <c r="G12" s="20"/>
      <c r="H12" s="21"/>
    </row>
    <row r="13" spans="1:8">
      <c r="A13" s="229">
        <v>2</v>
      </c>
      <c r="B13" s="457"/>
      <c r="C13" s="230" t="s">
        <v>257</v>
      </c>
      <c r="D13" s="231" t="s">
        <v>259</v>
      </c>
      <c r="E13" s="376" t="s">
        <v>10</v>
      </c>
      <c r="F13" s="376">
        <v>121</v>
      </c>
      <c r="G13" s="20"/>
      <c r="H13" s="21"/>
    </row>
    <row r="14" spans="1:8">
      <c r="A14" s="229">
        <v>3</v>
      </c>
      <c r="B14" s="457"/>
      <c r="C14" s="230" t="s">
        <v>257</v>
      </c>
      <c r="D14" s="231" t="s">
        <v>260</v>
      </c>
      <c r="E14" s="376" t="s">
        <v>10</v>
      </c>
      <c r="F14" s="376">
        <v>145</v>
      </c>
      <c r="G14" s="20"/>
      <c r="H14" s="21"/>
    </row>
    <row r="15" spans="1:8">
      <c r="A15" s="229">
        <v>4</v>
      </c>
      <c r="B15" s="457"/>
      <c r="C15" s="230" t="s">
        <v>257</v>
      </c>
      <c r="D15" s="231" t="s">
        <v>261</v>
      </c>
      <c r="E15" s="376" t="s">
        <v>10</v>
      </c>
      <c r="F15" s="376">
        <v>18</v>
      </c>
      <c r="G15" s="20"/>
      <c r="H15" s="21"/>
    </row>
    <row r="16" spans="1:8">
      <c r="A16" s="229">
        <v>5</v>
      </c>
      <c r="B16" s="457"/>
      <c r="C16" s="230" t="s">
        <v>262</v>
      </c>
      <c r="D16" s="231" t="s">
        <v>263</v>
      </c>
      <c r="E16" s="376" t="s">
        <v>30</v>
      </c>
      <c r="F16" s="376">
        <v>2</v>
      </c>
      <c r="G16" s="20"/>
      <c r="H16" s="21"/>
    </row>
    <row r="17" spans="1:8">
      <c r="A17" s="229">
        <v>6</v>
      </c>
      <c r="B17" s="457"/>
      <c r="C17" s="230" t="s">
        <v>262</v>
      </c>
      <c r="D17" s="231" t="s">
        <v>264</v>
      </c>
      <c r="E17" s="376" t="s">
        <v>30</v>
      </c>
      <c r="F17" s="376">
        <v>3</v>
      </c>
      <c r="G17" s="20"/>
      <c r="H17" s="21"/>
    </row>
    <row r="18" spans="1:8">
      <c r="A18" s="229">
        <v>7</v>
      </c>
      <c r="B18" s="457"/>
      <c r="C18" s="230" t="s">
        <v>262</v>
      </c>
      <c r="D18" s="231" t="s">
        <v>265</v>
      </c>
      <c r="E18" s="376" t="s">
        <v>30</v>
      </c>
      <c r="F18" s="376">
        <v>3</v>
      </c>
      <c r="G18" s="20"/>
      <c r="H18" s="21"/>
    </row>
    <row r="19" spans="1:8">
      <c r="A19" s="229">
        <v>8</v>
      </c>
      <c r="B19" s="457"/>
      <c r="C19" s="230" t="s">
        <v>266</v>
      </c>
      <c r="D19" s="231" t="s">
        <v>263</v>
      </c>
      <c r="E19" s="376" t="s">
        <v>30</v>
      </c>
      <c r="F19" s="376">
        <v>1</v>
      </c>
      <c r="G19" s="20"/>
      <c r="H19" s="21"/>
    </row>
    <row r="20" spans="1:8">
      <c r="A20" s="229">
        <v>9</v>
      </c>
      <c r="B20" s="457"/>
      <c r="C20" s="230" t="s">
        <v>267</v>
      </c>
      <c r="D20" s="231" t="s">
        <v>265</v>
      </c>
      <c r="E20" s="376" t="s">
        <v>30</v>
      </c>
      <c r="F20" s="376">
        <v>3</v>
      </c>
      <c r="G20" s="20"/>
      <c r="H20" s="21"/>
    </row>
    <row r="21" spans="1:8">
      <c r="A21" s="229">
        <v>10</v>
      </c>
      <c r="B21" s="457"/>
      <c r="C21" s="230" t="s">
        <v>268</v>
      </c>
      <c r="D21" s="231" t="s">
        <v>265</v>
      </c>
      <c r="E21" s="376" t="s">
        <v>30</v>
      </c>
      <c r="F21" s="376">
        <v>26</v>
      </c>
      <c r="G21" s="20"/>
      <c r="H21" s="21"/>
    </row>
    <row r="22" spans="1:8">
      <c r="A22" s="229">
        <v>11</v>
      </c>
      <c r="B22" s="457"/>
      <c r="C22" s="230" t="s">
        <v>268</v>
      </c>
      <c r="D22" s="231" t="s">
        <v>269</v>
      </c>
      <c r="E22" s="376" t="s">
        <v>30</v>
      </c>
      <c r="F22" s="376">
        <v>11</v>
      </c>
      <c r="G22" s="20"/>
      <c r="H22" s="21"/>
    </row>
    <row r="23" spans="1:8">
      <c r="A23" s="229">
        <v>12</v>
      </c>
      <c r="B23" s="457"/>
      <c r="C23" s="230" t="s">
        <v>270</v>
      </c>
      <c r="D23" s="231" t="s">
        <v>263</v>
      </c>
      <c r="E23" s="376" t="s">
        <v>30</v>
      </c>
      <c r="F23" s="376">
        <v>3</v>
      </c>
      <c r="G23" s="20"/>
      <c r="H23" s="21"/>
    </row>
    <row r="24" spans="1:8">
      <c r="A24" s="229">
        <v>13</v>
      </c>
      <c r="B24" s="457"/>
      <c r="C24" s="230" t="s">
        <v>270</v>
      </c>
      <c r="D24" s="231" t="s">
        <v>264</v>
      </c>
      <c r="E24" s="376" t="s">
        <v>30</v>
      </c>
      <c r="F24" s="376">
        <v>2</v>
      </c>
      <c r="G24" s="20"/>
      <c r="H24" s="21"/>
    </row>
    <row r="25" spans="1:8">
      <c r="A25" s="229">
        <v>14</v>
      </c>
      <c r="B25" s="457"/>
      <c r="C25" s="230" t="s">
        <v>271</v>
      </c>
      <c r="D25" s="231"/>
      <c r="E25" s="376" t="s">
        <v>10</v>
      </c>
      <c r="F25" s="376">
        <v>395</v>
      </c>
      <c r="G25" s="20"/>
      <c r="H25" s="21"/>
    </row>
    <row r="26" spans="1:8">
      <c r="A26" s="229">
        <v>15</v>
      </c>
      <c r="B26" s="457"/>
      <c r="C26" s="232" t="s">
        <v>272</v>
      </c>
      <c r="D26" s="231"/>
      <c r="E26" s="376" t="s">
        <v>10</v>
      </c>
      <c r="F26" s="376">
        <v>395</v>
      </c>
      <c r="G26" s="20"/>
      <c r="H26" s="21"/>
    </row>
    <row r="27" spans="1:8" ht="26.4">
      <c r="A27" s="229">
        <v>16</v>
      </c>
      <c r="B27" s="457"/>
      <c r="C27" s="233" t="s">
        <v>273</v>
      </c>
      <c r="D27" s="377" t="s">
        <v>274</v>
      </c>
      <c r="E27" s="377" t="s">
        <v>13</v>
      </c>
      <c r="F27" s="377">
        <v>1</v>
      </c>
      <c r="G27" s="20"/>
      <c r="H27" s="21"/>
    </row>
    <row r="28" spans="1:8" ht="26.4">
      <c r="A28" s="229">
        <v>17</v>
      </c>
      <c r="B28" s="457"/>
      <c r="C28" s="233" t="s">
        <v>1228</v>
      </c>
      <c r="D28" s="231" t="s">
        <v>265</v>
      </c>
      <c r="E28" s="377" t="s">
        <v>13</v>
      </c>
      <c r="F28" s="376">
        <v>4</v>
      </c>
      <c r="G28" s="20"/>
      <c r="H28" s="21"/>
    </row>
    <row r="29" spans="1:8" ht="26.4">
      <c r="A29" s="229">
        <v>18</v>
      </c>
      <c r="B29" s="457"/>
      <c r="C29" s="233" t="s">
        <v>1229</v>
      </c>
      <c r="D29" s="231" t="s">
        <v>265</v>
      </c>
      <c r="E29" s="377" t="s">
        <v>13</v>
      </c>
      <c r="F29" s="376">
        <v>1</v>
      </c>
      <c r="G29" s="20"/>
      <c r="H29" s="21"/>
    </row>
    <row r="30" spans="1:8" ht="26.4">
      <c r="A30" s="229">
        <v>19</v>
      </c>
      <c r="B30" s="457"/>
      <c r="C30" s="234" t="s">
        <v>275</v>
      </c>
      <c r="D30" s="231"/>
      <c r="E30" s="377" t="s">
        <v>13</v>
      </c>
      <c r="F30" s="376">
        <v>1</v>
      </c>
      <c r="G30" s="20"/>
      <c r="H30" s="21"/>
    </row>
    <row r="31" spans="1:8">
      <c r="A31" s="229"/>
      <c r="B31" s="457"/>
      <c r="C31" s="230"/>
      <c r="D31" s="231"/>
      <c r="E31" s="376"/>
      <c r="F31" s="376"/>
      <c r="G31" s="20"/>
      <c r="H31" s="21"/>
    </row>
    <row r="32" spans="1:8" ht="13.8">
      <c r="A32" s="235"/>
      <c r="B32" s="457"/>
      <c r="C32" s="236" t="s">
        <v>276</v>
      </c>
      <c r="D32" s="236"/>
      <c r="E32" s="236"/>
      <c r="F32" s="236"/>
      <c r="G32" s="20"/>
      <c r="H32" s="21"/>
    </row>
    <row r="33" spans="1:8">
      <c r="A33" s="229">
        <v>1</v>
      </c>
      <c r="B33" s="457"/>
      <c r="C33" s="230" t="s">
        <v>1230</v>
      </c>
      <c r="D33" s="231"/>
      <c r="E33" s="376" t="s">
        <v>30</v>
      </c>
      <c r="F33" s="376">
        <v>1</v>
      </c>
      <c r="G33" s="20"/>
      <c r="H33" s="21"/>
    </row>
    <row r="34" spans="1:8">
      <c r="A34" s="237">
        <v>2</v>
      </c>
      <c r="B34" s="457"/>
      <c r="C34" s="230" t="s">
        <v>1231</v>
      </c>
      <c r="D34" s="238"/>
      <c r="E34" s="376" t="s">
        <v>30</v>
      </c>
      <c r="F34" s="240">
        <v>1</v>
      </c>
      <c r="G34" s="20"/>
      <c r="H34" s="21"/>
    </row>
    <row r="35" spans="1:8">
      <c r="A35" s="237">
        <v>3</v>
      </c>
      <c r="B35" s="457"/>
      <c r="C35" s="232" t="s">
        <v>1621</v>
      </c>
      <c r="D35" s="238"/>
      <c r="E35" s="376" t="s">
        <v>30</v>
      </c>
      <c r="F35" s="241">
        <v>1</v>
      </c>
      <c r="G35" s="20"/>
      <c r="H35" s="21"/>
    </row>
    <row r="36" spans="1:8">
      <c r="A36" s="237">
        <v>4</v>
      </c>
      <c r="B36" s="457"/>
      <c r="C36" s="230" t="s">
        <v>1232</v>
      </c>
      <c r="D36" s="238" t="s">
        <v>289</v>
      </c>
      <c r="E36" s="239" t="s">
        <v>10</v>
      </c>
      <c r="F36" s="242">
        <v>0.5</v>
      </c>
      <c r="G36" s="20"/>
      <c r="H36" s="21"/>
    </row>
    <row r="37" spans="1:8">
      <c r="A37" s="237">
        <v>5</v>
      </c>
      <c r="B37" s="457"/>
      <c r="C37" s="232" t="s">
        <v>1233</v>
      </c>
      <c r="D37" s="238" t="s">
        <v>264</v>
      </c>
      <c r="E37" s="239" t="s">
        <v>10</v>
      </c>
      <c r="F37" s="242">
        <v>0.5</v>
      </c>
      <c r="G37" s="20"/>
      <c r="H37" s="21"/>
    </row>
    <row r="38" spans="1:8">
      <c r="A38" s="237">
        <v>6</v>
      </c>
      <c r="B38" s="457"/>
      <c r="C38" s="232" t="s">
        <v>1234</v>
      </c>
      <c r="D38" s="238" t="s">
        <v>278</v>
      </c>
      <c r="E38" s="377" t="s">
        <v>13</v>
      </c>
      <c r="F38" s="241">
        <v>1</v>
      </c>
      <c r="G38" s="20"/>
      <c r="H38" s="21"/>
    </row>
    <row r="39" spans="1:8">
      <c r="A39" s="237"/>
      <c r="B39" s="457"/>
      <c r="C39" s="232" t="s">
        <v>1235</v>
      </c>
      <c r="D39" s="238"/>
      <c r="E39" s="239"/>
      <c r="F39" s="241"/>
      <c r="G39" s="20"/>
      <c r="H39" s="21"/>
    </row>
    <row r="40" spans="1:8">
      <c r="A40" s="237">
        <v>7</v>
      </c>
      <c r="B40" s="457"/>
      <c r="C40" s="232" t="s">
        <v>279</v>
      </c>
      <c r="D40" s="238" t="s">
        <v>278</v>
      </c>
      <c r="E40" s="376" t="s">
        <v>30</v>
      </c>
      <c r="F40" s="241">
        <v>1</v>
      </c>
      <c r="G40" s="20"/>
      <c r="H40" s="21"/>
    </row>
    <row r="41" spans="1:8">
      <c r="A41" s="237">
        <v>8</v>
      </c>
      <c r="B41" s="457"/>
      <c r="C41" s="232" t="s">
        <v>1236</v>
      </c>
      <c r="D41" s="238" t="s">
        <v>289</v>
      </c>
      <c r="E41" s="376" t="s">
        <v>30</v>
      </c>
      <c r="F41" s="241">
        <v>5</v>
      </c>
      <c r="G41" s="20"/>
      <c r="H41" s="21"/>
    </row>
    <row r="42" spans="1:8">
      <c r="A42" s="237">
        <v>9</v>
      </c>
      <c r="B42" s="457"/>
      <c r="C42" s="232" t="s">
        <v>1237</v>
      </c>
      <c r="D42" s="238" t="s">
        <v>280</v>
      </c>
      <c r="E42" s="376" t="s">
        <v>30</v>
      </c>
      <c r="F42" s="241">
        <v>2</v>
      </c>
      <c r="G42" s="20"/>
      <c r="H42" s="21"/>
    </row>
    <row r="43" spans="1:8">
      <c r="A43" s="237">
        <v>10</v>
      </c>
      <c r="B43" s="457"/>
      <c r="C43" s="232" t="s">
        <v>281</v>
      </c>
      <c r="D43" s="238" t="s">
        <v>264</v>
      </c>
      <c r="E43" s="376" t="s">
        <v>30</v>
      </c>
      <c r="F43" s="241">
        <v>1</v>
      </c>
      <c r="G43" s="20"/>
      <c r="H43" s="21"/>
    </row>
    <row r="44" spans="1:8">
      <c r="A44" s="237">
        <v>11</v>
      </c>
      <c r="B44" s="457"/>
      <c r="C44" s="232" t="s">
        <v>1238</v>
      </c>
      <c r="D44" s="238" t="s">
        <v>264</v>
      </c>
      <c r="E44" s="376" t="s">
        <v>30</v>
      </c>
      <c r="F44" s="241">
        <v>1</v>
      </c>
      <c r="G44" s="20"/>
      <c r="H44" s="21"/>
    </row>
    <row r="45" spans="1:8">
      <c r="A45" s="237">
        <v>12</v>
      </c>
      <c r="B45" s="457"/>
      <c r="C45" s="232" t="s">
        <v>282</v>
      </c>
      <c r="D45" s="238" t="s">
        <v>264</v>
      </c>
      <c r="E45" s="376" t="s">
        <v>30</v>
      </c>
      <c r="F45" s="239">
        <v>1</v>
      </c>
      <c r="G45" s="20"/>
      <c r="H45" s="21"/>
    </row>
    <row r="46" spans="1:8">
      <c r="A46" s="237">
        <v>13</v>
      </c>
      <c r="B46" s="457"/>
      <c r="C46" s="232" t="s">
        <v>283</v>
      </c>
      <c r="D46" s="238" t="s">
        <v>264</v>
      </c>
      <c r="E46" s="376" t="s">
        <v>30</v>
      </c>
      <c r="F46" s="239">
        <v>1</v>
      </c>
      <c r="G46" s="20"/>
      <c r="H46" s="21"/>
    </row>
    <row r="47" spans="1:8">
      <c r="A47" s="237">
        <v>14</v>
      </c>
      <c r="B47" s="457"/>
      <c r="C47" s="230" t="s">
        <v>925</v>
      </c>
      <c r="D47" s="238"/>
      <c r="E47" s="376" t="s">
        <v>30</v>
      </c>
      <c r="F47" s="239">
        <v>1</v>
      </c>
      <c r="G47" s="20"/>
      <c r="H47" s="21"/>
    </row>
    <row r="48" spans="1:8">
      <c r="A48" s="237">
        <v>15</v>
      </c>
      <c r="B48" s="457"/>
      <c r="C48" s="230" t="s">
        <v>1239</v>
      </c>
      <c r="D48" s="238" t="s">
        <v>263</v>
      </c>
      <c r="E48" s="376" t="s">
        <v>30</v>
      </c>
      <c r="F48" s="239">
        <v>1</v>
      </c>
      <c r="G48" s="20"/>
      <c r="H48" s="21"/>
    </row>
    <row r="49" spans="1:8">
      <c r="A49" s="237">
        <v>16</v>
      </c>
      <c r="B49" s="457"/>
      <c r="C49" s="230" t="s">
        <v>1240</v>
      </c>
      <c r="D49" s="238"/>
      <c r="E49" s="376" t="s">
        <v>30</v>
      </c>
      <c r="F49" s="239">
        <v>1</v>
      </c>
      <c r="G49" s="20"/>
      <c r="H49" s="21"/>
    </row>
    <row r="50" spans="1:8">
      <c r="A50" s="237">
        <v>17</v>
      </c>
      <c r="B50" s="457"/>
      <c r="C50" s="232" t="s">
        <v>1241</v>
      </c>
      <c r="D50" s="238"/>
      <c r="E50" s="376" t="s">
        <v>30</v>
      </c>
      <c r="F50" s="239">
        <v>2</v>
      </c>
      <c r="G50" s="20"/>
      <c r="H50" s="21"/>
    </row>
    <row r="51" spans="1:8">
      <c r="A51" s="237">
        <v>18</v>
      </c>
      <c r="B51" s="457"/>
      <c r="C51" s="232" t="s">
        <v>1622</v>
      </c>
      <c r="D51" s="238"/>
      <c r="E51" s="376" t="s">
        <v>30</v>
      </c>
      <c r="F51" s="239">
        <v>2</v>
      </c>
      <c r="G51" s="20"/>
      <c r="H51" s="21"/>
    </row>
    <row r="52" spans="1:8">
      <c r="A52" s="933" t="s">
        <v>2157</v>
      </c>
      <c r="B52" s="934"/>
      <c r="C52" s="935" t="s">
        <v>2166</v>
      </c>
      <c r="D52" s="936"/>
      <c r="E52" s="937" t="s">
        <v>30</v>
      </c>
      <c r="F52" s="937">
        <v>1</v>
      </c>
      <c r="G52" s="20"/>
      <c r="H52" s="21"/>
    </row>
    <row r="53" spans="1:8">
      <c r="A53" s="229">
        <v>19</v>
      </c>
      <c r="B53" s="457"/>
      <c r="C53" s="230" t="s">
        <v>284</v>
      </c>
      <c r="D53" s="231"/>
      <c r="E53" s="377" t="s">
        <v>13</v>
      </c>
      <c r="F53" s="376">
        <v>1</v>
      </c>
      <c r="G53" s="20"/>
      <c r="H53" s="21"/>
    </row>
    <row r="54" spans="1:8" ht="27.6">
      <c r="A54" s="227"/>
      <c r="B54" s="457"/>
      <c r="C54" s="228" t="s">
        <v>285</v>
      </c>
      <c r="D54" s="228"/>
      <c r="E54" s="228"/>
      <c r="F54" s="228"/>
      <c r="G54" s="20"/>
      <c r="H54" s="21"/>
    </row>
    <row r="55" spans="1:8">
      <c r="A55" s="229">
        <v>1</v>
      </c>
      <c r="B55" s="457"/>
      <c r="C55" s="230" t="s">
        <v>286</v>
      </c>
      <c r="D55" s="231" t="s">
        <v>278</v>
      </c>
      <c r="E55" s="376" t="s">
        <v>10</v>
      </c>
      <c r="F55" s="376">
        <v>3</v>
      </c>
      <c r="G55" s="20"/>
      <c r="H55" s="21"/>
    </row>
    <row r="56" spans="1:8">
      <c r="A56" s="229">
        <v>2</v>
      </c>
      <c r="B56" s="457"/>
      <c r="C56" s="230" t="s">
        <v>287</v>
      </c>
      <c r="D56" s="231" t="s">
        <v>288</v>
      </c>
      <c r="E56" s="376" t="s">
        <v>10</v>
      </c>
      <c r="F56" s="376">
        <v>195</v>
      </c>
      <c r="G56" s="20"/>
      <c r="H56" s="21"/>
    </row>
    <row r="57" spans="1:8">
      <c r="A57" s="229">
        <v>3</v>
      </c>
      <c r="B57" s="457"/>
      <c r="C57" s="230" t="s">
        <v>290</v>
      </c>
      <c r="D57" s="231" t="s">
        <v>288</v>
      </c>
      <c r="E57" s="376" t="s">
        <v>30</v>
      </c>
      <c r="F57" s="376">
        <v>14</v>
      </c>
      <c r="G57" s="20"/>
      <c r="H57" s="21"/>
    </row>
    <row r="58" spans="1:8">
      <c r="A58" s="229">
        <v>4</v>
      </c>
      <c r="B58" s="457"/>
      <c r="C58" s="230" t="s">
        <v>291</v>
      </c>
      <c r="D58" s="231" t="s">
        <v>288</v>
      </c>
      <c r="E58" s="376" t="s">
        <v>30</v>
      </c>
      <c r="F58" s="376">
        <v>12</v>
      </c>
      <c r="G58" s="20"/>
      <c r="H58" s="21"/>
    </row>
    <row r="59" spans="1:8">
      <c r="A59" s="229">
        <v>5</v>
      </c>
      <c r="B59" s="457"/>
      <c r="C59" s="230" t="s">
        <v>1242</v>
      </c>
      <c r="D59" s="231"/>
      <c r="E59" s="376" t="s">
        <v>30</v>
      </c>
      <c r="F59" s="376">
        <v>12</v>
      </c>
      <c r="G59" s="20"/>
      <c r="H59" s="21"/>
    </row>
    <row r="60" spans="1:8">
      <c r="A60" s="229"/>
      <c r="B60" s="457"/>
      <c r="C60" s="230" t="s">
        <v>1243</v>
      </c>
      <c r="D60" s="231"/>
      <c r="E60" s="376"/>
      <c r="F60" s="376"/>
      <c r="G60" s="20"/>
      <c r="H60" s="21"/>
    </row>
    <row r="61" spans="1:8">
      <c r="A61" s="229">
        <v>6</v>
      </c>
      <c r="B61" s="457"/>
      <c r="C61" s="232" t="s">
        <v>1244</v>
      </c>
      <c r="D61" s="231"/>
      <c r="E61" s="377" t="s">
        <v>13</v>
      </c>
      <c r="F61" s="376">
        <v>12</v>
      </c>
      <c r="G61" s="20"/>
      <c r="H61" s="21"/>
    </row>
    <row r="62" spans="1:8">
      <c r="A62" s="229"/>
      <c r="B62" s="457"/>
      <c r="C62" s="233" t="s">
        <v>1245</v>
      </c>
      <c r="D62" s="231"/>
      <c r="E62" s="376"/>
      <c r="F62" s="376"/>
      <c r="G62" s="20"/>
      <c r="H62" s="21"/>
    </row>
    <row r="63" spans="1:8">
      <c r="A63" s="229">
        <v>7</v>
      </c>
      <c r="B63" s="457"/>
      <c r="C63" s="230" t="s">
        <v>292</v>
      </c>
      <c r="D63" s="231" t="s">
        <v>288</v>
      </c>
      <c r="E63" s="376" t="s">
        <v>30</v>
      </c>
      <c r="F63" s="376">
        <v>12</v>
      </c>
      <c r="G63" s="20"/>
      <c r="H63" s="21"/>
    </row>
    <row r="64" spans="1:8">
      <c r="A64" s="229">
        <v>8</v>
      </c>
      <c r="B64" s="457"/>
      <c r="C64" s="230" t="s">
        <v>293</v>
      </c>
      <c r="D64" s="231" t="s">
        <v>288</v>
      </c>
      <c r="E64" s="376" t="s">
        <v>30</v>
      </c>
      <c r="F64" s="376">
        <v>12</v>
      </c>
      <c r="G64" s="20"/>
      <c r="H64" s="21"/>
    </row>
    <row r="65" spans="1:8">
      <c r="A65" s="229">
        <v>9</v>
      </c>
      <c r="B65" s="457"/>
      <c r="C65" s="232" t="s">
        <v>294</v>
      </c>
      <c r="D65" s="231" t="s">
        <v>288</v>
      </c>
      <c r="E65" s="376" t="s">
        <v>30</v>
      </c>
      <c r="F65" s="376">
        <v>12</v>
      </c>
      <c r="G65" s="20"/>
      <c r="H65" s="21"/>
    </row>
    <row r="66" spans="1:8">
      <c r="A66" s="229">
        <v>10</v>
      </c>
      <c r="B66" s="457"/>
      <c r="C66" s="230" t="s">
        <v>1246</v>
      </c>
      <c r="D66" s="231" t="s">
        <v>295</v>
      </c>
      <c r="E66" s="376" t="s">
        <v>30</v>
      </c>
      <c r="F66" s="376">
        <v>12</v>
      </c>
      <c r="G66" s="20"/>
      <c r="H66" s="21"/>
    </row>
    <row r="67" spans="1:8">
      <c r="A67" s="229">
        <v>11</v>
      </c>
      <c r="B67" s="457"/>
      <c r="C67" s="230" t="s">
        <v>291</v>
      </c>
      <c r="D67" s="231" t="s">
        <v>288</v>
      </c>
      <c r="E67" s="376" t="s">
        <v>30</v>
      </c>
      <c r="F67" s="376">
        <v>12</v>
      </c>
      <c r="G67" s="20"/>
      <c r="H67" s="21"/>
    </row>
    <row r="68" spans="1:8">
      <c r="A68" s="229">
        <v>12</v>
      </c>
      <c r="B68" s="457"/>
      <c r="C68" s="232" t="s">
        <v>272</v>
      </c>
      <c r="D68" s="231"/>
      <c r="E68" s="376" t="s">
        <v>10</v>
      </c>
      <c r="F68" s="376">
        <v>195</v>
      </c>
      <c r="G68" s="20"/>
      <c r="H68" s="21"/>
    </row>
    <row r="69" spans="1:8">
      <c r="A69" s="229">
        <v>13</v>
      </c>
      <c r="B69" s="457"/>
      <c r="C69" s="232" t="s">
        <v>1247</v>
      </c>
      <c r="D69" s="1005"/>
      <c r="E69" s="1006" t="s">
        <v>13</v>
      </c>
      <c r="F69" s="1007">
        <v>1</v>
      </c>
      <c r="G69" s="20"/>
      <c r="H69" s="21"/>
    </row>
    <row r="70" spans="1:8">
      <c r="A70" s="229"/>
      <c r="B70" s="457"/>
      <c r="C70" s="232" t="s">
        <v>1248</v>
      </c>
      <c r="D70" s="1005"/>
      <c r="E70" s="1006"/>
      <c r="F70" s="1007"/>
      <c r="G70" s="20"/>
      <c r="H70" s="21"/>
    </row>
    <row r="71" spans="1:8">
      <c r="A71" s="229"/>
      <c r="B71" s="457"/>
      <c r="C71" s="232" t="s">
        <v>1249</v>
      </c>
      <c r="D71" s="1005"/>
      <c r="E71" s="1006"/>
      <c r="F71" s="1007"/>
      <c r="G71" s="20"/>
      <c r="H71" s="21"/>
    </row>
    <row r="72" spans="1:8">
      <c r="A72" s="229"/>
      <c r="B72" s="457"/>
      <c r="C72" s="232" t="s">
        <v>1250</v>
      </c>
      <c r="D72" s="1005"/>
      <c r="E72" s="1006"/>
      <c r="F72" s="1007"/>
      <c r="G72" s="20"/>
      <c r="H72" s="21"/>
    </row>
    <row r="73" spans="1:8">
      <c r="A73" s="229">
        <v>14</v>
      </c>
      <c r="B73" s="457"/>
      <c r="C73" s="230" t="s">
        <v>296</v>
      </c>
      <c r="D73" s="231"/>
      <c r="E73" s="376" t="s">
        <v>13</v>
      </c>
      <c r="F73" s="376">
        <v>1</v>
      </c>
      <c r="G73" s="20"/>
      <c r="H73" s="21"/>
    </row>
    <row r="74" spans="1:8" ht="13.8">
      <c r="A74" s="235"/>
      <c r="B74" s="457"/>
      <c r="C74" s="228" t="s">
        <v>297</v>
      </c>
      <c r="D74" s="228"/>
      <c r="E74" s="228"/>
      <c r="F74" s="228"/>
      <c r="G74" s="20"/>
      <c r="H74" s="21"/>
    </row>
    <row r="75" spans="1:8">
      <c r="A75" s="229">
        <v>1</v>
      </c>
      <c r="B75" s="457"/>
      <c r="C75" s="230" t="s">
        <v>257</v>
      </c>
      <c r="D75" s="231" t="s">
        <v>258</v>
      </c>
      <c r="E75" s="376" t="s">
        <v>10</v>
      </c>
      <c r="F75" s="376">
        <v>111</v>
      </c>
      <c r="G75" s="20"/>
      <c r="H75" s="21"/>
    </row>
    <row r="76" spans="1:8">
      <c r="A76" s="229">
        <v>2</v>
      </c>
      <c r="B76" s="457"/>
      <c r="C76" s="230" t="s">
        <v>257</v>
      </c>
      <c r="D76" s="231" t="s">
        <v>259</v>
      </c>
      <c r="E76" s="376" t="s">
        <v>10</v>
      </c>
      <c r="F76" s="240">
        <v>121</v>
      </c>
      <c r="G76" s="20"/>
      <c r="H76" s="21"/>
    </row>
    <row r="77" spans="1:8">
      <c r="A77" s="229">
        <v>3</v>
      </c>
      <c r="B77" s="457"/>
      <c r="C77" s="230" t="s">
        <v>257</v>
      </c>
      <c r="D77" s="231" t="s">
        <v>260</v>
      </c>
      <c r="E77" s="376" t="s">
        <v>10</v>
      </c>
      <c r="F77" s="241">
        <v>145</v>
      </c>
      <c r="G77" s="20"/>
      <c r="H77" s="21"/>
    </row>
    <row r="78" spans="1:8">
      <c r="A78" s="229">
        <v>4</v>
      </c>
      <c r="B78" s="457"/>
      <c r="C78" s="230" t="s">
        <v>262</v>
      </c>
      <c r="D78" s="231" t="s">
        <v>263</v>
      </c>
      <c r="E78" s="376" t="s">
        <v>30</v>
      </c>
      <c r="F78" s="376">
        <v>77</v>
      </c>
      <c r="G78" s="20"/>
      <c r="H78" s="21"/>
    </row>
    <row r="79" spans="1:8">
      <c r="A79" s="237">
        <v>5</v>
      </c>
      <c r="B79" s="457"/>
      <c r="C79" s="230" t="s">
        <v>262</v>
      </c>
      <c r="D79" s="231" t="s">
        <v>264</v>
      </c>
      <c r="E79" s="376" t="s">
        <v>30</v>
      </c>
      <c r="F79" s="376">
        <v>3</v>
      </c>
      <c r="G79" s="20"/>
      <c r="H79" s="21"/>
    </row>
    <row r="80" spans="1:8">
      <c r="A80" s="237">
        <v>6</v>
      </c>
      <c r="B80" s="457"/>
      <c r="C80" s="230" t="s">
        <v>262</v>
      </c>
      <c r="D80" s="238" t="s">
        <v>265</v>
      </c>
      <c r="E80" s="376" t="s">
        <v>30</v>
      </c>
      <c r="F80" s="241">
        <v>3</v>
      </c>
      <c r="G80" s="20"/>
      <c r="H80" s="21"/>
    </row>
    <row r="81" spans="1:8">
      <c r="A81" s="237">
        <v>7</v>
      </c>
      <c r="B81" s="457"/>
      <c r="C81" s="230" t="s">
        <v>267</v>
      </c>
      <c r="D81" s="238" t="s">
        <v>265</v>
      </c>
      <c r="E81" s="376" t="s">
        <v>30</v>
      </c>
      <c r="F81" s="241">
        <v>2</v>
      </c>
      <c r="G81" s="20"/>
      <c r="H81" s="21"/>
    </row>
    <row r="82" spans="1:8">
      <c r="A82" s="237">
        <v>8</v>
      </c>
      <c r="B82" s="457"/>
      <c r="C82" s="230" t="s">
        <v>268</v>
      </c>
      <c r="D82" s="238" t="s">
        <v>265</v>
      </c>
      <c r="E82" s="376" t="s">
        <v>30</v>
      </c>
      <c r="F82" s="241">
        <v>26</v>
      </c>
      <c r="G82" s="20"/>
      <c r="H82" s="21"/>
    </row>
    <row r="83" spans="1:8">
      <c r="A83" s="237">
        <v>9</v>
      </c>
      <c r="B83" s="457"/>
      <c r="C83" s="230" t="s">
        <v>270</v>
      </c>
      <c r="D83" s="238" t="s">
        <v>263</v>
      </c>
      <c r="E83" s="376" t="s">
        <v>30</v>
      </c>
      <c r="F83" s="241">
        <v>3</v>
      </c>
      <c r="G83" s="20"/>
      <c r="H83" s="21"/>
    </row>
    <row r="84" spans="1:8">
      <c r="A84" s="237">
        <v>10</v>
      </c>
      <c r="B84" s="457"/>
      <c r="C84" s="230" t="s">
        <v>270</v>
      </c>
      <c r="D84" s="238" t="s">
        <v>264</v>
      </c>
      <c r="E84" s="376" t="s">
        <v>30</v>
      </c>
      <c r="F84" s="241">
        <v>2</v>
      </c>
      <c r="G84" s="20"/>
      <c r="H84" s="21"/>
    </row>
    <row r="85" spans="1:8">
      <c r="A85" s="237">
        <v>11</v>
      </c>
      <c r="B85" s="457"/>
      <c r="C85" s="232" t="s">
        <v>1251</v>
      </c>
      <c r="D85" s="238"/>
      <c r="E85" s="239" t="s">
        <v>10</v>
      </c>
      <c r="F85" s="241">
        <v>377</v>
      </c>
      <c r="G85" s="20"/>
      <c r="H85" s="21"/>
    </row>
    <row r="86" spans="1:8">
      <c r="A86" s="237">
        <v>12</v>
      </c>
      <c r="B86" s="457"/>
      <c r="C86" s="232" t="s">
        <v>272</v>
      </c>
      <c r="D86" s="238"/>
      <c r="E86" s="239" t="s">
        <v>10</v>
      </c>
      <c r="F86" s="241">
        <v>377</v>
      </c>
      <c r="G86" s="20"/>
      <c r="H86" s="21"/>
    </row>
    <row r="87" spans="1:8">
      <c r="A87" s="237">
        <v>13</v>
      </c>
      <c r="B87" s="457"/>
      <c r="C87" s="230" t="s">
        <v>275</v>
      </c>
      <c r="D87" s="238"/>
      <c r="E87" s="239" t="s">
        <v>13</v>
      </c>
      <c r="F87" s="241">
        <v>1</v>
      </c>
      <c r="G87" s="20"/>
      <c r="H87" s="21"/>
    </row>
    <row r="88" spans="1:8" ht="13.8">
      <c r="A88" s="235"/>
      <c r="B88" s="457"/>
      <c r="C88" s="228" t="s">
        <v>298</v>
      </c>
      <c r="D88" s="228"/>
      <c r="E88" s="228"/>
      <c r="F88" s="228"/>
      <c r="G88" s="20"/>
      <c r="H88" s="21"/>
    </row>
    <row r="89" spans="1:8">
      <c r="A89" s="237">
        <v>1</v>
      </c>
      <c r="B89" s="457"/>
      <c r="C89" s="232" t="s">
        <v>257</v>
      </c>
      <c r="D89" s="238" t="s">
        <v>260</v>
      </c>
      <c r="E89" s="239" t="s">
        <v>10</v>
      </c>
      <c r="F89" s="239">
        <v>205</v>
      </c>
      <c r="G89" s="20"/>
      <c r="H89" s="21"/>
    </row>
    <row r="90" spans="1:8">
      <c r="A90" s="237">
        <v>2</v>
      </c>
      <c r="B90" s="457"/>
      <c r="C90" s="230" t="s">
        <v>266</v>
      </c>
      <c r="D90" s="238" t="s">
        <v>263</v>
      </c>
      <c r="E90" s="376" t="s">
        <v>30</v>
      </c>
      <c r="F90" s="239">
        <v>1</v>
      </c>
      <c r="G90" s="20"/>
      <c r="H90" s="21"/>
    </row>
    <row r="91" spans="1:8">
      <c r="A91" s="237">
        <v>3</v>
      </c>
      <c r="B91" s="457"/>
      <c r="C91" s="232" t="s">
        <v>262</v>
      </c>
      <c r="D91" s="238" t="s">
        <v>265</v>
      </c>
      <c r="E91" s="376" t="s">
        <v>30</v>
      </c>
      <c r="F91" s="239">
        <v>4</v>
      </c>
      <c r="G91" s="20"/>
      <c r="H91" s="21"/>
    </row>
    <row r="92" spans="1:8">
      <c r="A92" s="237">
        <v>4</v>
      </c>
      <c r="B92" s="457"/>
      <c r="C92" s="232" t="s">
        <v>270</v>
      </c>
      <c r="D92" s="238" t="s">
        <v>265</v>
      </c>
      <c r="E92" s="376" t="s">
        <v>30</v>
      </c>
      <c r="F92" s="239">
        <v>2</v>
      </c>
      <c r="G92" s="20"/>
      <c r="H92" s="21"/>
    </row>
    <row r="93" spans="1:8">
      <c r="A93" s="229">
        <v>5</v>
      </c>
      <c r="B93" s="457"/>
      <c r="C93" s="230" t="s">
        <v>267</v>
      </c>
      <c r="D93" s="231" t="s">
        <v>265</v>
      </c>
      <c r="E93" s="376" t="s">
        <v>30</v>
      </c>
      <c r="F93" s="376">
        <v>1</v>
      </c>
      <c r="G93" s="20"/>
      <c r="H93" s="21"/>
    </row>
    <row r="94" spans="1:8">
      <c r="A94" s="229">
        <v>6</v>
      </c>
      <c r="B94" s="457"/>
      <c r="C94" s="232" t="s">
        <v>1251</v>
      </c>
      <c r="D94" s="231"/>
      <c r="E94" s="376" t="s">
        <v>10</v>
      </c>
      <c r="F94" s="376">
        <v>205</v>
      </c>
      <c r="G94" s="20"/>
      <c r="H94" s="21"/>
    </row>
    <row r="95" spans="1:8">
      <c r="A95" s="229">
        <v>7</v>
      </c>
      <c r="B95" s="457"/>
      <c r="C95" s="232" t="s">
        <v>272</v>
      </c>
      <c r="D95" s="231"/>
      <c r="E95" s="376" t="s">
        <v>10</v>
      </c>
      <c r="F95" s="376">
        <v>205</v>
      </c>
      <c r="G95" s="20"/>
      <c r="H95" s="21"/>
    </row>
    <row r="96" spans="1:8" s="16" customFormat="1">
      <c r="A96" s="229">
        <v>8</v>
      </c>
      <c r="B96" s="457"/>
      <c r="C96" s="230" t="s">
        <v>275</v>
      </c>
      <c r="D96" s="231"/>
      <c r="E96" s="376" t="s">
        <v>13</v>
      </c>
      <c r="F96" s="376">
        <v>1</v>
      </c>
      <c r="G96" s="45"/>
      <c r="H96" s="46"/>
    </row>
    <row r="97" spans="1:8">
      <c r="A97" s="47"/>
      <c r="B97" s="47"/>
      <c r="C97" s="48"/>
      <c r="D97" s="48"/>
      <c r="E97" s="48" t="s">
        <v>1</v>
      </c>
      <c r="F97" s="49"/>
      <c r="G97" s="20"/>
      <c r="H97" s="21"/>
    </row>
    <row r="99" spans="1:8" s="50" customFormat="1" ht="12.75" customHeight="1">
      <c r="B99" s="51" t="str">
        <f>'1,1'!B22</f>
        <v>Piezīmes:</v>
      </c>
    </row>
    <row r="100" spans="1:8" s="50" customFormat="1" ht="45" customHeight="1">
      <c r="A100"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0" s="971"/>
      <c r="C100" s="971"/>
      <c r="D100" s="971"/>
      <c r="E100" s="971"/>
      <c r="F100" s="971"/>
      <c r="G100" s="971"/>
      <c r="H100" s="971"/>
    </row>
  </sheetData>
  <mergeCells count="11">
    <mergeCell ref="A100:H100"/>
    <mergeCell ref="C7:D8"/>
    <mergeCell ref="D69:D72"/>
    <mergeCell ref="E69:E72"/>
    <mergeCell ref="F69:F72"/>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36"/>
  <sheetViews>
    <sheetView showZeros="0" view="pageBreakPreview" topLeftCell="A21" zoomScaleNormal="100" zoomScaleSheetLayoutView="100" workbookViewId="0">
      <selection activeCell="F11" sqref="F11:F32"/>
    </sheetView>
  </sheetViews>
  <sheetFormatPr defaultColWidth="9.109375" defaultRowHeight="13.2"/>
  <cols>
    <col min="1" max="1" width="12.109375" style="14" customWidth="1"/>
    <col min="2" max="2" width="16.21875" style="14" hidden="1" customWidth="1"/>
    <col min="3" max="3" width="40.21875" style="14" customWidth="1"/>
    <col min="4" max="4" width="15.77734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2,2</v>
      </c>
      <c r="F1" s="10"/>
      <c r="G1" s="10"/>
      <c r="H1" s="10"/>
    </row>
    <row r="2" spans="1:8" s="9" customFormat="1" ht="17.399999999999999">
      <c r="A2" s="974" t="str">
        <f>C9</f>
        <v>Iekšējā kanalizācija</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240</v>
      </c>
      <c r="D9" s="245"/>
      <c r="E9" s="25"/>
      <c r="F9" s="26"/>
      <c r="G9" s="20"/>
      <c r="H9" s="21"/>
    </row>
    <row r="10" spans="1:8" ht="31.2">
      <c r="A10" s="452"/>
      <c r="B10" s="453"/>
      <c r="C10" s="454" t="s">
        <v>1719</v>
      </c>
      <c r="D10" s="454"/>
      <c r="E10" s="455"/>
      <c r="F10" s="456"/>
      <c r="G10" s="20"/>
      <c r="H10" s="21"/>
    </row>
    <row r="11" spans="1:8" ht="13.8">
      <c r="A11" s="246"/>
      <c r="B11" s="458"/>
      <c r="C11" s="247" t="s">
        <v>1252</v>
      </c>
      <c r="D11" s="247"/>
      <c r="E11" s="247"/>
      <c r="F11" s="247"/>
      <c r="G11" s="20"/>
      <c r="H11" s="21"/>
    </row>
    <row r="12" spans="1:8">
      <c r="A12" s="248">
        <v>1</v>
      </c>
      <c r="B12" s="458"/>
      <c r="C12" s="249" t="s">
        <v>299</v>
      </c>
      <c r="D12" s="250" t="s">
        <v>12</v>
      </c>
      <c r="E12" s="251" t="s">
        <v>10</v>
      </c>
      <c r="F12" s="251">
        <v>155</v>
      </c>
      <c r="G12" s="20"/>
      <c r="H12" s="21"/>
    </row>
    <row r="13" spans="1:8">
      <c r="A13" s="248">
        <v>2</v>
      </c>
      <c r="B13" s="458"/>
      <c r="C13" s="249" t="s">
        <v>299</v>
      </c>
      <c r="D13" s="250" t="s">
        <v>300</v>
      </c>
      <c r="E13" s="251" t="s">
        <v>10</v>
      </c>
      <c r="F13" s="251">
        <v>120</v>
      </c>
      <c r="G13" s="20"/>
      <c r="H13" s="21"/>
    </row>
    <row r="14" spans="1:8">
      <c r="A14" s="248">
        <v>3</v>
      </c>
      <c r="B14" s="458"/>
      <c r="C14" s="249" t="s">
        <v>299</v>
      </c>
      <c r="D14" s="250" t="s">
        <v>301</v>
      </c>
      <c r="E14" s="251" t="s">
        <v>10</v>
      </c>
      <c r="F14" s="251">
        <v>78</v>
      </c>
      <c r="G14" s="20"/>
      <c r="H14" s="21"/>
    </row>
    <row r="15" spans="1:8">
      <c r="A15" s="248">
        <v>4</v>
      </c>
      <c r="B15" s="458"/>
      <c r="C15" s="252" t="s">
        <v>302</v>
      </c>
      <c r="D15" s="250" t="s">
        <v>12</v>
      </c>
      <c r="E15" s="251" t="s">
        <v>30</v>
      </c>
      <c r="F15" s="251">
        <v>7</v>
      </c>
      <c r="G15" s="20"/>
      <c r="H15" s="21"/>
    </row>
    <row r="16" spans="1:8">
      <c r="A16" s="248">
        <v>5</v>
      </c>
      <c r="B16" s="458"/>
      <c r="C16" s="249" t="s">
        <v>303</v>
      </c>
      <c r="D16" s="250" t="s">
        <v>300</v>
      </c>
      <c r="E16" s="251" t="s">
        <v>30</v>
      </c>
      <c r="F16" s="251">
        <v>5</v>
      </c>
      <c r="G16" s="20"/>
      <c r="H16" s="21"/>
    </row>
    <row r="17" spans="1:8">
      <c r="A17" s="248">
        <v>6</v>
      </c>
      <c r="B17" s="458"/>
      <c r="C17" s="253" t="s">
        <v>304</v>
      </c>
      <c r="D17" s="250" t="s">
        <v>300</v>
      </c>
      <c r="E17" s="251" t="s">
        <v>30</v>
      </c>
      <c r="F17" s="251">
        <v>2</v>
      </c>
      <c r="G17" s="20"/>
      <c r="H17" s="21"/>
    </row>
    <row r="18" spans="1:8">
      <c r="A18" s="248"/>
      <c r="B18" s="458"/>
      <c r="C18" s="253" t="s">
        <v>304</v>
      </c>
      <c r="D18" s="250" t="s">
        <v>301</v>
      </c>
      <c r="E18" s="251" t="s">
        <v>30</v>
      </c>
      <c r="F18" s="251">
        <v>9</v>
      </c>
      <c r="G18" s="20"/>
      <c r="H18" s="21"/>
    </row>
    <row r="19" spans="1:8">
      <c r="A19" s="248">
        <v>7</v>
      </c>
      <c r="B19" s="458"/>
      <c r="C19" s="249" t="s">
        <v>1253</v>
      </c>
      <c r="D19" s="250" t="s">
        <v>278</v>
      </c>
      <c r="E19" s="251" t="s">
        <v>30</v>
      </c>
      <c r="F19" s="251">
        <v>2</v>
      </c>
      <c r="G19" s="20"/>
      <c r="H19" s="21"/>
    </row>
    <row r="20" spans="1:8">
      <c r="A20" s="248">
        <v>8</v>
      </c>
      <c r="B20" s="458"/>
      <c r="C20" s="249" t="s">
        <v>1253</v>
      </c>
      <c r="D20" s="250" t="s">
        <v>858</v>
      </c>
      <c r="E20" s="251" t="s">
        <v>30</v>
      </c>
      <c r="F20" s="251">
        <v>2</v>
      </c>
      <c r="G20" s="20"/>
      <c r="H20" s="21"/>
    </row>
    <row r="21" spans="1:8">
      <c r="A21" s="248">
        <v>9</v>
      </c>
      <c r="B21" s="458"/>
      <c r="C21" s="253" t="s">
        <v>275</v>
      </c>
      <c r="D21" s="250"/>
      <c r="E21" s="251" t="s">
        <v>13</v>
      </c>
      <c r="F21" s="251">
        <v>1</v>
      </c>
      <c r="G21" s="20"/>
      <c r="H21" s="21"/>
    </row>
    <row r="22" spans="1:8">
      <c r="A22" s="248">
        <v>10</v>
      </c>
      <c r="B22" s="458"/>
      <c r="C22" s="253" t="s">
        <v>305</v>
      </c>
      <c r="D22" s="250" t="s">
        <v>306</v>
      </c>
      <c r="E22" s="251" t="s">
        <v>10</v>
      </c>
      <c r="F22" s="251">
        <v>0.5</v>
      </c>
      <c r="G22" s="20"/>
      <c r="H22" s="21"/>
    </row>
    <row r="23" spans="1:8">
      <c r="A23" s="248">
        <v>11</v>
      </c>
      <c r="B23" s="458"/>
      <c r="C23" s="253" t="s">
        <v>305</v>
      </c>
      <c r="D23" s="250" t="s">
        <v>307</v>
      </c>
      <c r="E23" s="251" t="s">
        <v>10</v>
      </c>
      <c r="F23" s="251">
        <v>1</v>
      </c>
      <c r="G23" s="20"/>
      <c r="H23" s="21"/>
    </row>
    <row r="24" spans="1:8" ht="13.8">
      <c r="A24" s="254"/>
      <c r="B24" s="458"/>
      <c r="C24" s="255" t="s">
        <v>308</v>
      </c>
      <c r="D24" s="255"/>
      <c r="E24" s="255"/>
      <c r="F24" s="255"/>
      <c r="G24" s="20"/>
      <c r="H24" s="21"/>
    </row>
    <row r="25" spans="1:8" ht="52.8">
      <c r="A25" s="256">
        <v>1</v>
      </c>
      <c r="B25" s="458"/>
      <c r="C25" s="257" t="s">
        <v>309</v>
      </c>
      <c r="D25" s="459"/>
      <c r="E25" s="251" t="s">
        <v>13</v>
      </c>
      <c r="F25" s="258">
        <v>1</v>
      </c>
      <c r="G25" s="20"/>
      <c r="H25" s="21"/>
    </row>
    <row r="26" spans="1:8" ht="39.6">
      <c r="A26" s="256">
        <v>2</v>
      </c>
      <c r="B26" s="458"/>
      <c r="C26" s="257" t="s">
        <v>310</v>
      </c>
      <c r="D26" s="459"/>
      <c r="E26" s="251" t="s">
        <v>13</v>
      </c>
      <c r="F26" s="258">
        <v>7</v>
      </c>
      <c r="G26" s="20"/>
      <c r="H26" s="21"/>
    </row>
    <row r="27" spans="1:8" ht="39.6">
      <c r="A27" s="256">
        <v>3</v>
      </c>
      <c r="B27" s="458"/>
      <c r="C27" s="257" t="s">
        <v>311</v>
      </c>
      <c r="D27" s="459"/>
      <c r="E27" s="251" t="s">
        <v>13</v>
      </c>
      <c r="F27" s="258">
        <v>1</v>
      </c>
      <c r="G27" s="20"/>
      <c r="H27" s="21"/>
    </row>
    <row r="28" spans="1:8" ht="26.4">
      <c r="A28" s="256">
        <v>4</v>
      </c>
      <c r="B28" s="458"/>
      <c r="C28" s="257" t="s">
        <v>312</v>
      </c>
      <c r="D28" s="459"/>
      <c r="E28" s="251" t="s">
        <v>13</v>
      </c>
      <c r="F28" s="258">
        <v>14</v>
      </c>
      <c r="G28" s="20"/>
      <c r="H28" s="21"/>
    </row>
    <row r="29" spans="1:8" ht="26.4">
      <c r="A29" s="256">
        <v>5</v>
      </c>
      <c r="B29" s="458"/>
      <c r="C29" s="257" t="s">
        <v>313</v>
      </c>
      <c r="D29" s="459"/>
      <c r="E29" s="251" t="s">
        <v>13</v>
      </c>
      <c r="F29" s="258">
        <v>1</v>
      </c>
      <c r="G29" s="20"/>
      <c r="H29" s="21"/>
    </row>
    <row r="30" spans="1:8">
      <c r="A30" s="256">
        <v>6</v>
      </c>
      <c r="B30" s="458"/>
      <c r="C30" s="257" t="s">
        <v>314</v>
      </c>
      <c r="D30" s="459"/>
      <c r="E30" s="251" t="s">
        <v>13</v>
      </c>
      <c r="F30" s="258">
        <v>10</v>
      </c>
      <c r="G30" s="20"/>
      <c r="H30" s="21"/>
    </row>
    <row r="31" spans="1:8">
      <c r="A31" s="256">
        <v>7</v>
      </c>
      <c r="B31" s="458"/>
      <c r="C31" s="257" t="s">
        <v>1254</v>
      </c>
      <c r="D31" s="259"/>
      <c r="E31" s="251" t="s">
        <v>13</v>
      </c>
      <c r="F31" s="258">
        <v>3</v>
      </c>
      <c r="G31" s="20"/>
      <c r="H31" s="21"/>
    </row>
    <row r="32" spans="1:8" s="16" customFormat="1">
      <c r="A32" s="256">
        <v>8</v>
      </c>
      <c r="B32" s="458"/>
      <c r="C32" s="258" t="s">
        <v>315</v>
      </c>
      <c r="D32" s="259"/>
      <c r="E32" s="251" t="s">
        <v>13</v>
      </c>
      <c r="F32" s="258">
        <v>5</v>
      </c>
      <c r="G32" s="45"/>
      <c r="H32" s="46"/>
    </row>
    <row r="33" spans="1:8">
      <c r="A33" s="47"/>
      <c r="B33" s="47"/>
      <c r="C33" s="48"/>
      <c r="D33" s="48"/>
      <c r="E33" s="48" t="s">
        <v>1</v>
      </c>
      <c r="F33" s="49"/>
      <c r="G33" s="20"/>
      <c r="H33" s="21"/>
    </row>
    <row r="35" spans="1:8" s="50" customFormat="1" ht="12.75" customHeight="1">
      <c r="B35" s="51" t="str">
        <f>'1,1'!B22</f>
        <v>Piezīmes:</v>
      </c>
    </row>
    <row r="36" spans="1:8" s="50" customFormat="1" ht="45" customHeight="1">
      <c r="A36"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71"/>
      <c r="C36" s="971"/>
      <c r="D36" s="971"/>
      <c r="E36" s="971"/>
      <c r="F36" s="971"/>
      <c r="G36" s="971"/>
      <c r="H36" s="971"/>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132"/>
  <sheetViews>
    <sheetView showZeros="0" view="pageBreakPreview" topLeftCell="A112" zoomScaleNormal="100" zoomScaleSheetLayoutView="100" workbookViewId="0">
      <selection activeCell="D57" sqref="D57"/>
    </sheetView>
  </sheetViews>
  <sheetFormatPr defaultColWidth="9.109375" defaultRowHeight="13.2"/>
  <cols>
    <col min="1" max="1" width="12.109375" style="14" customWidth="1"/>
    <col min="2" max="2" width="16.21875" style="14" hidden="1" customWidth="1"/>
    <col min="3" max="3" width="40.21875" style="14" customWidth="1"/>
    <col min="4" max="4" width="20.886718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2,3</v>
      </c>
      <c r="F1" s="10"/>
      <c r="G1" s="10"/>
      <c r="H1" s="10"/>
    </row>
    <row r="2" spans="1:8" s="9" customFormat="1" ht="17.399999999999999">
      <c r="A2" s="974" t="str">
        <f>C9</f>
        <v>Apkure</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241</v>
      </c>
      <c r="D9" s="245"/>
      <c r="E9" s="25"/>
      <c r="F9" s="26"/>
      <c r="G9" s="20"/>
      <c r="H9" s="21"/>
    </row>
    <row r="10" spans="1:8" ht="31.2">
      <c r="A10" s="452"/>
      <c r="B10" s="460"/>
      <c r="C10" s="454" t="s">
        <v>1720</v>
      </c>
      <c r="D10" s="454"/>
      <c r="E10" s="455"/>
      <c r="F10" s="456"/>
      <c r="G10" s="20"/>
      <c r="H10" s="21"/>
    </row>
    <row r="11" spans="1:8" ht="24">
      <c r="A11" s="461">
        <v>1</v>
      </c>
      <c r="B11" s="457"/>
      <c r="C11" s="462" t="s">
        <v>1255</v>
      </c>
      <c r="D11" s="463" t="s">
        <v>1256</v>
      </c>
      <c r="E11" s="464" t="s">
        <v>30</v>
      </c>
      <c r="F11" s="463">
        <v>2</v>
      </c>
      <c r="G11" s="20"/>
      <c r="H11" s="21"/>
    </row>
    <row r="12" spans="1:8" ht="36">
      <c r="A12" s="461">
        <f t="shared" ref="A12:A50" si="0">A11+1</f>
        <v>2</v>
      </c>
      <c r="B12" s="457"/>
      <c r="C12" s="465" t="s">
        <v>2186</v>
      </c>
      <c r="D12" s="463" t="s">
        <v>1257</v>
      </c>
      <c r="E12" s="464" t="s">
        <v>30</v>
      </c>
      <c r="F12" s="463">
        <v>1</v>
      </c>
      <c r="G12" s="20"/>
      <c r="H12" s="21"/>
    </row>
    <row r="13" spans="1:8" ht="36">
      <c r="A13" s="461">
        <f t="shared" si="0"/>
        <v>3</v>
      </c>
      <c r="B13" s="457"/>
      <c r="C13" s="465" t="s">
        <v>2186</v>
      </c>
      <c r="D13" s="463" t="s">
        <v>1258</v>
      </c>
      <c r="E13" s="464" t="s">
        <v>30</v>
      </c>
      <c r="F13" s="463">
        <v>2</v>
      </c>
      <c r="G13" s="20"/>
      <c r="H13" s="21"/>
    </row>
    <row r="14" spans="1:8" ht="36">
      <c r="A14" s="461">
        <f t="shared" si="0"/>
        <v>4</v>
      </c>
      <c r="B14" s="457"/>
      <c r="C14" s="465" t="s">
        <v>2187</v>
      </c>
      <c r="D14" s="463" t="s">
        <v>1259</v>
      </c>
      <c r="E14" s="464" t="s">
        <v>30</v>
      </c>
      <c r="F14" s="463">
        <v>7</v>
      </c>
      <c r="G14" s="20"/>
      <c r="H14" s="21"/>
    </row>
    <row r="15" spans="1:8" ht="36">
      <c r="A15" s="461">
        <f t="shared" si="0"/>
        <v>5</v>
      </c>
      <c r="B15" s="457"/>
      <c r="C15" s="465" t="s">
        <v>2186</v>
      </c>
      <c r="D15" s="463" t="s">
        <v>1260</v>
      </c>
      <c r="E15" s="464" t="s">
        <v>30</v>
      </c>
      <c r="F15" s="463">
        <v>1</v>
      </c>
      <c r="G15" s="20"/>
      <c r="H15" s="21"/>
    </row>
    <row r="16" spans="1:8" ht="36">
      <c r="A16" s="461">
        <f t="shared" si="0"/>
        <v>6</v>
      </c>
      <c r="B16" s="457"/>
      <c r="C16" s="465" t="s">
        <v>2187</v>
      </c>
      <c r="D16" s="463" t="s">
        <v>1721</v>
      </c>
      <c r="E16" s="464" t="s">
        <v>30</v>
      </c>
      <c r="F16" s="463">
        <v>2</v>
      </c>
      <c r="G16" s="20"/>
      <c r="H16" s="21"/>
    </row>
    <row r="17" spans="1:8" ht="36">
      <c r="A17" s="461">
        <f t="shared" si="0"/>
        <v>7</v>
      </c>
      <c r="B17" s="457"/>
      <c r="C17" s="465" t="s">
        <v>2187</v>
      </c>
      <c r="D17" s="463" t="s">
        <v>1722</v>
      </c>
      <c r="E17" s="464" t="s">
        <v>30</v>
      </c>
      <c r="F17" s="463">
        <v>2</v>
      </c>
      <c r="G17" s="20"/>
      <c r="H17" s="21"/>
    </row>
    <row r="18" spans="1:8" ht="36">
      <c r="A18" s="461">
        <f t="shared" si="0"/>
        <v>8</v>
      </c>
      <c r="B18" s="457"/>
      <c r="C18" s="465" t="s">
        <v>2188</v>
      </c>
      <c r="D18" s="463" t="s">
        <v>1724</v>
      </c>
      <c r="E18" s="464" t="s">
        <v>30</v>
      </c>
      <c r="F18" s="463">
        <v>6</v>
      </c>
      <c r="G18" s="20"/>
      <c r="H18" s="21"/>
    </row>
    <row r="19" spans="1:8" ht="24">
      <c r="A19" s="461">
        <f t="shared" si="0"/>
        <v>9</v>
      </c>
      <c r="B19" s="457"/>
      <c r="C19" s="465" t="s">
        <v>1723</v>
      </c>
      <c r="D19" s="463" t="s">
        <v>1725</v>
      </c>
      <c r="E19" s="464" t="s">
        <v>30</v>
      </c>
      <c r="F19" s="463">
        <v>1</v>
      </c>
      <c r="G19" s="20"/>
      <c r="H19" s="21"/>
    </row>
    <row r="20" spans="1:8">
      <c r="A20" s="461">
        <f t="shared" si="0"/>
        <v>10</v>
      </c>
      <c r="B20" s="457"/>
      <c r="C20" s="462" t="s">
        <v>1261</v>
      </c>
      <c r="D20" s="463" t="s">
        <v>1262</v>
      </c>
      <c r="E20" s="464" t="s">
        <v>30</v>
      </c>
      <c r="F20" s="466">
        <v>24</v>
      </c>
      <c r="G20" s="20"/>
      <c r="H20" s="21"/>
    </row>
    <row r="21" spans="1:8">
      <c r="A21" s="461">
        <f t="shared" si="0"/>
        <v>11</v>
      </c>
      <c r="B21" s="457"/>
      <c r="C21" s="462" t="s">
        <v>1263</v>
      </c>
      <c r="D21" s="466"/>
      <c r="E21" s="464" t="s">
        <v>30</v>
      </c>
      <c r="F21" s="466">
        <v>2</v>
      </c>
      <c r="G21" s="20"/>
      <c r="H21" s="21"/>
    </row>
    <row r="22" spans="1:8">
      <c r="A22" s="461">
        <f t="shared" si="0"/>
        <v>12</v>
      </c>
      <c r="B22" s="457"/>
      <c r="C22" s="462" t="s">
        <v>1264</v>
      </c>
      <c r="D22" s="466" t="s">
        <v>1265</v>
      </c>
      <c r="E22" s="464" t="s">
        <v>30</v>
      </c>
      <c r="F22" s="466">
        <v>2</v>
      </c>
      <c r="G22" s="20"/>
      <c r="H22" s="21"/>
    </row>
    <row r="23" spans="1:8">
      <c r="A23" s="461">
        <f t="shared" si="0"/>
        <v>13</v>
      </c>
      <c r="B23" s="457"/>
      <c r="C23" s="462" t="s">
        <v>1266</v>
      </c>
      <c r="D23" s="466"/>
      <c r="E23" s="467" t="s">
        <v>13</v>
      </c>
      <c r="F23" s="466">
        <v>11</v>
      </c>
      <c r="G23" s="20"/>
      <c r="H23" s="21"/>
    </row>
    <row r="24" spans="1:8">
      <c r="A24" s="461">
        <f t="shared" si="0"/>
        <v>14</v>
      </c>
      <c r="B24" s="457"/>
      <c r="C24" s="468" t="s">
        <v>1267</v>
      </c>
      <c r="D24" s="463"/>
      <c r="E24" s="467" t="s">
        <v>13</v>
      </c>
      <c r="F24" s="466">
        <v>11</v>
      </c>
      <c r="G24" s="20"/>
      <c r="H24" s="21"/>
    </row>
    <row r="25" spans="1:8" ht="24">
      <c r="A25" s="461">
        <f t="shared" si="0"/>
        <v>15</v>
      </c>
      <c r="B25" s="457"/>
      <c r="C25" s="468" t="s">
        <v>2189</v>
      </c>
      <c r="D25" s="463" t="s">
        <v>1623</v>
      </c>
      <c r="E25" s="464" t="s">
        <v>10</v>
      </c>
      <c r="F25" s="463">
        <v>90</v>
      </c>
      <c r="G25" s="20"/>
      <c r="H25" s="21"/>
    </row>
    <row r="26" spans="1:8" ht="24">
      <c r="A26" s="461">
        <f t="shared" si="0"/>
        <v>16</v>
      </c>
      <c r="B26" s="457"/>
      <c r="C26" s="468" t="s">
        <v>2189</v>
      </c>
      <c r="D26" s="463" t="s">
        <v>1624</v>
      </c>
      <c r="E26" s="464" t="s">
        <v>10</v>
      </c>
      <c r="F26" s="463">
        <v>120</v>
      </c>
      <c r="G26" s="20"/>
      <c r="H26" s="21"/>
    </row>
    <row r="27" spans="1:8" ht="25.8" customHeight="1">
      <c r="A27" s="461">
        <f t="shared" si="0"/>
        <v>17</v>
      </c>
      <c r="B27" s="457"/>
      <c r="C27" s="468" t="s">
        <v>2189</v>
      </c>
      <c r="D27" s="463" t="s">
        <v>1625</v>
      </c>
      <c r="E27" s="464" t="s">
        <v>10</v>
      </c>
      <c r="F27" s="463">
        <v>85</v>
      </c>
      <c r="G27" s="20"/>
      <c r="H27" s="21"/>
    </row>
    <row r="28" spans="1:8" ht="24">
      <c r="A28" s="461">
        <f t="shared" si="0"/>
        <v>18</v>
      </c>
      <c r="B28" s="457"/>
      <c r="C28" s="468" t="s">
        <v>2189</v>
      </c>
      <c r="D28" s="463" t="s">
        <v>1626</v>
      </c>
      <c r="E28" s="464" t="s">
        <v>10</v>
      </c>
      <c r="F28" s="463">
        <v>150</v>
      </c>
      <c r="G28" s="20"/>
      <c r="H28" s="21"/>
    </row>
    <row r="29" spans="1:8" ht="24">
      <c r="A29" s="461">
        <f t="shared" si="0"/>
        <v>19</v>
      </c>
      <c r="B29" s="457"/>
      <c r="C29" s="468" t="s">
        <v>2189</v>
      </c>
      <c r="D29" s="463" t="s">
        <v>1627</v>
      </c>
      <c r="E29" s="464" t="s">
        <v>10</v>
      </c>
      <c r="F29" s="463">
        <v>10</v>
      </c>
      <c r="G29" s="20"/>
      <c r="H29" s="21"/>
    </row>
    <row r="30" spans="1:8">
      <c r="A30" s="461">
        <f t="shared" si="0"/>
        <v>20</v>
      </c>
      <c r="B30" s="457"/>
      <c r="C30" s="469" t="s">
        <v>1268</v>
      </c>
      <c r="D30" s="470" t="s">
        <v>1269</v>
      </c>
      <c r="E30" s="464" t="s">
        <v>30</v>
      </c>
      <c r="F30" s="470">
        <v>1</v>
      </c>
      <c r="G30" s="20"/>
      <c r="H30" s="21"/>
    </row>
    <row r="31" spans="1:8">
      <c r="A31" s="461">
        <f t="shared" si="0"/>
        <v>21</v>
      </c>
      <c r="B31" s="457"/>
      <c r="C31" s="469" t="s">
        <v>1268</v>
      </c>
      <c r="D31" s="470" t="s">
        <v>1270</v>
      </c>
      <c r="E31" s="464" t="s">
        <v>30</v>
      </c>
      <c r="F31" s="470">
        <v>1</v>
      </c>
      <c r="G31" s="20"/>
      <c r="H31" s="21"/>
    </row>
    <row r="32" spans="1:8">
      <c r="A32" s="461">
        <f t="shared" si="0"/>
        <v>22</v>
      </c>
      <c r="B32" s="457"/>
      <c r="C32" s="469" t="s">
        <v>1268</v>
      </c>
      <c r="D32" s="470" t="s">
        <v>1271</v>
      </c>
      <c r="E32" s="464" t="s">
        <v>30</v>
      </c>
      <c r="F32" s="470">
        <v>2</v>
      </c>
      <c r="G32" s="20"/>
      <c r="H32" s="21"/>
    </row>
    <row r="33" spans="1:8">
      <c r="A33" s="461">
        <f t="shared" si="0"/>
        <v>23</v>
      </c>
      <c r="B33" s="457"/>
      <c r="C33" s="469" t="s">
        <v>1272</v>
      </c>
      <c r="D33" s="470" t="s">
        <v>368</v>
      </c>
      <c r="E33" s="464" t="s">
        <v>30</v>
      </c>
      <c r="F33" s="470">
        <v>1</v>
      </c>
      <c r="G33" s="20"/>
      <c r="H33" s="21"/>
    </row>
    <row r="34" spans="1:8">
      <c r="A34" s="461">
        <f t="shared" si="0"/>
        <v>24</v>
      </c>
      <c r="B34" s="457"/>
      <c r="C34" s="469" t="s">
        <v>1272</v>
      </c>
      <c r="D34" s="470" t="s">
        <v>335</v>
      </c>
      <c r="E34" s="464" t="s">
        <v>30</v>
      </c>
      <c r="F34" s="470">
        <v>1</v>
      </c>
      <c r="G34" s="20"/>
      <c r="H34" s="21"/>
    </row>
    <row r="35" spans="1:8">
      <c r="A35" s="461">
        <f t="shared" si="0"/>
        <v>25</v>
      </c>
      <c r="B35" s="457"/>
      <c r="C35" s="469" t="s">
        <v>1272</v>
      </c>
      <c r="D35" s="470" t="s">
        <v>870</v>
      </c>
      <c r="E35" s="464" t="s">
        <v>30</v>
      </c>
      <c r="F35" s="470">
        <v>2</v>
      </c>
      <c r="G35" s="20"/>
      <c r="H35" s="21"/>
    </row>
    <row r="36" spans="1:8">
      <c r="A36" s="461">
        <f t="shared" si="0"/>
        <v>26</v>
      </c>
      <c r="B36" s="457"/>
      <c r="C36" s="469" t="s">
        <v>1272</v>
      </c>
      <c r="D36" s="470" t="s">
        <v>357</v>
      </c>
      <c r="E36" s="464" t="s">
        <v>30</v>
      </c>
      <c r="F36" s="470">
        <v>2</v>
      </c>
      <c r="G36" s="20"/>
      <c r="H36" s="21"/>
    </row>
    <row r="37" spans="1:8">
      <c r="A37" s="461">
        <f t="shared" si="0"/>
        <v>27</v>
      </c>
      <c r="B37" s="457"/>
      <c r="C37" s="469" t="s">
        <v>1273</v>
      </c>
      <c r="D37" s="470" t="s">
        <v>1274</v>
      </c>
      <c r="E37" s="470" t="s">
        <v>10</v>
      </c>
      <c r="F37" s="470">
        <v>75</v>
      </c>
      <c r="G37" s="20"/>
      <c r="H37" s="21"/>
    </row>
    <row r="38" spans="1:8">
      <c r="A38" s="461">
        <f t="shared" si="0"/>
        <v>28</v>
      </c>
      <c r="B38" s="457"/>
      <c r="C38" s="469" t="s">
        <v>1273</v>
      </c>
      <c r="D38" s="470" t="s">
        <v>1275</v>
      </c>
      <c r="E38" s="470" t="s">
        <v>10</v>
      </c>
      <c r="F38" s="470">
        <v>90</v>
      </c>
      <c r="G38" s="20"/>
      <c r="H38" s="21"/>
    </row>
    <row r="39" spans="1:8">
      <c r="A39" s="461">
        <f t="shared" si="0"/>
        <v>29</v>
      </c>
      <c r="B39" s="457"/>
      <c r="C39" s="469" t="s">
        <v>1273</v>
      </c>
      <c r="D39" s="470" t="s">
        <v>1276</v>
      </c>
      <c r="E39" s="470" t="s">
        <v>10</v>
      </c>
      <c r="F39" s="470">
        <v>60</v>
      </c>
      <c r="G39" s="20"/>
      <c r="H39" s="21"/>
    </row>
    <row r="40" spans="1:8">
      <c r="A40" s="461">
        <f t="shared" si="0"/>
        <v>30</v>
      </c>
      <c r="B40" s="457"/>
      <c r="C40" s="469" t="s">
        <v>1273</v>
      </c>
      <c r="D40" s="470" t="s">
        <v>1277</v>
      </c>
      <c r="E40" s="470" t="s">
        <v>10</v>
      </c>
      <c r="F40" s="470">
        <v>35</v>
      </c>
      <c r="G40" s="20"/>
      <c r="H40" s="21"/>
    </row>
    <row r="41" spans="1:8">
      <c r="A41" s="461">
        <f t="shared" si="0"/>
        <v>31</v>
      </c>
      <c r="B41" s="457"/>
      <c r="C41" s="469" t="s">
        <v>1278</v>
      </c>
      <c r="D41" s="470" t="s">
        <v>1279</v>
      </c>
      <c r="E41" s="470" t="s">
        <v>10</v>
      </c>
      <c r="F41" s="470">
        <v>20</v>
      </c>
      <c r="G41" s="20"/>
      <c r="H41" s="21"/>
    </row>
    <row r="42" spans="1:8">
      <c r="A42" s="461">
        <f t="shared" si="0"/>
        <v>32</v>
      </c>
      <c r="B42" s="457"/>
      <c r="C42" s="469" t="s">
        <v>1278</v>
      </c>
      <c r="D42" s="470" t="s">
        <v>1280</v>
      </c>
      <c r="E42" s="470" t="s">
        <v>10</v>
      </c>
      <c r="F42" s="470">
        <v>35</v>
      </c>
      <c r="G42" s="20"/>
      <c r="H42" s="21"/>
    </row>
    <row r="43" spans="1:8">
      <c r="A43" s="461">
        <f t="shared" si="0"/>
        <v>33</v>
      </c>
      <c r="B43" s="457"/>
      <c r="C43" s="469" t="s">
        <v>1278</v>
      </c>
      <c r="D43" s="470" t="s">
        <v>1281</v>
      </c>
      <c r="E43" s="470" t="s">
        <v>10</v>
      </c>
      <c r="F43" s="470">
        <v>30</v>
      </c>
      <c r="G43" s="20"/>
      <c r="H43" s="21"/>
    </row>
    <row r="44" spans="1:8">
      <c r="A44" s="461">
        <f t="shared" si="0"/>
        <v>34</v>
      </c>
      <c r="B44" s="457"/>
      <c r="C44" s="469" t="s">
        <v>1278</v>
      </c>
      <c r="D44" s="470" t="s">
        <v>1282</v>
      </c>
      <c r="E44" s="470" t="s">
        <v>10</v>
      </c>
      <c r="F44" s="470">
        <v>120</v>
      </c>
      <c r="G44" s="20"/>
      <c r="H44" s="21"/>
    </row>
    <row r="45" spans="1:8">
      <c r="A45" s="461">
        <f t="shared" si="0"/>
        <v>35</v>
      </c>
      <c r="B45" s="457"/>
      <c r="C45" s="469" t="s">
        <v>1278</v>
      </c>
      <c r="D45" s="470" t="s">
        <v>1283</v>
      </c>
      <c r="E45" s="470" t="s">
        <v>10</v>
      </c>
      <c r="F45" s="470">
        <v>10</v>
      </c>
      <c r="G45" s="20"/>
      <c r="H45" s="21"/>
    </row>
    <row r="46" spans="1:8">
      <c r="A46" s="461">
        <f t="shared" si="0"/>
        <v>36</v>
      </c>
      <c r="B46" s="457"/>
      <c r="C46" s="468" t="s">
        <v>501</v>
      </c>
      <c r="D46" s="471"/>
      <c r="E46" s="467" t="s">
        <v>13</v>
      </c>
      <c r="F46" s="463">
        <v>1</v>
      </c>
      <c r="G46" s="20"/>
      <c r="H46" s="21"/>
    </row>
    <row r="47" spans="1:8">
      <c r="A47" s="461">
        <f t="shared" si="0"/>
        <v>37</v>
      </c>
      <c r="B47" s="457"/>
      <c r="C47" s="468" t="s">
        <v>502</v>
      </c>
      <c r="D47" s="471"/>
      <c r="E47" s="467" t="s">
        <v>13</v>
      </c>
      <c r="F47" s="463">
        <v>1</v>
      </c>
      <c r="G47" s="20"/>
      <c r="H47" s="21"/>
    </row>
    <row r="48" spans="1:8">
      <c r="A48" s="461">
        <f t="shared" si="0"/>
        <v>38</v>
      </c>
      <c r="B48" s="457"/>
      <c r="C48" s="468" t="s">
        <v>353</v>
      </c>
      <c r="D48" s="471"/>
      <c r="E48" s="467" t="s">
        <v>13</v>
      </c>
      <c r="F48" s="463">
        <v>1</v>
      </c>
      <c r="G48" s="20"/>
      <c r="H48" s="21"/>
    </row>
    <row r="49" spans="1:8">
      <c r="A49" s="461">
        <f t="shared" si="0"/>
        <v>39</v>
      </c>
      <c r="B49" s="457"/>
      <c r="C49" s="469" t="s">
        <v>1284</v>
      </c>
      <c r="D49" s="470"/>
      <c r="E49" s="467" t="s">
        <v>13</v>
      </c>
      <c r="F49" s="470">
        <v>1</v>
      </c>
      <c r="G49" s="20"/>
      <c r="H49" s="21"/>
    </row>
    <row r="50" spans="1:8">
      <c r="A50" s="461">
        <f t="shared" si="0"/>
        <v>40</v>
      </c>
      <c r="B50" s="457"/>
      <c r="C50" s="468" t="s">
        <v>1285</v>
      </c>
      <c r="D50" s="472"/>
      <c r="E50" s="467" t="s">
        <v>13</v>
      </c>
      <c r="F50" s="473">
        <v>1</v>
      </c>
      <c r="G50" s="20"/>
      <c r="H50" s="21"/>
    </row>
    <row r="51" spans="1:8" ht="13.8">
      <c r="A51" s="474"/>
      <c r="B51" s="457"/>
      <c r="C51" s="475" t="s">
        <v>1726</v>
      </c>
      <c r="D51" s="476"/>
      <c r="E51" s="476"/>
      <c r="F51" s="476"/>
      <c r="G51" s="20"/>
      <c r="H51" s="21"/>
    </row>
    <row r="52" spans="1:8">
      <c r="A52" s="461">
        <f>A50+1</f>
        <v>41</v>
      </c>
      <c r="B52" s="457"/>
      <c r="C52" s="462" t="s">
        <v>317</v>
      </c>
      <c r="D52" s="477" t="s">
        <v>2190</v>
      </c>
      <c r="E52" s="464" t="s">
        <v>30</v>
      </c>
      <c r="F52" s="478">
        <v>3</v>
      </c>
      <c r="G52" s="20"/>
      <c r="H52" s="21"/>
    </row>
    <row r="53" spans="1:8">
      <c r="A53" s="461">
        <f t="shared" ref="A53:A116" si="1">A52+1</f>
        <v>42</v>
      </c>
      <c r="B53" s="457"/>
      <c r="C53" s="462" t="s">
        <v>317</v>
      </c>
      <c r="D53" s="477" t="s">
        <v>2191</v>
      </c>
      <c r="E53" s="464" t="s">
        <v>30</v>
      </c>
      <c r="F53" s="478">
        <v>1</v>
      </c>
      <c r="G53" s="20"/>
      <c r="H53" s="21"/>
    </row>
    <row r="54" spans="1:8">
      <c r="A54" s="461">
        <f t="shared" si="1"/>
        <v>43</v>
      </c>
      <c r="B54" s="457"/>
      <c r="C54" s="462" t="s">
        <v>317</v>
      </c>
      <c r="D54" s="477" t="s">
        <v>2192</v>
      </c>
      <c r="E54" s="464" t="s">
        <v>30</v>
      </c>
      <c r="F54" s="478">
        <v>1</v>
      </c>
      <c r="G54" s="20"/>
      <c r="H54" s="21"/>
    </row>
    <row r="55" spans="1:8">
      <c r="A55" s="461">
        <f t="shared" si="1"/>
        <v>44</v>
      </c>
      <c r="B55" s="457"/>
      <c r="C55" s="462" t="s">
        <v>317</v>
      </c>
      <c r="D55" s="477" t="s">
        <v>2193</v>
      </c>
      <c r="E55" s="464" t="s">
        <v>30</v>
      </c>
      <c r="F55" s="478">
        <v>1</v>
      </c>
      <c r="G55" s="20"/>
      <c r="H55" s="21"/>
    </row>
    <row r="56" spans="1:8">
      <c r="A56" s="461">
        <f t="shared" si="1"/>
        <v>45</v>
      </c>
      <c r="B56" s="457"/>
      <c r="C56" s="462" t="s">
        <v>356</v>
      </c>
      <c r="D56" s="479" t="s">
        <v>335</v>
      </c>
      <c r="E56" s="467" t="s">
        <v>13</v>
      </c>
      <c r="F56" s="480">
        <v>2</v>
      </c>
      <c r="G56" s="20"/>
      <c r="H56" s="21"/>
    </row>
    <row r="57" spans="1:8">
      <c r="A57" s="461">
        <f t="shared" si="1"/>
        <v>46</v>
      </c>
      <c r="B57" s="457"/>
      <c r="C57" s="462" t="s">
        <v>356</v>
      </c>
      <c r="D57" s="479" t="s">
        <v>357</v>
      </c>
      <c r="E57" s="467" t="s">
        <v>13</v>
      </c>
      <c r="F57" s="480">
        <v>2</v>
      </c>
      <c r="G57" s="20"/>
      <c r="H57" s="21"/>
    </row>
    <row r="58" spans="1:8">
      <c r="A58" s="461">
        <f t="shared" si="1"/>
        <v>47</v>
      </c>
      <c r="B58" s="457"/>
      <c r="C58" s="462" t="s">
        <v>356</v>
      </c>
      <c r="D58" s="479" t="s">
        <v>365</v>
      </c>
      <c r="E58" s="467" t="s">
        <v>13</v>
      </c>
      <c r="F58" s="480">
        <v>1</v>
      </c>
      <c r="G58" s="20"/>
      <c r="H58" s="21"/>
    </row>
    <row r="59" spans="1:8">
      <c r="A59" s="461">
        <f t="shared" si="1"/>
        <v>48</v>
      </c>
      <c r="B59" s="457"/>
      <c r="C59" s="462" t="s">
        <v>356</v>
      </c>
      <c r="D59" s="479" t="s">
        <v>366</v>
      </c>
      <c r="E59" s="467" t="s">
        <v>13</v>
      </c>
      <c r="F59" s="480">
        <v>1</v>
      </c>
      <c r="G59" s="20"/>
      <c r="H59" s="21"/>
    </row>
    <row r="60" spans="1:8">
      <c r="A60" s="461">
        <f t="shared" si="1"/>
        <v>49</v>
      </c>
      <c r="B60" s="457"/>
      <c r="C60" s="462" t="s">
        <v>358</v>
      </c>
      <c r="D60" s="481" t="s">
        <v>1727</v>
      </c>
      <c r="E60" s="467" t="s">
        <v>13</v>
      </c>
      <c r="F60" s="478">
        <v>2</v>
      </c>
      <c r="G60" s="20"/>
      <c r="H60" s="21"/>
    </row>
    <row r="61" spans="1:8">
      <c r="A61" s="461">
        <f t="shared" si="1"/>
        <v>50</v>
      </c>
      <c r="B61" s="457"/>
      <c r="C61" s="462" t="s">
        <v>358</v>
      </c>
      <c r="D61" s="481" t="s">
        <v>1728</v>
      </c>
      <c r="E61" s="467" t="s">
        <v>13</v>
      </c>
      <c r="F61" s="478">
        <v>1</v>
      </c>
      <c r="G61" s="20"/>
      <c r="H61" s="21"/>
    </row>
    <row r="62" spans="1:8">
      <c r="A62" s="461">
        <f t="shared" si="1"/>
        <v>51</v>
      </c>
      <c r="B62" s="457"/>
      <c r="C62" s="462" t="s">
        <v>358</v>
      </c>
      <c r="D62" s="481" t="s">
        <v>1286</v>
      </c>
      <c r="E62" s="467" t="s">
        <v>13</v>
      </c>
      <c r="F62" s="480">
        <v>7</v>
      </c>
      <c r="G62" s="20"/>
      <c r="H62" s="21"/>
    </row>
    <row r="63" spans="1:8">
      <c r="A63" s="461">
        <f t="shared" si="1"/>
        <v>52</v>
      </c>
      <c r="B63" s="457"/>
      <c r="C63" s="462" t="s">
        <v>1287</v>
      </c>
      <c r="D63" s="477" t="s">
        <v>1288</v>
      </c>
      <c r="E63" s="467" t="s">
        <v>13</v>
      </c>
      <c r="F63" s="480">
        <v>9</v>
      </c>
      <c r="G63" s="20"/>
      <c r="H63" s="21"/>
    </row>
    <row r="64" spans="1:8">
      <c r="A64" s="461">
        <f t="shared" si="1"/>
        <v>53</v>
      </c>
      <c r="B64" s="457"/>
      <c r="C64" s="462" t="s">
        <v>1287</v>
      </c>
      <c r="D64" s="477" t="s">
        <v>1289</v>
      </c>
      <c r="E64" s="467" t="s">
        <v>13</v>
      </c>
      <c r="F64" s="480">
        <v>10</v>
      </c>
      <c r="G64" s="20"/>
      <c r="H64" s="21"/>
    </row>
    <row r="65" spans="1:8">
      <c r="A65" s="461">
        <f t="shared" si="1"/>
        <v>54</v>
      </c>
      <c r="B65" s="457"/>
      <c r="C65" s="462" t="s">
        <v>1290</v>
      </c>
      <c r="D65" s="479" t="s">
        <v>1291</v>
      </c>
      <c r="E65" s="467" t="s">
        <v>13</v>
      </c>
      <c r="F65" s="480">
        <v>9</v>
      </c>
      <c r="G65" s="20"/>
      <c r="H65" s="21"/>
    </row>
    <row r="66" spans="1:8">
      <c r="A66" s="461">
        <f t="shared" si="1"/>
        <v>55</v>
      </c>
      <c r="B66" s="457"/>
      <c r="C66" s="462" t="s">
        <v>1290</v>
      </c>
      <c r="D66" s="479" t="s">
        <v>1292</v>
      </c>
      <c r="E66" s="467" t="s">
        <v>13</v>
      </c>
      <c r="F66" s="480">
        <v>10</v>
      </c>
      <c r="G66" s="20"/>
      <c r="H66" s="21"/>
    </row>
    <row r="67" spans="1:8">
      <c r="A67" s="461">
        <f t="shared" si="1"/>
        <v>56</v>
      </c>
      <c r="B67" s="457"/>
      <c r="C67" s="462" t="s">
        <v>1293</v>
      </c>
      <c r="D67" s="479"/>
      <c r="E67" s="464" t="s">
        <v>30</v>
      </c>
      <c r="F67" s="480">
        <v>10</v>
      </c>
      <c r="G67" s="20"/>
      <c r="H67" s="21"/>
    </row>
    <row r="68" spans="1:8">
      <c r="A68" s="461">
        <f t="shared" si="1"/>
        <v>57</v>
      </c>
      <c r="B68" s="457"/>
      <c r="C68" s="462" t="s">
        <v>319</v>
      </c>
      <c r="D68" s="479" t="s">
        <v>359</v>
      </c>
      <c r="E68" s="467" t="s">
        <v>13</v>
      </c>
      <c r="F68" s="480">
        <v>12</v>
      </c>
      <c r="G68" s="20"/>
      <c r="H68" s="21"/>
    </row>
    <row r="69" spans="1:8">
      <c r="A69" s="461">
        <f t="shared" si="1"/>
        <v>58</v>
      </c>
      <c r="B69" s="457"/>
      <c r="C69" s="462" t="s">
        <v>319</v>
      </c>
      <c r="D69" s="479" t="s">
        <v>360</v>
      </c>
      <c r="E69" s="467" t="s">
        <v>13</v>
      </c>
      <c r="F69" s="480">
        <v>3</v>
      </c>
      <c r="G69" s="20"/>
      <c r="H69" s="21"/>
    </row>
    <row r="70" spans="1:8">
      <c r="A70" s="461">
        <f t="shared" si="1"/>
        <v>59</v>
      </c>
      <c r="B70" s="457"/>
      <c r="C70" s="462" t="s">
        <v>319</v>
      </c>
      <c r="D70" s="479" t="s">
        <v>1294</v>
      </c>
      <c r="E70" s="467" t="s">
        <v>13</v>
      </c>
      <c r="F70" s="480">
        <v>2</v>
      </c>
      <c r="G70" s="20"/>
      <c r="H70" s="21"/>
    </row>
    <row r="71" spans="1:8">
      <c r="A71" s="461">
        <f t="shared" si="1"/>
        <v>60</v>
      </c>
      <c r="B71" s="457"/>
      <c r="C71" s="462" t="s">
        <v>319</v>
      </c>
      <c r="D71" s="479" t="s">
        <v>1729</v>
      </c>
      <c r="E71" s="467" t="s">
        <v>13</v>
      </c>
      <c r="F71" s="480">
        <v>1</v>
      </c>
      <c r="G71" s="20"/>
      <c r="H71" s="21"/>
    </row>
    <row r="72" spans="1:8">
      <c r="A72" s="461">
        <f t="shared" si="1"/>
        <v>61</v>
      </c>
      <c r="B72" s="457"/>
      <c r="C72" s="462" t="s">
        <v>319</v>
      </c>
      <c r="D72" s="471" t="s">
        <v>320</v>
      </c>
      <c r="E72" s="467" t="s">
        <v>13</v>
      </c>
      <c r="F72" s="480">
        <v>3</v>
      </c>
      <c r="G72" s="20"/>
      <c r="H72" s="21"/>
    </row>
    <row r="73" spans="1:8">
      <c r="A73" s="461">
        <f t="shared" si="1"/>
        <v>62</v>
      </c>
      <c r="B73" s="457"/>
      <c r="C73" s="462" t="s">
        <v>319</v>
      </c>
      <c r="D73" s="471" t="s">
        <v>321</v>
      </c>
      <c r="E73" s="467" t="s">
        <v>13</v>
      </c>
      <c r="F73" s="480">
        <v>1</v>
      </c>
      <c r="G73" s="20"/>
      <c r="H73" s="21"/>
    </row>
    <row r="74" spans="1:8">
      <c r="A74" s="461">
        <f t="shared" si="1"/>
        <v>63</v>
      </c>
      <c r="B74" s="457"/>
      <c r="C74" s="462" t="s">
        <v>319</v>
      </c>
      <c r="D74" s="471" t="s">
        <v>1295</v>
      </c>
      <c r="E74" s="467" t="s">
        <v>13</v>
      </c>
      <c r="F74" s="480">
        <v>2</v>
      </c>
      <c r="G74" s="20"/>
      <c r="H74" s="21"/>
    </row>
    <row r="75" spans="1:8">
      <c r="A75" s="461">
        <f t="shared" si="1"/>
        <v>64</v>
      </c>
      <c r="B75" s="457"/>
      <c r="C75" s="462" t="s">
        <v>319</v>
      </c>
      <c r="D75" s="471" t="s">
        <v>1296</v>
      </c>
      <c r="E75" s="467" t="s">
        <v>13</v>
      </c>
      <c r="F75" s="480">
        <v>1</v>
      </c>
      <c r="G75" s="20"/>
      <c r="H75" s="21"/>
    </row>
    <row r="76" spans="1:8">
      <c r="A76" s="461">
        <f t="shared" si="1"/>
        <v>65</v>
      </c>
      <c r="B76" s="457"/>
      <c r="C76" s="482" t="s">
        <v>362</v>
      </c>
      <c r="D76" s="479" t="s">
        <v>368</v>
      </c>
      <c r="E76" s="464" t="s">
        <v>30</v>
      </c>
      <c r="F76" s="480">
        <v>12</v>
      </c>
      <c r="G76" s="20"/>
      <c r="H76" s="21"/>
    </row>
    <row r="77" spans="1:8">
      <c r="A77" s="461">
        <f t="shared" si="1"/>
        <v>66</v>
      </c>
      <c r="B77" s="457"/>
      <c r="C77" s="482" t="s">
        <v>362</v>
      </c>
      <c r="D77" s="479" t="s">
        <v>335</v>
      </c>
      <c r="E77" s="464" t="s">
        <v>30</v>
      </c>
      <c r="F77" s="480">
        <f>13+6</f>
        <v>19</v>
      </c>
      <c r="G77" s="20"/>
      <c r="H77" s="21"/>
    </row>
    <row r="78" spans="1:8">
      <c r="A78" s="461">
        <f t="shared" si="1"/>
        <v>67</v>
      </c>
      <c r="B78" s="457"/>
      <c r="C78" s="482" t="s">
        <v>362</v>
      </c>
      <c r="D78" s="479" t="s">
        <v>870</v>
      </c>
      <c r="E78" s="464" t="s">
        <v>30</v>
      </c>
      <c r="F78" s="480">
        <f>4+4</f>
        <v>8</v>
      </c>
      <c r="G78" s="20"/>
      <c r="H78" s="21"/>
    </row>
    <row r="79" spans="1:8">
      <c r="A79" s="461">
        <f t="shared" si="1"/>
        <v>68</v>
      </c>
      <c r="B79" s="457"/>
      <c r="C79" s="482" t="s">
        <v>362</v>
      </c>
      <c r="D79" s="479" t="s">
        <v>357</v>
      </c>
      <c r="E79" s="464" t="s">
        <v>30</v>
      </c>
      <c r="F79" s="480">
        <f>1+2+6</f>
        <v>9</v>
      </c>
      <c r="G79" s="20"/>
      <c r="H79" s="21"/>
    </row>
    <row r="80" spans="1:8">
      <c r="A80" s="461">
        <f t="shared" si="1"/>
        <v>69</v>
      </c>
      <c r="B80" s="457"/>
      <c r="C80" s="482" t="s">
        <v>362</v>
      </c>
      <c r="D80" s="477" t="s">
        <v>364</v>
      </c>
      <c r="E80" s="464" t="s">
        <v>30</v>
      </c>
      <c r="F80" s="480">
        <f>3+7+7</f>
        <v>17</v>
      </c>
      <c r="G80" s="20"/>
      <c r="H80" s="21"/>
    </row>
    <row r="81" spans="1:8">
      <c r="A81" s="461">
        <f t="shared" si="1"/>
        <v>70</v>
      </c>
      <c r="B81" s="457"/>
      <c r="C81" s="482" t="s">
        <v>362</v>
      </c>
      <c r="D81" s="477" t="s">
        <v>365</v>
      </c>
      <c r="E81" s="464" t="s">
        <v>30</v>
      </c>
      <c r="F81" s="480">
        <v>5</v>
      </c>
      <c r="G81" s="20"/>
      <c r="H81" s="21"/>
    </row>
    <row r="82" spans="1:8">
      <c r="A82" s="461">
        <f t="shared" si="1"/>
        <v>71</v>
      </c>
      <c r="B82" s="457"/>
      <c r="C82" s="482" t="s">
        <v>362</v>
      </c>
      <c r="D82" s="477" t="s">
        <v>366</v>
      </c>
      <c r="E82" s="464" t="s">
        <v>30</v>
      </c>
      <c r="F82" s="480">
        <v>5</v>
      </c>
      <c r="G82" s="20"/>
      <c r="H82" s="21"/>
    </row>
    <row r="83" spans="1:8">
      <c r="A83" s="461">
        <f t="shared" si="1"/>
        <v>72</v>
      </c>
      <c r="B83" s="457"/>
      <c r="C83" s="482" t="s">
        <v>362</v>
      </c>
      <c r="D83" s="477" t="s">
        <v>367</v>
      </c>
      <c r="E83" s="464" t="s">
        <v>30</v>
      </c>
      <c r="F83" s="480">
        <v>1</v>
      </c>
      <c r="G83" s="20"/>
      <c r="H83" s="21"/>
    </row>
    <row r="84" spans="1:8">
      <c r="A84" s="461">
        <f t="shared" si="1"/>
        <v>73</v>
      </c>
      <c r="B84" s="457"/>
      <c r="C84" s="482" t="s">
        <v>362</v>
      </c>
      <c r="D84" s="477" t="s">
        <v>1297</v>
      </c>
      <c r="E84" s="464" t="s">
        <v>30</v>
      </c>
      <c r="F84" s="480">
        <v>2</v>
      </c>
      <c r="G84" s="20"/>
      <c r="H84" s="21"/>
    </row>
    <row r="85" spans="1:8">
      <c r="A85" s="461">
        <f t="shared" si="1"/>
        <v>74</v>
      </c>
      <c r="B85" s="457"/>
      <c r="C85" s="462" t="s">
        <v>326</v>
      </c>
      <c r="D85" s="479" t="s">
        <v>368</v>
      </c>
      <c r="E85" s="464" t="s">
        <v>30</v>
      </c>
      <c r="F85" s="480">
        <v>24</v>
      </c>
      <c r="G85" s="20"/>
      <c r="H85" s="21"/>
    </row>
    <row r="86" spans="1:8">
      <c r="A86" s="461">
        <f t="shared" si="1"/>
        <v>75</v>
      </c>
      <c r="B86" s="457"/>
      <c r="C86" s="462" t="s">
        <v>266</v>
      </c>
      <c r="D86" s="479" t="s">
        <v>335</v>
      </c>
      <c r="E86" s="464" t="s">
        <v>30</v>
      </c>
      <c r="F86" s="480">
        <v>4</v>
      </c>
      <c r="G86" s="20"/>
      <c r="H86" s="21"/>
    </row>
    <row r="87" spans="1:8">
      <c r="A87" s="461">
        <f t="shared" si="1"/>
        <v>76</v>
      </c>
      <c r="B87" s="457"/>
      <c r="C87" s="462" t="s">
        <v>266</v>
      </c>
      <c r="D87" s="479" t="s">
        <v>357</v>
      </c>
      <c r="E87" s="464" t="s">
        <v>30</v>
      </c>
      <c r="F87" s="480">
        <v>4</v>
      </c>
      <c r="G87" s="20"/>
      <c r="H87" s="21"/>
    </row>
    <row r="88" spans="1:8">
      <c r="A88" s="461">
        <f t="shared" si="1"/>
        <v>77</v>
      </c>
      <c r="B88" s="457"/>
      <c r="C88" s="462" t="s">
        <v>266</v>
      </c>
      <c r="D88" s="479" t="s">
        <v>365</v>
      </c>
      <c r="E88" s="464" t="s">
        <v>30</v>
      </c>
      <c r="F88" s="480">
        <v>2</v>
      </c>
      <c r="G88" s="20"/>
      <c r="H88" s="21"/>
    </row>
    <row r="89" spans="1:8">
      <c r="A89" s="461">
        <f t="shared" si="1"/>
        <v>78</v>
      </c>
      <c r="B89" s="457"/>
      <c r="C89" s="462" t="s">
        <v>266</v>
      </c>
      <c r="D89" s="479" t="s">
        <v>366</v>
      </c>
      <c r="E89" s="464" t="s">
        <v>30</v>
      </c>
      <c r="F89" s="480">
        <v>2</v>
      </c>
      <c r="G89" s="20"/>
      <c r="H89" s="21"/>
    </row>
    <row r="90" spans="1:8">
      <c r="A90" s="461">
        <f t="shared" si="1"/>
        <v>79</v>
      </c>
      <c r="B90" s="457"/>
      <c r="C90" s="462" t="s">
        <v>369</v>
      </c>
      <c r="D90" s="479" t="s">
        <v>335</v>
      </c>
      <c r="E90" s="464" t="s">
        <v>30</v>
      </c>
      <c r="F90" s="480">
        <v>2</v>
      </c>
      <c r="G90" s="20"/>
      <c r="H90" s="21"/>
    </row>
    <row r="91" spans="1:8">
      <c r="A91" s="461">
        <f t="shared" si="1"/>
        <v>80</v>
      </c>
      <c r="B91" s="457"/>
      <c r="C91" s="462" t="s">
        <v>369</v>
      </c>
      <c r="D91" s="479" t="s">
        <v>357</v>
      </c>
      <c r="E91" s="464" t="s">
        <v>30</v>
      </c>
      <c r="F91" s="480">
        <v>2</v>
      </c>
      <c r="G91" s="20"/>
      <c r="H91" s="21"/>
    </row>
    <row r="92" spans="1:8">
      <c r="A92" s="461">
        <f t="shared" si="1"/>
        <v>81</v>
      </c>
      <c r="B92" s="457"/>
      <c r="C92" s="462" t="s">
        <v>369</v>
      </c>
      <c r="D92" s="479" t="s">
        <v>365</v>
      </c>
      <c r="E92" s="464" t="s">
        <v>30</v>
      </c>
      <c r="F92" s="480">
        <v>1</v>
      </c>
      <c r="G92" s="20"/>
      <c r="H92" s="21"/>
    </row>
    <row r="93" spans="1:8">
      <c r="A93" s="461">
        <f t="shared" si="1"/>
        <v>82</v>
      </c>
      <c r="B93" s="457"/>
      <c r="C93" s="462" t="s">
        <v>369</v>
      </c>
      <c r="D93" s="479" t="s">
        <v>366</v>
      </c>
      <c r="E93" s="464" t="s">
        <v>30</v>
      </c>
      <c r="F93" s="480">
        <v>1</v>
      </c>
      <c r="G93" s="20"/>
      <c r="H93" s="21"/>
    </row>
    <row r="94" spans="1:8">
      <c r="A94" s="461">
        <f t="shared" si="1"/>
        <v>83</v>
      </c>
      <c r="B94" s="457"/>
      <c r="C94" s="483" t="s">
        <v>370</v>
      </c>
      <c r="D94" s="479" t="s">
        <v>368</v>
      </c>
      <c r="E94" s="484" t="s">
        <v>10</v>
      </c>
      <c r="F94" s="470">
        <v>130</v>
      </c>
      <c r="G94" s="20"/>
      <c r="H94" s="21"/>
    </row>
    <row r="95" spans="1:8">
      <c r="A95" s="461">
        <f t="shared" si="1"/>
        <v>84</v>
      </c>
      <c r="B95" s="457"/>
      <c r="C95" s="483" t="s">
        <v>370</v>
      </c>
      <c r="D95" s="479" t="s">
        <v>335</v>
      </c>
      <c r="E95" s="484" t="s">
        <v>10</v>
      </c>
      <c r="F95" s="470">
        <v>320</v>
      </c>
      <c r="G95" s="20"/>
      <c r="H95" s="21"/>
    </row>
    <row r="96" spans="1:8">
      <c r="A96" s="461">
        <f t="shared" si="1"/>
        <v>85</v>
      </c>
      <c r="B96" s="457"/>
      <c r="C96" s="483" t="s">
        <v>370</v>
      </c>
      <c r="D96" s="479" t="s">
        <v>870</v>
      </c>
      <c r="E96" s="484" t="s">
        <v>10</v>
      </c>
      <c r="F96" s="470">
        <v>160</v>
      </c>
      <c r="G96" s="20"/>
      <c r="H96" s="21"/>
    </row>
    <row r="97" spans="1:8">
      <c r="A97" s="461">
        <f t="shared" si="1"/>
        <v>86</v>
      </c>
      <c r="B97" s="457"/>
      <c r="C97" s="483" t="s">
        <v>370</v>
      </c>
      <c r="D97" s="479" t="s">
        <v>357</v>
      </c>
      <c r="E97" s="484" t="s">
        <v>10</v>
      </c>
      <c r="F97" s="470">
        <v>190</v>
      </c>
      <c r="G97" s="20"/>
      <c r="H97" s="21"/>
    </row>
    <row r="98" spans="1:8">
      <c r="A98" s="461">
        <f t="shared" si="1"/>
        <v>87</v>
      </c>
      <c r="B98" s="457"/>
      <c r="C98" s="483" t="s">
        <v>370</v>
      </c>
      <c r="D98" s="479" t="s">
        <v>363</v>
      </c>
      <c r="E98" s="484" t="s">
        <v>10</v>
      </c>
      <c r="F98" s="470">
        <v>100</v>
      </c>
      <c r="G98" s="20"/>
      <c r="H98" s="21"/>
    </row>
    <row r="99" spans="1:8">
      <c r="A99" s="461">
        <f t="shared" si="1"/>
        <v>88</v>
      </c>
      <c r="B99" s="457"/>
      <c r="C99" s="483" t="s">
        <v>370</v>
      </c>
      <c r="D99" s="479" t="s">
        <v>364</v>
      </c>
      <c r="E99" s="484" t="s">
        <v>10</v>
      </c>
      <c r="F99" s="470">
        <v>100</v>
      </c>
      <c r="G99" s="20"/>
      <c r="H99" s="21"/>
    </row>
    <row r="100" spans="1:8">
      <c r="A100" s="461">
        <f t="shared" si="1"/>
        <v>89</v>
      </c>
      <c r="B100" s="457"/>
      <c r="C100" s="483" t="s">
        <v>370</v>
      </c>
      <c r="D100" s="479" t="s">
        <v>371</v>
      </c>
      <c r="E100" s="484" t="s">
        <v>10</v>
      </c>
      <c r="F100" s="470">
        <v>10</v>
      </c>
      <c r="G100" s="20"/>
      <c r="H100" s="21"/>
    </row>
    <row r="101" spans="1:8">
      <c r="A101" s="461">
        <f t="shared" si="1"/>
        <v>90</v>
      </c>
      <c r="B101" s="457"/>
      <c r="C101" s="483" t="s">
        <v>370</v>
      </c>
      <c r="D101" s="479" t="s">
        <v>365</v>
      </c>
      <c r="E101" s="484" t="s">
        <v>10</v>
      </c>
      <c r="F101" s="470">
        <v>40</v>
      </c>
      <c r="G101" s="20"/>
      <c r="H101" s="21"/>
    </row>
    <row r="102" spans="1:8">
      <c r="A102" s="461">
        <f t="shared" si="1"/>
        <v>91</v>
      </c>
      <c r="B102" s="457"/>
      <c r="C102" s="483" t="s">
        <v>370</v>
      </c>
      <c r="D102" s="479" t="s">
        <v>366</v>
      </c>
      <c r="E102" s="484" t="s">
        <v>10</v>
      </c>
      <c r="F102" s="470">
        <v>240</v>
      </c>
      <c r="G102" s="20"/>
      <c r="H102" s="21"/>
    </row>
    <row r="103" spans="1:8">
      <c r="A103" s="461">
        <f t="shared" si="1"/>
        <v>92</v>
      </c>
      <c r="B103" s="457"/>
      <c r="C103" s="483" t="s">
        <v>370</v>
      </c>
      <c r="D103" s="479" t="s">
        <v>367</v>
      </c>
      <c r="E103" s="484" t="s">
        <v>10</v>
      </c>
      <c r="F103" s="470">
        <v>130</v>
      </c>
      <c r="G103" s="20"/>
      <c r="H103" s="21"/>
    </row>
    <row r="104" spans="1:8">
      <c r="A104" s="461">
        <f t="shared" si="1"/>
        <v>93</v>
      </c>
      <c r="B104" s="457"/>
      <c r="C104" s="483" t="s">
        <v>370</v>
      </c>
      <c r="D104" s="479" t="s">
        <v>1297</v>
      </c>
      <c r="E104" s="484" t="s">
        <v>10</v>
      </c>
      <c r="F104" s="470">
        <v>70</v>
      </c>
      <c r="G104" s="20"/>
      <c r="H104" s="21"/>
    </row>
    <row r="105" spans="1:8">
      <c r="A105" s="461">
        <f t="shared" si="1"/>
        <v>94</v>
      </c>
      <c r="B105" s="457"/>
      <c r="C105" s="462" t="s">
        <v>372</v>
      </c>
      <c r="D105" s="479" t="s">
        <v>373</v>
      </c>
      <c r="E105" s="464" t="s">
        <v>30</v>
      </c>
      <c r="F105" s="480">
        <v>12</v>
      </c>
      <c r="G105" s="20"/>
      <c r="H105" s="21"/>
    </row>
    <row r="106" spans="1:8">
      <c r="A106" s="461">
        <f t="shared" si="1"/>
        <v>95</v>
      </c>
      <c r="B106" s="457"/>
      <c r="C106" s="462" t="s">
        <v>374</v>
      </c>
      <c r="D106" s="479" t="s">
        <v>332</v>
      </c>
      <c r="E106" s="464" t="s">
        <v>30</v>
      </c>
      <c r="F106" s="480">
        <v>18</v>
      </c>
      <c r="G106" s="20"/>
      <c r="H106" s="21"/>
    </row>
    <row r="107" spans="1:8">
      <c r="A107" s="461">
        <f t="shared" si="1"/>
        <v>96</v>
      </c>
      <c r="B107" s="457"/>
      <c r="C107" s="462" t="s">
        <v>334</v>
      </c>
      <c r="D107" s="479" t="s">
        <v>368</v>
      </c>
      <c r="E107" s="464" t="s">
        <v>30</v>
      </c>
      <c r="F107" s="480">
        <v>40</v>
      </c>
      <c r="G107" s="20"/>
      <c r="H107" s="21"/>
    </row>
    <row r="108" spans="1:8">
      <c r="A108" s="461">
        <f t="shared" si="1"/>
        <v>97</v>
      </c>
      <c r="B108" s="457"/>
      <c r="C108" s="462" t="s">
        <v>333</v>
      </c>
      <c r="D108" s="479" t="s">
        <v>368</v>
      </c>
      <c r="E108" s="464" t="s">
        <v>30</v>
      </c>
      <c r="F108" s="480">
        <v>40</v>
      </c>
      <c r="G108" s="20"/>
      <c r="H108" s="21"/>
    </row>
    <row r="109" spans="1:8">
      <c r="A109" s="461">
        <f t="shared" si="1"/>
        <v>98</v>
      </c>
      <c r="B109" s="457"/>
      <c r="C109" s="462" t="s">
        <v>375</v>
      </c>
      <c r="D109" s="466" t="s">
        <v>376</v>
      </c>
      <c r="E109" s="484" t="s">
        <v>10</v>
      </c>
      <c r="F109" s="480">
        <v>6</v>
      </c>
      <c r="G109" s="20"/>
      <c r="H109" s="21"/>
    </row>
    <row r="110" spans="1:8">
      <c r="A110" s="461">
        <f t="shared" si="1"/>
        <v>99</v>
      </c>
      <c r="B110" s="457"/>
      <c r="C110" s="462" t="s">
        <v>377</v>
      </c>
      <c r="D110" s="479" t="s">
        <v>344</v>
      </c>
      <c r="E110" s="484" t="s">
        <v>10</v>
      </c>
      <c r="F110" s="479">
        <v>160</v>
      </c>
      <c r="G110" s="20"/>
      <c r="H110" s="21"/>
    </row>
    <row r="111" spans="1:8">
      <c r="A111" s="461">
        <f t="shared" si="1"/>
        <v>100</v>
      </c>
      <c r="B111" s="457"/>
      <c r="C111" s="462" t="s">
        <v>377</v>
      </c>
      <c r="D111" s="479" t="s">
        <v>378</v>
      </c>
      <c r="E111" s="484" t="s">
        <v>10</v>
      </c>
      <c r="F111" s="479">
        <v>380</v>
      </c>
      <c r="G111" s="20"/>
      <c r="H111" s="21"/>
    </row>
    <row r="112" spans="1:8">
      <c r="A112" s="461">
        <f t="shared" si="1"/>
        <v>101</v>
      </c>
      <c r="B112" s="457"/>
      <c r="C112" s="462" t="s">
        <v>377</v>
      </c>
      <c r="D112" s="479" t="s">
        <v>1298</v>
      </c>
      <c r="E112" s="484" t="s">
        <v>10</v>
      </c>
      <c r="F112" s="479">
        <v>190</v>
      </c>
      <c r="G112" s="20"/>
      <c r="H112" s="21"/>
    </row>
    <row r="113" spans="1:8">
      <c r="A113" s="461">
        <f t="shared" si="1"/>
        <v>102</v>
      </c>
      <c r="B113" s="457"/>
      <c r="C113" s="462" t="s">
        <v>377</v>
      </c>
      <c r="D113" s="479" t="s">
        <v>345</v>
      </c>
      <c r="E113" s="484" t="s">
        <v>10</v>
      </c>
      <c r="F113" s="479">
        <v>230</v>
      </c>
      <c r="G113" s="20"/>
      <c r="H113" s="21"/>
    </row>
    <row r="114" spans="1:8">
      <c r="A114" s="461">
        <f t="shared" si="1"/>
        <v>103</v>
      </c>
      <c r="B114" s="457"/>
      <c r="C114" s="462" t="s">
        <v>377</v>
      </c>
      <c r="D114" s="479" t="s">
        <v>1299</v>
      </c>
      <c r="E114" s="484" t="s">
        <v>10</v>
      </c>
      <c r="F114" s="479">
        <v>120</v>
      </c>
      <c r="G114" s="20"/>
      <c r="H114" s="21"/>
    </row>
    <row r="115" spans="1:8">
      <c r="A115" s="461">
        <f t="shared" si="1"/>
        <v>104</v>
      </c>
      <c r="B115" s="457"/>
      <c r="C115" s="462" t="s">
        <v>377</v>
      </c>
      <c r="D115" s="479" t="s">
        <v>346</v>
      </c>
      <c r="E115" s="484" t="s">
        <v>10</v>
      </c>
      <c r="F115" s="479">
        <v>120</v>
      </c>
      <c r="G115" s="20"/>
      <c r="H115" s="21"/>
    </row>
    <row r="116" spans="1:8">
      <c r="A116" s="461">
        <f t="shared" si="1"/>
        <v>105</v>
      </c>
      <c r="B116" s="457"/>
      <c r="C116" s="462" t="s">
        <v>377</v>
      </c>
      <c r="D116" s="479" t="s">
        <v>347</v>
      </c>
      <c r="E116" s="484" t="s">
        <v>10</v>
      </c>
      <c r="F116" s="479">
        <v>10</v>
      </c>
      <c r="G116" s="20"/>
      <c r="H116" s="21"/>
    </row>
    <row r="117" spans="1:8">
      <c r="A117" s="461">
        <f t="shared" ref="A117:A128" si="2">A116+1</f>
        <v>106</v>
      </c>
      <c r="B117" s="457"/>
      <c r="C117" s="462" t="s">
        <v>377</v>
      </c>
      <c r="D117" s="479" t="s">
        <v>1300</v>
      </c>
      <c r="E117" s="484" t="s">
        <v>10</v>
      </c>
      <c r="F117" s="479">
        <v>50</v>
      </c>
      <c r="G117" s="20"/>
      <c r="H117" s="21"/>
    </row>
    <row r="118" spans="1:8">
      <c r="A118" s="461">
        <f t="shared" si="2"/>
        <v>107</v>
      </c>
      <c r="B118" s="457"/>
      <c r="C118" s="462" t="s">
        <v>377</v>
      </c>
      <c r="D118" s="479" t="s">
        <v>1301</v>
      </c>
      <c r="E118" s="484" t="s">
        <v>10</v>
      </c>
      <c r="F118" s="479">
        <v>290</v>
      </c>
      <c r="G118" s="20"/>
      <c r="H118" s="21"/>
    </row>
    <row r="119" spans="1:8">
      <c r="A119" s="461">
        <f t="shared" si="2"/>
        <v>108</v>
      </c>
      <c r="B119" s="457"/>
      <c r="C119" s="462" t="s">
        <v>377</v>
      </c>
      <c r="D119" s="479" t="s">
        <v>500</v>
      </c>
      <c r="E119" s="484" t="s">
        <v>10</v>
      </c>
      <c r="F119" s="479">
        <v>160</v>
      </c>
      <c r="G119" s="20"/>
      <c r="H119" s="21"/>
    </row>
    <row r="120" spans="1:8">
      <c r="A120" s="461">
        <f t="shared" si="2"/>
        <v>109</v>
      </c>
      <c r="B120" s="457"/>
      <c r="C120" s="462" t="s">
        <v>377</v>
      </c>
      <c r="D120" s="479" t="s">
        <v>1302</v>
      </c>
      <c r="E120" s="484" t="s">
        <v>10</v>
      </c>
      <c r="F120" s="479">
        <v>85</v>
      </c>
      <c r="G120" s="20"/>
      <c r="H120" s="21"/>
    </row>
    <row r="121" spans="1:8">
      <c r="A121" s="461">
        <f t="shared" si="2"/>
        <v>110</v>
      </c>
      <c r="B121" s="457"/>
      <c r="C121" s="462" t="s">
        <v>1303</v>
      </c>
      <c r="D121" s="485">
        <v>0.35</v>
      </c>
      <c r="E121" s="484" t="s">
        <v>1304</v>
      </c>
      <c r="F121" s="479">
        <v>5000</v>
      </c>
      <c r="G121" s="20"/>
      <c r="H121" s="21"/>
    </row>
    <row r="122" spans="1:8">
      <c r="A122" s="461">
        <f t="shared" si="2"/>
        <v>111</v>
      </c>
      <c r="B122" s="457"/>
      <c r="C122" s="462" t="s">
        <v>380</v>
      </c>
      <c r="D122" s="479"/>
      <c r="E122" s="467" t="s">
        <v>13</v>
      </c>
      <c r="F122" s="466">
        <v>1</v>
      </c>
      <c r="G122" s="20"/>
      <c r="H122" s="21"/>
    </row>
    <row r="123" spans="1:8">
      <c r="A123" s="461">
        <f t="shared" si="2"/>
        <v>112</v>
      </c>
      <c r="B123" s="457"/>
      <c r="C123" s="462" t="s">
        <v>381</v>
      </c>
      <c r="D123" s="479"/>
      <c r="E123" s="467" t="s">
        <v>13</v>
      </c>
      <c r="F123" s="466">
        <v>1</v>
      </c>
      <c r="G123" s="20"/>
      <c r="H123" s="21"/>
    </row>
    <row r="124" spans="1:8">
      <c r="A124" s="461">
        <f t="shared" si="2"/>
        <v>113</v>
      </c>
      <c r="B124" s="457"/>
      <c r="C124" s="483" t="s">
        <v>352</v>
      </c>
      <c r="D124" s="486"/>
      <c r="E124" s="467" t="s">
        <v>13</v>
      </c>
      <c r="F124" s="466">
        <v>1</v>
      </c>
      <c r="G124" s="20"/>
      <c r="H124" s="21"/>
    </row>
    <row r="125" spans="1:8">
      <c r="A125" s="461">
        <f t="shared" si="2"/>
        <v>114</v>
      </c>
      <c r="B125" s="457"/>
      <c r="C125" s="462" t="s">
        <v>353</v>
      </c>
      <c r="D125" s="479"/>
      <c r="E125" s="467" t="s">
        <v>13</v>
      </c>
      <c r="F125" s="466">
        <v>1</v>
      </c>
      <c r="G125" s="20"/>
      <c r="H125" s="21"/>
    </row>
    <row r="126" spans="1:8">
      <c r="A126" s="461">
        <f t="shared" si="2"/>
        <v>115</v>
      </c>
      <c r="B126" s="457"/>
      <c r="C126" s="483" t="s">
        <v>354</v>
      </c>
      <c r="D126" s="486"/>
      <c r="E126" s="467" t="s">
        <v>13</v>
      </c>
      <c r="F126" s="466">
        <v>1</v>
      </c>
      <c r="G126" s="20"/>
      <c r="H126" s="21"/>
    </row>
    <row r="127" spans="1:8">
      <c r="A127" s="461">
        <f t="shared" si="2"/>
        <v>116</v>
      </c>
      <c r="B127" s="457"/>
      <c r="C127" s="482" t="s">
        <v>355</v>
      </c>
      <c r="D127" s="479" t="s">
        <v>382</v>
      </c>
      <c r="E127" s="467" t="s">
        <v>13</v>
      </c>
      <c r="F127" s="480">
        <v>1</v>
      </c>
      <c r="G127" s="20"/>
      <c r="H127" s="21"/>
    </row>
    <row r="128" spans="1:8">
      <c r="A128" s="461">
        <f t="shared" si="2"/>
        <v>117</v>
      </c>
      <c r="B128" s="457"/>
      <c r="C128" s="462" t="s">
        <v>383</v>
      </c>
      <c r="D128" s="484"/>
      <c r="E128" s="467" t="s">
        <v>13</v>
      </c>
      <c r="F128" s="487">
        <v>1</v>
      </c>
      <c r="G128" s="20"/>
      <c r="H128" s="21"/>
    </row>
    <row r="129" spans="1:8" ht="13.8">
      <c r="A129" s="387"/>
      <c r="B129" s="387"/>
      <c r="C129" s="418"/>
      <c r="D129" s="418"/>
      <c r="E129" s="418" t="s">
        <v>1</v>
      </c>
      <c r="F129" s="388"/>
      <c r="G129" s="20"/>
      <c r="H129" s="21"/>
    </row>
    <row r="131" spans="1:8" s="50" customFormat="1" ht="12.75" customHeight="1">
      <c r="B131" s="51" t="str">
        <f>'1,1'!B22</f>
        <v>Piezīmes:</v>
      </c>
    </row>
    <row r="132" spans="1:8" s="50" customFormat="1" ht="45" customHeight="1">
      <c r="A132"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32" s="971"/>
      <c r="C132" s="971"/>
      <c r="D132" s="971"/>
      <c r="E132" s="971"/>
      <c r="F132" s="971"/>
      <c r="G132" s="971"/>
      <c r="H132" s="971"/>
    </row>
  </sheetData>
  <mergeCells count="8">
    <mergeCell ref="A132:H13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52E4-950F-4D72-A461-382172BE6D35}">
  <sheetPr>
    <tabColor theme="8" tint="0.39997558519241921"/>
  </sheetPr>
  <dimension ref="A1:I39"/>
  <sheetViews>
    <sheetView showZeros="0" view="pageBreakPreview" topLeftCell="A7" zoomScale="90" zoomScaleNormal="100" zoomScaleSheetLayoutView="90" workbookViewId="0">
      <selection activeCell="C18" sqref="C18:D18"/>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row>
    <row r="2" spans="1:9" ht="18" customHeight="1">
      <c r="A2" s="955" t="s">
        <v>1614</v>
      </c>
      <c r="B2" s="956"/>
      <c r="C2" s="956"/>
      <c r="D2" s="956"/>
      <c r="E2" s="956"/>
      <c r="F2" s="956"/>
      <c r="G2" s="956"/>
      <c r="H2" s="956"/>
      <c r="I2" s="956"/>
    </row>
    <row r="3" spans="1:9">
      <c r="C3" s="67"/>
      <c r="D3" s="68"/>
      <c r="F3" s="69"/>
      <c r="G3" s="69"/>
      <c r="H3" s="69"/>
      <c r="I3" s="69"/>
    </row>
    <row r="4" spans="1:9">
      <c r="A4" s="56"/>
    </row>
    <row r="5" spans="1:9" ht="17.399999999999999">
      <c r="A5" s="957" t="str">
        <f>[3]Koptame!C21</f>
        <v>Vispārējie būvdarbi</v>
      </c>
      <c r="B5" s="958"/>
      <c r="C5" s="958"/>
      <c r="D5" s="958"/>
      <c r="E5" s="958"/>
      <c r="F5" s="958"/>
      <c r="G5" s="958"/>
      <c r="H5" s="958"/>
      <c r="I5" s="959"/>
    </row>
    <row r="6" spans="1:9">
      <c r="A6" s="56"/>
    </row>
    <row r="7" spans="1:9" ht="15" customHeight="1">
      <c r="A7" s="11" t="s">
        <v>1585</v>
      </c>
      <c r="B7" s="12"/>
      <c r="C7" s="11" t="s">
        <v>1588</v>
      </c>
      <c r="D7" s="11"/>
      <c r="E7" s="69"/>
      <c r="F7" s="69"/>
      <c r="G7" s="69"/>
      <c r="H7" s="69"/>
      <c r="I7" s="69"/>
    </row>
    <row r="8" spans="1:9" ht="15.75" customHeight="1">
      <c r="A8" s="11" t="s">
        <v>1584</v>
      </c>
      <c r="B8" s="12"/>
      <c r="C8" s="11" t="s">
        <v>1054</v>
      </c>
      <c r="D8" s="11"/>
      <c r="E8" s="69"/>
      <c r="F8" s="69"/>
      <c r="G8" s="69"/>
      <c r="H8" s="69"/>
      <c r="I8" s="69"/>
    </row>
    <row r="9" spans="1:9" ht="15" customHeight="1">
      <c r="A9" s="11" t="s">
        <v>1583</v>
      </c>
      <c r="B9" s="12"/>
      <c r="C9" s="11" t="s">
        <v>1582</v>
      </c>
      <c r="D9" s="11"/>
      <c r="E9" s="69"/>
      <c r="F9" s="69"/>
      <c r="G9" s="69"/>
      <c r="H9" s="69"/>
      <c r="I9" s="69"/>
    </row>
    <row r="10" spans="1:9" ht="15.15" customHeight="1">
      <c r="A10" s="70"/>
      <c r="B10" s="70"/>
      <c r="C10" s="69"/>
      <c r="D10" s="69"/>
    </row>
    <row r="11" spans="1:9" ht="18" customHeight="1">
      <c r="A11" s="69"/>
      <c r="F11" s="960" t="s">
        <v>1613</v>
      </c>
      <c r="G11" s="961"/>
      <c r="H11" s="71">
        <f>E35</f>
        <v>0</v>
      </c>
      <c r="I11" s="72"/>
    </row>
    <row r="12" spans="1:9">
      <c r="A12" s="69"/>
      <c r="F12" s="960" t="s">
        <v>1612</v>
      </c>
      <c r="G12" s="961"/>
      <c r="H12" s="71">
        <f>I30</f>
        <v>0</v>
      </c>
      <c r="I12" s="72"/>
    </row>
    <row r="13" spans="1:9">
      <c r="G13" s="73" t="str">
        <f>[3]Koptame!D16</f>
        <v xml:space="preserve">Tāme sastādīta:  </v>
      </c>
      <c r="H13" s="57">
        <f>H12+[3]kops2!H14+[3]kops3!H14+[3]kops4!H14</f>
        <v>0</v>
      </c>
    </row>
    <row r="14" spans="1:9">
      <c r="A14" s="74"/>
    </row>
    <row r="15" spans="1:9" ht="14.4" customHeight="1">
      <c r="A15" s="962" t="s">
        <v>0</v>
      </c>
      <c r="B15" s="962" t="s">
        <v>1611</v>
      </c>
      <c r="C15" s="963" t="s">
        <v>1610</v>
      </c>
      <c r="D15" s="964"/>
      <c r="E15" s="962" t="s">
        <v>1609</v>
      </c>
      <c r="F15" s="962" t="s">
        <v>1608</v>
      </c>
      <c r="G15" s="962"/>
      <c r="H15" s="962"/>
      <c r="I15" s="962" t="s">
        <v>1607</v>
      </c>
    </row>
    <row r="16" spans="1:9" ht="29.4" customHeight="1">
      <c r="A16" s="962"/>
      <c r="B16" s="962"/>
      <c r="C16" s="965"/>
      <c r="D16" s="966"/>
      <c r="E16" s="962"/>
      <c r="F16" s="75" t="s">
        <v>1606</v>
      </c>
      <c r="G16" s="75" t="s">
        <v>1605</v>
      </c>
      <c r="H16" s="75" t="s">
        <v>1604</v>
      </c>
      <c r="I16" s="962"/>
    </row>
    <row r="17" spans="1:9">
      <c r="A17" s="76"/>
      <c r="B17" s="77"/>
      <c r="C17" s="969"/>
      <c r="D17" s="970"/>
      <c r="E17" s="77"/>
      <c r="F17" s="77"/>
      <c r="G17" s="77"/>
      <c r="H17" s="77"/>
      <c r="I17" s="78"/>
    </row>
    <row r="18" spans="1:9">
      <c r="A18" s="58">
        <v>1</v>
      </c>
      <c r="B18" s="59" t="s">
        <v>1603</v>
      </c>
      <c r="C18" s="953" t="s">
        <v>1657</v>
      </c>
      <c r="D18" s="954"/>
      <c r="E18" s="60"/>
      <c r="F18" s="60"/>
      <c r="G18" s="60"/>
      <c r="H18" s="60"/>
      <c r="I18" s="61"/>
    </row>
    <row r="19" spans="1:9">
      <c r="A19" s="58">
        <v>2</v>
      </c>
      <c r="B19" s="59" t="s">
        <v>1602</v>
      </c>
      <c r="C19" s="953" t="s">
        <v>1154</v>
      </c>
      <c r="D19" s="954"/>
      <c r="E19" s="60"/>
      <c r="F19" s="60"/>
      <c r="G19" s="60"/>
      <c r="H19" s="60"/>
      <c r="I19" s="61"/>
    </row>
    <row r="20" spans="1:9">
      <c r="A20" s="58">
        <v>3</v>
      </c>
      <c r="B20" s="59" t="s">
        <v>1601</v>
      </c>
      <c r="C20" s="953" t="s">
        <v>1155</v>
      </c>
      <c r="D20" s="954"/>
      <c r="E20" s="60"/>
      <c r="F20" s="60"/>
      <c r="G20" s="60"/>
      <c r="H20" s="60"/>
      <c r="I20" s="61"/>
    </row>
    <row r="21" spans="1:9" ht="15.6" customHeight="1">
      <c r="A21" s="58">
        <v>4</v>
      </c>
      <c r="B21" s="59" t="s">
        <v>1600</v>
      </c>
      <c r="C21" s="953" t="s">
        <v>1615</v>
      </c>
      <c r="D21" s="954"/>
      <c r="E21" s="60"/>
      <c r="F21" s="60"/>
      <c r="G21" s="60"/>
      <c r="H21" s="60"/>
      <c r="I21" s="61"/>
    </row>
    <row r="22" spans="1:9" ht="12.75" customHeight="1">
      <c r="A22" s="58">
        <v>5</v>
      </c>
      <c r="B22" s="59" t="s">
        <v>1599</v>
      </c>
      <c r="C22" s="953" t="s">
        <v>1672</v>
      </c>
      <c r="D22" s="954"/>
      <c r="E22" s="60"/>
      <c r="F22" s="60"/>
      <c r="G22" s="60"/>
      <c r="H22" s="60"/>
      <c r="I22" s="61"/>
    </row>
    <row r="23" spans="1:9" ht="12.75" customHeight="1">
      <c r="A23" s="58">
        <v>6</v>
      </c>
      <c r="B23" s="59" t="s">
        <v>1598</v>
      </c>
      <c r="C23" s="953" t="s">
        <v>1156</v>
      </c>
      <c r="D23" s="954"/>
      <c r="E23" s="60"/>
      <c r="F23" s="60"/>
      <c r="G23" s="60"/>
      <c r="H23" s="60"/>
      <c r="I23" s="61"/>
    </row>
    <row r="24" spans="1:9">
      <c r="A24" s="58">
        <v>7</v>
      </c>
      <c r="B24" s="59" t="s">
        <v>1597</v>
      </c>
      <c r="C24" s="953" t="s">
        <v>1157</v>
      </c>
      <c r="D24" s="954"/>
      <c r="E24" s="60"/>
      <c r="F24" s="60"/>
      <c r="G24" s="60"/>
      <c r="H24" s="60"/>
      <c r="I24" s="61"/>
    </row>
    <row r="25" spans="1:9">
      <c r="A25" s="58">
        <v>8</v>
      </c>
      <c r="B25" s="59" t="s">
        <v>1596</v>
      </c>
      <c r="C25" s="953" t="s">
        <v>1158</v>
      </c>
      <c r="D25" s="954"/>
      <c r="E25" s="60"/>
      <c r="F25" s="60"/>
      <c r="G25" s="60"/>
      <c r="H25" s="60"/>
      <c r="I25" s="61"/>
    </row>
    <row r="26" spans="1:9">
      <c r="A26" s="58">
        <v>9</v>
      </c>
      <c r="B26" s="59" t="s">
        <v>1595</v>
      </c>
      <c r="C26" s="953" t="s">
        <v>1159</v>
      </c>
      <c r="D26" s="954"/>
      <c r="E26" s="60"/>
      <c r="F26" s="60"/>
      <c r="G26" s="60"/>
      <c r="H26" s="60"/>
      <c r="I26" s="61"/>
    </row>
    <row r="27" spans="1:9" ht="12.75" customHeight="1">
      <c r="A27" s="58">
        <v>10</v>
      </c>
      <c r="B27" s="59" t="s">
        <v>1594</v>
      </c>
      <c r="C27" s="953" t="s">
        <v>1160</v>
      </c>
      <c r="D27" s="954"/>
      <c r="E27" s="60"/>
      <c r="F27" s="60"/>
      <c r="G27" s="60"/>
      <c r="H27" s="60"/>
      <c r="I27" s="61"/>
    </row>
    <row r="28" spans="1:9">
      <c r="A28" s="58">
        <v>11</v>
      </c>
      <c r="B28" s="59" t="s">
        <v>1593</v>
      </c>
      <c r="C28" s="953" t="s">
        <v>1161</v>
      </c>
      <c r="D28" s="954"/>
      <c r="E28" s="60"/>
      <c r="F28" s="60"/>
      <c r="G28" s="60"/>
      <c r="H28" s="60"/>
      <c r="I28" s="61"/>
    </row>
    <row r="29" spans="1:9">
      <c r="A29" s="58">
        <v>12</v>
      </c>
      <c r="B29" s="59" t="s">
        <v>1616</v>
      </c>
      <c r="C29" s="953" t="s">
        <v>1162</v>
      </c>
      <c r="D29" s="954"/>
      <c r="E29" s="60"/>
      <c r="F29" s="60"/>
      <c r="G29" s="60"/>
      <c r="H29" s="60"/>
      <c r="I29" s="61"/>
    </row>
    <row r="30" spans="1:9" ht="16.5" customHeight="1">
      <c r="A30" s="62">
        <v>13</v>
      </c>
      <c r="B30" s="63" t="s">
        <v>1500</v>
      </c>
      <c r="C30" s="953" t="s">
        <v>2134</v>
      </c>
      <c r="D30" s="954"/>
      <c r="E30" s="64"/>
      <c r="F30" s="64"/>
      <c r="G30" s="64"/>
      <c r="H30" s="64"/>
      <c r="I30" s="65"/>
    </row>
    <row r="31" spans="1:9" ht="16.5" customHeight="1">
      <c r="A31" s="836"/>
      <c r="B31" s="837"/>
      <c r="C31" s="834"/>
      <c r="D31" s="834"/>
      <c r="E31" s="833"/>
      <c r="F31" s="833"/>
      <c r="G31" s="833"/>
      <c r="H31" s="833"/>
      <c r="I31" s="838"/>
    </row>
    <row r="32" spans="1:9" ht="15.6" customHeight="1">
      <c r="A32" s="79"/>
      <c r="B32" s="79"/>
      <c r="C32" s="80" t="s">
        <v>1</v>
      </c>
      <c r="D32" s="80"/>
      <c r="E32" s="280"/>
      <c r="F32" s="280"/>
      <c r="G32" s="280"/>
      <c r="H32" s="280"/>
      <c r="I32" s="280"/>
    </row>
    <row r="33" spans="1:9" ht="13.8">
      <c r="A33" s="968" t="s">
        <v>1592</v>
      </c>
      <c r="B33" s="968"/>
      <c r="C33" s="968"/>
      <c r="D33" s="81" t="s">
        <v>1617</v>
      </c>
      <c r="E33" s="281"/>
      <c r="F33" s="283"/>
      <c r="G33" s="283"/>
      <c r="H33" s="283"/>
      <c r="I33" s="281"/>
    </row>
    <row r="34" spans="1:9" ht="13.8">
      <c r="A34" s="82"/>
      <c r="B34" s="82"/>
      <c r="C34" s="83" t="s">
        <v>1591</v>
      </c>
      <c r="D34" s="81"/>
      <c r="E34" s="281"/>
      <c r="F34" s="283"/>
      <c r="G34" s="283"/>
      <c r="H34" s="283"/>
      <c r="I34" s="281"/>
    </row>
    <row r="35" spans="1:9" ht="18" customHeight="1">
      <c r="A35" s="968" t="s">
        <v>1590</v>
      </c>
      <c r="B35" s="968"/>
      <c r="C35" s="968"/>
      <c r="D35" s="81" t="s">
        <v>1617</v>
      </c>
      <c r="E35" s="281"/>
      <c r="F35" s="283"/>
      <c r="G35" s="283"/>
      <c r="H35" s="283"/>
      <c r="I35" s="281"/>
    </row>
    <row r="36" spans="1:9" ht="13.8">
      <c r="A36" s="967"/>
      <c r="B36" s="967"/>
      <c r="C36" s="80" t="s">
        <v>1589</v>
      </c>
      <c r="D36" s="80"/>
      <c r="E36" s="282"/>
      <c r="F36" s="283"/>
      <c r="G36" s="283"/>
      <c r="H36" s="283"/>
      <c r="I36" s="281"/>
    </row>
    <row r="37" spans="1:9">
      <c r="A37" s="84"/>
    </row>
    <row r="38" spans="1:9">
      <c r="B38" s="50"/>
      <c r="C38" s="52"/>
    </row>
    <row r="39" spans="1:9">
      <c r="B39" s="54"/>
      <c r="C39" s="53"/>
    </row>
  </sheetData>
  <mergeCells count="27">
    <mergeCell ref="A36:B36"/>
    <mergeCell ref="E15:E16"/>
    <mergeCell ref="F15:H15"/>
    <mergeCell ref="C18:D18"/>
    <mergeCell ref="C19:D19"/>
    <mergeCell ref="A33:C33"/>
    <mergeCell ref="A35:C35"/>
    <mergeCell ref="C26:D26"/>
    <mergeCell ref="C17:D17"/>
    <mergeCell ref="A15:A16"/>
    <mergeCell ref="C20:D20"/>
    <mergeCell ref="C21:D21"/>
    <mergeCell ref="C22:D22"/>
    <mergeCell ref="C23:D23"/>
    <mergeCell ref="C24:D24"/>
    <mergeCell ref="C25:D25"/>
    <mergeCell ref="C27:D27"/>
    <mergeCell ref="C30:D30"/>
    <mergeCell ref="C28:D28"/>
    <mergeCell ref="C29:D29"/>
    <mergeCell ref="A2:I2"/>
    <mergeCell ref="A5:I5"/>
    <mergeCell ref="F11:G11"/>
    <mergeCell ref="F12:G12"/>
    <mergeCell ref="B15:B16"/>
    <mergeCell ref="C15:D16"/>
    <mergeCell ref="I15:I16"/>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220"/>
  <sheetViews>
    <sheetView showZeros="0" view="pageBreakPreview" topLeftCell="A19" zoomScaleNormal="100" zoomScaleSheetLayoutView="100" workbookViewId="0">
      <selection activeCell="D11" sqref="D11"/>
    </sheetView>
  </sheetViews>
  <sheetFormatPr defaultColWidth="9.109375" defaultRowHeight="13.2"/>
  <cols>
    <col min="1" max="1" width="6.109375" style="14" customWidth="1"/>
    <col min="2" max="2" width="16.21875" style="14" hidden="1" customWidth="1"/>
    <col min="3" max="3" width="40.21875" style="14" customWidth="1"/>
    <col min="4" max="4" width="16.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2,4</v>
      </c>
      <c r="F1" s="10"/>
      <c r="G1" s="10"/>
      <c r="H1" s="10"/>
    </row>
    <row r="2" spans="1:8" s="9" customFormat="1" ht="17.399999999999999">
      <c r="A2" s="974" t="str">
        <f>C9</f>
        <v>Ventilācija</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242</v>
      </c>
      <c r="D9" s="245"/>
      <c r="E9" s="25"/>
      <c r="F9" s="26"/>
      <c r="G9" s="20"/>
      <c r="H9" s="21"/>
    </row>
    <row r="10" spans="1:8" ht="26.4">
      <c r="A10" s="261"/>
      <c r="B10" s="262"/>
      <c r="C10" s="263" t="s">
        <v>384</v>
      </c>
      <c r="D10" s="263"/>
      <c r="E10" s="264"/>
      <c r="F10" s="264"/>
      <c r="G10" s="20"/>
      <c r="H10" s="21"/>
    </row>
    <row r="11" spans="1:8" ht="72">
      <c r="A11" s="478">
        <v>1</v>
      </c>
      <c r="B11" s="488"/>
      <c r="C11" s="462" t="s">
        <v>1305</v>
      </c>
      <c r="D11" s="484" t="s">
        <v>1306</v>
      </c>
      <c r="E11" s="467" t="s">
        <v>13</v>
      </c>
      <c r="F11" s="878">
        <v>2</v>
      </c>
      <c r="G11" s="21"/>
      <c r="H11" s="21"/>
    </row>
    <row r="12" spans="1:8" ht="72">
      <c r="A12" s="478">
        <v>2</v>
      </c>
      <c r="B12" s="488"/>
      <c r="C12" s="462" t="s">
        <v>1308</v>
      </c>
      <c r="D12" s="484" t="s">
        <v>1307</v>
      </c>
      <c r="E12" s="467" t="s">
        <v>13</v>
      </c>
      <c r="F12" s="889">
        <v>1</v>
      </c>
      <c r="G12" s="21"/>
      <c r="H12" s="21"/>
    </row>
    <row r="13" spans="1:8" ht="72">
      <c r="A13" s="478">
        <v>3</v>
      </c>
      <c r="B13" s="488"/>
      <c r="C13" s="462" t="s">
        <v>1309</v>
      </c>
      <c r="D13" s="484" t="s">
        <v>1310</v>
      </c>
      <c r="E13" s="467" t="s">
        <v>13</v>
      </c>
      <c r="F13" s="889">
        <v>1</v>
      </c>
      <c r="G13" s="21"/>
      <c r="H13" s="21"/>
    </row>
    <row r="14" spans="1:8" ht="72">
      <c r="A14" s="478">
        <v>4</v>
      </c>
      <c r="B14" s="488"/>
      <c r="C14" s="462" t="s">
        <v>1311</v>
      </c>
      <c r="D14" s="484" t="s">
        <v>1312</v>
      </c>
      <c r="E14" s="467" t="s">
        <v>13</v>
      </c>
      <c r="F14" s="889">
        <v>2</v>
      </c>
      <c r="G14" s="21"/>
      <c r="H14" s="21"/>
    </row>
    <row r="15" spans="1:8">
      <c r="A15" s="478">
        <v>5</v>
      </c>
      <c r="B15" s="488"/>
      <c r="C15" s="462" t="s">
        <v>1313</v>
      </c>
      <c r="D15" s="484" t="s">
        <v>427</v>
      </c>
      <c r="E15" s="467" t="s">
        <v>13</v>
      </c>
      <c r="F15" s="889">
        <v>2</v>
      </c>
      <c r="G15" s="21"/>
      <c r="H15" s="21"/>
    </row>
    <row r="16" spans="1:8">
      <c r="A16" s="478">
        <v>6</v>
      </c>
      <c r="B16" s="488"/>
      <c r="C16" s="462" t="s">
        <v>1313</v>
      </c>
      <c r="D16" s="484" t="s">
        <v>1314</v>
      </c>
      <c r="E16" s="467" t="s">
        <v>13</v>
      </c>
      <c r="F16" s="889">
        <v>8</v>
      </c>
      <c r="G16" s="21"/>
      <c r="H16" s="21"/>
    </row>
    <row r="17" spans="1:8">
      <c r="A17" s="478">
        <v>7</v>
      </c>
      <c r="B17" s="488"/>
      <c r="C17" s="462" t="s">
        <v>1313</v>
      </c>
      <c r="D17" s="484" t="s">
        <v>1315</v>
      </c>
      <c r="E17" s="467" t="s">
        <v>13</v>
      </c>
      <c r="F17" s="889">
        <v>2</v>
      </c>
      <c r="G17" s="21"/>
      <c r="H17" s="21"/>
    </row>
    <row r="18" spans="1:8">
      <c r="A18" s="478">
        <v>8</v>
      </c>
      <c r="B18" s="488"/>
      <c r="C18" s="462" t="s">
        <v>1313</v>
      </c>
      <c r="D18" s="484" t="s">
        <v>1316</v>
      </c>
      <c r="E18" s="467" t="s">
        <v>13</v>
      </c>
      <c r="F18" s="889">
        <v>1</v>
      </c>
      <c r="G18" s="21"/>
      <c r="H18" s="21"/>
    </row>
    <row r="19" spans="1:8">
      <c r="A19" s="478">
        <v>9</v>
      </c>
      <c r="B19" s="488"/>
      <c r="C19" s="462" t="s">
        <v>1313</v>
      </c>
      <c r="D19" s="484" t="s">
        <v>1317</v>
      </c>
      <c r="E19" s="467" t="s">
        <v>13</v>
      </c>
      <c r="F19" s="889">
        <v>1</v>
      </c>
      <c r="G19" s="21"/>
      <c r="H19" s="21"/>
    </row>
    <row r="20" spans="1:8">
      <c r="A20" s="478">
        <v>10</v>
      </c>
      <c r="B20" s="488"/>
      <c r="C20" s="462" t="s">
        <v>1730</v>
      </c>
      <c r="D20" s="484" t="s">
        <v>1731</v>
      </c>
      <c r="E20" s="467" t="s">
        <v>13</v>
      </c>
      <c r="F20" s="889">
        <v>2</v>
      </c>
      <c r="G20" s="21"/>
      <c r="H20" s="21"/>
    </row>
    <row r="21" spans="1:8">
      <c r="A21" s="478">
        <v>11</v>
      </c>
      <c r="B21" s="488"/>
      <c r="C21" s="462" t="s">
        <v>1730</v>
      </c>
      <c r="D21" s="484" t="s">
        <v>1732</v>
      </c>
      <c r="E21" s="467" t="s">
        <v>13</v>
      </c>
      <c r="F21" s="889">
        <v>1</v>
      </c>
      <c r="G21" s="21"/>
      <c r="H21" s="21"/>
    </row>
    <row r="22" spans="1:8">
      <c r="A22" s="478">
        <v>12</v>
      </c>
      <c r="B22" s="488"/>
      <c r="C22" s="462" t="s">
        <v>1730</v>
      </c>
      <c r="D22" s="484" t="s">
        <v>1318</v>
      </c>
      <c r="E22" s="467" t="s">
        <v>13</v>
      </c>
      <c r="F22" s="889">
        <v>23</v>
      </c>
      <c r="G22" s="21"/>
      <c r="H22" s="21"/>
    </row>
    <row r="23" spans="1:8" ht="24">
      <c r="A23" s="478">
        <v>13</v>
      </c>
      <c r="B23" s="488"/>
      <c r="C23" s="462" t="s">
        <v>1319</v>
      </c>
      <c r="D23" s="484" t="s">
        <v>1733</v>
      </c>
      <c r="E23" s="467" t="s">
        <v>13</v>
      </c>
      <c r="F23" s="889">
        <v>2</v>
      </c>
      <c r="G23" s="21"/>
      <c r="H23" s="21"/>
    </row>
    <row r="24" spans="1:8">
      <c r="A24" s="478">
        <v>14</v>
      </c>
      <c r="B24" s="488"/>
      <c r="C24" s="462" t="s">
        <v>1734</v>
      </c>
      <c r="D24" s="484" t="s">
        <v>1320</v>
      </c>
      <c r="E24" s="467" t="s">
        <v>13</v>
      </c>
      <c r="F24" s="889">
        <v>1</v>
      </c>
      <c r="G24" s="21"/>
      <c r="H24" s="21"/>
    </row>
    <row r="25" spans="1:8">
      <c r="A25" s="478">
        <v>15</v>
      </c>
      <c r="B25" s="488"/>
      <c r="C25" s="462" t="s">
        <v>1734</v>
      </c>
      <c r="D25" s="484" t="s">
        <v>1321</v>
      </c>
      <c r="E25" s="467" t="s">
        <v>13</v>
      </c>
      <c r="F25" s="889">
        <v>4</v>
      </c>
      <c r="G25" s="21"/>
      <c r="H25" s="21"/>
    </row>
    <row r="26" spans="1:8">
      <c r="A26" s="478">
        <v>16</v>
      </c>
      <c r="B26" s="488"/>
      <c r="C26" s="462" t="s">
        <v>1734</v>
      </c>
      <c r="D26" s="484" t="s">
        <v>1735</v>
      </c>
      <c r="E26" s="467" t="s">
        <v>13</v>
      </c>
      <c r="F26" s="889">
        <v>2</v>
      </c>
      <c r="G26" s="21"/>
      <c r="H26" s="21"/>
    </row>
    <row r="27" spans="1:8">
      <c r="A27" s="478">
        <v>17</v>
      </c>
      <c r="B27" s="488"/>
      <c r="C27" s="462" t="s">
        <v>1734</v>
      </c>
      <c r="D27" s="484" t="s">
        <v>1736</v>
      </c>
      <c r="E27" s="467" t="s">
        <v>13</v>
      </c>
      <c r="F27" s="889">
        <v>1</v>
      </c>
      <c r="G27" s="21"/>
      <c r="H27" s="21"/>
    </row>
    <row r="28" spans="1:8">
      <c r="A28" s="478">
        <v>18</v>
      </c>
      <c r="B28" s="488"/>
      <c r="C28" s="462" t="s">
        <v>1734</v>
      </c>
      <c r="D28" s="484" t="s">
        <v>1737</v>
      </c>
      <c r="E28" s="467" t="s">
        <v>13</v>
      </c>
      <c r="F28" s="889">
        <v>7</v>
      </c>
      <c r="G28" s="21"/>
      <c r="H28" s="21"/>
    </row>
    <row r="29" spans="1:8">
      <c r="A29" s="478">
        <v>19</v>
      </c>
      <c r="B29" s="488"/>
      <c r="C29" s="462" t="s">
        <v>1738</v>
      </c>
      <c r="D29" s="484" t="s">
        <v>1322</v>
      </c>
      <c r="E29" s="467" t="s">
        <v>13</v>
      </c>
      <c r="F29" s="889">
        <v>7</v>
      </c>
      <c r="G29" s="21"/>
      <c r="H29" s="21"/>
    </row>
    <row r="30" spans="1:8">
      <c r="A30" s="478">
        <v>20</v>
      </c>
      <c r="B30" s="488"/>
      <c r="C30" s="462" t="s">
        <v>1738</v>
      </c>
      <c r="D30" s="484" t="s">
        <v>1323</v>
      </c>
      <c r="E30" s="467" t="s">
        <v>13</v>
      </c>
      <c r="F30" s="889">
        <v>14</v>
      </c>
      <c r="G30" s="21"/>
      <c r="H30" s="21"/>
    </row>
    <row r="31" spans="1:8">
      <c r="A31" s="478">
        <v>21</v>
      </c>
      <c r="B31" s="488"/>
      <c r="C31" s="462" t="s">
        <v>428</v>
      </c>
      <c r="D31" s="484" t="s">
        <v>429</v>
      </c>
      <c r="E31" s="467" t="s">
        <v>30</v>
      </c>
      <c r="F31" s="889">
        <v>1</v>
      </c>
      <c r="G31" s="21"/>
      <c r="H31" s="21"/>
    </row>
    <row r="32" spans="1:8">
      <c r="A32" s="478">
        <v>22</v>
      </c>
      <c r="B32" s="488"/>
      <c r="C32" s="462" t="s">
        <v>428</v>
      </c>
      <c r="D32" s="484" t="s">
        <v>1324</v>
      </c>
      <c r="E32" s="467" t="s">
        <v>30</v>
      </c>
      <c r="F32" s="889">
        <v>4</v>
      </c>
      <c r="G32" s="21"/>
      <c r="H32" s="21"/>
    </row>
    <row r="33" spans="1:8">
      <c r="A33" s="478">
        <v>23</v>
      </c>
      <c r="B33" s="488"/>
      <c r="C33" s="462" t="s">
        <v>428</v>
      </c>
      <c r="D33" s="484" t="s">
        <v>1739</v>
      </c>
      <c r="E33" s="467" t="s">
        <v>30</v>
      </c>
      <c r="F33" s="889">
        <v>2</v>
      </c>
      <c r="G33" s="21"/>
      <c r="H33" s="21"/>
    </row>
    <row r="34" spans="1:8">
      <c r="A34" s="478">
        <v>24</v>
      </c>
      <c r="B34" s="488"/>
      <c r="C34" s="462" t="s">
        <v>428</v>
      </c>
      <c r="D34" s="484" t="s">
        <v>1740</v>
      </c>
      <c r="E34" s="467" t="s">
        <v>30</v>
      </c>
      <c r="F34" s="889">
        <v>1</v>
      </c>
      <c r="G34" s="21"/>
      <c r="H34" s="21"/>
    </row>
    <row r="35" spans="1:8">
      <c r="A35" s="478">
        <v>25</v>
      </c>
      <c r="B35" s="488"/>
      <c r="C35" s="462" t="s">
        <v>428</v>
      </c>
      <c r="D35" s="484" t="s">
        <v>1325</v>
      </c>
      <c r="E35" s="467" t="s">
        <v>30</v>
      </c>
      <c r="F35" s="889">
        <v>7</v>
      </c>
      <c r="G35" s="21"/>
      <c r="H35" s="21"/>
    </row>
    <row r="36" spans="1:8">
      <c r="A36" s="478">
        <v>26</v>
      </c>
      <c r="B36" s="488"/>
      <c r="C36" s="462" t="s">
        <v>385</v>
      </c>
      <c r="D36" s="484" t="s">
        <v>386</v>
      </c>
      <c r="E36" s="467" t="s">
        <v>1326</v>
      </c>
      <c r="F36" s="889">
        <v>15</v>
      </c>
      <c r="G36" s="21"/>
      <c r="H36" s="21"/>
    </row>
    <row r="37" spans="1:8">
      <c r="A37" s="478">
        <v>27</v>
      </c>
      <c r="B37" s="488"/>
      <c r="C37" s="462" t="s">
        <v>385</v>
      </c>
      <c r="D37" s="484" t="s">
        <v>387</v>
      </c>
      <c r="E37" s="467" t="s">
        <v>1326</v>
      </c>
      <c r="F37" s="889">
        <v>60</v>
      </c>
      <c r="G37" s="21"/>
      <c r="H37" s="21"/>
    </row>
    <row r="38" spans="1:8">
      <c r="A38" s="478">
        <v>28</v>
      </c>
      <c r="B38" s="488"/>
      <c r="C38" s="462" t="s">
        <v>385</v>
      </c>
      <c r="D38" s="484" t="s">
        <v>388</v>
      </c>
      <c r="E38" s="467" t="s">
        <v>1326</v>
      </c>
      <c r="F38" s="889">
        <v>90</v>
      </c>
      <c r="G38" s="21"/>
      <c r="H38" s="21"/>
    </row>
    <row r="39" spans="1:8">
      <c r="A39" s="478">
        <v>29</v>
      </c>
      <c r="B39" s="488"/>
      <c r="C39" s="462" t="s">
        <v>385</v>
      </c>
      <c r="D39" s="484" t="s">
        <v>389</v>
      </c>
      <c r="E39" s="467" t="s">
        <v>1326</v>
      </c>
      <c r="F39" s="889">
        <v>95</v>
      </c>
      <c r="G39" s="21"/>
      <c r="H39" s="21"/>
    </row>
    <row r="40" spans="1:8">
      <c r="A40" s="478">
        <v>30</v>
      </c>
      <c r="B40" s="488"/>
      <c r="C40" s="462" t="s">
        <v>385</v>
      </c>
      <c r="D40" s="484" t="s">
        <v>390</v>
      </c>
      <c r="E40" s="467" t="s">
        <v>1326</v>
      </c>
      <c r="F40" s="889">
        <v>220</v>
      </c>
      <c r="G40" s="21"/>
      <c r="H40" s="21"/>
    </row>
    <row r="41" spans="1:8">
      <c r="A41" s="478">
        <v>31</v>
      </c>
      <c r="B41" s="488"/>
      <c r="C41" s="462" t="s">
        <v>385</v>
      </c>
      <c r="D41" s="484" t="s">
        <v>391</v>
      </c>
      <c r="E41" s="467" t="s">
        <v>1326</v>
      </c>
      <c r="F41" s="889">
        <v>300</v>
      </c>
      <c r="G41" s="21"/>
      <c r="H41" s="21"/>
    </row>
    <row r="42" spans="1:8">
      <c r="A42" s="478">
        <v>32</v>
      </c>
      <c r="B42" s="488"/>
      <c r="C42" s="462" t="s">
        <v>385</v>
      </c>
      <c r="D42" s="484" t="s">
        <v>392</v>
      </c>
      <c r="E42" s="467" t="s">
        <v>1326</v>
      </c>
      <c r="F42" s="889">
        <v>130</v>
      </c>
      <c r="G42" s="21"/>
      <c r="H42" s="21"/>
    </row>
    <row r="43" spans="1:8">
      <c r="A43" s="478">
        <v>33</v>
      </c>
      <c r="B43" s="488"/>
      <c r="C43" s="462" t="s">
        <v>385</v>
      </c>
      <c r="D43" s="484" t="s">
        <v>411</v>
      </c>
      <c r="E43" s="467" t="s">
        <v>1326</v>
      </c>
      <c r="F43" s="889">
        <v>160</v>
      </c>
      <c r="G43" s="21"/>
      <c r="H43" s="21"/>
    </row>
    <row r="44" spans="1:8">
      <c r="A44" s="478">
        <v>34</v>
      </c>
      <c r="B44" s="488"/>
      <c r="C44" s="462" t="s">
        <v>385</v>
      </c>
      <c r="D44" s="484" t="s">
        <v>412</v>
      </c>
      <c r="E44" s="467" t="s">
        <v>1326</v>
      </c>
      <c r="F44" s="889">
        <v>810</v>
      </c>
      <c r="G44" s="21"/>
      <c r="H44" s="21"/>
    </row>
    <row r="45" spans="1:8">
      <c r="A45" s="478">
        <v>35</v>
      </c>
      <c r="B45" s="488"/>
      <c r="C45" s="462" t="s">
        <v>385</v>
      </c>
      <c r="D45" s="484" t="s">
        <v>422</v>
      </c>
      <c r="E45" s="467" t="s">
        <v>1326</v>
      </c>
      <c r="F45" s="889">
        <v>5</v>
      </c>
      <c r="G45" s="21"/>
      <c r="H45" s="21"/>
    </row>
    <row r="46" spans="1:8">
      <c r="A46" s="478">
        <v>36</v>
      </c>
      <c r="B46" s="488"/>
      <c r="C46" s="462" t="s">
        <v>385</v>
      </c>
      <c r="D46" s="484" t="s">
        <v>1741</v>
      </c>
      <c r="E46" s="467" t="s">
        <v>1326</v>
      </c>
      <c r="F46" s="889">
        <v>1</v>
      </c>
      <c r="G46" s="21"/>
      <c r="H46" s="21"/>
    </row>
    <row r="47" spans="1:8">
      <c r="A47" s="478">
        <v>37</v>
      </c>
      <c r="B47" s="488"/>
      <c r="C47" s="462" t="s">
        <v>385</v>
      </c>
      <c r="D47" s="484" t="s">
        <v>1742</v>
      </c>
      <c r="E47" s="467" t="s">
        <v>1326</v>
      </c>
      <c r="F47" s="889">
        <v>1</v>
      </c>
      <c r="G47" s="21"/>
      <c r="H47" s="21"/>
    </row>
    <row r="48" spans="1:8">
      <c r="A48" s="478">
        <v>38</v>
      </c>
      <c r="B48" s="488"/>
      <c r="C48" s="462" t="s">
        <v>385</v>
      </c>
      <c r="D48" s="484" t="s">
        <v>1327</v>
      </c>
      <c r="E48" s="467" t="s">
        <v>1326</v>
      </c>
      <c r="F48" s="889">
        <v>1</v>
      </c>
      <c r="G48" s="21"/>
      <c r="H48" s="21"/>
    </row>
    <row r="49" spans="1:8">
      <c r="A49" s="478">
        <v>39</v>
      </c>
      <c r="B49" s="488"/>
      <c r="C49" s="462" t="s">
        <v>385</v>
      </c>
      <c r="D49" s="484" t="s">
        <v>1328</v>
      </c>
      <c r="E49" s="467" t="s">
        <v>1326</v>
      </c>
      <c r="F49" s="889">
        <v>1</v>
      </c>
      <c r="G49" s="21"/>
      <c r="H49" s="21"/>
    </row>
    <row r="50" spans="1:8">
      <c r="A50" s="478">
        <v>40</v>
      </c>
      <c r="B50" s="488"/>
      <c r="C50" s="462" t="s">
        <v>385</v>
      </c>
      <c r="D50" s="484" t="s">
        <v>1329</v>
      </c>
      <c r="E50" s="467" t="s">
        <v>1326</v>
      </c>
      <c r="F50" s="889">
        <v>15</v>
      </c>
      <c r="G50" s="21"/>
      <c r="H50" s="21"/>
    </row>
    <row r="51" spans="1:8">
      <c r="A51" s="478">
        <v>41</v>
      </c>
      <c r="B51" s="488"/>
      <c r="C51" s="462" t="s">
        <v>385</v>
      </c>
      <c r="D51" s="484" t="s">
        <v>1743</v>
      </c>
      <c r="E51" s="467" t="s">
        <v>1326</v>
      </c>
      <c r="F51" s="889">
        <v>1</v>
      </c>
      <c r="G51" s="21"/>
      <c r="H51" s="21"/>
    </row>
    <row r="52" spans="1:8">
      <c r="A52" s="478">
        <v>42</v>
      </c>
      <c r="B52" s="488"/>
      <c r="C52" s="462" t="s">
        <v>385</v>
      </c>
      <c r="D52" s="484" t="s">
        <v>1055</v>
      </c>
      <c r="E52" s="467" t="s">
        <v>1326</v>
      </c>
      <c r="F52" s="889">
        <v>27</v>
      </c>
      <c r="G52" s="21"/>
      <c r="H52" s="21"/>
    </row>
    <row r="53" spans="1:8">
      <c r="A53" s="478">
        <v>43</v>
      </c>
      <c r="B53" s="488"/>
      <c r="C53" s="462" t="s">
        <v>385</v>
      </c>
      <c r="D53" s="484" t="s">
        <v>1056</v>
      </c>
      <c r="E53" s="467" t="s">
        <v>1326</v>
      </c>
      <c r="F53" s="889">
        <v>1</v>
      </c>
      <c r="G53" s="21"/>
      <c r="H53" s="21"/>
    </row>
    <row r="54" spans="1:8">
      <c r="A54" s="478">
        <v>44</v>
      </c>
      <c r="B54" s="488"/>
      <c r="C54" s="462" t="s">
        <v>385</v>
      </c>
      <c r="D54" s="484" t="s">
        <v>1744</v>
      </c>
      <c r="E54" s="467" t="s">
        <v>1326</v>
      </c>
      <c r="F54" s="889">
        <v>1</v>
      </c>
      <c r="G54" s="21"/>
      <c r="H54" s="21"/>
    </row>
    <row r="55" spans="1:8">
      <c r="A55" s="478">
        <v>45</v>
      </c>
      <c r="B55" s="488"/>
      <c r="C55" s="462" t="s">
        <v>385</v>
      </c>
      <c r="D55" s="484" t="s">
        <v>393</v>
      </c>
      <c r="E55" s="467" t="s">
        <v>1326</v>
      </c>
      <c r="F55" s="889">
        <v>33</v>
      </c>
      <c r="G55" s="21"/>
      <c r="H55" s="21"/>
    </row>
    <row r="56" spans="1:8">
      <c r="A56" s="478">
        <v>46</v>
      </c>
      <c r="B56" s="488"/>
      <c r="C56" s="462" t="s">
        <v>385</v>
      </c>
      <c r="D56" s="484" t="s">
        <v>436</v>
      </c>
      <c r="E56" s="467" t="s">
        <v>1326</v>
      </c>
      <c r="F56" s="889">
        <v>6</v>
      </c>
      <c r="G56" s="21"/>
      <c r="H56" s="21"/>
    </row>
    <row r="57" spans="1:8">
      <c r="A57" s="478">
        <v>47</v>
      </c>
      <c r="B57" s="488"/>
      <c r="C57" s="462" t="s">
        <v>385</v>
      </c>
      <c r="D57" s="484" t="s">
        <v>1330</v>
      </c>
      <c r="E57" s="467" t="s">
        <v>1326</v>
      </c>
      <c r="F57" s="889">
        <v>18</v>
      </c>
      <c r="G57" s="21"/>
      <c r="H57" s="21"/>
    </row>
    <row r="58" spans="1:8">
      <c r="A58" s="478">
        <v>48</v>
      </c>
      <c r="B58" s="488"/>
      <c r="C58" s="462" t="s">
        <v>385</v>
      </c>
      <c r="D58" s="484" t="s">
        <v>1331</v>
      </c>
      <c r="E58" s="467" t="s">
        <v>1326</v>
      </c>
      <c r="F58" s="889">
        <v>250</v>
      </c>
      <c r="G58" s="21"/>
      <c r="H58" s="21"/>
    </row>
    <row r="59" spans="1:8">
      <c r="A59" s="478">
        <v>49</v>
      </c>
      <c r="B59" s="488"/>
      <c r="C59" s="462" t="s">
        <v>385</v>
      </c>
      <c r="D59" s="484" t="s">
        <v>394</v>
      </c>
      <c r="E59" s="467" t="s">
        <v>1326</v>
      </c>
      <c r="F59" s="889">
        <v>80</v>
      </c>
      <c r="G59" s="21"/>
      <c r="H59" s="21"/>
    </row>
    <row r="60" spans="1:8">
      <c r="A60" s="478">
        <v>50</v>
      </c>
      <c r="B60" s="488"/>
      <c r="C60" s="462" t="s">
        <v>385</v>
      </c>
      <c r="D60" s="484" t="s">
        <v>1332</v>
      </c>
      <c r="E60" s="467" t="s">
        <v>1326</v>
      </c>
      <c r="F60" s="889">
        <v>3</v>
      </c>
      <c r="G60" s="21"/>
      <c r="H60" s="21"/>
    </row>
    <row r="61" spans="1:8">
      <c r="A61" s="478">
        <v>51</v>
      </c>
      <c r="B61" s="488"/>
      <c r="C61" s="462" t="s">
        <v>385</v>
      </c>
      <c r="D61" s="484" t="s">
        <v>425</v>
      </c>
      <c r="E61" s="467" t="s">
        <v>1326</v>
      </c>
      <c r="F61" s="889">
        <v>130</v>
      </c>
      <c r="G61" s="21"/>
      <c r="H61" s="21"/>
    </row>
    <row r="62" spans="1:8">
      <c r="A62" s="478">
        <v>52</v>
      </c>
      <c r="B62" s="488"/>
      <c r="C62" s="462" t="s">
        <v>385</v>
      </c>
      <c r="D62" s="484" t="s">
        <v>423</v>
      </c>
      <c r="E62" s="467" t="s">
        <v>1326</v>
      </c>
      <c r="F62" s="889">
        <v>60</v>
      </c>
      <c r="G62" s="21"/>
      <c r="H62" s="21"/>
    </row>
    <row r="63" spans="1:8">
      <c r="A63" s="478">
        <v>53</v>
      </c>
      <c r="B63" s="488"/>
      <c r="C63" s="462" t="s">
        <v>385</v>
      </c>
      <c r="D63" s="484" t="s">
        <v>1745</v>
      </c>
      <c r="E63" s="467" t="s">
        <v>1326</v>
      </c>
      <c r="F63" s="889">
        <v>1</v>
      </c>
      <c r="G63" s="21"/>
      <c r="H63" s="21"/>
    </row>
    <row r="64" spans="1:8">
      <c r="A64" s="478">
        <v>54</v>
      </c>
      <c r="B64" s="488"/>
      <c r="C64" s="462" t="s">
        <v>385</v>
      </c>
      <c r="D64" s="484" t="s">
        <v>440</v>
      </c>
      <c r="E64" s="467" t="s">
        <v>1326</v>
      </c>
      <c r="F64" s="889">
        <v>2</v>
      </c>
      <c r="G64" s="21"/>
      <c r="H64" s="21"/>
    </row>
    <row r="65" spans="1:8">
      <c r="A65" s="478">
        <v>55</v>
      </c>
      <c r="B65" s="488"/>
      <c r="C65" s="462" t="s">
        <v>385</v>
      </c>
      <c r="D65" s="484" t="s">
        <v>1333</v>
      </c>
      <c r="E65" s="467" t="s">
        <v>1326</v>
      </c>
      <c r="F65" s="889">
        <v>1</v>
      </c>
      <c r="G65" s="21"/>
      <c r="H65" s="21"/>
    </row>
    <row r="66" spans="1:8">
      <c r="A66" s="478">
        <v>56</v>
      </c>
      <c r="B66" s="488"/>
      <c r="C66" s="462" t="s">
        <v>385</v>
      </c>
      <c r="D66" s="484" t="s">
        <v>1334</v>
      </c>
      <c r="E66" s="467" t="s">
        <v>1326</v>
      </c>
      <c r="F66" s="889">
        <v>6</v>
      </c>
      <c r="G66" s="21"/>
      <c r="H66" s="21"/>
    </row>
    <row r="67" spans="1:8">
      <c r="A67" s="478">
        <v>57</v>
      </c>
      <c r="B67" s="488"/>
      <c r="C67" s="462" t="s">
        <v>385</v>
      </c>
      <c r="D67" s="484" t="s">
        <v>395</v>
      </c>
      <c r="E67" s="467" t="s">
        <v>1326</v>
      </c>
      <c r="F67" s="889">
        <v>105</v>
      </c>
      <c r="G67" s="21"/>
      <c r="H67" s="21"/>
    </row>
    <row r="68" spans="1:8">
      <c r="A68" s="478">
        <v>58</v>
      </c>
      <c r="B68" s="488"/>
      <c r="C68" s="462" t="s">
        <v>385</v>
      </c>
      <c r="D68" s="484" t="s">
        <v>1335</v>
      </c>
      <c r="E68" s="467" t="s">
        <v>1326</v>
      </c>
      <c r="F68" s="889">
        <v>10</v>
      </c>
      <c r="G68" s="21"/>
      <c r="H68" s="21"/>
    </row>
    <row r="69" spans="1:8">
      <c r="A69" s="478">
        <v>59</v>
      </c>
      <c r="B69" s="488"/>
      <c r="C69" s="462" t="s">
        <v>385</v>
      </c>
      <c r="D69" s="484" t="s">
        <v>1746</v>
      </c>
      <c r="E69" s="467" t="s">
        <v>1326</v>
      </c>
      <c r="F69" s="889">
        <v>1</v>
      </c>
      <c r="G69" s="21"/>
      <c r="H69" s="21"/>
    </row>
    <row r="70" spans="1:8">
      <c r="A70" s="478">
        <v>60</v>
      </c>
      <c r="B70" s="488"/>
      <c r="C70" s="462" t="s">
        <v>385</v>
      </c>
      <c r="D70" s="484" t="s">
        <v>1057</v>
      </c>
      <c r="E70" s="467" t="s">
        <v>1326</v>
      </c>
      <c r="F70" s="889">
        <v>40</v>
      </c>
      <c r="G70" s="21"/>
      <c r="H70" s="21"/>
    </row>
    <row r="71" spans="1:8">
      <c r="A71" s="478">
        <v>61</v>
      </c>
      <c r="B71" s="488"/>
      <c r="C71" s="462" t="s">
        <v>385</v>
      </c>
      <c r="D71" s="484" t="s">
        <v>1336</v>
      </c>
      <c r="E71" s="467" t="s">
        <v>1326</v>
      </c>
      <c r="F71" s="889">
        <v>170</v>
      </c>
      <c r="G71" s="21"/>
      <c r="H71" s="21"/>
    </row>
    <row r="72" spans="1:8">
      <c r="A72" s="478">
        <v>62</v>
      </c>
      <c r="B72" s="488"/>
      <c r="C72" s="462" t="s">
        <v>385</v>
      </c>
      <c r="D72" s="484" t="s">
        <v>1337</v>
      </c>
      <c r="E72" s="467" t="s">
        <v>1326</v>
      </c>
      <c r="F72" s="889">
        <v>5</v>
      </c>
      <c r="G72" s="21"/>
      <c r="H72" s="21"/>
    </row>
    <row r="73" spans="1:8">
      <c r="A73" s="478">
        <v>63</v>
      </c>
      <c r="B73" s="488"/>
      <c r="C73" s="462" t="s">
        <v>385</v>
      </c>
      <c r="D73" s="484" t="s">
        <v>1338</v>
      </c>
      <c r="E73" s="467" t="s">
        <v>1326</v>
      </c>
      <c r="F73" s="889">
        <v>2</v>
      </c>
      <c r="G73" s="21"/>
      <c r="H73" s="21"/>
    </row>
    <row r="74" spans="1:8">
      <c r="A74" s="478">
        <v>64</v>
      </c>
      <c r="B74" s="488"/>
      <c r="C74" s="462" t="s">
        <v>385</v>
      </c>
      <c r="D74" s="484" t="s">
        <v>441</v>
      </c>
      <c r="E74" s="467" t="s">
        <v>1326</v>
      </c>
      <c r="F74" s="889">
        <v>1</v>
      </c>
      <c r="G74" s="21"/>
      <c r="H74" s="21"/>
    </row>
    <row r="75" spans="1:8">
      <c r="A75" s="478">
        <v>65</v>
      </c>
      <c r="B75" s="488"/>
      <c r="C75" s="462" t="s">
        <v>385</v>
      </c>
      <c r="D75" s="484" t="s">
        <v>424</v>
      </c>
      <c r="E75" s="467" t="s">
        <v>1326</v>
      </c>
      <c r="F75" s="889">
        <v>7</v>
      </c>
      <c r="G75" s="21"/>
      <c r="H75" s="21"/>
    </row>
    <row r="76" spans="1:8">
      <c r="A76" s="478">
        <v>66</v>
      </c>
      <c r="B76" s="488"/>
      <c r="C76" s="462" t="s">
        <v>385</v>
      </c>
      <c r="D76" s="484" t="s">
        <v>1747</v>
      </c>
      <c r="E76" s="467" t="s">
        <v>1326</v>
      </c>
      <c r="F76" s="889">
        <v>1</v>
      </c>
      <c r="G76" s="21"/>
      <c r="H76" s="21"/>
    </row>
    <row r="77" spans="1:8">
      <c r="A77" s="478">
        <v>67</v>
      </c>
      <c r="B77" s="488"/>
      <c r="C77" s="462" t="s">
        <v>385</v>
      </c>
      <c r="D77" s="484" t="s">
        <v>1058</v>
      </c>
      <c r="E77" s="467" t="s">
        <v>1326</v>
      </c>
      <c r="F77" s="889">
        <v>1</v>
      </c>
      <c r="G77" s="21"/>
      <c r="H77" s="21"/>
    </row>
    <row r="78" spans="1:8">
      <c r="A78" s="478">
        <v>68</v>
      </c>
      <c r="B78" s="488"/>
      <c r="C78" s="462" t="s">
        <v>385</v>
      </c>
      <c r="D78" s="484" t="s">
        <v>1339</v>
      </c>
      <c r="E78" s="467" t="s">
        <v>1326</v>
      </c>
      <c r="F78" s="889">
        <v>7</v>
      </c>
      <c r="G78" s="21"/>
      <c r="H78" s="21"/>
    </row>
    <row r="79" spans="1:8">
      <c r="A79" s="478">
        <v>69</v>
      </c>
      <c r="B79" s="488"/>
      <c r="C79" s="462" t="s">
        <v>385</v>
      </c>
      <c r="D79" s="484" t="s">
        <v>413</v>
      </c>
      <c r="E79" s="467" t="s">
        <v>1326</v>
      </c>
      <c r="F79" s="889">
        <v>10</v>
      </c>
      <c r="G79" s="21"/>
      <c r="H79" s="21"/>
    </row>
    <row r="80" spans="1:8">
      <c r="A80" s="478">
        <v>70</v>
      </c>
      <c r="B80" s="488"/>
      <c r="C80" s="462" t="s">
        <v>385</v>
      </c>
      <c r="D80" s="484" t="s">
        <v>1059</v>
      </c>
      <c r="E80" s="467" t="s">
        <v>1326</v>
      </c>
      <c r="F80" s="889">
        <v>10</v>
      </c>
      <c r="G80" s="21"/>
      <c r="H80" s="21"/>
    </row>
    <row r="81" spans="1:8">
      <c r="A81" s="478">
        <v>71</v>
      </c>
      <c r="B81" s="488"/>
      <c r="C81" s="462" t="s">
        <v>385</v>
      </c>
      <c r="D81" s="484" t="s">
        <v>414</v>
      </c>
      <c r="E81" s="467" t="s">
        <v>1326</v>
      </c>
      <c r="F81" s="889">
        <v>10</v>
      </c>
      <c r="G81" s="21"/>
      <c r="H81" s="21"/>
    </row>
    <row r="82" spans="1:8">
      <c r="A82" s="478">
        <v>72</v>
      </c>
      <c r="B82" s="488"/>
      <c r="C82" s="462" t="s">
        <v>385</v>
      </c>
      <c r="D82" s="484" t="s">
        <v>415</v>
      </c>
      <c r="E82" s="467" t="s">
        <v>1326</v>
      </c>
      <c r="F82" s="889">
        <v>5</v>
      </c>
      <c r="G82" s="21"/>
      <c r="H82" s="21"/>
    </row>
    <row r="83" spans="1:8">
      <c r="A83" s="478">
        <v>73</v>
      </c>
      <c r="B83" s="488"/>
      <c r="C83" s="462" t="s">
        <v>1340</v>
      </c>
      <c r="D83" s="484" t="s">
        <v>392</v>
      </c>
      <c r="E83" s="467" t="s">
        <v>1326</v>
      </c>
      <c r="F83" s="889">
        <v>50</v>
      </c>
      <c r="G83" s="21"/>
      <c r="H83" s="21"/>
    </row>
    <row r="84" spans="1:8">
      <c r="A84" s="478">
        <v>74</v>
      </c>
      <c r="B84" s="488"/>
      <c r="C84" s="462" t="s">
        <v>1340</v>
      </c>
      <c r="D84" s="484" t="s">
        <v>1331</v>
      </c>
      <c r="E84" s="467" t="s">
        <v>1326</v>
      </c>
      <c r="F84" s="889">
        <v>10</v>
      </c>
      <c r="G84" s="21"/>
      <c r="H84" s="21"/>
    </row>
    <row r="85" spans="1:8" ht="24">
      <c r="A85" s="478">
        <v>75</v>
      </c>
      <c r="B85" s="488"/>
      <c r="C85" s="462" t="s">
        <v>442</v>
      </c>
      <c r="D85" s="484" t="s">
        <v>388</v>
      </c>
      <c r="E85" s="467" t="s">
        <v>1326</v>
      </c>
      <c r="F85" s="889">
        <v>15</v>
      </c>
      <c r="G85" s="21"/>
      <c r="H85" s="21"/>
    </row>
    <row r="86" spans="1:8" ht="24">
      <c r="A86" s="478">
        <v>76</v>
      </c>
      <c r="B86" s="488"/>
      <c r="C86" s="462" t="s">
        <v>396</v>
      </c>
      <c r="D86" s="484" t="s">
        <v>1341</v>
      </c>
      <c r="E86" s="467" t="s">
        <v>30</v>
      </c>
      <c r="F86" s="889">
        <v>1</v>
      </c>
      <c r="G86" s="21"/>
      <c r="H86" s="21"/>
    </row>
    <row r="87" spans="1:8" ht="24">
      <c r="A87" s="478">
        <v>77</v>
      </c>
      <c r="B87" s="488"/>
      <c r="C87" s="462" t="s">
        <v>396</v>
      </c>
      <c r="D87" s="484" t="s">
        <v>1342</v>
      </c>
      <c r="E87" s="467" t="s">
        <v>30</v>
      </c>
      <c r="F87" s="889">
        <v>25</v>
      </c>
      <c r="G87" s="21"/>
      <c r="H87" s="21"/>
    </row>
    <row r="88" spans="1:8" ht="24">
      <c r="A88" s="478">
        <v>78</v>
      </c>
      <c r="B88" s="488"/>
      <c r="C88" s="462" t="s">
        <v>396</v>
      </c>
      <c r="D88" s="484" t="s">
        <v>1343</v>
      </c>
      <c r="E88" s="467" t="s">
        <v>30</v>
      </c>
      <c r="F88" s="889">
        <v>3</v>
      </c>
      <c r="G88" s="21"/>
      <c r="H88" s="21"/>
    </row>
    <row r="89" spans="1:8">
      <c r="A89" s="478">
        <v>79</v>
      </c>
      <c r="B89" s="488"/>
      <c r="C89" s="462" t="s">
        <v>396</v>
      </c>
      <c r="D89" s="484" t="s">
        <v>430</v>
      </c>
      <c r="E89" s="467" t="s">
        <v>30</v>
      </c>
      <c r="F89" s="889">
        <v>1</v>
      </c>
      <c r="G89" s="21"/>
      <c r="H89" s="21"/>
    </row>
    <row r="90" spans="1:8">
      <c r="A90" s="478">
        <v>80</v>
      </c>
      <c r="B90" s="488"/>
      <c r="C90" s="462" t="s">
        <v>396</v>
      </c>
      <c r="D90" s="484" t="s">
        <v>1344</v>
      </c>
      <c r="E90" s="467" t="s">
        <v>30</v>
      </c>
      <c r="F90" s="889">
        <v>1</v>
      </c>
      <c r="G90" s="21"/>
      <c r="H90" s="21"/>
    </row>
    <row r="91" spans="1:8">
      <c r="A91" s="478">
        <v>81</v>
      </c>
      <c r="B91" s="488"/>
      <c r="C91" s="462" t="s">
        <v>396</v>
      </c>
      <c r="D91" s="484" t="s">
        <v>1345</v>
      </c>
      <c r="E91" s="467" t="s">
        <v>30</v>
      </c>
      <c r="F91" s="889">
        <v>1</v>
      </c>
      <c r="G91" s="21"/>
      <c r="H91" s="21"/>
    </row>
    <row r="92" spans="1:8">
      <c r="A92" s="478">
        <v>82</v>
      </c>
      <c r="B92" s="488"/>
      <c r="C92" s="462" t="s">
        <v>396</v>
      </c>
      <c r="D92" s="484" t="s">
        <v>1060</v>
      </c>
      <c r="E92" s="467" t="s">
        <v>30</v>
      </c>
      <c r="F92" s="889">
        <v>4</v>
      </c>
      <c r="G92" s="21"/>
      <c r="H92" s="21"/>
    </row>
    <row r="93" spans="1:8">
      <c r="A93" s="478">
        <v>83</v>
      </c>
      <c r="B93" s="488"/>
      <c r="C93" s="462" t="s">
        <v>396</v>
      </c>
      <c r="D93" s="484" t="s">
        <v>1346</v>
      </c>
      <c r="E93" s="467" t="s">
        <v>30</v>
      </c>
      <c r="F93" s="889">
        <v>1</v>
      </c>
      <c r="G93" s="21"/>
      <c r="H93" s="21"/>
    </row>
    <row r="94" spans="1:8">
      <c r="A94" s="478">
        <v>84</v>
      </c>
      <c r="B94" s="488"/>
      <c r="C94" s="462" t="s">
        <v>396</v>
      </c>
      <c r="D94" s="484" t="s">
        <v>1748</v>
      </c>
      <c r="E94" s="467" t="s">
        <v>30</v>
      </c>
      <c r="F94" s="889">
        <v>1</v>
      </c>
      <c r="G94" s="21"/>
      <c r="H94" s="21"/>
    </row>
    <row r="95" spans="1:8">
      <c r="A95" s="478">
        <v>85</v>
      </c>
      <c r="B95" s="488"/>
      <c r="C95" s="462" t="s">
        <v>396</v>
      </c>
      <c r="D95" s="484" t="s">
        <v>1749</v>
      </c>
      <c r="E95" s="467" t="s">
        <v>30</v>
      </c>
      <c r="F95" s="889">
        <v>4</v>
      </c>
      <c r="G95" s="21"/>
      <c r="H95" s="21"/>
    </row>
    <row r="96" spans="1:8">
      <c r="A96" s="478">
        <v>86</v>
      </c>
      <c r="B96" s="488"/>
      <c r="C96" s="462" t="s">
        <v>396</v>
      </c>
      <c r="D96" s="484" t="s">
        <v>1750</v>
      </c>
      <c r="E96" s="467" t="s">
        <v>30</v>
      </c>
      <c r="F96" s="889">
        <v>1</v>
      </c>
      <c r="G96" s="21"/>
      <c r="H96" s="21"/>
    </row>
    <row r="97" spans="1:8">
      <c r="A97" s="478">
        <v>87</v>
      </c>
      <c r="B97" s="488"/>
      <c r="C97" s="462" t="s">
        <v>396</v>
      </c>
      <c r="D97" s="484" t="s">
        <v>1347</v>
      </c>
      <c r="E97" s="467" t="s">
        <v>30</v>
      </c>
      <c r="F97" s="889">
        <v>28</v>
      </c>
      <c r="G97" s="21"/>
      <c r="H97" s="21"/>
    </row>
    <row r="98" spans="1:8">
      <c r="A98" s="478">
        <v>88</v>
      </c>
      <c r="B98" s="488"/>
      <c r="C98" s="462" t="s">
        <v>396</v>
      </c>
      <c r="D98" s="484" t="s">
        <v>1751</v>
      </c>
      <c r="E98" s="467" t="s">
        <v>30</v>
      </c>
      <c r="F98" s="889">
        <v>7</v>
      </c>
      <c r="G98" s="21"/>
      <c r="H98" s="21"/>
    </row>
    <row r="99" spans="1:8">
      <c r="A99" s="478">
        <v>89</v>
      </c>
      <c r="B99" s="488"/>
      <c r="C99" s="462" t="s">
        <v>396</v>
      </c>
      <c r="D99" s="484" t="s">
        <v>1752</v>
      </c>
      <c r="E99" s="467" t="s">
        <v>30</v>
      </c>
      <c r="F99" s="889">
        <v>1</v>
      </c>
      <c r="G99" s="21"/>
      <c r="H99" s="21"/>
    </row>
    <row r="100" spans="1:8">
      <c r="A100" s="478">
        <v>90</v>
      </c>
      <c r="B100" s="488"/>
      <c r="C100" s="462" t="s">
        <v>396</v>
      </c>
      <c r="D100" s="484" t="s">
        <v>1061</v>
      </c>
      <c r="E100" s="467" t="s">
        <v>30</v>
      </c>
      <c r="F100" s="889">
        <v>12</v>
      </c>
      <c r="G100" s="21"/>
      <c r="H100" s="21"/>
    </row>
    <row r="101" spans="1:8">
      <c r="A101" s="478">
        <v>91</v>
      </c>
      <c r="B101" s="488"/>
      <c r="C101" s="462" t="s">
        <v>396</v>
      </c>
      <c r="D101" s="484" t="s">
        <v>1062</v>
      </c>
      <c r="E101" s="467" t="s">
        <v>30</v>
      </c>
      <c r="F101" s="889">
        <v>7</v>
      </c>
      <c r="G101" s="21"/>
      <c r="H101" s="21"/>
    </row>
    <row r="102" spans="1:8">
      <c r="A102" s="478">
        <v>92</v>
      </c>
      <c r="B102" s="488"/>
      <c r="C102" s="462" t="s">
        <v>396</v>
      </c>
      <c r="D102" s="484" t="s">
        <v>416</v>
      </c>
      <c r="E102" s="467" t="s">
        <v>30</v>
      </c>
      <c r="F102" s="889">
        <v>8</v>
      </c>
      <c r="G102" s="21"/>
      <c r="H102" s="21"/>
    </row>
    <row r="103" spans="1:8" ht="24">
      <c r="A103" s="478">
        <v>93</v>
      </c>
      <c r="B103" s="488"/>
      <c r="C103" s="462" t="s">
        <v>396</v>
      </c>
      <c r="D103" s="484" t="s">
        <v>1063</v>
      </c>
      <c r="E103" s="467" t="s">
        <v>30</v>
      </c>
      <c r="F103" s="889">
        <v>10</v>
      </c>
      <c r="G103" s="21"/>
      <c r="H103" s="21"/>
    </row>
    <row r="104" spans="1:8">
      <c r="A104" s="478">
        <v>94</v>
      </c>
      <c r="B104" s="488"/>
      <c r="C104" s="462" t="s">
        <v>397</v>
      </c>
      <c r="D104" s="484" t="s">
        <v>1753</v>
      </c>
      <c r="E104" s="467" t="s">
        <v>30</v>
      </c>
      <c r="F104" s="889">
        <v>2</v>
      </c>
      <c r="G104" s="21"/>
      <c r="H104" s="21"/>
    </row>
    <row r="105" spans="1:8">
      <c r="A105" s="478">
        <v>95</v>
      </c>
      <c r="B105" s="488"/>
      <c r="C105" s="462" t="s">
        <v>397</v>
      </c>
      <c r="D105" s="484" t="s">
        <v>1064</v>
      </c>
      <c r="E105" s="467" t="s">
        <v>30</v>
      </c>
      <c r="F105" s="889">
        <v>1</v>
      </c>
      <c r="G105" s="21"/>
      <c r="H105" s="21"/>
    </row>
    <row r="106" spans="1:8">
      <c r="A106" s="478">
        <v>96</v>
      </c>
      <c r="B106" s="488"/>
      <c r="C106" s="462" t="s">
        <v>397</v>
      </c>
      <c r="D106" s="484" t="s">
        <v>1065</v>
      </c>
      <c r="E106" s="467" t="s">
        <v>30</v>
      </c>
      <c r="F106" s="889">
        <v>12</v>
      </c>
      <c r="G106" s="21"/>
      <c r="H106" s="21"/>
    </row>
    <row r="107" spans="1:8">
      <c r="A107" s="478">
        <v>97</v>
      </c>
      <c r="B107" s="488"/>
      <c r="C107" s="462" t="s">
        <v>397</v>
      </c>
      <c r="D107" s="484" t="s">
        <v>1066</v>
      </c>
      <c r="E107" s="467" t="s">
        <v>30</v>
      </c>
      <c r="F107" s="889">
        <v>6</v>
      </c>
      <c r="G107" s="21"/>
      <c r="H107" s="21"/>
    </row>
    <row r="108" spans="1:8">
      <c r="A108" s="478">
        <v>98</v>
      </c>
      <c r="B108" s="488"/>
      <c r="C108" s="462" t="s">
        <v>397</v>
      </c>
      <c r="D108" s="484" t="s">
        <v>1067</v>
      </c>
      <c r="E108" s="467" t="s">
        <v>30</v>
      </c>
      <c r="F108" s="889">
        <v>5</v>
      </c>
      <c r="G108" s="21"/>
      <c r="H108" s="21"/>
    </row>
    <row r="109" spans="1:8" ht="24">
      <c r="A109" s="478">
        <v>99</v>
      </c>
      <c r="B109" s="488"/>
      <c r="C109" s="462" t="s">
        <v>397</v>
      </c>
      <c r="D109" s="484" t="s">
        <v>1754</v>
      </c>
      <c r="E109" s="467" t="s">
        <v>30</v>
      </c>
      <c r="F109" s="889">
        <v>2</v>
      </c>
      <c r="G109" s="21"/>
      <c r="H109" s="21"/>
    </row>
    <row r="110" spans="1:8" ht="24">
      <c r="A110" s="478">
        <v>100</v>
      </c>
      <c r="B110" s="488"/>
      <c r="C110" s="462" t="s">
        <v>397</v>
      </c>
      <c r="D110" s="484" t="s">
        <v>1068</v>
      </c>
      <c r="E110" s="467" t="s">
        <v>30</v>
      </c>
      <c r="F110" s="889">
        <v>11</v>
      </c>
      <c r="G110" s="21"/>
      <c r="H110" s="21"/>
    </row>
    <row r="111" spans="1:8" ht="24">
      <c r="A111" s="478">
        <v>101</v>
      </c>
      <c r="B111" s="488"/>
      <c r="C111" s="462" t="s">
        <v>397</v>
      </c>
      <c r="D111" s="484" t="s">
        <v>1348</v>
      </c>
      <c r="E111" s="467" t="s">
        <v>30</v>
      </c>
      <c r="F111" s="889">
        <v>3</v>
      </c>
      <c r="G111" s="21"/>
      <c r="H111" s="21"/>
    </row>
    <row r="112" spans="1:8">
      <c r="A112" s="478">
        <v>102</v>
      </c>
      <c r="B112" s="488"/>
      <c r="C112" s="462" t="s">
        <v>397</v>
      </c>
      <c r="D112" s="484" t="s">
        <v>1069</v>
      </c>
      <c r="E112" s="467" t="s">
        <v>30</v>
      </c>
      <c r="F112" s="889">
        <v>5</v>
      </c>
      <c r="G112" s="21"/>
      <c r="H112" s="21"/>
    </row>
    <row r="113" spans="1:8">
      <c r="A113" s="478">
        <v>103</v>
      </c>
      <c r="B113" s="488"/>
      <c r="C113" s="462" t="s">
        <v>397</v>
      </c>
      <c r="D113" s="484" t="s">
        <v>1349</v>
      </c>
      <c r="E113" s="467" t="s">
        <v>30</v>
      </c>
      <c r="F113" s="889">
        <v>1</v>
      </c>
      <c r="G113" s="21"/>
      <c r="H113" s="21"/>
    </row>
    <row r="114" spans="1:8">
      <c r="A114" s="478">
        <v>104</v>
      </c>
      <c r="B114" s="488"/>
      <c r="C114" s="462" t="s">
        <v>397</v>
      </c>
      <c r="D114" s="484" t="s">
        <v>1070</v>
      </c>
      <c r="E114" s="467" t="s">
        <v>30</v>
      </c>
      <c r="F114" s="889">
        <v>1</v>
      </c>
      <c r="G114" s="21"/>
      <c r="H114" s="21"/>
    </row>
    <row r="115" spans="1:8">
      <c r="A115" s="478">
        <v>105</v>
      </c>
      <c r="B115" s="488"/>
      <c r="C115" s="462" t="s">
        <v>397</v>
      </c>
      <c r="D115" s="484" t="s">
        <v>1755</v>
      </c>
      <c r="E115" s="467" t="s">
        <v>30</v>
      </c>
      <c r="F115" s="889">
        <v>1</v>
      </c>
      <c r="G115" s="21"/>
      <c r="H115" s="21"/>
    </row>
    <row r="116" spans="1:8">
      <c r="A116" s="478">
        <v>106</v>
      </c>
      <c r="B116" s="488"/>
      <c r="C116" s="462" t="s">
        <v>397</v>
      </c>
      <c r="D116" s="484" t="s">
        <v>1756</v>
      </c>
      <c r="E116" s="467" t="s">
        <v>30</v>
      </c>
      <c r="F116" s="889">
        <v>1</v>
      </c>
      <c r="G116" s="21"/>
      <c r="H116" s="21"/>
    </row>
    <row r="117" spans="1:8">
      <c r="A117" s="478">
        <v>107</v>
      </c>
      <c r="B117" s="488"/>
      <c r="C117" s="462" t="s">
        <v>397</v>
      </c>
      <c r="D117" s="484" t="s">
        <v>1350</v>
      </c>
      <c r="E117" s="467" t="s">
        <v>30</v>
      </c>
      <c r="F117" s="889">
        <v>3</v>
      </c>
      <c r="G117" s="21"/>
      <c r="H117" s="21"/>
    </row>
    <row r="118" spans="1:8">
      <c r="A118" s="478">
        <v>108</v>
      </c>
      <c r="B118" s="488"/>
      <c r="C118" s="462" t="s">
        <v>397</v>
      </c>
      <c r="D118" s="484" t="s">
        <v>1071</v>
      </c>
      <c r="E118" s="467" t="s">
        <v>30</v>
      </c>
      <c r="F118" s="889">
        <v>2</v>
      </c>
      <c r="G118" s="21"/>
      <c r="H118" s="21"/>
    </row>
    <row r="119" spans="1:8">
      <c r="A119" s="478">
        <v>109</v>
      </c>
      <c r="B119" s="488"/>
      <c r="C119" s="462" t="s">
        <v>397</v>
      </c>
      <c r="D119" s="484" t="s">
        <v>1072</v>
      </c>
      <c r="E119" s="467" t="s">
        <v>30</v>
      </c>
      <c r="F119" s="889">
        <v>1</v>
      </c>
      <c r="G119" s="21"/>
      <c r="H119" s="21"/>
    </row>
    <row r="120" spans="1:8">
      <c r="A120" s="478">
        <v>110</v>
      </c>
      <c r="B120" s="488"/>
      <c r="C120" s="462" t="s">
        <v>397</v>
      </c>
      <c r="D120" s="484" t="s">
        <v>417</v>
      </c>
      <c r="E120" s="467" t="s">
        <v>30</v>
      </c>
      <c r="F120" s="889">
        <v>20</v>
      </c>
      <c r="G120" s="21"/>
      <c r="H120" s="21"/>
    </row>
    <row r="121" spans="1:8">
      <c r="A121" s="478">
        <v>111</v>
      </c>
      <c r="B121" s="488"/>
      <c r="C121" s="462" t="s">
        <v>397</v>
      </c>
      <c r="D121" s="484" t="s">
        <v>1073</v>
      </c>
      <c r="E121" s="467" t="s">
        <v>30</v>
      </c>
      <c r="F121" s="889">
        <v>5</v>
      </c>
      <c r="G121" s="21"/>
      <c r="H121" s="21"/>
    </row>
    <row r="122" spans="1:8">
      <c r="A122" s="478">
        <v>112</v>
      </c>
      <c r="B122" s="488"/>
      <c r="C122" s="462" t="s">
        <v>1351</v>
      </c>
      <c r="D122" s="484" t="s">
        <v>431</v>
      </c>
      <c r="E122" s="467" t="s">
        <v>30</v>
      </c>
      <c r="F122" s="889">
        <v>3</v>
      </c>
      <c r="G122" s="21"/>
      <c r="H122" s="21"/>
    </row>
    <row r="123" spans="1:8">
      <c r="A123" s="478">
        <v>113</v>
      </c>
      <c r="B123" s="488"/>
      <c r="C123" s="462" t="s">
        <v>1351</v>
      </c>
      <c r="D123" s="484" t="s">
        <v>432</v>
      </c>
      <c r="E123" s="467" t="s">
        <v>30</v>
      </c>
      <c r="F123" s="889">
        <v>3</v>
      </c>
      <c r="G123" s="21"/>
      <c r="H123" s="21"/>
    </row>
    <row r="124" spans="1:8">
      <c r="A124" s="478">
        <v>114</v>
      </c>
      <c r="B124" s="488"/>
      <c r="C124" s="462" t="s">
        <v>1351</v>
      </c>
      <c r="D124" s="484" t="s">
        <v>433</v>
      </c>
      <c r="E124" s="467" t="s">
        <v>30</v>
      </c>
      <c r="F124" s="889">
        <v>3</v>
      </c>
      <c r="G124" s="21"/>
      <c r="H124" s="21"/>
    </row>
    <row r="125" spans="1:8">
      <c r="A125" s="478">
        <v>115</v>
      </c>
      <c r="B125" s="488"/>
      <c r="C125" s="462" t="s">
        <v>398</v>
      </c>
      <c r="D125" s="484" t="s">
        <v>1352</v>
      </c>
      <c r="E125" s="467" t="s">
        <v>30</v>
      </c>
      <c r="F125" s="889">
        <v>1</v>
      </c>
      <c r="G125" s="21"/>
      <c r="H125" s="21"/>
    </row>
    <row r="126" spans="1:8">
      <c r="A126" s="478">
        <v>116</v>
      </c>
      <c r="B126" s="488"/>
      <c r="C126" s="462" t="s">
        <v>398</v>
      </c>
      <c r="D126" s="484" t="s">
        <v>1757</v>
      </c>
      <c r="E126" s="467" t="s">
        <v>30</v>
      </c>
      <c r="F126" s="889">
        <v>1</v>
      </c>
      <c r="G126" s="21"/>
      <c r="H126" s="21"/>
    </row>
    <row r="127" spans="1:8">
      <c r="A127" s="478">
        <v>117</v>
      </c>
      <c r="B127" s="488"/>
      <c r="C127" s="462" t="s">
        <v>398</v>
      </c>
      <c r="D127" s="484" t="s">
        <v>435</v>
      </c>
      <c r="E127" s="467" t="s">
        <v>30</v>
      </c>
      <c r="F127" s="889">
        <v>14</v>
      </c>
      <c r="G127" s="21"/>
      <c r="H127" s="21"/>
    </row>
    <row r="128" spans="1:8">
      <c r="A128" s="478">
        <v>118</v>
      </c>
      <c r="B128" s="488"/>
      <c r="C128" s="462" t="s">
        <v>398</v>
      </c>
      <c r="D128" s="484" t="s">
        <v>1758</v>
      </c>
      <c r="E128" s="467" t="s">
        <v>30</v>
      </c>
      <c r="F128" s="889">
        <v>7</v>
      </c>
      <c r="G128" s="21"/>
      <c r="H128" s="21"/>
    </row>
    <row r="129" spans="1:8">
      <c r="A129" s="478">
        <v>119</v>
      </c>
      <c r="B129" s="488"/>
      <c r="C129" s="462" t="s">
        <v>398</v>
      </c>
      <c r="D129" s="484" t="s">
        <v>437</v>
      </c>
      <c r="E129" s="467" t="s">
        <v>30</v>
      </c>
      <c r="F129" s="889">
        <v>1</v>
      </c>
      <c r="G129" s="21"/>
      <c r="H129" s="21"/>
    </row>
    <row r="130" spans="1:8">
      <c r="A130" s="478">
        <v>120</v>
      </c>
      <c r="B130" s="488"/>
      <c r="C130" s="462" t="s">
        <v>398</v>
      </c>
      <c r="D130" s="484" t="s">
        <v>1353</v>
      </c>
      <c r="E130" s="467" t="s">
        <v>30</v>
      </c>
      <c r="F130" s="889">
        <v>2</v>
      </c>
      <c r="G130" s="21"/>
      <c r="H130" s="21"/>
    </row>
    <row r="131" spans="1:8">
      <c r="A131" s="478">
        <v>121</v>
      </c>
      <c r="B131" s="488"/>
      <c r="C131" s="462" t="s">
        <v>398</v>
      </c>
      <c r="D131" s="484" t="s">
        <v>1759</v>
      </c>
      <c r="E131" s="467" t="s">
        <v>30</v>
      </c>
      <c r="F131" s="889">
        <v>2</v>
      </c>
      <c r="G131" s="21"/>
      <c r="H131" s="21"/>
    </row>
    <row r="132" spans="1:8">
      <c r="A132" s="478">
        <v>122</v>
      </c>
      <c r="B132" s="488"/>
      <c r="C132" s="462" t="s">
        <v>398</v>
      </c>
      <c r="D132" s="484" t="s">
        <v>1354</v>
      </c>
      <c r="E132" s="467" t="s">
        <v>30</v>
      </c>
      <c r="F132" s="889">
        <v>3</v>
      </c>
      <c r="G132" s="21"/>
      <c r="H132" s="21"/>
    </row>
    <row r="133" spans="1:8">
      <c r="A133" s="478">
        <v>123</v>
      </c>
      <c r="B133" s="488"/>
      <c r="C133" s="462" t="s">
        <v>398</v>
      </c>
      <c r="D133" s="484" t="s">
        <v>438</v>
      </c>
      <c r="E133" s="467" t="s">
        <v>30</v>
      </c>
      <c r="F133" s="889">
        <v>1</v>
      </c>
      <c r="G133" s="21"/>
      <c r="H133" s="21"/>
    </row>
    <row r="134" spans="1:8">
      <c r="A134" s="478">
        <v>124</v>
      </c>
      <c r="B134" s="488"/>
      <c r="C134" s="462" t="s">
        <v>398</v>
      </c>
      <c r="D134" s="484" t="s">
        <v>1760</v>
      </c>
      <c r="E134" s="467" t="s">
        <v>30</v>
      </c>
      <c r="F134" s="889">
        <v>2</v>
      </c>
      <c r="G134" s="21"/>
      <c r="H134" s="21"/>
    </row>
    <row r="135" spans="1:8">
      <c r="A135" s="478">
        <v>125</v>
      </c>
      <c r="B135" s="488"/>
      <c r="C135" s="462" t="s">
        <v>398</v>
      </c>
      <c r="D135" s="484" t="s">
        <v>1355</v>
      </c>
      <c r="E135" s="467" t="s">
        <v>30</v>
      </c>
      <c r="F135" s="889">
        <v>2</v>
      </c>
      <c r="G135" s="21"/>
      <c r="H135" s="21"/>
    </row>
    <row r="136" spans="1:8">
      <c r="A136" s="478">
        <v>126</v>
      </c>
      <c r="B136" s="488"/>
      <c r="C136" s="462" t="s">
        <v>1356</v>
      </c>
      <c r="D136" s="484" t="s">
        <v>1357</v>
      </c>
      <c r="E136" s="467" t="s">
        <v>30</v>
      </c>
      <c r="F136" s="889">
        <v>2</v>
      </c>
      <c r="G136" s="21"/>
      <c r="H136" s="21"/>
    </row>
    <row r="137" spans="1:8">
      <c r="A137" s="478">
        <v>127</v>
      </c>
      <c r="B137" s="488"/>
      <c r="C137" s="462" t="s">
        <v>1356</v>
      </c>
      <c r="D137" s="484" t="s">
        <v>1358</v>
      </c>
      <c r="E137" s="467" t="s">
        <v>30</v>
      </c>
      <c r="F137" s="889">
        <v>2</v>
      </c>
      <c r="G137" s="21"/>
      <c r="H137" s="21"/>
    </row>
    <row r="138" spans="1:8">
      <c r="A138" s="478">
        <v>128</v>
      </c>
      <c r="B138" s="488"/>
      <c r="C138" s="462" t="s">
        <v>1356</v>
      </c>
      <c r="D138" s="484" t="s">
        <v>1359</v>
      </c>
      <c r="E138" s="467" t="s">
        <v>30</v>
      </c>
      <c r="F138" s="889">
        <v>8</v>
      </c>
      <c r="G138" s="21"/>
      <c r="H138" s="21"/>
    </row>
    <row r="139" spans="1:8">
      <c r="A139" s="478">
        <v>129</v>
      </c>
      <c r="B139" s="488"/>
      <c r="C139" s="462" t="s">
        <v>399</v>
      </c>
      <c r="D139" s="484" t="s">
        <v>1360</v>
      </c>
      <c r="E139" s="467" t="s">
        <v>30</v>
      </c>
      <c r="F139" s="889">
        <v>1</v>
      </c>
      <c r="G139" s="21"/>
      <c r="H139" s="21"/>
    </row>
    <row r="140" spans="1:8">
      <c r="A140" s="478">
        <v>130</v>
      </c>
      <c r="B140" s="488"/>
      <c r="C140" s="462" t="s">
        <v>399</v>
      </c>
      <c r="D140" s="484" t="s">
        <v>1361</v>
      </c>
      <c r="E140" s="467" t="s">
        <v>30</v>
      </c>
      <c r="F140" s="889">
        <v>6</v>
      </c>
      <c r="G140" s="21"/>
      <c r="H140" s="21"/>
    </row>
    <row r="141" spans="1:8">
      <c r="A141" s="478">
        <v>131</v>
      </c>
      <c r="B141" s="488"/>
      <c r="C141" s="462" t="s">
        <v>399</v>
      </c>
      <c r="D141" s="484" t="s">
        <v>1362</v>
      </c>
      <c r="E141" s="467" t="s">
        <v>30</v>
      </c>
      <c r="F141" s="889">
        <v>2</v>
      </c>
      <c r="G141" s="21"/>
      <c r="H141" s="21"/>
    </row>
    <row r="142" spans="1:8">
      <c r="A142" s="478">
        <v>132</v>
      </c>
      <c r="B142" s="488"/>
      <c r="C142" s="462" t="s">
        <v>399</v>
      </c>
      <c r="D142" s="484" t="s">
        <v>395</v>
      </c>
      <c r="E142" s="467" t="s">
        <v>30</v>
      </c>
      <c r="F142" s="889">
        <v>1</v>
      </c>
      <c r="G142" s="21"/>
      <c r="H142" s="21"/>
    </row>
    <row r="143" spans="1:8">
      <c r="A143" s="478">
        <v>133</v>
      </c>
      <c r="B143" s="488"/>
      <c r="C143" s="462" t="s">
        <v>399</v>
      </c>
      <c r="D143" s="484" t="s">
        <v>1761</v>
      </c>
      <c r="E143" s="467" t="s">
        <v>30</v>
      </c>
      <c r="F143" s="889">
        <v>1</v>
      </c>
      <c r="G143" s="21"/>
      <c r="H143" s="21"/>
    </row>
    <row r="144" spans="1:8">
      <c r="A144" s="478">
        <v>134</v>
      </c>
      <c r="B144" s="488"/>
      <c r="C144" s="462" t="s">
        <v>399</v>
      </c>
      <c r="D144" s="484" t="s">
        <v>1363</v>
      </c>
      <c r="E144" s="467" t="s">
        <v>30</v>
      </c>
      <c r="F144" s="889">
        <v>2</v>
      </c>
      <c r="G144" s="21"/>
      <c r="H144" s="21"/>
    </row>
    <row r="145" spans="1:8">
      <c r="A145" s="478">
        <v>135</v>
      </c>
      <c r="B145" s="488"/>
      <c r="C145" s="462" t="s">
        <v>399</v>
      </c>
      <c r="D145" s="484" t="s">
        <v>445</v>
      </c>
      <c r="E145" s="467" t="s">
        <v>30</v>
      </c>
      <c r="F145" s="889">
        <v>1</v>
      </c>
      <c r="G145" s="21"/>
      <c r="H145" s="21"/>
    </row>
    <row r="146" spans="1:8">
      <c r="A146" s="478">
        <v>136</v>
      </c>
      <c r="B146" s="488"/>
      <c r="C146" s="462" t="s">
        <v>399</v>
      </c>
      <c r="D146" s="484" t="s">
        <v>1364</v>
      </c>
      <c r="E146" s="467" t="s">
        <v>30</v>
      </c>
      <c r="F146" s="889">
        <v>1</v>
      </c>
      <c r="G146" s="21"/>
      <c r="H146" s="21"/>
    </row>
    <row r="147" spans="1:8">
      <c r="A147" s="478">
        <v>137</v>
      </c>
      <c r="B147" s="488"/>
      <c r="C147" s="462" t="s">
        <v>399</v>
      </c>
      <c r="D147" s="484" t="s">
        <v>1762</v>
      </c>
      <c r="E147" s="467" t="s">
        <v>30</v>
      </c>
      <c r="F147" s="889">
        <v>1</v>
      </c>
      <c r="G147" s="21"/>
      <c r="H147" s="21"/>
    </row>
    <row r="148" spans="1:8">
      <c r="A148" s="478">
        <v>138</v>
      </c>
      <c r="B148" s="488"/>
      <c r="C148" s="462" t="s">
        <v>400</v>
      </c>
      <c r="D148" s="484" t="s">
        <v>1365</v>
      </c>
      <c r="E148" s="467" t="s">
        <v>30</v>
      </c>
      <c r="F148" s="889">
        <v>2</v>
      </c>
      <c r="G148" s="21"/>
      <c r="H148" s="21"/>
    </row>
    <row r="149" spans="1:8">
      <c r="A149" s="478">
        <v>139</v>
      </c>
      <c r="B149" s="488"/>
      <c r="C149" s="462" t="s">
        <v>400</v>
      </c>
      <c r="D149" s="484" t="s">
        <v>1366</v>
      </c>
      <c r="E149" s="467" t="s">
        <v>30</v>
      </c>
      <c r="F149" s="889">
        <v>14</v>
      </c>
      <c r="G149" s="21"/>
      <c r="H149" s="21"/>
    </row>
    <row r="150" spans="1:8">
      <c r="A150" s="478">
        <v>140</v>
      </c>
      <c r="B150" s="488"/>
      <c r="C150" s="462" t="s">
        <v>400</v>
      </c>
      <c r="D150" s="484" t="s">
        <v>1367</v>
      </c>
      <c r="E150" s="467" t="s">
        <v>30</v>
      </c>
      <c r="F150" s="889">
        <v>12</v>
      </c>
      <c r="G150" s="21"/>
      <c r="H150" s="21"/>
    </row>
    <row r="151" spans="1:8">
      <c r="A151" s="478">
        <v>141</v>
      </c>
      <c r="B151" s="488"/>
      <c r="C151" s="462" t="s">
        <v>400</v>
      </c>
      <c r="D151" s="484" t="s">
        <v>1368</v>
      </c>
      <c r="E151" s="467" t="s">
        <v>30</v>
      </c>
      <c r="F151" s="889">
        <v>7</v>
      </c>
      <c r="G151" s="21"/>
      <c r="H151" s="21"/>
    </row>
    <row r="152" spans="1:8">
      <c r="A152" s="478">
        <v>142</v>
      </c>
      <c r="B152" s="488"/>
      <c r="C152" s="462" t="s">
        <v>400</v>
      </c>
      <c r="D152" s="484" t="s">
        <v>1369</v>
      </c>
      <c r="E152" s="467" t="s">
        <v>30</v>
      </c>
      <c r="F152" s="889">
        <v>28</v>
      </c>
      <c r="G152" s="21"/>
      <c r="H152" s="21"/>
    </row>
    <row r="153" spans="1:8">
      <c r="A153" s="478">
        <v>143</v>
      </c>
      <c r="B153" s="488"/>
      <c r="C153" s="462" t="s">
        <v>400</v>
      </c>
      <c r="D153" s="484" t="s">
        <v>401</v>
      </c>
      <c r="E153" s="467" t="s">
        <v>30</v>
      </c>
      <c r="F153" s="889">
        <v>20</v>
      </c>
      <c r="G153" s="21"/>
      <c r="H153" s="21"/>
    </row>
    <row r="154" spans="1:8">
      <c r="A154" s="478">
        <v>144</v>
      </c>
      <c r="B154" s="488"/>
      <c r="C154" s="462" t="s">
        <v>400</v>
      </c>
      <c r="D154" s="484" t="s">
        <v>418</v>
      </c>
      <c r="E154" s="467" t="s">
        <v>30</v>
      </c>
      <c r="F154" s="889">
        <v>9</v>
      </c>
      <c r="G154" s="21"/>
      <c r="H154" s="21"/>
    </row>
    <row r="155" spans="1:8">
      <c r="A155" s="478">
        <v>145</v>
      </c>
      <c r="B155" s="488"/>
      <c r="C155" s="462" t="s">
        <v>400</v>
      </c>
      <c r="D155" s="484" t="s">
        <v>419</v>
      </c>
      <c r="E155" s="467" t="s">
        <v>30</v>
      </c>
      <c r="F155" s="889">
        <v>8</v>
      </c>
      <c r="G155" s="21"/>
      <c r="H155" s="21"/>
    </row>
    <row r="156" spans="1:8">
      <c r="A156" s="478">
        <v>146</v>
      </c>
      <c r="B156" s="488"/>
      <c r="C156" s="462" t="s">
        <v>1370</v>
      </c>
      <c r="D156" s="484" t="s">
        <v>1371</v>
      </c>
      <c r="E156" s="467" t="s">
        <v>30</v>
      </c>
      <c r="F156" s="889">
        <v>1</v>
      </c>
      <c r="G156" s="21"/>
      <c r="H156" s="21"/>
    </row>
    <row r="157" spans="1:8">
      <c r="A157" s="478">
        <v>147</v>
      </c>
      <c r="B157" s="488"/>
      <c r="C157" s="462" t="s">
        <v>1370</v>
      </c>
      <c r="D157" s="484" t="s">
        <v>1763</v>
      </c>
      <c r="E157" s="467" t="s">
        <v>30</v>
      </c>
      <c r="F157" s="889">
        <v>2</v>
      </c>
      <c r="G157" s="21"/>
      <c r="H157" s="21"/>
    </row>
    <row r="158" spans="1:8">
      <c r="A158" s="478">
        <v>148</v>
      </c>
      <c r="B158" s="488"/>
      <c r="C158" s="462" t="s">
        <v>400</v>
      </c>
      <c r="D158" s="484" t="s">
        <v>420</v>
      </c>
      <c r="E158" s="467" t="s">
        <v>30</v>
      </c>
      <c r="F158" s="889">
        <v>20</v>
      </c>
      <c r="G158" s="21"/>
      <c r="H158" s="21"/>
    </row>
    <row r="159" spans="1:8">
      <c r="A159" s="478">
        <v>149</v>
      </c>
      <c r="B159" s="488"/>
      <c r="C159" s="462" t="s">
        <v>400</v>
      </c>
      <c r="D159" s="484" t="s">
        <v>1764</v>
      </c>
      <c r="E159" s="467" t="s">
        <v>30</v>
      </c>
      <c r="F159" s="889">
        <v>1</v>
      </c>
      <c r="G159" s="21"/>
      <c r="H159" s="21"/>
    </row>
    <row r="160" spans="1:8">
      <c r="A160" s="478">
        <v>150</v>
      </c>
      <c r="B160" s="488"/>
      <c r="C160" s="462" t="s">
        <v>400</v>
      </c>
      <c r="D160" s="484" t="s">
        <v>1372</v>
      </c>
      <c r="E160" s="467" t="s">
        <v>30</v>
      </c>
      <c r="F160" s="889">
        <v>1</v>
      </c>
      <c r="G160" s="21"/>
      <c r="H160" s="21"/>
    </row>
    <row r="161" spans="1:8">
      <c r="A161" s="478">
        <v>151</v>
      </c>
      <c r="B161" s="488"/>
      <c r="C161" s="462" t="s">
        <v>400</v>
      </c>
      <c r="D161" s="484" t="s">
        <v>1374</v>
      </c>
      <c r="E161" s="467" t="s">
        <v>30</v>
      </c>
      <c r="F161" s="889">
        <v>2</v>
      </c>
      <c r="G161" s="21"/>
      <c r="H161" s="21"/>
    </row>
    <row r="162" spans="1:8">
      <c r="A162" s="478">
        <v>152</v>
      </c>
      <c r="B162" s="488"/>
      <c r="C162" s="462" t="s">
        <v>1370</v>
      </c>
      <c r="D162" s="484" t="s">
        <v>1765</v>
      </c>
      <c r="E162" s="467" t="s">
        <v>30</v>
      </c>
      <c r="F162" s="889">
        <v>2</v>
      </c>
      <c r="G162" s="21"/>
      <c r="H162" s="21"/>
    </row>
    <row r="163" spans="1:8">
      <c r="A163" s="478">
        <v>153</v>
      </c>
      <c r="B163" s="488"/>
      <c r="C163" s="462" t="s">
        <v>400</v>
      </c>
      <c r="D163" s="484" t="s">
        <v>1375</v>
      </c>
      <c r="E163" s="467" t="s">
        <v>30</v>
      </c>
      <c r="F163" s="889">
        <v>1</v>
      </c>
      <c r="G163" s="21"/>
      <c r="H163" s="21"/>
    </row>
    <row r="164" spans="1:8">
      <c r="A164" s="478">
        <v>154</v>
      </c>
      <c r="B164" s="488"/>
      <c r="C164" s="462" t="s">
        <v>1370</v>
      </c>
      <c r="D164" s="484" t="s">
        <v>1766</v>
      </c>
      <c r="E164" s="467" t="s">
        <v>30</v>
      </c>
      <c r="F164" s="889">
        <v>1</v>
      </c>
      <c r="G164" s="21"/>
      <c r="H164" s="21"/>
    </row>
    <row r="165" spans="1:8">
      <c r="A165" s="478">
        <v>155</v>
      </c>
      <c r="B165" s="488"/>
      <c r="C165" s="462" t="s">
        <v>400</v>
      </c>
      <c r="D165" s="484" t="s">
        <v>1767</v>
      </c>
      <c r="E165" s="467" t="s">
        <v>30</v>
      </c>
      <c r="F165" s="889">
        <v>1</v>
      </c>
      <c r="G165" s="21"/>
      <c r="H165" s="21"/>
    </row>
    <row r="166" spans="1:8">
      <c r="A166" s="478">
        <v>156</v>
      </c>
      <c r="B166" s="488"/>
      <c r="C166" s="462" t="s">
        <v>400</v>
      </c>
      <c r="D166" s="484" t="s">
        <v>1376</v>
      </c>
      <c r="E166" s="467" t="s">
        <v>30</v>
      </c>
      <c r="F166" s="889">
        <v>36</v>
      </c>
      <c r="G166" s="21"/>
      <c r="H166" s="21"/>
    </row>
    <row r="167" spans="1:8">
      <c r="A167" s="478">
        <v>157</v>
      </c>
      <c r="B167" s="488"/>
      <c r="C167" s="462" t="s">
        <v>400</v>
      </c>
      <c r="D167" s="484" t="s">
        <v>421</v>
      </c>
      <c r="E167" s="467" t="s">
        <v>30</v>
      </c>
      <c r="F167" s="889">
        <v>12</v>
      </c>
      <c r="G167" s="21"/>
      <c r="H167" s="21"/>
    </row>
    <row r="168" spans="1:8">
      <c r="A168" s="478">
        <v>158</v>
      </c>
      <c r="B168" s="488"/>
      <c r="C168" s="462" t="s">
        <v>400</v>
      </c>
      <c r="D168" s="484" t="s">
        <v>1377</v>
      </c>
      <c r="E168" s="467" t="s">
        <v>30</v>
      </c>
      <c r="F168" s="889">
        <v>5</v>
      </c>
      <c r="G168" s="21"/>
      <c r="H168" s="21"/>
    </row>
    <row r="169" spans="1:8">
      <c r="A169" s="478">
        <v>159</v>
      </c>
      <c r="B169" s="488"/>
      <c r="C169" s="462" t="s">
        <v>1370</v>
      </c>
      <c r="D169" s="484" t="s">
        <v>1768</v>
      </c>
      <c r="E169" s="467" t="s">
        <v>30</v>
      </c>
      <c r="F169" s="889">
        <v>7</v>
      </c>
      <c r="G169" s="21"/>
      <c r="H169" s="21"/>
    </row>
    <row r="170" spans="1:8">
      <c r="A170" s="478">
        <v>160</v>
      </c>
      <c r="B170" s="488"/>
      <c r="C170" s="462" t="s">
        <v>1370</v>
      </c>
      <c r="D170" s="484" t="s">
        <v>1378</v>
      </c>
      <c r="E170" s="467" t="s">
        <v>30</v>
      </c>
      <c r="F170" s="889">
        <v>1</v>
      </c>
      <c r="G170" s="21"/>
      <c r="H170" s="21"/>
    </row>
    <row r="171" spans="1:8">
      <c r="A171" s="478">
        <v>161</v>
      </c>
      <c r="B171" s="488"/>
      <c r="C171" s="462" t="s">
        <v>1370</v>
      </c>
      <c r="D171" s="484" t="s">
        <v>1769</v>
      </c>
      <c r="E171" s="467" t="s">
        <v>30</v>
      </c>
      <c r="F171" s="889">
        <v>2</v>
      </c>
      <c r="G171" s="21"/>
      <c r="H171" s="21"/>
    </row>
    <row r="172" spans="1:8">
      <c r="A172" s="478">
        <v>162</v>
      </c>
      <c r="B172" s="488"/>
      <c r="C172" s="462" t="s">
        <v>1370</v>
      </c>
      <c r="D172" s="484" t="s">
        <v>1373</v>
      </c>
      <c r="E172" s="467" t="s">
        <v>30</v>
      </c>
      <c r="F172" s="889">
        <v>3</v>
      </c>
      <c r="G172" s="21"/>
      <c r="H172" s="21"/>
    </row>
    <row r="173" spans="1:8">
      <c r="A173" s="478">
        <v>163</v>
      </c>
      <c r="B173" s="488"/>
      <c r="C173" s="462" t="s">
        <v>1370</v>
      </c>
      <c r="D173" s="484" t="s">
        <v>439</v>
      </c>
      <c r="E173" s="467" t="s">
        <v>30</v>
      </c>
      <c r="F173" s="889">
        <v>1</v>
      </c>
      <c r="G173" s="21"/>
      <c r="H173" s="21"/>
    </row>
    <row r="174" spans="1:8">
      <c r="A174" s="478">
        <v>164</v>
      </c>
      <c r="B174" s="488"/>
      <c r="C174" s="462" t="s">
        <v>1379</v>
      </c>
      <c r="D174" s="484" t="s">
        <v>1770</v>
      </c>
      <c r="E174" s="467" t="s">
        <v>30</v>
      </c>
      <c r="F174" s="889">
        <v>2</v>
      </c>
      <c r="G174" s="21"/>
      <c r="H174" s="21"/>
    </row>
    <row r="175" spans="1:8">
      <c r="A175" s="478">
        <v>165</v>
      </c>
      <c r="B175" s="488"/>
      <c r="C175" s="462" t="s">
        <v>1379</v>
      </c>
      <c r="D175" s="484" t="s">
        <v>1771</v>
      </c>
      <c r="E175" s="467" t="s">
        <v>30</v>
      </c>
      <c r="F175" s="889">
        <v>2</v>
      </c>
      <c r="G175" s="21"/>
      <c r="H175" s="21"/>
    </row>
    <row r="176" spans="1:8">
      <c r="A176" s="478">
        <v>166</v>
      </c>
      <c r="B176" s="488"/>
      <c r="C176" s="462" t="s">
        <v>1379</v>
      </c>
      <c r="D176" s="484" t="s">
        <v>1772</v>
      </c>
      <c r="E176" s="467" t="s">
        <v>30</v>
      </c>
      <c r="F176" s="889">
        <v>4</v>
      </c>
      <c r="G176" s="21"/>
      <c r="H176" s="21"/>
    </row>
    <row r="177" spans="1:8">
      <c r="A177" s="478">
        <v>167</v>
      </c>
      <c r="B177" s="488"/>
      <c r="C177" s="462" t="s">
        <v>1379</v>
      </c>
      <c r="D177" s="484" t="s">
        <v>1380</v>
      </c>
      <c r="E177" s="467" t="s">
        <v>30</v>
      </c>
      <c r="F177" s="889">
        <v>1</v>
      </c>
      <c r="G177" s="21"/>
      <c r="H177" s="21"/>
    </row>
    <row r="178" spans="1:8">
      <c r="A178" s="478">
        <v>168</v>
      </c>
      <c r="B178" s="488"/>
      <c r="C178" s="462" t="s">
        <v>1379</v>
      </c>
      <c r="D178" s="484" t="s">
        <v>1773</v>
      </c>
      <c r="E178" s="467" t="s">
        <v>30</v>
      </c>
      <c r="F178" s="889">
        <v>1</v>
      </c>
      <c r="G178" s="21"/>
      <c r="H178" s="21"/>
    </row>
    <row r="179" spans="1:8">
      <c r="A179" s="478">
        <v>169</v>
      </c>
      <c r="B179" s="488"/>
      <c r="C179" s="462" t="s">
        <v>1379</v>
      </c>
      <c r="D179" s="484" t="s">
        <v>1381</v>
      </c>
      <c r="E179" s="467" t="s">
        <v>30</v>
      </c>
      <c r="F179" s="889">
        <v>1</v>
      </c>
      <c r="G179" s="21"/>
      <c r="H179" s="21"/>
    </row>
    <row r="180" spans="1:8" ht="24">
      <c r="A180" s="478">
        <v>170</v>
      </c>
      <c r="B180" s="488"/>
      <c r="C180" s="462" t="s">
        <v>402</v>
      </c>
      <c r="D180" s="484" t="s">
        <v>1774</v>
      </c>
      <c r="E180" s="467" t="s">
        <v>30</v>
      </c>
      <c r="F180" s="889">
        <v>2</v>
      </c>
      <c r="G180" s="21"/>
      <c r="H180" s="21"/>
    </row>
    <row r="181" spans="1:8" ht="24">
      <c r="A181" s="478">
        <v>171</v>
      </c>
      <c r="B181" s="488"/>
      <c r="C181" s="462" t="s">
        <v>402</v>
      </c>
      <c r="D181" s="484" t="s">
        <v>1775</v>
      </c>
      <c r="E181" s="467" t="s">
        <v>30</v>
      </c>
      <c r="F181" s="889">
        <v>4</v>
      </c>
      <c r="G181" s="21"/>
      <c r="H181" s="21"/>
    </row>
    <row r="182" spans="1:8" ht="24">
      <c r="A182" s="478">
        <v>172</v>
      </c>
      <c r="B182" s="488"/>
      <c r="C182" s="462" t="s">
        <v>402</v>
      </c>
      <c r="D182" s="484" t="s">
        <v>1776</v>
      </c>
      <c r="E182" s="467" t="s">
        <v>30</v>
      </c>
      <c r="F182" s="889">
        <v>1</v>
      </c>
      <c r="G182" s="21"/>
      <c r="H182" s="21"/>
    </row>
    <row r="183" spans="1:8" ht="24">
      <c r="A183" s="478">
        <v>173</v>
      </c>
      <c r="B183" s="488"/>
      <c r="C183" s="462" t="s">
        <v>402</v>
      </c>
      <c r="D183" s="484" t="s">
        <v>1777</v>
      </c>
      <c r="E183" s="467" t="s">
        <v>30</v>
      </c>
      <c r="F183" s="889">
        <v>2</v>
      </c>
      <c r="G183" s="21"/>
      <c r="H183" s="21"/>
    </row>
    <row r="184" spans="1:8" ht="24">
      <c r="A184" s="478">
        <v>174</v>
      </c>
      <c r="B184" s="488"/>
      <c r="C184" s="462" t="s">
        <v>402</v>
      </c>
      <c r="D184" s="484" t="s">
        <v>1778</v>
      </c>
      <c r="E184" s="467" t="s">
        <v>30</v>
      </c>
      <c r="F184" s="889">
        <v>1</v>
      </c>
      <c r="G184" s="21"/>
      <c r="H184" s="21"/>
    </row>
    <row r="185" spans="1:8">
      <c r="A185" s="478">
        <v>175</v>
      </c>
      <c r="B185" s="488"/>
      <c r="C185" s="462" t="s">
        <v>402</v>
      </c>
      <c r="D185" s="484" t="s">
        <v>1074</v>
      </c>
      <c r="E185" s="467" t="s">
        <v>30</v>
      </c>
      <c r="F185" s="889">
        <v>4</v>
      </c>
      <c r="G185" s="21"/>
      <c r="H185" s="21"/>
    </row>
    <row r="186" spans="1:8">
      <c r="A186" s="478">
        <v>176</v>
      </c>
      <c r="B186" s="488"/>
      <c r="C186" s="462" t="s">
        <v>402</v>
      </c>
      <c r="D186" s="484" t="s">
        <v>1075</v>
      </c>
      <c r="E186" s="467" t="s">
        <v>30</v>
      </c>
      <c r="F186" s="889">
        <v>1</v>
      </c>
      <c r="G186" s="21"/>
      <c r="H186" s="21"/>
    </row>
    <row r="187" spans="1:8">
      <c r="A187" s="478">
        <v>177</v>
      </c>
      <c r="B187" s="488"/>
      <c r="C187" s="462" t="s">
        <v>402</v>
      </c>
      <c r="D187" s="484" t="s">
        <v>1076</v>
      </c>
      <c r="E187" s="467" t="s">
        <v>30</v>
      </c>
      <c r="F187" s="889">
        <v>1</v>
      </c>
      <c r="G187" s="21"/>
      <c r="H187" s="21"/>
    </row>
    <row r="188" spans="1:8">
      <c r="A188" s="478">
        <v>178</v>
      </c>
      <c r="B188" s="488"/>
      <c r="C188" s="462" t="s">
        <v>402</v>
      </c>
      <c r="D188" s="484" t="s">
        <v>434</v>
      </c>
      <c r="E188" s="467" t="s">
        <v>30</v>
      </c>
      <c r="F188" s="889">
        <v>1</v>
      </c>
      <c r="G188" s="21"/>
      <c r="H188" s="21"/>
    </row>
    <row r="189" spans="1:8">
      <c r="A189" s="478">
        <v>179</v>
      </c>
      <c r="B189" s="488"/>
      <c r="C189" s="462" t="s">
        <v>402</v>
      </c>
      <c r="D189" s="484" t="s">
        <v>1077</v>
      </c>
      <c r="E189" s="467" t="s">
        <v>30</v>
      </c>
      <c r="F189" s="889">
        <v>15</v>
      </c>
      <c r="G189" s="21"/>
      <c r="H189" s="21"/>
    </row>
    <row r="190" spans="1:8">
      <c r="A190" s="478">
        <v>180</v>
      </c>
      <c r="B190" s="488"/>
      <c r="C190" s="462" t="s">
        <v>403</v>
      </c>
      <c r="D190" s="484"/>
      <c r="E190" s="467" t="s">
        <v>30</v>
      </c>
      <c r="F190" s="889">
        <v>261</v>
      </c>
      <c r="G190" s="21"/>
      <c r="H190" s="21"/>
    </row>
    <row r="191" spans="1:8" ht="24">
      <c r="A191" s="478">
        <v>181</v>
      </c>
      <c r="B191" s="488"/>
      <c r="C191" s="462" t="s">
        <v>1078</v>
      </c>
      <c r="D191" s="472" t="s">
        <v>1382</v>
      </c>
      <c r="E191" s="464" t="s">
        <v>64</v>
      </c>
      <c r="F191" s="890">
        <v>20</v>
      </c>
      <c r="G191" s="21"/>
      <c r="H191" s="21"/>
    </row>
    <row r="192" spans="1:8" ht="24">
      <c r="A192" s="478">
        <v>182</v>
      </c>
      <c r="B192" s="488"/>
      <c r="C192" s="462" t="s">
        <v>1078</v>
      </c>
      <c r="D192" s="472" t="s">
        <v>404</v>
      </c>
      <c r="E192" s="464" t="s">
        <v>64</v>
      </c>
      <c r="F192" s="890">
        <v>60</v>
      </c>
      <c r="G192" s="21"/>
      <c r="H192" s="21"/>
    </row>
    <row r="193" spans="1:8" ht="24">
      <c r="A193" s="478">
        <v>183</v>
      </c>
      <c r="B193" s="488"/>
      <c r="C193" s="462" t="s">
        <v>1078</v>
      </c>
      <c r="D193" s="472" t="s">
        <v>405</v>
      </c>
      <c r="E193" s="464" t="s">
        <v>64</v>
      </c>
      <c r="F193" s="890">
        <v>1200</v>
      </c>
      <c r="G193" s="21"/>
      <c r="H193" s="21"/>
    </row>
    <row r="194" spans="1:8" ht="24">
      <c r="A194" s="478">
        <v>184</v>
      </c>
      <c r="B194" s="488"/>
      <c r="C194" s="462" t="s">
        <v>1078</v>
      </c>
      <c r="D194" s="472" t="s">
        <v>406</v>
      </c>
      <c r="E194" s="464" t="s">
        <v>64</v>
      </c>
      <c r="F194" s="890">
        <v>2900</v>
      </c>
      <c r="G194" s="21"/>
      <c r="H194" s="21"/>
    </row>
    <row r="195" spans="1:8" ht="24">
      <c r="A195" s="478">
        <v>185</v>
      </c>
      <c r="B195" s="488"/>
      <c r="C195" s="462" t="s">
        <v>443</v>
      </c>
      <c r="D195" s="484" t="s">
        <v>444</v>
      </c>
      <c r="E195" s="467" t="s">
        <v>64</v>
      </c>
      <c r="F195" s="889">
        <v>20</v>
      </c>
      <c r="G195" s="21"/>
      <c r="H195" s="21"/>
    </row>
    <row r="196" spans="1:8">
      <c r="A196" s="478">
        <v>186</v>
      </c>
      <c r="B196" s="488"/>
      <c r="C196" s="462" t="s">
        <v>407</v>
      </c>
      <c r="D196" s="489"/>
      <c r="E196" s="467" t="s">
        <v>13</v>
      </c>
      <c r="F196" s="889">
        <v>1</v>
      </c>
      <c r="G196" s="21"/>
      <c r="H196" s="21"/>
    </row>
    <row r="197" spans="1:8">
      <c r="A197" s="478">
        <v>187</v>
      </c>
      <c r="B197" s="488"/>
      <c r="C197" s="490" t="s">
        <v>408</v>
      </c>
      <c r="D197" s="489"/>
      <c r="E197" s="467" t="s">
        <v>13</v>
      </c>
      <c r="F197" s="889">
        <v>1</v>
      </c>
      <c r="G197" s="21"/>
      <c r="H197" s="21"/>
    </row>
    <row r="198" spans="1:8">
      <c r="A198" s="478">
        <v>188</v>
      </c>
      <c r="B198" s="488"/>
      <c r="C198" s="462" t="s">
        <v>409</v>
      </c>
      <c r="D198" s="484"/>
      <c r="E198" s="467" t="s">
        <v>13</v>
      </c>
      <c r="F198" s="889">
        <v>1</v>
      </c>
      <c r="G198" s="21"/>
      <c r="H198" s="21"/>
    </row>
    <row r="199" spans="1:8">
      <c r="A199" s="478">
        <v>189</v>
      </c>
      <c r="B199" s="488"/>
      <c r="C199" s="490" t="s">
        <v>410</v>
      </c>
      <c r="D199" s="489"/>
      <c r="E199" s="467" t="s">
        <v>13</v>
      </c>
      <c r="F199" s="889">
        <v>1</v>
      </c>
      <c r="G199" s="21"/>
      <c r="H199" s="21"/>
    </row>
    <row r="200" spans="1:8" s="16" customFormat="1">
      <c r="A200" s="491"/>
      <c r="B200" s="488"/>
      <c r="C200" s="492" t="s">
        <v>1779</v>
      </c>
      <c r="D200" s="493"/>
      <c r="E200" s="494"/>
      <c r="F200" s="891"/>
      <c r="G200" s="46"/>
      <c r="H200" s="46"/>
    </row>
    <row r="201" spans="1:8">
      <c r="A201" s="478">
        <v>1</v>
      </c>
      <c r="B201" s="488"/>
      <c r="C201" s="462" t="s">
        <v>1780</v>
      </c>
      <c r="D201" s="484" t="s">
        <v>1781</v>
      </c>
      <c r="E201" s="467" t="s">
        <v>13</v>
      </c>
      <c r="F201" s="889">
        <v>4</v>
      </c>
      <c r="G201" s="21"/>
      <c r="H201" s="21"/>
    </row>
    <row r="202" spans="1:8">
      <c r="A202" s="478">
        <v>2</v>
      </c>
      <c r="B202" s="488"/>
      <c r="C202" s="462" t="s">
        <v>1782</v>
      </c>
      <c r="D202" s="484" t="s">
        <v>1783</v>
      </c>
      <c r="E202" s="467" t="s">
        <v>13</v>
      </c>
      <c r="F202" s="889">
        <v>3</v>
      </c>
      <c r="G202" s="21"/>
      <c r="H202" s="21"/>
    </row>
    <row r="203" spans="1:8">
      <c r="A203" s="478">
        <v>3</v>
      </c>
      <c r="B203" s="488"/>
      <c r="C203" s="462" t="s">
        <v>1782</v>
      </c>
      <c r="D203" s="484" t="s">
        <v>1784</v>
      </c>
      <c r="E203" s="467" t="s">
        <v>13</v>
      </c>
      <c r="F203" s="889">
        <v>64</v>
      </c>
      <c r="G203" s="21"/>
      <c r="H203" s="21"/>
    </row>
    <row r="204" spans="1:8">
      <c r="A204" s="478">
        <v>4</v>
      </c>
      <c r="B204" s="488"/>
      <c r="C204" s="462" t="s">
        <v>1785</v>
      </c>
      <c r="D204" s="484" t="s">
        <v>1786</v>
      </c>
      <c r="E204" s="467" t="s">
        <v>13</v>
      </c>
      <c r="F204" s="889">
        <v>67</v>
      </c>
      <c r="G204" s="21"/>
      <c r="H204" s="21"/>
    </row>
    <row r="205" spans="1:8">
      <c r="A205" s="478">
        <v>5</v>
      </c>
      <c r="B205" s="488"/>
      <c r="C205" s="462" t="s">
        <v>1787</v>
      </c>
      <c r="D205" s="484" t="s">
        <v>1788</v>
      </c>
      <c r="E205" s="467" t="s">
        <v>13</v>
      </c>
      <c r="F205" s="889">
        <v>7</v>
      </c>
      <c r="G205" s="21"/>
      <c r="H205" s="21"/>
    </row>
    <row r="206" spans="1:8">
      <c r="A206" s="478">
        <v>6</v>
      </c>
      <c r="B206" s="488"/>
      <c r="C206" s="462" t="s">
        <v>1789</v>
      </c>
      <c r="D206" s="484" t="s">
        <v>1790</v>
      </c>
      <c r="E206" s="467" t="s">
        <v>13</v>
      </c>
      <c r="F206" s="889">
        <v>4</v>
      </c>
      <c r="G206" s="21"/>
      <c r="H206" s="21"/>
    </row>
    <row r="207" spans="1:8">
      <c r="A207" s="478">
        <v>7</v>
      </c>
      <c r="B207" s="488"/>
      <c r="C207" s="462" t="s">
        <v>1791</v>
      </c>
      <c r="D207" s="484" t="s">
        <v>1792</v>
      </c>
      <c r="E207" s="467" t="s">
        <v>13</v>
      </c>
      <c r="F207" s="889">
        <v>1</v>
      </c>
      <c r="G207" s="21"/>
      <c r="H207" s="21"/>
    </row>
    <row r="208" spans="1:8">
      <c r="A208" s="478">
        <v>8</v>
      </c>
      <c r="B208" s="488"/>
      <c r="C208" s="462" t="s">
        <v>1793</v>
      </c>
      <c r="D208" s="484" t="s">
        <v>1794</v>
      </c>
      <c r="E208" s="467" t="s">
        <v>13</v>
      </c>
      <c r="F208" s="889">
        <v>1</v>
      </c>
      <c r="G208" s="21"/>
      <c r="H208" s="21"/>
    </row>
    <row r="209" spans="1:8">
      <c r="A209" s="478">
        <v>9</v>
      </c>
      <c r="B209" s="488"/>
      <c r="C209" s="462" t="s">
        <v>1795</v>
      </c>
      <c r="D209" s="484" t="s">
        <v>1796</v>
      </c>
      <c r="E209" s="467" t="s">
        <v>13</v>
      </c>
      <c r="F209" s="889">
        <v>1</v>
      </c>
      <c r="G209" s="21"/>
      <c r="H209" s="21"/>
    </row>
    <row r="210" spans="1:8">
      <c r="A210" s="478">
        <v>10</v>
      </c>
      <c r="B210" s="488"/>
      <c r="C210" s="462" t="s">
        <v>1797</v>
      </c>
      <c r="D210" s="484" t="s">
        <v>1798</v>
      </c>
      <c r="E210" s="467" t="s">
        <v>13</v>
      </c>
      <c r="F210" s="889">
        <v>1</v>
      </c>
      <c r="G210" s="21"/>
      <c r="H210" s="21"/>
    </row>
    <row r="211" spans="1:8">
      <c r="A211" s="478">
        <v>11</v>
      </c>
      <c r="B211" s="488"/>
      <c r="C211" s="462" t="s">
        <v>1799</v>
      </c>
      <c r="D211" s="484" t="s">
        <v>1800</v>
      </c>
      <c r="E211" s="467" t="s">
        <v>13</v>
      </c>
      <c r="F211" s="889">
        <v>1</v>
      </c>
      <c r="G211" s="21"/>
      <c r="H211" s="21"/>
    </row>
    <row r="212" spans="1:8">
      <c r="A212" s="478">
        <v>12</v>
      </c>
      <c r="B212" s="488"/>
      <c r="C212" s="462" t="s">
        <v>1801</v>
      </c>
      <c r="D212" s="484" t="s">
        <v>1802</v>
      </c>
      <c r="E212" s="467" t="s">
        <v>13</v>
      </c>
      <c r="F212" s="889">
        <v>1</v>
      </c>
      <c r="G212" s="21"/>
      <c r="H212" s="21"/>
    </row>
    <row r="213" spans="1:8">
      <c r="A213" s="478">
        <v>13</v>
      </c>
      <c r="B213" s="488"/>
      <c r="C213" s="462" t="s">
        <v>1803</v>
      </c>
      <c r="D213" s="484"/>
      <c r="E213" s="467" t="s">
        <v>13</v>
      </c>
      <c r="F213" s="889">
        <v>1</v>
      </c>
    </row>
    <row r="214" spans="1:8">
      <c r="A214" s="478">
        <v>14</v>
      </c>
      <c r="B214" s="488"/>
      <c r="C214" s="462" t="s">
        <v>1804</v>
      </c>
      <c r="D214" s="479"/>
      <c r="E214" s="467" t="s">
        <v>13</v>
      </c>
      <c r="F214" s="888">
        <v>1</v>
      </c>
    </row>
    <row r="215" spans="1:8">
      <c r="A215" s="478">
        <v>15</v>
      </c>
      <c r="B215" s="488"/>
      <c r="C215" s="483" t="s">
        <v>352</v>
      </c>
      <c r="D215" s="486"/>
      <c r="E215" s="467" t="s">
        <v>13</v>
      </c>
      <c r="F215" s="888">
        <v>1</v>
      </c>
    </row>
    <row r="216" spans="1:8">
      <c r="A216" s="478">
        <v>16</v>
      </c>
      <c r="B216" s="488"/>
      <c r="C216" s="483" t="s">
        <v>354</v>
      </c>
      <c r="D216" s="486"/>
      <c r="E216" s="467" t="s">
        <v>13</v>
      </c>
      <c r="F216" s="888">
        <v>1</v>
      </c>
    </row>
    <row r="217" spans="1:8">
      <c r="A217" s="478">
        <v>17</v>
      </c>
      <c r="B217" s="488"/>
      <c r="C217" s="462" t="s">
        <v>383</v>
      </c>
      <c r="D217" s="484"/>
      <c r="E217" s="467" t="s">
        <v>13</v>
      </c>
      <c r="F217" s="889">
        <v>1</v>
      </c>
    </row>
    <row r="218" spans="1:8">
      <c r="A218" s="406"/>
      <c r="B218" s="414"/>
      <c r="C218" s="42"/>
      <c r="D218" s="42"/>
      <c r="E218" s="43"/>
      <c r="F218" s="432"/>
    </row>
    <row r="219" spans="1:8" s="50" customFormat="1" ht="12.75" customHeight="1">
      <c r="A219" s="387"/>
      <c r="B219" s="387"/>
      <c r="C219" s="418"/>
      <c r="D219" s="418"/>
      <c r="E219" s="418" t="s">
        <v>1</v>
      </c>
      <c r="F219" s="418"/>
    </row>
    <row r="220" spans="1:8" s="50" customFormat="1" ht="45" customHeight="1">
      <c r="A220"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20" s="971"/>
      <c r="C220" s="971"/>
      <c r="D220" s="971"/>
      <c r="E220" s="971"/>
      <c r="F220" s="971"/>
      <c r="G220" s="971"/>
      <c r="H220" s="971"/>
    </row>
  </sheetData>
  <mergeCells count="8">
    <mergeCell ref="A220:H22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J104"/>
  <sheetViews>
    <sheetView showZeros="0" view="pageBreakPreview" topLeftCell="A36" zoomScaleNormal="100" zoomScaleSheetLayoutView="100" workbookViewId="0">
      <selection activeCell="D36" sqref="D36"/>
    </sheetView>
  </sheetViews>
  <sheetFormatPr defaultColWidth="9.109375" defaultRowHeight="13.2"/>
  <cols>
    <col min="1" max="1" width="4.88671875" style="154" customWidth="1"/>
    <col min="2" max="2" width="16.21875" style="154" hidden="1" customWidth="1"/>
    <col min="3" max="3" width="40.21875" style="154" customWidth="1"/>
    <col min="4" max="4" width="14.88671875" style="154" customWidth="1"/>
    <col min="5" max="5" width="8.109375" style="154" customWidth="1"/>
    <col min="6" max="7" width="9.109375" style="154"/>
    <col min="8" max="8" width="20.77734375" style="154" customWidth="1"/>
    <col min="9" max="9" width="9.109375" style="154"/>
    <col min="10" max="10" width="9.109375" style="154" hidden="1" customWidth="1"/>
    <col min="11" max="16384" width="9.109375" style="154"/>
  </cols>
  <sheetData>
    <row r="1" spans="1:8" s="151" customFormat="1">
      <c r="A1" s="985" t="s">
        <v>8</v>
      </c>
      <c r="B1" s="985"/>
      <c r="C1" s="985"/>
      <c r="D1" s="150" t="str">
        <f ca="1">MID(CELL("filename",A1), FIND("]", CELL("filename",A1))+ 1, 255)</f>
        <v>2,5</v>
      </c>
      <c r="F1" s="150"/>
      <c r="G1" s="150"/>
      <c r="H1" s="150"/>
    </row>
    <row r="2" spans="1:8" s="151" customFormat="1" ht="17.399999999999999">
      <c r="A2" s="986" t="str">
        <f>C9</f>
        <v>Siltuma mezgls</v>
      </c>
      <c r="B2" s="986"/>
      <c r="C2" s="986"/>
      <c r="D2" s="986"/>
      <c r="E2" s="986"/>
      <c r="F2" s="986"/>
      <c r="G2" s="986"/>
      <c r="H2" s="986"/>
    </row>
    <row r="3" spans="1:8" ht="13.8" customHeight="1">
      <c r="A3" s="152" t="s">
        <v>1618</v>
      </c>
      <c r="B3" s="152"/>
      <c r="C3" s="153"/>
      <c r="D3" s="153"/>
      <c r="E3" s="153"/>
      <c r="F3" s="153"/>
    </row>
    <row r="4" spans="1:8" s="156" customFormat="1">
      <c r="A4" s="152" t="s">
        <v>1619</v>
      </c>
      <c r="B4" s="152"/>
      <c r="C4" s="155"/>
      <c r="D4" s="155"/>
      <c r="E4" s="155"/>
      <c r="F4" s="155"/>
    </row>
    <row r="5" spans="1:8" s="156" customFormat="1">
      <c r="A5" s="152" t="s">
        <v>1620</v>
      </c>
      <c r="B5" s="152"/>
      <c r="C5" s="157"/>
      <c r="D5" s="158"/>
      <c r="E5" s="158"/>
      <c r="F5" s="158"/>
    </row>
    <row r="6" spans="1:8">
      <c r="A6" s="159"/>
      <c r="B6" s="159"/>
    </row>
    <row r="7" spans="1:8" ht="14.25" customHeight="1">
      <c r="A7" s="987" t="s">
        <v>0</v>
      </c>
      <c r="B7" s="988"/>
      <c r="C7" s="1008" t="s">
        <v>2</v>
      </c>
      <c r="D7" s="1009"/>
      <c r="E7" s="991" t="s">
        <v>3</v>
      </c>
      <c r="F7" s="992" t="s">
        <v>4</v>
      </c>
      <c r="G7" s="160"/>
      <c r="H7" s="161"/>
    </row>
    <row r="8" spans="1:8" ht="59.25" customHeight="1">
      <c r="A8" s="987"/>
      <c r="B8" s="989"/>
      <c r="C8" s="1010"/>
      <c r="D8" s="1011"/>
      <c r="E8" s="991"/>
      <c r="F8" s="992"/>
      <c r="G8" s="160"/>
      <c r="H8" s="161"/>
    </row>
    <row r="9" spans="1:8">
      <c r="A9" s="271"/>
      <c r="B9" s="275"/>
      <c r="C9" s="276" t="s">
        <v>243</v>
      </c>
      <c r="D9" s="272"/>
      <c r="E9" s="274"/>
      <c r="F9" s="273"/>
      <c r="G9" s="160"/>
      <c r="H9" s="161"/>
    </row>
    <row r="10" spans="1:8" ht="26.4">
      <c r="A10" s="710"/>
      <c r="B10" s="709"/>
      <c r="C10" s="711" t="s">
        <v>1805</v>
      </c>
      <c r="D10" s="711"/>
      <c r="E10" s="712"/>
      <c r="F10" s="712"/>
      <c r="G10" s="160"/>
      <c r="H10" s="161"/>
    </row>
    <row r="11" spans="1:8" ht="67.2" customHeight="1">
      <c r="A11" s="715">
        <v>1</v>
      </c>
      <c r="B11" s="715"/>
      <c r="C11" s="716" t="s">
        <v>446</v>
      </c>
      <c r="D11" s="717" t="s">
        <v>2036</v>
      </c>
      <c r="E11" s="718" t="s">
        <v>30</v>
      </c>
      <c r="F11" s="719">
        <v>1</v>
      </c>
      <c r="G11" s="160"/>
      <c r="H11" s="161"/>
    </row>
    <row r="12" spans="1:8" ht="26.4">
      <c r="A12" s="720">
        <f>A11+1</f>
        <v>2</v>
      </c>
      <c r="B12" s="720"/>
      <c r="C12" s="721" t="s">
        <v>447</v>
      </c>
      <c r="D12" s="722" t="s">
        <v>2037</v>
      </c>
      <c r="E12" s="718" t="s">
        <v>30</v>
      </c>
      <c r="F12" s="713">
        <v>1</v>
      </c>
      <c r="G12" s="160"/>
      <c r="H12" s="161"/>
    </row>
    <row r="13" spans="1:8" ht="26.4">
      <c r="A13" s="720">
        <f t="shared" ref="A13:A76" si="0">A12+1</f>
        <v>3</v>
      </c>
      <c r="B13" s="720"/>
      <c r="C13" s="716" t="s">
        <v>448</v>
      </c>
      <c r="D13" s="717" t="s">
        <v>449</v>
      </c>
      <c r="E13" s="718" t="s">
        <v>30</v>
      </c>
      <c r="F13" s="719">
        <v>1</v>
      </c>
      <c r="G13" s="160"/>
      <c r="H13" s="161"/>
    </row>
    <row r="14" spans="1:8">
      <c r="A14" s="720">
        <f t="shared" si="0"/>
        <v>4</v>
      </c>
      <c r="B14" s="720"/>
      <c r="C14" s="716" t="s">
        <v>450</v>
      </c>
      <c r="D14" s="717" t="s">
        <v>2038</v>
      </c>
      <c r="E14" s="718" t="s">
        <v>30</v>
      </c>
      <c r="F14" s="719">
        <v>1</v>
      </c>
      <c r="G14" s="160"/>
      <c r="H14" s="161"/>
    </row>
    <row r="15" spans="1:8">
      <c r="A15" s="720">
        <f t="shared" si="0"/>
        <v>5</v>
      </c>
      <c r="B15" s="720"/>
      <c r="C15" s="716" t="s">
        <v>451</v>
      </c>
      <c r="D15" s="717" t="s">
        <v>2039</v>
      </c>
      <c r="E15" s="718" t="s">
        <v>30</v>
      </c>
      <c r="F15" s="719">
        <v>1</v>
      </c>
      <c r="G15" s="160"/>
      <c r="H15" s="161"/>
    </row>
    <row r="16" spans="1:8">
      <c r="A16" s="720">
        <f t="shared" si="0"/>
        <v>6</v>
      </c>
      <c r="B16" s="720"/>
      <c r="C16" s="716" t="s">
        <v>2040</v>
      </c>
      <c r="D16" s="717" t="s">
        <v>2041</v>
      </c>
      <c r="E16" s="718" t="s">
        <v>30</v>
      </c>
      <c r="F16" s="719">
        <v>1</v>
      </c>
      <c r="G16" s="160"/>
      <c r="H16" s="161"/>
    </row>
    <row r="17" spans="1:8">
      <c r="A17" s="720">
        <f t="shared" si="0"/>
        <v>7</v>
      </c>
      <c r="B17" s="720"/>
      <c r="C17" s="716" t="s">
        <v>452</v>
      </c>
      <c r="D17" s="717" t="s">
        <v>2042</v>
      </c>
      <c r="E17" s="718" t="s">
        <v>30</v>
      </c>
      <c r="F17" s="719">
        <v>1</v>
      </c>
      <c r="G17" s="160"/>
      <c r="H17" s="161"/>
    </row>
    <row r="18" spans="1:8">
      <c r="A18" s="720">
        <f t="shared" si="0"/>
        <v>8</v>
      </c>
      <c r="B18" s="720"/>
      <c r="C18" s="716" t="s">
        <v>453</v>
      </c>
      <c r="D18" s="717" t="s">
        <v>454</v>
      </c>
      <c r="E18" s="718" t="s">
        <v>30</v>
      </c>
      <c r="F18" s="719">
        <v>1</v>
      </c>
      <c r="G18" s="160"/>
      <c r="H18" s="161"/>
    </row>
    <row r="19" spans="1:8">
      <c r="A19" s="720">
        <f t="shared" si="0"/>
        <v>9</v>
      </c>
      <c r="B19" s="720"/>
      <c r="C19" s="716" t="s">
        <v>453</v>
      </c>
      <c r="D19" s="717" t="s">
        <v>455</v>
      </c>
      <c r="E19" s="718" t="s">
        <v>30</v>
      </c>
      <c r="F19" s="719">
        <v>1</v>
      </c>
      <c r="G19" s="160"/>
      <c r="H19" s="161"/>
    </row>
    <row r="20" spans="1:8">
      <c r="A20" s="720">
        <f t="shared" si="0"/>
        <v>10</v>
      </c>
      <c r="B20" s="720"/>
      <c r="C20" s="716" t="s">
        <v>456</v>
      </c>
      <c r="D20" s="717" t="s">
        <v>2043</v>
      </c>
      <c r="E20" s="718" t="s">
        <v>30</v>
      </c>
      <c r="F20" s="719">
        <v>1</v>
      </c>
      <c r="G20" s="160"/>
      <c r="H20" s="161"/>
    </row>
    <row r="21" spans="1:8" ht="39.6">
      <c r="A21" s="720">
        <f t="shared" si="0"/>
        <v>11</v>
      </c>
      <c r="B21" s="720"/>
      <c r="C21" s="716" t="s">
        <v>457</v>
      </c>
      <c r="D21" s="717" t="s">
        <v>2044</v>
      </c>
      <c r="E21" s="718" t="s">
        <v>30</v>
      </c>
      <c r="F21" s="719">
        <v>1</v>
      </c>
      <c r="G21" s="160"/>
      <c r="H21" s="161"/>
    </row>
    <row r="22" spans="1:8" ht="26.4">
      <c r="A22" s="720">
        <f t="shared" si="0"/>
        <v>12</v>
      </c>
      <c r="B22" s="720"/>
      <c r="C22" s="716" t="s">
        <v>458</v>
      </c>
      <c r="D22" s="717" t="s">
        <v>459</v>
      </c>
      <c r="E22" s="718" t="s">
        <v>30</v>
      </c>
      <c r="F22" s="719">
        <v>1</v>
      </c>
      <c r="G22" s="160"/>
      <c r="H22" s="161"/>
    </row>
    <row r="23" spans="1:8" ht="26.4">
      <c r="A23" s="720">
        <f t="shared" si="0"/>
        <v>13</v>
      </c>
      <c r="B23" s="720"/>
      <c r="C23" s="716" t="s">
        <v>460</v>
      </c>
      <c r="D23" s="717" t="s">
        <v>2045</v>
      </c>
      <c r="E23" s="718" t="s">
        <v>30</v>
      </c>
      <c r="F23" s="719">
        <v>1</v>
      </c>
      <c r="G23" s="160"/>
      <c r="H23" s="161"/>
    </row>
    <row r="24" spans="1:8" ht="26.4">
      <c r="A24" s="720">
        <f t="shared" si="0"/>
        <v>14</v>
      </c>
      <c r="B24" s="720"/>
      <c r="C24" s="716" t="s">
        <v>461</v>
      </c>
      <c r="D24" s="717" t="s">
        <v>462</v>
      </c>
      <c r="E24" s="718" t="s">
        <v>30</v>
      </c>
      <c r="F24" s="719">
        <v>1</v>
      </c>
      <c r="G24" s="160"/>
      <c r="H24" s="161"/>
    </row>
    <row r="25" spans="1:8" ht="26.4">
      <c r="A25" s="720">
        <f t="shared" si="0"/>
        <v>15</v>
      </c>
      <c r="B25" s="720"/>
      <c r="C25" s="716" t="s">
        <v>463</v>
      </c>
      <c r="D25" s="717" t="s">
        <v>2046</v>
      </c>
      <c r="E25" s="718" t="s">
        <v>30</v>
      </c>
      <c r="F25" s="719">
        <v>1</v>
      </c>
      <c r="G25" s="160"/>
      <c r="H25" s="161"/>
    </row>
    <row r="26" spans="1:8" ht="26.4">
      <c r="A26" s="720">
        <f t="shared" si="0"/>
        <v>16</v>
      </c>
      <c r="B26" s="720"/>
      <c r="C26" s="716" t="s">
        <v>464</v>
      </c>
      <c r="D26" s="717" t="s">
        <v>462</v>
      </c>
      <c r="E26" s="718" t="s">
        <v>30</v>
      </c>
      <c r="F26" s="719">
        <v>1</v>
      </c>
      <c r="G26" s="160"/>
      <c r="H26" s="161"/>
    </row>
    <row r="27" spans="1:8" ht="26.4">
      <c r="A27" s="720">
        <f t="shared" si="0"/>
        <v>17</v>
      </c>
      <c r="B27" s="720"/>
      <c r="C27" s="716" t="s">
        <v>463</v>
      </c>
      <c r="D27" s="717" t="s">
        <v>2047</v>
      </c>
      <c r="E27" s="718" t="s">
        <v>30</v>
      </c>
      <c r="F27" s="719">
        <v>1</v>
      </c>
      <c r="G27" s="160"/>
      <c r="H27" s="161"/>
    </row>
    <row r="28" spans="1:8" ht="26.4">
      <c r="A28" s="720">
        <f t="shared" si="0"/>
        <v>18</v>
      </c>
      <c r="B28" s="720"/>
      <c r="C28" s="716" t="s">
        <v>464</v>
      </c>
      <c r="D28" s="717" t="s">
        <v>462</v>
      </c>
      <c r="E28" s="718" t="s">
        <v>30</v>
      </c>
      <c r="F28" s="719">
        <v>1</v>
      </c>
      <c r="G28" s="160"/>
      <c r="H28" s="161"/>
    </row>
    <row r="29" spans="1:8">
      <c r="A29" s="720">
        <f t="shared" si="0"/>
        <v>19</v>
      </c>
      <c r="B29" s="720"/>
      <c r="C29" s="716" t="s">
        <v>465</v>
      </c>
      <c r="D29" s="717" t="s">
        <v>466</v>
      </c>
      <c r="E29" s="718" t="s">
        <v>30</v>
      </c>
      <c r="F29" s="719">
        <v>2</v>
      </c>
      <c r="G29" s="160"/>
      <c r="H29" s="161"/>
    </row>
    <row r="30" spans="1:8">
      <c r="A30" s="720">
        <f t="shared" si="0"/>
        <v>20</v>
      </c>
      <c r="B30" s="720"/>
      <c r="C30" s="716" t="s">
        <v>316</v>
      </c>
      <c r="D30" s="717" t="s">
        <v>467</v>
      </c>
      <c r="E30" s="718" t="s">
        <v>30</v>
      </c>
      <c r="F30" s="719">
        <v>3</v>
      </c>
      <c r="G30" s="160"/>
      <c r="H30" s="161"/>
    </row>
    <row r="31" spans="1:8">
      <c r="A31" s="720">
        <f t="shared" si="0"/>
        <v>21</v>
      </c>
      <c r="B31" s="720"/>
      <c r="C31" s="716" t="s">
        <v>468</v>
      </c>
      <c r="D31" s="723" t="s">
        <v>469</v>
      </c>
      <c r="E31" s="718" t="s">
        <v>30</v>
      </c>
      <c r="F31" s="719">
        <v>1</v>
      </c>
      <c r="G31" s="160"/>
      <c r="H31" s="161"/>
    </row>
    <row r="32" spans="1:8">
      <c r="A32" s="720">
        <f t="shared" si="0"/>
        <v>22</v>
      </c>
      <c r="B32" s="720"/>
      <c r="C32" s="716" t="s">
        <v>470</v>
      </c>
      <c r="D32" s="717" t="s">
        <v>471</v>
      </c>
      <c r="E32" s="718" t="s">
        <v>30</v>
      </c>
      <c r="F32" s="724">
        <v>1</v>
      </c>
      <c r="G32" s="160"/>
      <c r="H32" s="161"/>
    </row>
    <row r="33" spans="1:8" ht="52.8">
      <c r="A33" s="720">
        <f t="shared" si="0"/>
        <v>23</v>
      </c>
      <c r="B33" s="720"/>
      <c r="C33" s="716" t="s">
        <v>472</v>
      </c>
      <c r="D33" s="717" t="s">
        <v>473</v>
      </c>
      <c r="E33" s="718" t="s">
        <v>30</v>
      </c>
      <c r="F33" s="719">
        <v>1</v>
      </c>
      <c r="G33" s="160"/>
      <c r="H33" s="161"/>
    </row>
    <row r="34" spans="1:8" ht="39.6">
      <c r="A34" s="720">
        <f t="shared" si="0"/>
        <v>24</v>
      </c>
      <c r="B34" s="720"/>
      <c r="C34" s="725" t="s">
        <v>317</v>
      </c>
      <c r="D34" s="717" t="s">
        <v>2194</v>
      </c>
      <c r="E34" s="718" t="s">
        <v>30</v>
      </c>
      <c r="F34" s="719">
        <v>1</v>
      </c>
      <c r="G34" s="160"/>
      <c r="H34" s="161"/>
    </row>
    <row r="35" spans="1:8" ht="39.6">
      <c r="A35" s="720">
        <f t="shared" si="0"/>
        <v>25</v>
      </c>
      <c r="B35" s="720"/>
      <c r="C35" s="725" t="s">
        <v>317</v>
      </c>
      <c r="D35" s="717" t="s">
        <v>2195</v>
      </c>
      <c r="E35" s="718" t="s">
        <v>30</v>
      </c>
      <c r="F35" s="719">
        <v>1</v>
      </c>
      <c r="G35" s="160"/>
      <c r="H35" s="161"/>
    </row>
    <row r="36" spans="1:8" ht="39.6">
      <c r="A36" s="720">
        <f t="shared" si="0"/>
        <v>26</v>
      </c>
      <c r="B36" s="720"/>
      <c r="C36" s="725" t="s">
        <v>317</v>
      </c>
      <c r="D36" s="717" t="s">
        <v>2196</v>
      </c>
      <c r="E36" s="718" t="s">
        <v>30</v>
      </c>
      <c r="F36" s="719">
        <v>1</v>
      </c>
      <c r="G36" s="160"/>
      <c r="H36" s="161"/>
    </row>
    <row r="37" spans="1:8">
      <c r="A37" s="720">
        <f t="shared" si="0"/>
        <v>27</v>
      </c>
      <c r="B37" s="720"/>
      <c r="C37" s="716" t="s">
        <v>474</v>
      </c>
      <c r="D37" s="717"/>
      <c r="E37" s="718" t="s">
        <v>30</v>
      </c>
      <c r="F37" s="719">
        <v>1</v>
      </c>
      <c r="G37" s="160"/>
      <c r="H37" s="161"/>
    </row>
    <row r="38" spans="1:8">
      <c r="A38" s="720">
        <f t="shared" si="0"/>
        <v>28</v>
      </c>
      <c r="B38" s="720"/>
      <c r="C38" s="716" t="s">
        <v>322</v>
      </c>
      <c r="D38" s="723" t="s">
        <v>475</v>
      </c>
      <c r="E38" s="718" t="s">
        <v>30</v>
      </c>
      <c r="F38" s="719">
        <v>2</v>
      </c>
      <c r="G38" s="160"/>
      <c r="H38" s="161"/>
    </row>
    <row r="39" spans="1:8">
      <c r="A39" s="720">
        <f t="shared" si="0"/>
        <v>29</v>
      </c>
      <c r="B39" s="720"/>
      <c r="C39" s="716" t="s">
        <v>322</v>
      </c>
      <c r="D39" s="723" t="s">
        <v>323</v>
      </c>
      <c r="E39" s="718" t="s">
        <v>30</v>
      </c>
      <c r="F39" s="719">
        <v>2</v>
      </c>
      <c r="G39" s="160"/>
      <c r="H39" s="161"/>
    </row>
    <row r="40" spans="1:8">
      <c r="A40" s="720">
        <f t="shared" si="0"/>
        <v>30</v>
      </c>
      <c r="B40" s="720"/>
      <c r="C40" s="716" t="s">
        <v>2048</v>
      </c>
      <c r="D40" s="717" t="s">
        <v>2049</v>
      </c>
      <c r="E40" s="718" t="s">
        <v>30</v>
      </c>
      <c r="F40" s="719">
        <v>1</v>
      </c>
      <c r="G40" s="160"/>
      <c r="H40" s="161"/>
    </row>
    <row r="41" spans="1:8">
      <c r="A41" s="720">
        <f t="shared" si="0"/>
        <v>31</v>
      </c>
      <c r="B41" s="720"/>
      <c r="C41" s="716" t="s">
        <v>2048</v>
      </c>
      <c r="D41" s="717" t="s">
        <v>2050</v>
      </c>
      <c r="E41" s="718" t="s">
        <v>30</v>
      </c>
      <c r="F41" s="719">
        <v>1</v>
      </c>
      <c r="G41" s="160"/>
      <c r="H41" s="161"/>
    </row>
    <row r="42" spans="1:8">
      <c r="A42" s="720">
        <f t="shared" si="0"/>
        <v>32</v>
      </c>
      <c r="B42" s="720"/>
      <c r="C42" s="716" t="s">
        <v>2048</v>
      </c>
      <c r="D42" s="717" t="s">
        <v>2051</v>
      </c>
      <c r="E42" s="718" t="s">
        <v>30</v>
      </c>
      <c r="F42" s="719">
        <v>1</v>
      </c>
      <c r="G42" s="160"/>
      <c r="H42" s="161"/>
    </row>
    <row r="43" spans="1:8">
      <c r="A43" s="720">
        <f t="shared" si="0"/>
        <v>33</v>
      </c>
      <c r="B43" s="720"/>
      <c r="C43" s="716" t="s">
        <v>2048</v>
      </c>
      <c r="D43" s="717" t="s">
        <v>2052</v>
      </c>
      <c r="E43" s="718" t="s">
        <v>30</v>
      </c>
      <c r="F43" s="719">
        <v>1</v>
      </c>
      <c r="G43" s="160"/>
      <c r="H43" s="161"/>
    </row>
    <row r="44" spans="1:8">
      <c r="A44" s="720">
        <f t="shared" si="0"/>
        <v>34</v>
      </c>
      <c r="B44" s="720"/>
      <c r="C44" s="716" t="s">
        <v>324</v>
      </c>
      <c r="D44" s="717" t="s">
        <v>476</v>
      </c>
      <c r="E44" s="718" t="s">
        <v>30</v>
      </c>
      <c r="F44" s="719">
        <v>2</v>
      </c>
      <c r="G44" s="160"/>
      <c r="H44" s="161"/>
    </row>
    <row r="45" spans="1:8">
      <c r="A45" s="720">
        <f t="shared" si="0"/>
        <v>35</v>
      </c>
      <c r="B45" s="720"/>
      <c r="C45" s="716" t="s">
        <v>324</v>
      </c>
      <c r="D45" s="717" t="s">
        <v>477</v>
      </c>
      <c r="E45" s="718" t="s">
        <v>30</v>
      </c>
      <c r="F45" s="719">
        <v>2</v>
      </c>
      <c r="G45" s="160"/>
      <c r="H45" s="161"/>
    </row>
    <row r="46" spans="1:8">
      <c r="A46" s="720">
        <f t="shared" si="0"/>
        <v>36</v>
      </c>
      <c r="B46" s="720"/>
      <c r="C46" s="716" t="s">
        <v>324</v>
      </c>
      <c r="D46" s="717" t="s">
        <v>478</v>
      </c>
      <c r="E46" s="718" t="s">
        <v>30</v>
      </c>
      <c r="F46" s="719">
        <v>5</v>
      </c>
      <c r="G46" s="160"/>
      <c r="H46" s="161"/>
    </row>
    <row r="47" spans="1:8">
      <c r="A47" s="720">
        <f t="shared" si="0"/>
        <v>37</v>
      </c>
      <c r="B47" s="720"/>
      <c r="C47" s="716" t="s">
        <v>324</v>
      </c>
      <c r="D47" s="717" t="s">
        <v>479</v>
      </c>
      <c r="E47" s="718" t="s">
        <v>30</v>
      </c>
      <c r="F47" s="719">
        <v>8</v>
      </c>
      <c r="G47" s="160"/>
      <c r="H47" s="161"/>
    </row>
    <row r="48" spans="1:8">
      <c r="A48" s="720">
        <f t="shared" si="0"/>
        <v>38</v>
      </c>
      <c r="B48" s="720"/>
      <c r="C48" s="716" t="s">
        <v>324</v>
      </c>
      <c r="D48" s="717" t="s">
        <v>2053</v>
      </c>
      <c r="E48" s="718" t="s">
        <v>30</v>
      </c>
      <c r="F48" s="719">
        <v>2</v>
      </c>
      <c r="G48" s="160"/>
      <c r="H48" s="161"/>
    </row>
    <row r="49" spans="1:8">
      <c r="A49" s="720">
        <f t="shared" si="0"/>
        <v>39</v>
      </c>
      <c r="B49" s="720"/>
      <c r="C49" s="716" t="s">
        <v>324</v>
      </c>
      <c r="D49" s="717" t="s">
        <v>2054</v>
      </c>
      <c r="E49" s="718" t="s">
        <v>30</v>
      </c>
      <c r="F49" s="719">
        <v>2</v>
      </c>
      <c r="G49" s="160"/>
      <c r="H49" s="161"/>
    </row>
    <row r="50" spans="1:8">
      <c r="A50" s="720">
        <f t="shared" si="0"/>
        <v>40</v>
      </c>
      <c r="B50" s="720"/>
      <c r="C50" s="716" t="s">
        <v>324</v>
      </c>
      <c r="D50" s="717" t="s">
        <v>2055</v>
      </c>
      <c r="E50" s="718" t="s">
        <v>30</v>
      </c>
      <c r="F50" s="719">
        <v>2</v>
      </c>
      <c r="G50" s="160"/>
      <c r="H50" s="161"/>
    </row>
    <row r="51" spans="1:8">
      <c r="A51" s="720">
        <f t="shared" si="0"/>
        <v>41</v>
      </c>
      <c r="B51" s="720"/>
      <c r="C51" s="716" t="s">
        <v>480</v>
      </c>
      <c r="D51" s="717" t="s">
        <v>2056</v>
      </c>
      <c r="E51" s="718" t="s">
        <v>30</v>
      </c>
      <c r="F51" s="719">
        <v>2</v>
      </c>
      <c r="G51" s="160"/>
      <c r="H51" s="161"/>
    </row>
    <row r="52" spans="1:8">
      <c r="A52" s="720">
        <f t="shared" si="0"/>
        <v>42</v>
      </c>
      <c r="B52" s="720"/>
      <c r="C52" s="716" t="s">
        <v>480</v>
      </c>
      <c r="D52" s="717" t="s">
        <v>481</v>
      </c>
      <c r="E52" s="718" t="s">
        <v>30</v>
      </c>
      <c r="F52" s="719">
        <v>2</v>
      </c>
      <c r="G52" s="160"/>
      <c r="H52" s="161"/>
    </row>
    <row r="53" spans="1:8">
      <c r="A53" s="720">
        <f t="shared" si="0"/>
        <v>43</v>
      </c>
      <c r="B53" s="720"/>
      <c r="C53" s="716" t="s">
        <v>480</v>
      </c>
      <c r="D53" s="717" t="s">
        <v>482</v>
      </c>
      <c r="E53" s="718" t="s">
        <v>30</v>
      </c>
      <c r="F53" s="719">
        <v>2</v>
      </c>
      <c r="G53" s="160"/>
      <c r="H53" s="161"/>
    </row>
    <row r="54" spans="1:8">
      <c r="A54" s="720">
        <f t="shared" si="0"/>
        <v>44</v>
      </c>
      <c r="B54" s="720"/>
      <c r="C54" s="716" t="s">
        <v>480</v>
      </c>
      <c r="D54" s="717" t="s">
        <v>483</v>
      </c>
      <c r="E54" s="718" t="s">
        <v>30</v>
      </c>
      <c r="F54" s="719">
        <v>4</v>
      </c>
      <c r="G54" s="160"/>
      <c r="H54" s="161"/>
    </row>
    <row r="55" spans="1:8">
      <c r="A55" s="720">
        <f t="shared" si="0"/>
        <v>45</v>
      </c>
      <c r="B55" s="720"/>
      <c r="C55" s="725" t="s">
        <v>326</v>
      </c>
      <c r="D55" s="723" t="s">
        <v>477</v>
      </c>
      <c r="E55" s="718" t="s">
        <v>30</v>
      </c>
      <c r="F55" s="726">
        <v>8</v>
      </c>
      <c r="G55" s="160"/>
      <c r="H55" s="161"/>
    </row>
    <row r="56" spans="1:8">
      <c r="A56" s="720">
        <f t="shared" si="0"/>
        <v>46</v>
      </c>
      <c r="B56" s="720"/>
      <c r="C56" s="716" t="s">
        <v>327</v>
      </c>
      <c r="D56" s="723" t="s">
        <v>476</v>
      </c>
      <c r="E56" s="718" t="s">
        <v>30</v>
      </c>
      <c r="F56" s="719">
        <v>1</v>
      </c>
      <c r="G56" s="160"/>
      <c r="H56" s="161"/>
    </row>
    <row r="57" spans="1:8">
      <c r="A57" s="720">
        <f t="shared" si="0"/>
        <v>47</v>
      </c>
      <c r="B57" s="720"/>
      <c r="C57" s="716" t="s">
        <v>327</v>
      </c>
      <c r="D57" s="723" t="s">
        <v>477</v>
      </c>
      <c r="E57" s="718" t="s">
        <v>30</v>
      </c>
      <c r="F57" s="719">
        <v>1</v>
      </c>
      <c r="G57" s="160"/>
      <c r="H57" s="161"/>
    </row>
    <row r="58" spans="1:8">
      <c r="A58" s="720">
        <f t="shared" si="0"/>
        <v>48</v>
      </c>
      <c r="B58" s="720"/>
      <c r="C58" s="716" t="s">
        <v>327</v>
      </c>
      <c r="D58" s="723" t="s">
        <v>478</v>
      </c>
      <c r="E58" s="718" t="s">
        <v>30</v>
      </c>
      <c r="F58" s="719">
        <v>1</v>
      </c>
      <c r="G58" s="160"/>
      <c r="H58" s="161"/>
    </row>
    <row r="59" spans="1:8">
      <c r="A59" s="720">
        <f t="shared" si="0"/>
        <v>49</v>
      </c>
      <c r="B59" s="720"/>
      <c r="C59" s="716" t="s">
        <v>484</v>
      </c>
      <c r="D59" s="723" t="s">
        <v>476</v>
      </c>
      <c r="E59" s="718" t="s">
        <v>30</v>
      </c>
      <c r="F59" s="719">
        <v>1</v>
      </c>
      <c r="G59" s="160"/>
      <c r="H59" s="161"/>
    </row>
    <row r="60" spans="1:8">
      <c r="A60" s="720">
        <f t="shared" si="0"/>
        <v>50</v>
      </c>
      <c r="B60" s="720"/>
      <c r="C60" s="716" t="s">
        <v>484</v>
      </c>
      <c r="D60" s="723" t="s">
        <v>477</v>
      </c>
      <c r="E60" s="718" t="s">
        <v>30</v>
      </c>
      <c r="F60" s="719">
        <v>1</v>
      </c>
      <c r="G60" s="160"/>
      <c r="H60" s="161"/>
    </row>
    <row r="61" spans="1:8">
      <c r="A61" s="720">
        <f t="shared" si="0"/>
        <v>51</v>
      </c>
      <c r="B61" s="720"/>
      <c r="C61" s="716" t="s">
        <v>484</v>
      </c>
      <c r="D61" s="723" t="s">
        <v>2053</v>
      </c>
      <c r="E61" s="718" t="s">
        <v>30</v>
      </c>
      <c r="F61" s="719">
        <v>1</v>
      </c>
      <c r="G61" s="160"/>
      <c r="H61" s="161"/>
    </row>
    <row r="62" spans="1:8">
      <c r="A62" s="720">
        <f t="shared" si="0"/>
        <v>52</v>
      </c>
      <c r="B62" s="720"/>
      <c r="C62" s="716" t="s">
        <v>484</v>
      </c>
      <c r="D62" s="723" t="s">
        <v>2054</v>
      </c>
      <c r="E62" s="718" t="s">
        <v>30</v>
      </c>
      <c r="F62" s="719">
        <v>1</v>
      </c>
      <c r="G62" s="160"/>
      <c r="H62" s="161"/>
    </row>
    <row r="63" spans="1:8">
      <c r="A63" s="720">
        <f t="shared" si="0"/>
        <v>53</v>
      </c>
      <c r="B63" s="720"/>
      <c r="C63" s="716" t="s">
        <v>328</v>
      </c>
      <c r="D63" s="723" t="s">
        <v>483</v>
      </c>
      <c r="E63" s="718" t="s">
        <v>30</v>
      </c>
      <c r="F63" s="719">
        <v>1</v>
      </c>
      <c r="G63" s="160"/>
      <c r="H63" s="161"/>
    </row>
    <row r="64" spans="1:8">
      <c r="A64" s="720">
        <f t="shared" si="0"/>
        <v>54</v>
      </c>
      <c r="B64" s="720"/>
      <c r="C64" s="716" t="s">
        <v>328</v>
      </c>
      <c r="D64" s="723" t="s">
        <v>2057</v>
      </c>
      <c r="E64" s="718" t="s">
        <v>30</v>
      </c>
      <c r="F64" s="719">
        <v>1</v>
      </c>
      <c r="G64" s="160"/>
      <c r="H64" s="161"/>
    </row>
    <row r="65" spans="1:8">
      <c r="A65" s="720">
        <f t="shared" si="0"/>
        <v>55</v>
      </c>
      <c r="B65" s="720"/>
      <c r="C65" s="716" t="s">
        <v>329</v>
      </c>
      <c r="D65" s="717" t="s">
        <v>330</v>
      </c>
      <c r="E65" s="718" t="s">
        <v>30</v>
      </c>
      <c r="F65" s="719">
        <v>9</v>
      </c>
      <c r="G65" s="160"/>
      <c r="H65" s="161"/>
    </row>
    <row r="66" spans="1:8">
      <c r="A66" s="720">
        <f t="shared" si="0"/>
        <v>56</v>
      </c>
      <c r="B66" s="720"/>
      <c r="C66" s="716" t="s">
        <v>329</v>
      </c>
      <c r="D66" s="717" t="s">
        <v>485</v>
      </c>
      <c r="E66" s="718" t="s">
        <v>30</v>
      </c>
      <c r="F66" s="719">
        <v>3</v>
      </c>
      <c r="G66" s="160"/>
      <c r="H66" s="161"/>
    </row>
    <row r="67" spans="1:8">
      <c r="A67" s="720">
        <f t="shared" si="0"/>
        <v>57</v>
      </c>
      <c r="B67" s="720"/>
      <c r="C67" s="716" t="s">
        <v>486</v>
      </c>
      <c r="D67" s="717" t="s">
        <v>487</v>
      </c>
      <c r="E67" s="718" t="s">
        <v>30</v>
      </c>
      <c r="F67" s="719">
        <v>2</v>
      </c>
      <c r="G67" s="160"/>
      <c r="H67" s="161"/>
    </row>
    <row r="68" spans="1:8">
      <c r="A68" s="720">
        <f t="shared" si="0"/>
        <v>58</v>
      </c>
      <c r="B68" s="720"/>
      <c r="C68" s="716" t="s">
        <v>331</v>
      </c>
      <c r="D68" s="717" t="s">
        <v>332</v>
      </c>
      <c r="E68" s="718" t="s">
        <v>30</v>
      </c>
      <c r="F68" s="719">
        <v>9</v>
      </c>
      <c r="G68" s="160"/>
      <c r="H68" s="161"/>
    </row>
    <row r="69" spans="1:8">
      <c r="A69" s="720">
        <f t="shared" si="0"/>
        <v>59</v>
      </c>
      <c r="B69" s="720"/>
      <c r="C69" s="725" t="s">
        <v>333</v>
      </c>
      <c r="D69" s="723" t="s">
        <v>488</v>
      </c>
      <c r="E69" s="718" t="s">
        <v>30</v>
      </c>
      <c r="F69" s="726">
        <v>12</v>
      </c>
      <c r="G69" s="160"/>
      <c r="H69" s="161"/>
    </row>
    <row r="70" spans="1:8">
      <c r="A70" s="720">
        <f t="shared" si="0"/>
        <v>60</v>
      </c>
      <c r="B70" s="720"/>
      <c r="C70" s="725" t="s">
        <v>333</v>
      </c>
      <c r="D70" s="723" t="s">
        <v>489</v>
      </c>
      <c r="E70" s="718" t="s">
        <v>30</v>
      </c>
      <c r="F70" s="726">
        <v>8</v>
      </c>
      <c r="G70" s="160"/>
      <c r="H70" s="161"/>
    </row>
    <row r="71" spans="1:8">
      <c r="A71" s="720">
        <f t="shared" si="0"/>
        <v>61</v>
      </c>
      <c r="B71" s="720"/>
      <c r="C71" s="725" t="s">
        <v>334</v>
      </c>
      <c r="D71" s="723" t="s">
        <v>490</v>
      </c>
      <c r="E71" s="718" t="s">
        <v>30</v>
      </c>
      <c r="F71" s="726">
        <v>4</v>
      </c>
      <c r="G71" s="160"/>
      <c r="H71" s="161"/>
    </row>
    <row r="72" spans="1:8">
      <c r="A72" s="720">
        <f t="shared" si="0"/>
        <v>62</v>
      </c>
      <c r="B72" s="720"/>
      <c r="C72" s="725" t="s">
        <v>334</v>
      </c>
      <c r="D72" s="723" t="s">
        <v>491</v>
      </c>
      <c r="E72" s="718" t="s">
        <v>30</v>
      </c>
      <c r="F72" s="726">
        <v>7</v>
      </c>
      <c r="G72" s="160"/>
      <c r="H72" s="161"/>
    </row>
    <row r="73" spans="1:8">
      <c r="A73" s="720">
        <f t="shared" si="0"/>
        <v>63</v>
      </c>
      <c r="B73" s="720"/>
      <c r="C73" s="725" t="s">
        <v>492</v>
      </c>
      <c r="D73" s="723" t="s">
        <v>493</v>
      </c>
      <c r="E73" s="718" t="s">
        <v>30</v>
      </c>
      <c r="F73" s="719">
        <v>1</v>
      </c>
      <c r="G73" s="160"/>
      <c r="H73" s="161"/>
    </row>
    <row r="74" spans="1:8">
      <c r="A74" s="720">
        <f t="shared" si="0"/>
        <v>64</v>
      </c>
      <c r="B74" s="720"/>
      <c r="C74" s="725" t="s">
        <v>494</v>
      </c>
      <c r="D74" s="727">
        <v>0.35</v>
      </c>
      <c r="E74" s="718" t="s">
        <v>1304</v>
      </c>
      <c r="F74" s="719">
        <v>100</v>
      </c>
      <c r="G74" s="160"/>
      <c r="H74" s="161"/>
    </row>
    <row r="75" spans="1:8">
      <c r="A75" s="720">
        <f t="shared" si="0"/>
        <v>65</v>
      </c>
      <c r="B75" s="720"/>
      <c r="C75" s="716" t="s">
        <v>336</v>
      </c>
      <c r="D75" s="722" t="s">
        <v>495</v>
      </c>
      <c r="E75" s="718" t="s">
        <v>1326</v>
      </c>
      <c r="F75" s="719">
        <v>10</v>
      </c>
      <c r="G75" s="160"/>
      <c r="H75" s="161"/>
    </row>
    <row r="76" spans="1:8">
      <c r="A76" s="720">
        <f t="shared" si="0"/>
        <v>66</v>
      </c>
      <c r="B76" s="720"/>
      <c r="C76" s="716" t="s">
        <v>336</v>
      </c>
      <c r="D76" s="722" t="s">
        <v>337</v>
      </c>
      <c r="E76" s="718" t="s">
        <v>1326</v>
      </c>
      <c r="F76" s="719">
        <v>50</v>
      </c>
      <c r="G76" s="160"/>
      <c r="H76" s="161"/>
    </row>
    <row r="77" spans="1:8">
      <c r="A77" s="720">
        <f t="shared" ref="A77:A100" si="1">A76+1</f>
        <v>67</v>
      </c>
      <c r="B77" s="720"/>
      <c r="C77" s="716" t="s">
        <v>336</v>
      </c>
      <c r="D77" s="722" t="s">
        <v>338</v>
      </c>
      <c r="E77" s="718" t="s">
        <v>1326</v>
      </c>
      <c r="F77" s="719">
        <v>30</v>
      </c>
      <c r="G77" s="160"/>
      <c r="H77" s="161"/>
    </row>
    <row r="78" spans="1:8">
      <c r="A78" s="720">
        <f t="shared" si="1"/>
        <v>68</v>
      </c>
      <c r="B78" s="720"/>
      <c r="C78" s="716" t="s">
        <v>336</v>
      </c>
      <c r="D78" s="722" t="s">
        <v>339</v>
      </c>
      <c r="E78" s="718" t="s">
        <v>1326</v>
      </c>
      <c r="F78" s="719">
        <v>20</v>
      </c>
      <c r="G78" s="160"/>
      <c r="H78" s="161"/>
    </row>
    <row r="79" spans="1:8">
      <c r="A79" s="720">
        <f t="shared" si="1"/>
        <v>69</v>
      </c>
      <c r="B79" s="720"/>
      <c r="C79" s="716" t="s">
        <v>336</v>
      </c>
      <c r="D79" s="722" t="s">
        <v>325</v>
      </c>
      <c r="E79" s="718" t="s">
        <v>1326</v>
      </c>
      <c r="F79" s="719">
        <v>20</v>
      </c>
      <c r="G79" s="160"/>
      <c r="H79" s="161"/>
    </row>
    <row r="80" spans="1:8">
      <c r="A80" s="720">
        <f t="shared" si="1"/>
        <v>70</v>
      </c>
      <c r="B80" s="720"/>
      <c r="C80" s="716" t="s">
        <v>336</v>
      </c>
      <c r="D80" s="722" t="s">
        <v>2058</v>
      </c>
      <c r="E80" s="718" t="s">
        <v>1326</v>
      </c>
      <c r="F80" s="719">
        <v>10</v>
      </c>
      <c r="G80" s="160"/>
      <c r="H80" s="161"/>
    </row>
    <row r="81" spans="1:8">
      <c r="A81" s="720">
        <f t="shared" si="1"/>
        <v>71</v>
      </c>
      <c r="B81" s="720"/>
      <c r="C81" s="725" t="s">
        <v>341</v>
      </c>
      <c r="D81" s="717" t="s">
        <v>342</v>
      </c>
      <c r="E81" s="718" t="s">
        <v>1326</v>
      </c>
      <c r="F81" s="728">
        <v>5</v>
      </c>
      <c r="G81" s="160"/>
      <c r="H81" s="161"/>
    </row>
    <row r="82" spans="1:8">
      <c r="A82" s="720">
        <f t="shared" si="1"/>
        <v>72</v>
      </c>
      <c r="B82" s="720"/>
      <c r="C82" s="725" t="s">
        <v>497</v>
      </c>
      <c r="D82" s="722" t="s">
        <v>495</v>
      </c>
      <c r="E82" s="718" t="s">
        <v>1326</v>
      </c>
      <c r="F82" s="728">
        <v>5</v>
      </c>
      <c r="G82" s="160"/>
      <c r="H82" s="161"/>
    </row>
    <row r="83" spans="1:8">
      <c r="A83" s="720">
        <f t="shared" si="1"/>
        <v>73</v>
      </c>
      <c r="B83" s="720"/>
      <c r="C83" s="725" t="s">
        <v>497</v>
      </c>
      <c r="D83" s="722" t="s">
        <v>496</v>
      </c>
      <c r="E83" s="718" t="s">
        <v>1326</v>
      </c>
      <c r="F83" s="728">
        <v>10</v>
      </c>
      <c r="G83" s="160"/>
      <c r="H83" s="161"/>
    </row>
    <row r="84" spans="1:8" ht="26.4">
      <c r="A84" s="720">
        <f t="shared" si="1"/>
        <v>74</v>
      </c>
      <c r="B84" s="720"/>
      <c r="C84" s="729" t="s">
        <v>343</v>
      </c>
      <c r="D84" s="723" t="s">
        <v>344</v>
      </c>
      <c r="E84" s="718" t="s">
        <v>1326</v>
      </c>
      <c r="F84" s="719">
        <v>11</v>
      </c>
      <c r="G84" s="160"/>
      <c r="H84" s="161"/>
    </row>
    <row r="85" spans="1:8" ht="26.4">
      <c r="A85" s="720">
        <f t="shared" si="1"/>
        <v>75</v>
      </c>
      <c r="B85" s="720"/>
      <c r="C85" s="729" t="s">
        <v>343</v>
      </c>
      <c r="D85" s="723" t="s">
        <v>378</v>
      </c>
      <c r="E85" s="718" t="s">
        <v>1326</v>
      </c>
      <c r="F85" s="719">
        <v>55</v>
      </c>
      <c r="G85" s="160"/>
      <c r="H85" s="161"/>
    </row>
    <row r="86" spans="1:8" ht="26.4">
      <c r="A86" s="720">
        <f t="shared" si="1"/>
        <v>76</v>
      </c>
      <c r="B86" s="720"/>
      <c r="C86" s="729" t="s">
        <v>343</v>
      </c>
      <c r="D86" s="723" t="s">
        <v>379</v>
      </c>
      <c r="E86" s="718" t="s">
        <v>1326</v>
      </c>
      <c r="F86" s="719">
        <v>35</v>
      </c>
      <c r="G86" s="160"/>
      <c r="H86" s="161"/>
    </row>
    <row r="87" spans="1:8" ht="26.4">
      <c r="A87" s="720">
        <f t="shared" si="1"/>
        <v>77</v>
      </c>
      <c r="B87" s="720"/>
      <c r="C87" s="729" t="s">
        <v>343</v>
      </c>
      <c r="D87" s="723" t="s">
        <v>498</v>
      </c>
      <c r="E87" s="718" t="s">
        <v>1326</v>
      </c>
      <c r="F87" s="719">
        <v>22</v>
      </c>
      <c r="G87" s="160"/>
      <c r="H87" s="161"/>
    </row>
    <row r="88" spans="1:8" ht="26.4">
      <c r="A88" s="720">
        <f t="shared" si="1"/>
        <v>78</v>
      </c>
      <c r="B88" s="720"/>
      <c r="C88" s="729" t="s">
        <v>343</v>
      </c>
      <c r="D88" s="723" t="s">
        <v>499</v>
      </c>
      <c r="E88" s="718" t="s">
        <v>1326</v>
      </c>
      <c r="F88" s="719">
        <v>22</v>
      </c>
      <c r="G88" s="160"/>
      <c r="H88" s="161"/>
    </row>
    <row r="89" spans="1:8" ht="26.4">
      <c r="A89" s="720">
        <f t="shared" si="1"/>
        <v>79</v>
      </c>
      <c r="B89" s="720"/>
      <c r="C89" s="729" t="s">
        <v>343</v>
      </c>
      <c r="D89" s="723" t="s">
        <v>1302</v>
      </c>
      <c r="E89" s="718" t="s">
        <v>1326</v>
      </c>
      <c r="F89" s="719">
        <v>11</v>
      </c>
      <c r="G89" s="160"/>
      <c r="H89" s="161"/>
    </row>
    <row r="90" spans="1:8">
      <c r="A90" s="720">
        <f t="shared" si="1"/>
        <v>80</v>
      </c>
      <c r="B90" s="720"/>
      <c r="C90" s="716" t="s">
        <v>350</v>
      </c>
      <c r="D90" s="717"/>
      <c r="E90" s="718" t="s">
        <v>47</v>
      </c>
      <c r="F90" s="719">
        <v>30</v>
      </c>
      <c r="G90" s="160"/>
      <c r="H90" s="161"/>
    </row>
    <row r="91" spans="1:8">
      <c r="A91" s="720">
        <f t="shared" si="1"/>
        <v>81</v>
      </c>
      <c r="B91" s="720"/>
      <c r="C91" s="716" t="s">
        <v>351</v>
      </c>
      <c r="D91" s="717"/>
      <c r="E91" s="718" t="s">
        <v>47</v>
      </c>
      <c r="F91" s="719">
        <v>15</v>
      </c>
      <c r="G91" s="160"/>
      <c r="H91" s="161"/>
    </row>
    <row r="92" spans="1:8" ht="26.4">
      <c r="A92" s="720">
        <f t="shared" si="1"/>
        <v>82</v>
      </c>
      <c r="B92" s="720"/>
      <c r="C92" s="725" t="s">
        <v>501</v>
      </c>
      <c r="D92" s="717"/>
      <c r="E92" s="730" t="s">
        <v>13</v>
      </c>
      <c r="F92" s="713">
        <v>1</v>
      </c>
      <c r="G92" s="160"/>
      <c r="H92" s="161"/>
    </row>
    <row r="93" spans="1:8">
      <c r="A93" s="720">
        <f t="shared" si="1"/>
        <v>83</v>
      </c>
      <c r="B93" s="720"/>
      <c r="C93" s="725" t="s">
        <v>502</v>
      </c>
      <c r="D93" s="717"/>
      <c r="E93" s="730" t="s">
        <v>13</v>
      </c>
      <c r="F93" s="713">
        <v>1</v>
      </c>
      <c r="G93" s="160"/>
      <c r="H93" s="161"/>
    </row>
    <row r="94" spans="1:8">
      <c r="A94" s="720">
        <f t="shared" si="1"/>
        <v>84</v>
      </c>
      <c r="B94" s="720"/>
      <c r="C94" s="725" t="s">
        <v>380</v>
      </c>
      <c r="D94" s="717"/>
      <c r="E94" s="730" t="s">
        <v>13</v>
      </c>
      <c r="F94" s="713">
        <v>1</v>
      </c>
      <c r="G94" s="160"/>
      <c r="H94" s="161"/>
    </row>
    <row r="95" spans="1:8">
      <c r="A95" s="720">
        <f t="shared" si="1"/>
        <v>85</v>
      </c>
      <c r="B95" s="720"/>
      <c r="C95" s="725" t="s">
        <v>381</v>
      </c>
      <c r="D95" s="717"/>
      <c r="E95" s="730" t="s">
        <v>13</v>
      </c>
      <c r="F95" s="713">
        <v>1</v>
      </c>
      <c r="G95" s="160"/>
      <c r="H95" s="161"/>
    </row>
    <row r="96" spans="1:8">
      <c r="A96" s="720">
        <f t="shared" si="1"/>
        <v>86</v>
      </c>
      <c r="B96" s="720"/>
      <c r="C96" s="721" t="s">
        <v>352</v>
      </c>
      <c r="D96" s="731"/>
      <c r="E96" s="730" t="s">
        <v>13</v>
      </c>
      <c r="F96" s="713">
        <v>1</v>
      </c>
      <c r="G96" s="160"/>
      <c r="H96" s="161"/>
    </row>
    <row r="97" spans="1:8">
      <c r="A97" s="720">
        <f t="shared" si="1"/>
        <v>87</v>
      </c>
      <c r="B97" s="720"/>
      <c r="C97" s="725" t="s">
        <v>353</v>
      </c>
      <c r="D97" s="717"/>
      <c r="E97" s="730" t="s">
        <v>13</v>
      </c>
      <c r="F97" s="713">
        <v>1</v>
      </c>
      <c r="G97" s="160"/>
      <c r="H97" s="161"/>
    </row>
    <row r="98" spans="1:8">
      <c r="A98" s="720">
        <f t="shared" si="1"/>
        <v>88</v>
      </c>
      <c r="B98" s="720"/>
      <c r="C98" s="721" t="s">
        <v>354</v>
      </c>
      <c r="D98" s="731"/>
      <c r="E98" s="730" t="s">
        <v>13</v>
      </c>
      <c r="F98" s="713">
        <v>1</v>
      </c>
      <c r="G98" s="160"/>
      <c r="H98" s="161"/>
    </row>
    <row r="99" spans="1:8" ht="26.4">
      <c r="A99" s="720">
        <f t="shared" si="1"/>
        <v>89</v>
      </c>
      <c r="B99" s="720"/>
      <c r="C99" s="714" t="s">
        <v>355</v>
      </c>
      <c r="D99" s="717" t="s">
        <v>382</v>
      </c>
      <c r="E99" s="730" t="s">
        <v>13</v>
      </c>
      <c r="F99" s="732">
        <v>1</v>
      </c>
      <c r="G99" s="160"/>
      <c r="H99" s="161"/>
    </row>
    <row r="100" spans="1:8" ht="26.4">
      <c r="A100" s="720">
        <f t="shared" si="1"/>
        <v>90</v>
      </c>
      <c r="B100" s="720"/>
      <c r="C100" s="725" t="s">
        <v>383</v>
      </c>
      <c r="D100" s="733"/>
      <c r="E100" s="730" t="s">
        <v>13</v>
      </c>
      <c r="F100" s="734">
        <v>1</v>
      </c>
      <c r="G100" s="160"/>
      <c r="H100" s="161"/>
    </row>
    <row r="101" spans="1:8">
      <c r="A101" s="703"/>
      <c r="B101" s="704"/>
      <c r="C101" s="705"/>
      <c r="D101" s="705"/>
      <c r="E101" s="706"/>
      <c r="F101" s="707"/>
      <c r="G101" s="160"/>
      <c r="H101" s="161"/>
    </row>
    <row r="102" spans="1:8" ht="13.8">
      <c r="A102" s="701"/>
      <c r="B102" s="701"/>
      <c r="C102" s="702"/>
      <c r="D102" s="702"/>
      <c r="E102" s="702" t="s">
        <v>1</v>
      </c>
      <c r="F102" s="708"/>
      <c r="G102" s="160"/>
      <c r="H102" s="161"/>
    </row>
    <row r="103" spans="1:8" s="177" customFormat="1" ht="12.75" customHeight="1">
      <c r="B103" s="178" t="str">
        <f>'1,1'!B22</f>
        <v>Piezīmes:</v>
      </c>
    </row>
    <row r="104" spans="1:8" s="177" customFormat="1" ht="45" customHeight="1">
      <c r="A104" s="984"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4" s="984"/>
      <c r="C104" s="984"/>
      <c r="D104" s="984"/>
      <c r="E104" s="984"/>
      <c r="F104" s="984"/>
      <c r="G104" s="984"/>
      <c r="H104" s="984"/>
    </row>
  </sheetData>
  <mergeCells count="8">
    <mergeCell ref="A104:H10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264"/>
  <sheetViews>
    <sheetView showZeros="0" view="pageBreakPreview" topLeftCell="A246" zoomScaleNormal="100" zoomScaleSheetLayoutView="100" workbookViewId="0">
      <selection activeCell="D260" sqref="D260"/>
    </sheetView>
  </sheetViews>
  <sheetFormatPr defaultColWidth="9.109375" defaultRowHeight="13.2"/>
  <cols>
    <col min="1" max="1" width="5.44140625" style="14" customWidth="1"/>
    <col min="2" max="2" width="16.21875" style="14" hidden="1" customWidth="1"/>
    <col min="3" max="3" width="40.21875" style="14" customWidth="1"/>
    <col min="4" max="4" width="20.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2,6</v>
      </c>
      <c r="F1" s="10"/>
      <c r="G1" s="10"/>
      <c r="H1" s="10"/>
    </row>
    <row r="2" spans="1:8" s="9" customFormat="1" ht="17.399999999999999">
      <c r="A2" s="974" t="str">
        <f>C9</f>
        <v>Elektroinstlācija</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244</v>
      </c>
      <c r="D9" s="245"/>
      <c r="E9" s="25"/>
      <c r="F9" s="26"/>
      <c r="G9" s="20"/>
      <c r="H9" s="21"/>
    </row>
    <row r="10" spans="1:8" ht="26.4">
      <c r="A10" s="256"/>
      <c r="B10" s="495"/>
      <c r="C10" s="284" t="s">
        <v>1806</v>
      </c>
      <c r="D10" s="284"/>
      <c r="E10" s="285"/>
      <c r="F10" s="285"/>
      <c r="G10" s="20"/>
      <c r="H10" s="21"/>
    </row>
    <row r="11" spans="1:8" ht="15.6">
      <c r="A11" s="496" t="s">
        <v>503</v>
      </c>
      <c r="B11" s="495"/>
      <c r="C11" s="497" t="s">
        <v>504</v>
      </c>
      <c r="D11" s="498"/>
      <c r="E11" s="499"/>
      <c r="F11" s="499"/>
      <c r="G11" s="20"/>
      <c r="H11" s="21"/>
    </row>
    <row r="12" spans="1:8" ht="171.6">
      <c r="A12" s="529" t="s">
        <v>505</v>
      </c>
      <c r="B12" s="495"/>
      <c r="C12" s="500" t="s">
        <v>1383</v>
      </c>
      <c r="D12" s="498" t="s">
        <v>2198</v>
      </c>
      <c r="E12" s="499" t="s">
        <v>13</v>
      </c>
      <c r="F12" s="499">
        <v>1</v>
      </c>
      <c r="G12" s="20"/>
      <c r="H12" s="21"/>
    </row>
    <row r="13" spans="1:8" ht="78">
      <c r="A13" s="529" t="s">
        <v>506</v>
      </c>
      <c r="B13" s="495"/>
      <c r="C13" s="500" t="s">
        <v>507</v>
      </c>
      <c r="D13" s="498" t="s">
        <v>2197</v>
      </c>
      <c r="E13" s="499" t="s">
        <v>13</v>
      </c>
      <c r="F13" s="499">
        <v>1</v>
      </c>
      <c r="G13" s="20"/>
      <c r="H13" s="21"/>
    </row>
    <row r="14" spans="1:8" ht="140.4">
      <c r="A14" s="529" t="s">
        <v>508</v>
      </c>
      <c r="B14" s="495"/>
      <c r="C14" s="500" t="s">
        <v>1384</v>
      </c>
      <c r="D14" s="498" t="s">
        <v>509</v>
      </c>
      <c r="E14" s="499" t="s">
        <v>13</v>
      </c>
      <c r="F14" s="499">
        <v>1</v>
      </c>
      <c r="G14" s="20"/>
      <c r="H14" s="21"/>
    </row>
    <row r="15" spans="1:8" ht="109.2">
      <c r="A15" s="529" t="s">
        <v>510</v>
      </c>
      <c r="B15" s="495"/>
      <c r="C15" s="500" t="s">
        <v>1385</v>
      </c>
      <c r="D15" s="498" t="s">
        <v>511</v>
      </c>
      <c r="E15" s="499" t="s">
        <v>13</v>
      </c>
      <c r="F15" s="499">
        <v>1</v>
      </c>
      <c r="G15" s="20"/>
      <c r="H15" s="21"/>
    </row>
    <row r="16" spans="1:8" ht="109.2">
      <c r="A16" s="529" t="s">
        <v>512</v>
      </c>
      <c r="B16" s="495"/>
      <c r="C16" s="500" t="s">
        <v>1386</v>
      </c>
      <c r="D16" s="498" t="s">
        <v>513</v>
      </c>
      <c r="E16" s="499" t="s">
        <v>13</v>
      </c>
      <c r="F16" s="499">
        <v>15</v>
      </c>
      <c r="G16" s="20"/>
      <c r="H16" s="21"/>
    </row>
    <row r="17" spans="1:8" ht="109.2">
      <c r="A17" s="529" t="s">
        <v>514</v>
      </c>
      <c r="B17" s="495"/>
      <c r="C17" s="500" t="s">
        <v>1386</v>
      </c>
      <c r="D17" s="498" t="s">
        <v>513</v>
      </c>
      <c r="E17" s="499" t="s">
        <v>13</v>
      </c>
      <c r="F17" s="499">
        <v>3</v>
      </c>
      <c r="G17" s="20"/>
      <c r="H17" s="21"/>
    </row>
    <row r="18" spans="1:8" ht="109.2">
      <c r="A18" s="529" t="s">
        <v>515</v>
      </c>
      <c r="B18" s="495"/>
      <c r="C18" s="500" t="s">
        <v>1387</v>
      </c>
      <c r="D18" s="498" t="s">
        <v>516</v>
      </c>
      <c r="E18" s="499" t="s">
        <v>13</v>
      </c>
      <c r="F18" s="499">
        <v>4</v>
      </c>
      <c r="G18" s="20"/>
      <c r="H18" s="21"/>
    </row>
    <row r="19" spans="1:8" ht="109.2">
      <c r="A19" s="529" t="s">
        <v>517</v>
      </c>
      <c r="B19" s="495"/>
      <c r="C19" s="500" t="s">
        <v>1388</v>
      </c>
      <c r="D19" s="498" t="s">
        <v>518</v>
      </c>
      <c r="E19" s="499" t="s">
        <v>13</v>
      </c>
      <c r="F19" s="499">
        <v>4</v>
      </c>
      <c r="G19" s="20"/>
      <c r="H19" s="21"/>
    </row>
    <row r="20" spans="1:8" ht="124.8">
      <c r="A20" s="529" t="s">
        <v>519</v>
      </c>
      <c r="B20" s="495"/>
      <c r="C20" s="500" t="s">
        <v>1389</v>
      </c>
      <c r="D20" s="498" t="s">
        <v>520</v>
      </c>
      <c r="E20" s="499" t="s">
        <v>13</v>
      </c>
      <c r="F20" s="499">
        <v>6</v>
      </c>
      <c r="G20" s="20"/>
      <c r="H20" s="21"/>
    </row>
    <row r="21" spans="1:8" ht="109.2">
      <c r="A21" s="529" t="s">
        <v>521</v>
      </c>
      <c r="B21" s="495"/>
      <c r="C21" s="500" t="s">
        <v>1390</v>
      </c>
      <c r="D21" s="498" t="s">
        <v>2198</v>
      </c>
      <c r="E21" s="499" t="s">
        <v>13</v>
      </c>
      <c r="F21" s="499">
        <v>1</v>
      </c>
      <c r="G21" s="20"/>
      <c r="H21" s="21"/>
    </row>
    <row r="22" spans="1:8" ht="109.2">
      <c r="A22" s="529" t="s">
        <v>522</v>
      </c>
      <c r="B22" s="495"/>
      <c r="C22" s="500" t="s">
        <v>1390</v>
      </c>
      <c r="D22" s="498" t="s">
        <v>2198</v>
      </c>
      <c r="E22" s="499" t="s">
        <v>13</v>
      </c>
      <c r="F22" s="499">
        <v>1</v>
      </c>
      <c r="G22" s="20"/>
      <c r="H22" s="21"/>
    </row>
    <row r="23" spans="1:8" ht="31.2">
      <c r="A23" s="529" t="s">
        <v>522</v>
      </c>
      <c r="B23" s="495"/>
      <c r="C23" s="500" t="s">
        <v>1391</v>
      </c>
      <c r="D23" s="498"/>
      <c r="E23" s="499" t="s">
        <v>13</v>
      </c>
      <c r="F23" s="499">
        <v>1</v>
      </c>
      <c r="G23" s="20"/>
      <c r="H23" s="21"/>
    </row>
    <row r="24" spans="1:8" ht="234">
      <c r="A24" s="529" t="s">
        <v>524</v>
      </c>
      <c r="B24" s="495"/>
      <c r="C24" s="500" t="s">
        <v>1392</v>
      </c>
      <c r="D24" s="498" t="s">
        <v>2199</v>
      </c>
      <c r="E24" s="499" t="s">
        <v>13</v>
      </c>
      <c r="F24" s="499">
        <v>1</v>
      </c>
      <c r="G24" s="20"/>
      <c r="H24" s="21"/>
    </row>
    <row r="25" spans="1:8" ht="234">
      <c r="A25" s="529" t="s">
        <v>525</v>
      </c>
      <c r="B25" s="495"/>
      <c r="C25" s="500" t="s">
        <v>1392</v>
      </c>
      <c r="D25" s="498" t="s">
        <v>2200</v>
      </c>
      <c r="E25" s="499" t="s">
        <v>13</v>
      </c>
      <c r="F25" s="499">
        <v>1</v>
      </c>
      <c r="G25" s="20"/>
      <c r="H25" s="21"/>
    </row>
    <row r="26" spans="1:8" ht="234">
      <c r="A26" s="529" t="s">
        <v>526</v>
      </c>
      <c r="B26" s="495"/>
      <c r="C26" s="500" t="s">
        <v>1392</v>
      </c>
      <c r="D26" s="498" t="s">
        <v>2200</v>
      </c>
      <c r="E26" s="499" t="s">
        <v>13</v>
      </c>
      <c r="F26" s="499">
        <v>1</v>
      </c>
      <c r="G26" s="20"/>
      <c r="H26" s="21"/>
    </row>
    <row r="27" spans="1:8" ht="218.4">
      <c r="A27" s="529" t="s">
        <v>527</v>
      </c>
      <c r="B27" s="495"/>
      <c r="C27" s="500" t="s">
        <v>1393</v>
      </c>
      <c r="D27" s="498" t="s">
        <v>2200</v>
      </c>
      <c r="E27" s="499" t="s">
        <v>13</v>
      </c>
      <c r="F27" s="499">
        <v>1</v>
      </c>
      <c r="G27" s="20"/>
      <c r="H27" s="21"/>
    </row>
    <row r="28" spans="1:8" ht="194.4" customHeight="1">
      <c r="A28" s="529" t="s">
        <v>528</v>
      </c>
      <c r="B28" s="495"/>
      <c r="C28" s="500" t="s">
        <v>1393</v>
      </c>
      <c r="D28" s="498" t="s">
        <v>2200</v>
      </c>
      <c r="E28" s="499" t="s">
        <v>13</v>
      </c>
      <c r="F28" s="499">
        <v>1</v>
      </c>
      <c r="G28" s="20"/>
      <c r="H28" s="21"/>
    </row>
    <row r="29" spans="1:8" ht="218.4">
      <c r="A29" s="529" t="s">
        <v>529</v>
      </c>
      <c r="B29" s="495"/>
      <c r="C29" s="500" t="s">
        <v>531</v>
      </c>
      <c r="D29" s="498" t="s">
        <v>2201</v>
      </c>
      <c r="E29" s="499" t="s">
        <v>13</v>
      </c>
      <c r="F29" s="499">
        <v>1</v>
      </c>
      <c r="G29" s="20"/>
      <c r="H29" s="21"/>
    </row>
    <row r="30" spans="1:8" ht="218.4">
      <c r="A30" s="529" t="s">
        <v>530</v>
      </c>
      <c r="B30" s="495"/>
      <c r="C30" s="500" t="s">
        <v>531</v>
      </c>
      <c r="D30" s="498" t="s">
        <v>2201</v>
      </c>
      <c r="E30" s="499" t="s">
        <v>13</v>
      </c>
      <c r="F30" s="499">
        <v>1</v>
      </c>
      <c r="G30" s="20"/>
      <c r="H30" s="21"/>
    </row>
    <row r="31" spans="1:8" ht="249.6">
      <c r="A31" s="529" t="s">
        <v>594</v>
      </c>
      <c r="B31" s="495"/>
      <c r="C31" s="500" t="s">
        <v>533</v>
      </c>
      <c r="D31" s="498" t="s">
        <v>2201</v>
      </c>
      <c r="E31" s="499" t="s">
        <v>13</v>
      </c>
      <c r="F31" s="499">
        <v>4</v>
      </c>
      <c r="G31" s="20"/>
      <c r="H31" s="21"/>
    </row>
    <row r="32" spans="1:8" ht="249.6">
      <c r="A32" s="529" t="s">
        <v>532</v>
      </c>
      <c r="B32" s="495"/>
      <c r="C32" s="500" t="s">
        <v>535</v>
      </c>
      <c r="D32" s="498" t="s">
        <v>523</v>
      </c>
      <c r="E32" s="499" t="s">
        <v>13</v>
      </c>
      <c r="F32" s="499">
        <v>9</v>
      </c>
      <c r="G32" s="20"/>
      <c r="H32" s="21"/>
    </row>
    <row r="33" spans="1:8" ht="234">
      <c r="A33" s="529" t="s">
        <v>534</v>
      </c>
      <c r="B33" s="495"/>
      <c r="C33" s="500" t="s">
        <v>537</v>
      </c>
      <c r="D33" s="498" t="s">
        <v>523</v>
      </c>
      <c r="E33" s="499" t="s">
        <v>13</v>
      </c>
      <c r="F33" s="499">
        <v>1</v>
      </c>
      <c r="G33" s="20"/>
      <c r="H33" s="21"/>
    </row>
    <row r="34" spans="1:8" ht="199.95" customHeight="1">
      <c r="A34" s="529" t="s">
        <v>536</v>
      </c>
      <c r="B34" s="495"/>
      <c r="C34" s="500" t="s">
        <v>531</v>
      </c>
      <c r="D34" s="498" t="s">
        <v>2201</v>
      </c>
      <c r="E34" s="499" t="s">
        <v>13</v>
      </c>
      <c r="F34" s="499">
        <v>1</v>
      </c>
      <c r="G34" s="20"/>
      <c r="H34" s="21"/>
    </row>
    <row r="35" spans="1:8" ht="218.4">
      <c r="A35" s="529" t="s">
        <v>538</v>
      </c>
      <c r="B35" s="495"/>
      <c r="C35" s="500" t="s">
        <v>531</v>
      </c>
      <c r="D35" s="498" t="s">
        <v>2201</v>
      </c>
      <c r="E35" s="499" t="s">
        <v>13</v>
      </c>
      <c r="F35" s="499">
        <v>1</v>
      </c>
      <c r="G35" s="20"/>
      <c r="H35" s="21"/>
    </row>
    <row r="36" spans="1:8" ht="409.6">
      <c r="A36" s="529" t="s">
        <v>539</v>
      </c>
      <c r="B36" s="495"/>
      <c r="C36" s="500" t="s">
        <v>540</v>
      </c>
      <c r="D36" s="501" t="s">
        <v>541</v>
      </c>
      <c r="E36" s="499" t="s">
        <v>13</v>
      </c>
      <c r="F36" s="502">
        <v>1</v>
      </c>
      <c r="G36" s="20"/>
      <c r="H36" s="21"/>
    </row>
    <row r="37" spans="1:8" ht="218.4">
      <c r="A37" s="529" t="s">
        <v>542</v>
      </c>
      <c r="B37" s="495"/>
      <c r="C37" s="500" t="s">
        <v>1394</v>
      </c>
      <c r="D37" s="501"/>
      <c r="E37" s="499" t="s">
        <v>13</v>
      </c>
      <c r="F37" s="499">
        <v>7</v>
      </c>
      <c r="G37" s="20"/>
      <c r="H37" s="21"/>
    </row>
    <row r="38" spans="1:8" ht="15.6">
      <c r="A38" s="529" t="s">
        <v>543</v>
      </c>
      <c r="B38" s="495"/>
      <c r="C38" s="497" t="s">
        <v>544</v>
      </c>
      <c r="D38" s="498"/>
      <c r="E38" s="499"/>
      <c r="F38" s="499"/>
      <c r="G38" s="20"/>
      <c r="H38" s="21"/>
    </row>
    <row r="39" spans="1:8" ht="78">
      <c r="A39" s="529" t="s">
        <v>545</v>
      </c>
      <c r="B39" s="495"/>
      <c r="C39" s="500" t="s">
        <v>1807</v>
      </c>
      <c r="D39" s="501"/>
      <c r="E39" s="499" t="s">
        <v>13</v>
      </c>
      <c r="F39" s="502">
        <v>1</v>
      </c>
      <c r="G39" s="20"/>
      <c r="H39" s="21"/>
    </row>
    <row r="40" spans="1:8" ht="62.4">
      <c r="A40" s="529" t="s">
        <v>546</v>
      </c>
      <c r="B40" s="495"/>
      <c r="C40" s="500" t="s">
        <v>1808</v>
      </c>
      <c r="D40" s="501"/>
      <c r="E40" s="499" t="s">
        <v>13</v>
      </c>
      <c r="F40" s="502">
        <v>5</v>
      </c>
      <c r="G40" s="20"/>
      <c r="H40" s="21"/>
    </row>
    <row r="41" spans="1:8" ht="62.4">
      <c r="A41" s="529" t="s">
        <v>547</v>
      </c>
      <c r="B41" s="495"/>
      <c r="C41" s="500" t="s">
        <v>548</v>
      </c>
      <c r="D41" s="501" t="s">
        <v>549</v>
      </c>
      <c r="E41" s="499" t="s">
        <v>13</v>
      </c>
      <c r="F41" s="502">
        <v>19</v>
      </c>
      <c r="G41" s="20"/>
      <c r="H41" s="21"/>
    </row>
    <row r="42" spans="1:8" ht="62.4">
      <c r="A42" s="529" t="s">
        <v>550</v>
      </c>
      <c r="B42" s="495"/>
      <c r="C42" s="500" t="s">
        <v>551</v>
      </c>
      <c r="D42" s="501" t="s">
        <v>552</v>
      </c>
      <c r="E42" s="499" t="s">
        <v>13</v>
      </c>
      <c r="F42" s="502">
        <v>20</v>
      </c>
      <c r="G42" s="20"/>
      <c r="H42" s="21"/>
    </row>
    <row r="43" spans="1:8" ht="31.2">
      <c r="A43" s="529" t="s">
        <v>553</v>
      </c>
      <c r="B43" s="495"/>
      <c r="C43" s="500" t="s">
        <v>554</v>
      </c>
      <c r="D43" s="501"/>
      <c r="E43" s="502" t="s">
        <v>10</v>
      </c>
      <c r="F43" s="502">
        <v>1000</v>
      </c>
      <c r="G43" s="20"/>
      <c r="H43" s="21"/>
    </row>
    <row r="44" spans="1:8" ht="31.2">
      <c r="A44" s="529" t="s">
        <v>555</v>
      </c>
      <c r="B44" s="495"/>
      <c r="C44" s="500" t="s">
        <v>556</v>
      </c>
      <c r="D44" s="501"/>
      <c r="E44" s="499" t="s">
        <v>13</v>
      </c>
      <c r="F44" s="502">
        <v>1</v>
      </c>
      <c r="G44" s="20"/>
      <c r="H44" s="21"/>
    </row>
    <row r="45" spans="1:8" ht="15.6">
      <c r="A45" s="529" t="s">
        <v>557</v>
      </c>
      <c r="B45" s="495"/>
      <c r="C45" s="503" t="s">
        <v>558</v>
      </c>
      <c r="D45" s="502"/>
      <c r="E45" s="502" t="s">
        <v>30</v>
      </c>
      <c r="F45" s="502">
        <f>SUM(F12:F35)</f>
        <v>62</v>
      </c>
      <c r="G45" s="20"/>
      <c r="H45" s="21"/>
    </row>
    <row r="46" spans="1:8" ht="15.6">
      <c r="A46" s="509" t="s">
        <v>559</v>
      </c>
      <c r="B46" s="495"/>
      <c r="C46" s="504" t="s">
        <v>560</v>
      </c>
      <c r="D46" s="499"/>
      <c r="E46" s="502"/>
      <c r="F46" s="502"/>
      <c r="G46" s="20"/>
      <c r="H46" s="21"/>
    </row>
    <row r="47" spans="1:8" ht="78">
      <c r="A47" s="530">
        <v>1</v>
      </c>
      <c r="B47" s="495"/>
      <c r="C47" s="505" t="s">
        <v>1395</v>
      </c>
      <c r="D47" s="506"/>
      <c r="E47" s="499" t="s">
        <v>13</v>
      </c>
      <c r="F47" s="502">
        <v>131</v>
      </c>
      <c r="G47" s="20"/>
      <c r="H47" s="21"/>
    </row>
    <row r="48" spans="1:8" ht="78">
      <c r="A48" s="530">
        <v>2</v>
      </c>
      <c r="B48" s="495"/>
      <c r="C48" s="505" t="s">
        <v>1396</v>
      </c>
      <c r="D48" s="507"/>
      <c r="E48" s="499" t="s">
        <v>13</v>
      </c>
      <c r="F48" s="502">
        <v>55</v>
      </c>
      <c r="G48" s="20"/>
      <c r="H48" s="21"/>
    </row>
    <row r="49" spans="1:8" ht="78">
      <c r="A49" s="530">
        <v>3</v>
      </c>
      <c r="B49" s="495"/>
      <c r="C49" s="505" t="s">
        <v>1397</v>
      </c>
      <c r="D49" s="507"/>
      <c r="E49" s="499" t="s">
        <v>13</v>
      </c>
      <c r="F49" s="502">
        <v>2</v>
      </c>
      <c r="G49" s="20"/>
      <c r="H49" s="21"/>
    </row>
    <row r="50" spans="1:8" ht="93.6">
      <c r="A50" s="530">
        <v>4</v>
      </c>
      <c r="B50" s="495"/>
      <c r="C50" s="508" t="s">
        <v>1398</v>
      </c>
      <c r="D50" s="507"/>
      <c r="E50" s="499" t="s">
        <v>13</v>
      </c>
      <c r="F50" s="502">
        <v>17</v>
      </c>
      <c r="G50" s="20"/>
      <c r="H50" s="21"/>
    </row>
    <row r="51" spans="1:8" ht="78">
      <c r="A51" s="530">
        <v>5</v>
      </c>
      <c r="B51" s="495"/>
      <c r="C51" s="508" t="s">
        <v>1399</v>
      </c>
      <c r="D51" s="507"/>
      <c r="E51" s="499" t="s">
        <v>13</v>
      </c>
      <c r="F51" s="502">
        <v>80</v>
      </c>
      <c r="G51" s="20"/>
      <c r="H51" s="21"/>
    </row>
    <row r="52" spans="1:8" ht="78">
      <c r="A52" s="530">
        <v>6</v>
      </c>
      <c r="B52" s="495"/>
      <c r="C52" s="508" t="s">
        <v>1400</v>
      </c>
      <c r="D52" s="507"/>
      <c r="E52" s="499" t="s">
        <v>13</v>
      </c>
      <c r="F52" s="502">
        <v>25</v>
      </c>
      <c r="G52" s="20"/>
      <c r="H52" s="21"/>
    </row>
    <row r="53" spans="1:8" ht="78">
      <c r="A53" s="530">
        <v>7</v>
      </c>
      <c r="B53" s="495"/>
      <c r="C53" s="508" t="s">
        <v>1401</v>
      </c>
      <c r="D53" s="507"/>
      <c r="E53" s="499" t="s">
        <v>13</v>
      </c>
      <c r="F53" s="502">
        <v>133</v>
      </c>
      <c r="G53" s="20"/>
      <c r="H53" s="21"/>
    </row>
    <row r="54" spans="1:8" ht="78">
      <c r="A54" s="530">
        <v>8</v>
      </c>
      <c r="B54" s="495"/>
      <c r="C54" s="508" t="s">
        <v>1402</v>
      </c>
      <c r="D54" s="507"/>
      <c r="E54" s="499" t="s">
        <v>13</v>
      </c>
      <c r="F54" s="502">
        <v>10</v>
      </c>
      <c r="G54" s="20"/>
      <c r="H54" s="21"/>
    </row>
    <row r="55" spans="1:8" ht="62.4">
      <c r="A55" s="530">
        <v>9</v>
      </c>
      <c r="B55" s="495"/>
      <c r="C55" s="508" t="s">
        <v>1403</v>
      </c>
      <c r="D55" s="507"/>
      <c r="E55" s="499" t="s">
        <v>13</v>
      </c>
      <c r="F55" s="502">
        <v>7</v>
      </c>
      <c r="G55" s="20"/>
      <c r="H55" s="21"/>
    </row>
    <row r="56" spans="1:8" ht="62.4">
      <c r="A56" s="530">
        <v>10</v>
      </c>
      <c r="B56" s="495"/>
      <c r="C56" s="508" t="s">
        <v>1404</v>
      </c>
      <c r="D56" s="507"/>
      <c r="E56" s="499" t="s">
        <v>13</v>
      </c>
      <c r="F56" s="502">
        <v>8</v>
      </c>
      <c r="G56" s="20"/>
      <c r="H56" s="21"/>
    </row>
    <row r="57" spans="1:8" ht="93.6">
      <c r="A57" s="530">
        <v>11</v>
      </c>
      <c r="B57" s="495"/>
      <c r="C57" s="500" t="s">
        <v>1405</v>
      </c>
      <c r="D57" s="507"/>
      <c r="E57" s="499" t="s">
        <v>13</v>
      </c>
      <c r="F57" s="502">
        <v>2</v>
      </c>
      <c r="G57" s="20"/>
      <c r="H57" s="21"/>
    </row>
    <row r="58" spans="1:8" ht="78">
      <c r="A58" s="530">
        <v>12</v>
      </c>
      <c r="B58" s="495"/>
      <c r="C58" s="500" t="s">
        <v>1406</v>
      </c>
      <c r="D58" s="507"/>
      <c r="E58" s="499" t="s">
        <v>13</v>
      </c>
      <c r="F58" s="502">
        <v>7</v>
      </c>
      <c r="G58" s="20"/>
      <c r="H58" s="21"/>
    </row>
    <row r="59" spans="1:8" ht="78">
      <c r="A59" s="530">
        <v>13</v>
      </c>
      <c r="B59" s="495"/>
      <c r="C59" s="500" t="s">
        <v>1407</v>
      </c>
      <c r="D59" s="498"/>
      <c r="E59" s="499" t="s">
        <v>13</v>
      </c>
      <c r="F59" s="502">
        <v>16</v>
      </c>
      <c r="G59" s="20"/>
      <c r="H59" s="21"/>
    </row>
    <row r="60" spans="1:8" ht="78">
      <c r="A60" s="530">
        <v>14</v>
      </c>
      <c r="B60" s="495"/>
      <c r="C60" s="500" t="s">
        <v>1408</v>
      </c>
      <c r="D60" s="507"/>
      <c r="E60" s="499" t="s">
        <v>13</v>
      </c>
      <c r="F60" s="502">
        <v>131</v>
      </c>
      <c r="G60" s="20"/>
      <c r="H60" s="21"/>
    </row>
    <row r="61" spans="1:8" ht="62.4">
      <c r="A61" s="530">
        <v>15</v>
      </c>
      <c r="B61" s="495"/>
      <c r="C61" s="500" t="s">
        <v>1409</v>
      </c>
      <c r="D61" s="498"/>
      <c r="E61" s="499" t="s">
        <v>13</v>
      </c>
      <c r="F61" s="502">
        <v>5</v>
      </c>
      <c r="G61" s="20"/>
      <c r="H61" s="21"/>
    </row>
    <row r="62" spans="1:8" ht="78">
      <c r="A62" s="530">
        <v>16</v>
      </c>
      <c r="B62" s="495"/>
      <c r="C62" s="500" t="s">
        <v>1410</v>
      </c>
      <c r="D62" s="498"/>
      <c r="E62" s="499" t="s">
        <v>13</v>
      </c>
      <c r="F62" s="502">
        <v>2</v>
      </c>
      <c r="G62" s="20"/>
      <c r="H62" s="21"/>
    </row>
    <row r="63" spans="1:8" ht="78">
      <c r="A63" s="530">
        <v>17</v>
      </c>
      <c r="B63" s="495"/>
      <c r="C63" s="500" t="s">
        <v>1411</v>
      </c>
      <c r="D63" s="499"/>
      <c r="E63" s="499" t="s">
        <v>13</v>
      </c>
      <c r="F63" s="502">
        <v>8</v>
      </c>
      <c r="G63" s="20"/>
      <c r="H63" s="21"/>
    </row>
    <row r="64" spans="1:8" ht="78">
      <c r="A64" s="530">
        <v>18</v>
      </c>
      <c r="B64" s="495"/>
      <c r="C64" s="505" t="s">
        <v>1412</v>
      </c>
      <c r="D64" s="499"/>
      <c r="E64" s="499" t="s">
        <v>13</v>
      </c>
      <c r="F64" s="502">
        <v>8</v>
      </c>
      <c r="G64" s="20"/>
      <c r="H64" s="21"/>
    </row>
    <row r="65" spans="1:8" ht="78">
      <c r="A65" s="530">
        <v>19</v>
      </c>
      <c r="B65" s="495"/>
      <c r="C65" s="505" t="s">
        <v>1413</v>
      </c>
      <c r="D65" s="499"/>
      <c r="E65" s="499" t="s">
        <v>13</v>
      </c>
      <c r="F65" s="502">
        <v>4</v>
      </c>
      <c r="G65" s="20"/>
      <c r="H65" s="21"/>
    </row>
    <row r="66" spans="1:8" ht="62.4">
      <c r="A66" s="530">
        <v>20</v>
      </c>
      <c r="B66" s="495"/>
      <c r="C66" s="505" t="s">
        <v>1414</v>
      </c>
      <c r="D66" s="499"/>
      <c r="E66" s="499" t="s">
        <v>13</v>
      </c>
      <c r="F66" s="502">
        <v>47</v>
      </c>
      <c r="G66" s="20"/>
      <c r="H66" s="21"/>
    </row>
    <row r="67" spans="1:8" ht="15.6">
      <c r="A67" s="509" t="s">
        <v>561</v>
      </c>
      <c r="B67" s="495"/>
      <c r="C67" s="510" t="s">
        <v>562</v>
      </c>
      <c r="D67" s="499"/>
      <c r="E67" s="502"/>
      <c r="F67" s="502"/>
      <c r="G67" s="20"/>
      <c r="H67" s="21"/>
    </row>
    <row r="68" spans="1:8" ht="140.4">
      <c r="A68" s="530">
        <v>1</v>
      </c>
      <c r="B68" s="495"/>
      <c r="C68" s="505" t="s">
        <v>563</v>
      </c>
      <c r="D68" s="499" t="s">
        <v>2202</v>
      </c>
      <c r="E68" s="499" t="s">
        <v>13</v>
      </c>
      <c r="F68" s="502">
        <v>11</v>
      </c>
      <c r="G68" s="20"/>
      <c r="H68" s="21"/>
    </row>
    <row r="69" spans="1:8" ht="46.8">
      <c r="A69" s="530">
        <v>2</v>
      </c>
      <c r="B69" s="495"/>
      <c r="C69" s="505" t="s">
        <v>564</v>
      </c>
      <c r="D69" s="499" t="s">
        <v>2203</v>
      </c>
      <c r="E69" s="499" t="s">
        <v>13</v>
      </c>
      <c r="F69" s="502">
        <v>9</v>
      </c>
      <c r="G69" s="20"/>
      <c r="H69" s="21"/>
    </row>
    <row r="70" spans="1:8" ht="93.6">
      <c r="A70" s="530">
        <v>3</v>
      </c>
      <c r="B70" s="495"/>
      <c r="C70" s="505" t="s">
        <v>565</v>
      </c>
      <c r="D70" s="499" t="s">
        <v>2204</v>
      </c>
      <c r="E70" s="499" t="s">
        <v>13</v>
      </c>
      <c r="F70" s="502">
        <v>2</v>
      </c>
      <c r="G70" s="20"/>
      <c r="H70" s="21"/>
    </row>
    <row r="71" spans="1:8" ht="15.6">
      <c r="A71" s="531" t="s">
        <v>566</v>
      </c>
      <c r="B71" s="495"/>
      <c r="C71" s="497" t="s">
        <v>567</v>
      </c>
      <c r="D71" s="498"/>
      <c r="E71" s="498"/>
      <c r="F71" s="498"/>
      <c r="G71" s="20"/>
      <c r="H71" s="21"/>
    </row>
    <row r="72" spans="1:8" ht="31.2">
      <c r="A72" s="532">
        <v>1</v>
      </c>
      <c r="B72" s="495"/>
      <c r="C72" s="500" t="s">
        <v>1415</v>
      </c>
      <c r="D72" s="498" t="s">
        <v>2205</v>
      </c>
      <c r="E72" s="499" t="s">
        <v>13</v>
      </c>
      <c r="F72" s="498">
        <v>18</v>
      </c>
      <c r="G72" s="20"/>
      <c r="H72" s="21"/>
    </row>
    <row r="73" spans="1:8" ht="31.2">
      <c r="A73" s="532">
        <v>2</v>
      </c>
      <c r="B73" s="495"/>
      <c r="C73" s="500" t="s">
        <v>569</v>
      </c>
      <c r="D73" s="498" t="s">
        <v>2206</v>
      </c>
      <c r="E73" s="499" t="s">
        <v>13</v>
      </c>
      <c r="F73" s="498">
        <v>4</v>
      </c>
      <c r="G73" s="20"/>
      <c r="H73" s="21"/>
    </row>
    <row r="74" spans="1:8" ht="31.2">
      <c r="A74" s="532">
        <v>3</v>
      </c>
      <c r="B74" s="495"/>
      <c r="C74" s="500" t="s">
        <v>1416</v>
      </c>
      <c r="D74" s="498" t="s">
        <v>2205</v>
      </c>
      <c r="E74" s="499" t="s">
        <v>13</v>
      </c>
      <c r="F74" s="498">
        <v>10</v>
      </c>
      <c r="G74" s="20"/>
      <c r="H74" s="21"/>
    </row>
    <row r="75" spans="1:8" ht="31.2">
      <c r="A75" s="532">
        <v>4</v>
      </c>
      <c r="B75" s="495"/>
      <c r="C75" s="500" t="s">
        <v>568</v>
      </c>
      <c r="D75" s="498" t="s">
        <v>2206</v>
      </c>
      <c r="E75" s="499" t="s">
        <v>13</v>
      </c>
      <c r="F75" s="498">
        <v>2</v>
      </c>
      <c r="G75" s="20"/>
      <c r="H75" s="21"/>
    </row>
    <row r="76" spans="1:8" ht="31.2">
      <c r="A76" s="532">
        <v>5</v>
      </c>
      <c r="B76" s="495"/>
      <c r="C76" s="500" t="s">
        <v>570</v>
      </c>
      <c r="D76" s="498" t="s">
        <v>2205</v>
      </c>
      <c r="E76" s="499" t="s">
        <v>13</v>
      </c>
      <c r="F76" s="498">
        <v>28</v>
      </c>
      <c r="G76" s="20"/>
      <c r="H76" s="21"/>
    </row>
    <row r="77" spans="1:8" ht="46.8">
      <c r="A77" s="532">
        <v>6</v>
      </c>
      <c r="B77" s="495"/>
      <c r="C77" s="508" t="s">
        <v>2207</v>
      </c>
      <c r="D77" s="498"/>
      <c r="E77" s="499" t="s">
        <v>13</v>
      </c>
      <c r="F77" s="502">
        <v>19</v>
      </c>
      <c r="G77" s="20"/>
      <c r="H77" s="21"/>
    </row>
    <row r="78" spans="1:8" ht="46.8">
      <c r="A78" s="532">
        <v>7</v>
      </c>
      <c r="B78" s="495"/>
      <c r="C78" s="508" t="s">
        <v>2208</v>
      </c>
      <c r="D78" s="498"/>
      <c r="E78" s="499" t="s">
        <v>13</v>
      </c>
      <c r="F78" s="502">
        <v>2</v>
      </c>
      <c r="G78" s="20"/>
      <c r="H78" s="21"/>
    </row>
    <row r="79" spans="1:8" ht="46.8">
      <c r="A79" s="532">
        <v>8</v>
      </c>
      <c r="B79" s="495"/>
      <c r="C79" s="508" t="s">
        <v>2209</v>
      </c>
      <c r="D79" s="498"/>
      <c r="E79" s="499" t="s">
        <v>13</v>
      </c>
      <c r="F79" s="502">
        <v>1</v>
      </c>
      <c r="G79" s="20"/>
      <c r="H79" s="21"/>
    </row>
    <row r="80" spans="1:8" ht="31.2">
      <c r="A80" s="532">
        <v>9</v>
      </c>
      <c r="B80" s="495"/>
      <c r="C80" s="500" t="s">
        <v>571</v>
      </c>
      <c r="D80" s="498" t="s">
        <v>2210</v>
      </c>
      <c r="E80" s="499" t="s">
        <v>13</v>
      </c>
      <c r="F80" s="511">
        <v>1</v>
      </c>
      <c r="G80" s="20"/>
      <c r="H80" s="21"/>
    </row>
    <row r="81" spans="1:8" ht="15.6">
      <c r="A81" s="532">
        <v>10</v>
      </c>
      <c r="B81" s="495"/>
      <c r="C81" s="500" t="s">
        <v>572</v>
      </c>
      <c r="D81" s="498"/>
      <c r="E81" s="502" t="s">
        <v>30</v>
      </c>
      <c r="F81" s="511">
        <v>82</v>
      </c>
      <c r="G81" s="20"/>
      <c r="H81" s="21"/>
    </row>
    <row r="82" spans="1:8" ht="15.6">
      <c r="A82" s="533" t="s">
        <v>573</v>
      </c>
      <c r="B82" s="495"/>
      <c r="C82" s="497" t="s">
        <v>574</v>
      </c>
      <c r="D82" s="498"/>
      <c r="E82" s="511"/>
      <c r="F82" s="511"/>
      <c r="G82" s="20"/>
      <c r="H82" s="21"/>
    </row>
    <row r="83" spans="1:8" ht="31.2">
      <c r="A83" s="534">
        <v>1</v>
      </c>
      <c r="B83" s="495"/>
      <c r="C83" s="500" t="s">
        <v>575</v>
      </c>
      <c r="D83" s="498" t="s">
        <v>2212</v>
      </c>
      <c r="E83" s="511" t="s">
        <v>10</v>
      </c>
      <c r="F83" s="511">
        <v>40</v>
      </c>
      <c r="G83" s="20"/>
      <c r="H83" s="21"/>
    </row>
    <row r="84" spans="1:8" ht="31.2">
      <c r="A84" s="534">
        <v>2</v>
      </c>
      <c r="B84" s="495"/>
      <c r="C84" s="500" t="s">
        <v>576</v>
      </c>
      <c r="D84" s="498" t="s">
        <v>2212</v>
      </c>
      <c r="E84" s="511" t="s">
        <v>10</v>
      </c>
      <c r="F84" s="511">
        <v>70</v>
      </c>
      <c r="G84" s="20"/>
      <c r="H84" s="21"/>
    </row>
    <row r="85" spans="1:8" ht="31.2">
      <c r="A85" s="534">
        <v>2</v>
      </c>
      <c r="B85" s="495"/>
      <c r="C85" s="500" t="s">
        <v>577</v>
      </c>
      <c r="D85" s="498" t="s">
        <v>2212</v>
      </c>
      <c r="E85" s="511" t="s">
        <v>10</v>
      </c>
      <c r="F85" s="511">
        <v>120</v>
      </c>
      <c r="G85" s="20"/>
      <c r="H85" s="21"/>
    </row>
    <row r="86" spans="1:8" ht="31.2">
      <c r="A86" s="534">
        <v>3</v>
      </c>
      <c r="B86" s="495"/>
      <c r="C86" s="500" t="s">
        <v>578</v>
      </c>
      <c r="D86" s="498" t="s">
        <v>2212</v>
      </c>
      <c r="E86" s="511" t="s">
        <v>10</v>
      </c>
      <c r="F86" s="511">
        <v>180</v>
      </c>
      <c r="G86" s="20"/>
      <c r="H86" s="21"/>
    </row>
    <row r="87" spans="1:8" ht="31.2">
      <c r="A87" s="534">
        <v>4</v>
      </c>
      <c r="B87" s="495"/>
      <c r="C87" s="500" t="s">
        <v>579</v>
      </c>
      <c r="D87" s="498" t="s">
        <v>2212</v>
      </c>
      <c r="E87" s="511" t="s">
        <v>10</v>
      </c>
      <c r="F87" s="511">
        <v>50</v>
      </c>
      <c r="G87" s="20"/>
      <c r="H87" s="21"/>
    </row>
    <row r="88" spans="1:8" ht="31.2">
      <c r="A88" s="534">
        <v>5</v>
      </c>
      <c r="B88" s="495"/>
      <c r="C88" s="500" t="s">
        <v>580</v>
      </c>
      <c r="D88" s="498" t="s">
        <v>2212</v>
      </c>
      <c r="E88" s="511" t="s">
        <v>10</v>
      </c>
      <c r="F88" s="511">
        <v>80</v>
      </c>
      <c r="G88" s="20"/>
      <c r="H88" s="21"/>
    </row>
    <row r="89" spans="1:8" ht="31.2">
      <c r="A89" s="534">
        <v>6</v>
      </c>
      <c r="B89" s="495"/>
      <c r="C89" s="500" t="s">
        <v>581</v>
      </c>
      <c r="D89" s="498" t="s">
        <v>2212</v>
      </c>
      <c r="E89" s="511" t="s">
        <v>10</v>
      </c>
      <c r="F89" s="511">
        <v>60</v>
      </c>
      <c r="G89" s="20"/>
      <c r="H89" s="21"/>
    </row>
    <row r="90" spans="1:8" ht="31.2">
      <c r="A90" s="534">
        <v>7</v>
      </c>
      <c r="B90" s="495"/>
      <c r="C90" s="500" t="s">
        <v>582</v>
      </c>
      <c r="D90" s="498" t="s">
        <v>2212</v>
      </c>
      <c r="E90" s="511" t="s">
        <v>10</v>
      </c>
      <c r="F90" s="511">
        <v>200</v>
      </c>
      <c r="G90" s="20"/>
      <c r="H90" s="21"/>
    </row>
    <row r="91" spans="1:8" ht="31.2">
      <c r="A91" s="534">
        <v>8</v>
      </c>
      <c r="B91" s="495"/>
      <c r="C91" s="500" t="s">
        <v>583</v>
      </c>
      <c r="D91" s="498" t="s">
        <v>2212</v>
      </c>
      <c r="E91" s="511" t="s">
        <v>10</v>
      </c>
      <c r="F91" s="511">
        <v>500</v>
      </c>
      <c r="G91" s="20"/>
      <c r="H91" s="21"/>
    </row>
    <row r="92" spans="1:8" ht="31.2">
      <c r="A92" s="534">
        <v>9</v>
      </c>
      <c r="B92" s="495"/>
      <c r="C92" s="500" t="s">
        <v>584</v>
      </c>
      <c r="D92" s="498" t="s">
        <v>2212</v>
      </c>
      <c r="E92" s="511" t="s">
        <v>10</v>
      </c>
      <c r="F92" s="511">
        <v>600</v>
      </c>
      <c r="G92" s="20"/>
      <c r="H92" s="21"/>
    </row>
    <row r="93" spans="1:8" ht="31.2">
      <c r="A93" s="534">
        <v>10</v>
      </c>
      <c r="B93" s="495"/>
      <c r="C93" s="500" t="s">
        <v>585</v>
      </c>
      <c r="D93" s="498" t="s">
        <v>2212</v>
      </c>
      <c r="E93" s="511" t="s">
        <v>10</v>
      </c>
      <c r="F93" s="511">
        <v>900</v>
      </c>
      <c r="G93" s="20"/>
      <c r="H93" s="21"/>
    </row>
    <row r="94" spans="1:8" ht="31.2">
      <c r="A94" s="534">
        <v>11</v>
      </c>
      <c r="B94" s="495"/>
      <c r="C94" s="500" t="s">
        <v>586</v>
      </c>
      <c r="D94" s="498" t="s">
        <v>2212</v>
      </c>
      <c r="E94" s="511" t="s">
        <v>10</v>
      </c>
      <c r="F94" s="511">
        <v>600</v>
      </c>
      <c r="G94" s="20"/>
      <c r="H94" s="21"/>
    </row>
    <row r="95" spans="1:8" ht="31.2">
      <c r="A95" s="534">
        <v>12</v>
      </c>
      <c r="B95" s="495"/>
      <c r="C95" s="500" t="s">
        <v>587</v>
      </c>
      <c r="D95" s="498" t="s">
        <v>2212</v>
      </c>
      <c r="E95" s="511" t="s">
        <v>10</v>
      </c>
      <c r="F95" s="511">
        <v>800</v>
      </c>
      <c r="G95" s="20"/>
      <c r="H95" s="21"/>
    </row>
    <row r="96" spans="1:8" ht="31.2">
      <c r="A96" s="534">
        <v>13</v>
      </c>
      <c r="B96" s="495"/>
      <c r="C96" s="500" t="s">
        <v>588</v>
      </c>
      <c r="D96" s="498" t="s">
        <v>2212</v>
      </c>
      <c r="E96" s="511" t="s">
        <v>10</v>
      </c>
      <c r="F96" s="511">
        <v>700</v>
      </c>
      <c r="G96" s="20"/>
      <c r="H96" s="21"/>
    </row>
    <row r="97" spans="1:8" ht="31.2">
      <c r="A97" s="534">
        <v>14</v>
      </c>
      <c r="B97" s="495"/>
      <c r="C97" s="500" t="s">
        <v>589</v>
      </c>
      <c r="D97" s="498" t="s">
        <v>2212</v>
      </c>
      <c r="E97" s="511" t="s">
        <v>10</v>
      </c>
      <c r="F97" s="511">
        <v>1500</v>
      </c>
      <c r="G97" s="20"/>
      <c r="H97" s="21"/>
    </row>
    <row r="98" spans="1:8" ht="31.2">
      <c r="A98" s="534">
        <v>15</v>
      </c>
      <c r="B98" s="495"/>
      <c r="C98" s="500" t="s">
        <v>590</v>
      </c>
      <c r="D98" s="498" t="s">
        <v>2212</v>
      </c>
      <c r="E98" s="511" t="s">
        <v>10</v>
      </c>
      <c r="F98" s="511">
        <v>700</v>
      </c>
      <c r="G98" s="20"/>
      <c r="H98" s="21"/>
    </row>
    <row r="99" spans="1:8" ht="46.8">
      <c r="A99" s="534">
        <v>16</v>
      </c>
      <c r="B99" s="495"/>
      <c r="C99" s="500" t="s">
        <v>591</v>
      </c>
      <c r="D99" s="498" t="s">
        <v>2211</v>
      </c>
      <c r="E99" s="511" t="s">
        <v>10</v>
      </c>
      <c r="F99" s="511">
        <v>200</v>
      </c>
      <c r="G99" s="20"/>
      <c r="H99" s="21"/>
    </row>
    <row r="100" spans="1:8" ht="46.8">
      <c r="A100" s="534">
        <v>17</v>
      </c>
      <c r="B100" s="495"/>
      <c r="C100" s="500" t="s">
        <v>592</v>
      </c>
      <c r="D100" s="498" t="s">
        <v>2211</v>
      </c>
      <c r="E100" s="511" t="s">
        <v>10</v>
      </c>
      <c r="F100" s="511">
        <v>300</v>
      </c>
      <c r="G100" s="20"/>
      <c r="H100" s="21"/>
    </row>
    <row r="101" spans="1:8" ht="46.8">
      <c r="A101" s="534">
        <v>18</v>
      </c>
      <c r="B101" s="495"/>
      <c r="C101" s="500" t="s">
        <v>593</v>
      </c>
      <c r="D101" s="498" t="s">
        <v>2211</v>
      </c>
      <c r="E101" s="511" t="s">
        <v>10</v>
      </c>
      <c r="F101" s="511">
        <v>900</v>
      </c>
      <c r="G101" s="20"/>
      <c r="H101" s="21"/>
    </row>
    <row r="102" spans="1:8" ht="46.8">
      <c r="A102" s="534">
        <v>19</v>
      </c>
      <c r="B102" s="495"/>
      <c r="C102" s="500" t="s">
        <v>595</v>
      </c>
      <c r="D102" s="498" t="s">
        <v>2211</v>
      </c>
      <c r="E102" s="511" t="s">
        <v>10</v>
      </c>
      <c r="F102" s="511">
        <v>8500</v>
      </c>
      <c r="G102" s="20"/>
      <c r="H102" s="21"/>
    </row>
    <row r="103" spans="1:8" ht="46.8">
      <c r="A103" s="534">
        <v>20</v>
      </c>
      <c r="B103" s="495"/>
      <c r="C103" s="500" t="s">
        <v>596</v>
      </c>
      <c r="D103" s="498" t="s">
        <v>2211</v>
      </c>
      <c r="E103" s="511" t="s">
        <v>10</v>
      </c>
      <c r="F103" s="511">
        <v>1200</v>
      </c>
      <c r="G103" s="20"/>
      <c r="H103" s="21"/>
    </row>
    <row r="104" spans="1:8" ht="46.8">
      <c r="A104" s="534">
        <v>21</v>
      </c>
      <c r="B104" s="495"/>
      <c r="C104" s="500" t="s">
        <v>597</v>
      </c>
      <c r="D104" s="498" t="s">
        <v>2211</v>
      </c>
      <c r="E104" s="511" t="s">
        <v>10</v>
      </c>
      <c r="F104" s="511">
        <v>1200</v>
      </c>
      <c r="G104" s="20"/>
      <c r="H104" s="21"/>
    </row>
    <row r="105" spans="1:8" ht="46.8">
      <c r="A105" s="534">
        <v>22</v>
      </c>
      <c r="B105" s="495"/>
      <c r="C105" s="500" t="s">
        <v>598</v>
      </c>
      <c r="D105" s="498" t="s">
        <v>2211</v>
      </c>
      <c r="E105" s="511" t="s">
        <v>10</v>
      </c>
      <c r="F105" s="511">
        <v>12000</v>
      </c>
      <c r="G105" s="20"/>
      <c r="H105" s="21"/>
    </row>
    <row r="106" spans="1:8" ht="31.2">
      <c r="A106" s="534">
        <v>23</v>
      </c>
      <c r="B106" s="495"/>
      <c r="C106" s="500" t="s">
        <v>599</v>
      </c>
      <c r="D106" s="498" t="s">
        <v>2212</v>
      </c>
      <c r="E106" s="511" t="s">
        <v>10</v>
      </c>
      <c r="F106" s="511">
        <v>15</v>
      </c>
      <c r="G106" s="20"/>
      <c r="H106" s="21"/>
    </row>
    <row r="107" spans="1:8" ht="31.2">
      <c r="A107" s="534">
        <v>24</v>
      </c>
      <c r="B107" s="495"/>
      <c r="C107" s="500" t="s">
        <v>600</v>
      </c>
      <c r="D107" s="498" t="s">
        <v>2212</v>
      </c>
      <c r="E107" s="511" t="s">
        <v>10</v>
      </c>
      <c r="F107" s="511">
        <v>25</v>
      </c>
      <c r="G107" s="20"/>
      <c r="H107" s="21"/>
    </row>
    <row r="108" spans="1:8" ht="31.2">
      <c r="A108" s="534">
        <v>25</v>
      </c>
      <c r="B108" s="495"/>
      <c r="C108" s="508" t="s">
        <v>601</v>
      </c>
      <c r="D108" s="498" t="s">
        <v>2212</v>
      </c>
      <c r="E108" s="511" t="s">
        <v>10</v>
      </c>
      <c r="F108" s="511">
        <v>1900</v>
      </c>
      <c r="G108" s="20"/>
      <c r="H108" s="21"/>
    </row>
    <row r="109" spans="1:8" ht="31.2">
      <c r="A109" s="534">
        <v>26</v>
      </c>
      <c r="B109" s="495"/>
      <c r="C109" s="508" t="s">
        <v>602</v>
      </c>
      <c r="D109" s="498" t="s">
        <v>2212</v>
      </c>
      <c r="E109" s="511" t="s">
        <v>10</v>
      </c>
      <c r="F109" s="511">
        <v>1500</v>
      </c>
      <c r="G109" s="20"/>
      <c r="H109" s="21"/>
    </row>
    <row r="110" spans="1:8" ht="31.2">
      <c r="A110" s="534">
        <v>27</v>
      </c>
      <c r="B110" s="495"/>
      <c r="C110" s="500" t="s">
        <v>603</v>
      </c>
      <c r="D110" s="498" t="s">
        <v>2214</v>
      </c>
      <c r="E110" s="511" t="s">
        <v>10</v>
      </c>
      <c r="F110" s="511">
        <v>60</v>
      </c>
      <c r="G110" s="20"/>
      <c r="H110" s="21"/>
    </row>
    <row r="111" spans="1:8" ht="31.2">
      <c r="A111" s="534">
        <v>28</v>
      </c>
      <c r="B111" s="495"/>
      <c r="C111" s="500" t="s">
        <v>604</v>
      </c>
      <c r="D111" s="498" t="s">
        <v>2214</v>
      </c>
      <c r="E111" s="511" t="s">
        <v>10</v>
      </c>
      <c r="F111" s="511">
        <v>60</v>
      </c>
      <c r="G111" s="20"/>
      <c r="H111" s="21"/>
    </row>
    <row r="112" spans="1:8" ht="31.2">
      <c r="A112" s="534">
        <v>29</v>
      </c>
      <c r="B112" s="495"/>
      <c r="C112" s="500" t="s">
        <v>605</v>
      </c>
      <c r="D112" s="498" t="s">
        <v>2214</v>
      </c>
      <c r="E112" s="511" t="s">
        <v>10</v>
      </c>
      <c r="F112" s="511">
        <v>400</v>
      </c>
      <c r="G112" s="20"/>
      <c r="H112" s="21"/>
    </row>
    <row r="113" spans="1:8" ht="31.2">
      <c r="A113" s="534">
        <v>30</v>
      </c>
      <c r="B113" s="495"/>
      <c r="C113" s="500" t="s">
        <v>606</v>
      </c>
      <c r="D113" s="498" t="s">
        <v>2214</v>
      </c>
      <c r="E113" s="511" t="s">
        <v>10</v>
      </c>
      <c r="F113" s="511">
        <v>500</v>
      </c>
      <c r="G113" s="20"/>
      <c r="H113" s="21"/>
    </row>
    <row r="114" spans="1:8" ht="31.2">
      <c r="A114" s="534">
        <v>31</v>
      </c>
      <c r="B114" s="495"/>
      <c r="C114" s="500" t="s">
        <v>607</v>
      </c>
      <c r="D114" s="498" t="s">
        <v>2214</v>
      </c>
      <c r="E114" s="511" t="s">
        <v>10</v>
      </c>
      <c r="F114" s="511">
        <v>200</v>
      </c>
      <c r="G114" s="20"/>
      <c r="H114" s="21"/>
    </row>
    <row r="115" spans="1:8" ht="31.2">
      <c r="A115" s="534">
        <v>32</v>
      </c>
      <c r="B115" s="495"/>
      <c r="C115" s="500" t="s">
        <v>608</v>
      </c>
      <c r="D115" s="498" t="s">
        <v>2215</v>
      </c>
      <c r="E115" s="499" t="s">
        <v>13</v>
      </c>
      <c r="F115" s="511">
        <v>1</v>
      </c>
      <c r="G115" s="20"/>
      <c r="H115" s="21"/>
    </row>
    <row r="116" spans="1:8" ht="15.6">
      <c r="A116" s="531" t="s">
        <v>609</v>
      </c>
      <c r="B116" s="495"/>
      <c r="C116" s="497" t="s">
        <v>610</v>
      </c>
      <c r="D116" s="498"/>
      <c r="E116" s="511"/>
      <c r="F116" s="511"/>
      <c r="G116" s="20"/>
      <c r="H116" s="21"/>
    </row>
    <row r="117" spans="1:8" ht="31.2">
      <c r="A117" s="532">
        <v>1</v>
      </c>
      <c r="B117" s="495"/>
      <c r="C117" s="500" t="s">
        <v>611</v>
      </c>
      <c r="D117" s="498" t="s">
        <v>2206</v>
      </c>
      <c r="E117" s="499" t="s">
        <v>13</v>
      </c>
      <c r="F117" s="511">
        <v>9</v>
      </c>
      <c r="G117" s="20"/>
      <c r="H117" s="21"/>
    </row>
    <row r="118" spans="1:8" ht="31.2">
      <c r="A118" s="532">
        <v>2</v>
      </c>
      <c r="B118" s="495"/>
      <c r="C118" s="500" t="s">
        <v>612</v>
      </c>
      <c r="D118" s="498" t="s">
        <v>2206</v>
      </c>
      <c r="E118" s="499" t="s">
        <v>13</v>
      </c>
      <c r="F118" s="511">
        <v>20</v>
      </c>
      <c r="G118" s="20"/>
      <c r="H118" s="21"/>
    </row>
    <row r="119" spans="1:8" ht="31.2">
      <c r="A119" s="532">
        <v>3</v>
      </c>
      <c r="B119" s="495"/>
      <c r="C119" s="500" t="s">
        <v>1417</v>
      </c>
      <c r="D119" s="498" t="s">
        <v>2206</v>
      </c>
      <c r="E119" s="499" t="s">
        <v>13</v>
      </c>
      <c r="F119" s="511">
        <v>1</v>
      </c>
      <c r="G119" s="20"/>
      <c r="H119" s="21"/>
    </row>
    <row r="120" spans="1:8" ht="46.8">
      <c r="A120" s="532">
        <v>4</v>
      </c>
      <c r="B120" s="495"/>
      <c r="C120" s="500" t="s">
        <v>620</v>
      </c>
      <c r="D120" s="498" t="s">
        <v>2206</v>
      </c>
      <c r="E120" s="499" t="s">
        <v>13</v>
      </c>
      <c r="F120" s="511">
        <v>3</v>
      </c>
      <c r="G120" s="20"/>
      <c r="H120" s="21"/>
    </row>
    <row r="121" spans="1:8" ht="31.2">
      <c r="A121" s="532">
        <v>5</v>
      </c>
      <c r="B121" s="495"/>
      <c r="C121" s="500" t="s">
        <v>613</v>
      </c>
      <c r="D121" s="498" t="s">
        <v>2206</v>
      </c>
      <c r="E121" s="499" t="s">
        <v>13</v>
      </c>
      <c r="F121" s="511">
        <v>14</v>
      </c>
      <c r="G121" s="20"/>
      <c r="H121" s="21"/>
    </row>
    <row r="122" spans="1:8" ht="31.2">
      <c r="A122" s="532">
        <v>6</v>
      </c>
      <c r="B122" s="495"/>
      <c r="C122" s="500" t="s">
        <v>614</v>
      </c>
      <c r="D122" s="498" t="s">
        <v>2206</v>
      </c>
      <c r="E122" s="499" t="s">
        <v>13</v>
      </c>
      <c r="F122" s="511">
        <v>9</v>
      </c>
      <c r="G122" s="20"/>
      <c r="H122" s="21"/>
    </row>
    <row r="123" spans="1:8" ht="31.2">
      <c r="A123" s="532">
        <v>7</v>
      </c>
      <c r="B123" s="495"/>
      <c r="C123" s="500" t="s">
        <v>615</v>
      </c>
      <c r="D123" s="498" t="s">
        <v>2206</v>
      </c>
      <c r="E123" s="499" t="s">
        <v>13</v>
      </c>
      <c r="F123" s="511">
        <v>2</v>
      </c>
      <c r="G123" s="20"/>
      <c r="H123" s="21"/>
    </row>
    <row r="124" spans="1:8" ht="31.2">
      <c r="A124" s="532">
        <v>8</v>
      </c>
      <c r="B124" s="495"/>
      <c r="C124" s="500" t="s">
        <v>616</v>
      </c>
      <c r="D124" s="498" t="s">
        <v>2213</v>
      </c>
      <c r="E124" s="499" t="s">
        <v>13</v>
      </c>
      <c r="F124" s="511">
        <v>3</v>
      </c>
      <c r="G124" s="20"/>
      <c r="H124" s="21"/>
    </row>
    <row r="125" spans="1:8" ht="31.2">
      <c r="A125" s="532">
        <v>9</v>
      </c>
      <c r="B125" s="495"/>
      <c r="C125" s="500" t="s">
        <v>617</v>
      </c>
      <c r="D125" s="498" t="s">
        <v>2205</v>
      </c>
      <c r="E125" s="499" t="s">
        <v>13</v>
      </c>
      <c r="F125" s="511">
        <v>9</v>
      </c>
      <c r="G125" s="20"/>
      <c r="H125" s="21"/>
    </row>
    <row r="126" spans="1:8" ht="31.2">
      <c r="A126" s="532">
        <v>10</v>
      </c>
      <c r="B126" s="495"/>
      <c r="C126" s="500" t="s">
        <v>618</v>
      </c>
      <c r="D126" s="498" t="s">
        <v>2216</v>
      </c>
      <c r="E126" s="499" t="s">
        <v>13</v>
      </c>
      <c r="F126" s="511">
        <v>6</v>
      </c>
      <c r="G126" s="20"/>
      <c r="H126" s="21"/>
    </row>
    <row r="127" spans="1:8" ht="31.2">
      <c r="A127" s="532">
        <v>11</v>
      </c>
      <c r="B127" s="495"/>
      <c r="C127" s="500" t="s">
        <v>1418</v>
      </c>
      <c r="D127" s="498" t="s">
        <v>2206</v>
      </c>
      <c r="E127" s="499" t="s">
        <v>13</v>
      </c>
      <c r="F127" s="511">
        <v>1</v>
      </c>
      <c r="G127" s="20"/>
      <c r="H127" s="21"/>
    </row>
    <row r="128" spans="1:8" ht="46.8">
      <c r="A128" s="532">
        <v>12</v>
      </c>
      <c r="B128" s="495"/>
      <c r="C128" s="500" t="s">
        <v>619</v>
      </c>
      <c r="D128" s="498" t="s">
        <v>2206</v>
      </c>
      <c r="E128" s="499" t="s">
        <v>13</v>
      </c>
      <c r="F128" s="511">
        <v>2</v>
      </c>
      <c r="G128" s="20"/>
      <c r="H128" s="21"/>
    </row>
    <row r="129" spans="1:8" ht="46.8">
      <c r="A129" s="532">
        <v>13</v>
      </c>
      <c r="B129" s="495"/>
      <c r="C129" s="500" t="s">
        <v>1419</v>
      </c>
      <c r="D129" s="498" t="s">
        <v>2217</v>
      </c>
      <c r="E129" s="499" t="s">
        <v>13</v>
      </c>
      <c r="F129" s="511">
        <v>11</v>
      </c>
      <c r="G129" s="20"/>
      <c r="H129" s="21"/>
    </row>
    <row r="130" spans="1:8" ht="15.6">
      <c r="A130" s="532">
        <v>14</v>
      </c>
      <c r="B130" s="495"/>
      <c r="C130" s="500" t="s">
        <v>1420</v>
      </c>
      <c r="D130" s="498" t="s">
        <v>2217</v>
      </c>
      <c r="E130" s="499" t="s">
        <v>13</v>
      </c>
      <c r="F130" s="511">
        <v>1</v>
      </c>
      <c r="G130" s="20"/>
      <c r="H130" s="21"/>
    </row>
    <row r="131" spans="1:8" ht="15.6">
      <c r="A131" s="532">
        <v>15</v>
      </c>
      <c r="B131" s="495"/>
      <c r="C131" s="500" t="s">
        <v>621</v>
      </c>
      <c r="D131" s="498"/>
      <c r="E131" s="502" t="s">
        <v>30</v>
      </c>
      <c r="F131" s="511">
        <v>28</v>
      </c>
      <c r="G131" s="20"/>
      <c r="H131" s="21"/>
    </row>
    <row r="132" spans="1:8" ht="15.6">
      <c r="A132" s="532">
        <v>16</v>
      </c>
      <c r="B132" s="495"/>
      <c r="C132" s="500" t="s">
        <v>622</v>
      </c>
      <c r="D132" s="498"/>
      <c r="E132" s="502" t="s">
        <v>30</v>
      </c>
      <c r="F132" s="511">
        <v>41</v>
      </c>
      <c r="G132" s="20"/>
      <c r="H132" s="21"/>
    </row>
    <row r="133" spans="1:8" ht="31.2">
      <c r="A133" s="532">
        <v>17</v>
      </c>
      <c r="B133" s="495"/>
      <c r="C133" s="500" t="s">
        <v>1421</v>
      </c>
      <c r="D133" s="498"/>
      <c r="E133" s="499" t="s">
        <v>13</v>
      </c>
      <c r="F133" s="511">
        <v>13</v>
      </c>
      <c r="G133" s="20"/>
      <c r="H133" s="21"/>
    </row>
    <row r="134" spans="1:8" ht="15.6">
      <c r="A134" s="532">
        <v>18</v>
      </c>
      <c r="B134" s="495"/>
      <c r="C134" s="500" t="s">
        <v>623</v>
      </c>
      <c r="D134" s="498"/>
      <c r="E134" s="502" t="s">
        <v>30</v>
      </c>
      <c r="F134" s="511">
        <v>25</v>
      </c>
      <c r="G134" s="20"/>
      <c r="H134" s="21"/>
    </row>
    <row r="135" spans="1:8" ht="31.2">
      <c r="A135" s="532">
        <v>19</v>
      </c>
      <c r="B135" s="495"/>
      <c r="C135" s="500" t="s">
        <v>624</v>
      </c>
      <c r="D135" s="498"/>
      <c r="E135" s="499" t="s">
        <v>13</v>
      </c>
      <c r="F135" s="511">
        <v>1</v>
      </c>
      <c r="G135" s="20"/>
      <c r="H135" s="21"/>
    </row>
    <row r="136" spans="1:8" ht="31.2">
      <c r="A136" s="532">
        <v>20</v>
      </c>
      <c r="B136" s="495"/>
      <c r="C136" s="500" t="s">
        <v>625</v>
      </c>
      <c r="D136" s="498" t="s">
        <v>2206</v>
      </c>
      <c r="E136" s="499" t="s">
        <v>13</v>
      </c>
      <c r="F136" s="511">
        <v>1</v>
      </c>
      <c r="G136" s="20"/>
      <c r="H136" s="21"/>
    </row>
    <row r="137" spans="1:8" ht="15.6">
      <c r="A137" s="531" t="s">
        <v>626</v>
      </c>
      <c r="B137" s="495"/>
      <c r="C137" s="497" t="s">
        <v>627</v>
      </c>
      <c r="D137" s="498"/>
      <c r="E137" s="511"/>
      <c r="F137" s="511"/>
      <c r="G137" s="20"/>
      <c r="H137" s="21"/>
    </row>
    <row r="138" spans="1:8" ht="15.6">
      <c r="A138" s="532">
        <v>1</v>
      </c>
      <c r="B138" s="495"/>
      <c r="C138" s="512" t="s">
        <v>1422</v>
      </c>
      <c r="D138" s="498" t="s">
        <v>2218</v>
      </c>
      <c r="E138" s="511" t="s">
        <v>10</v>
      </c>
      <c r="F138" s="511">
        <v>90</v>
      </c>
      <c r="G138" s="20"/>
      <c r="H138" s="21"/>
    </row>
    <row r="139" spans="1:8" ht="15.6">
      <c r="A139" s="532">
        <v>2</v>
      </c>
      <c r="B139" s="495"/>
      <c r="C139" s="512" t="s">
        <v>1423</v>
      </c>
      <c r="D139" s="498" t="s">
        <v>2218</v>
      </c>
      <c r="E139" s="511" t="s">
        <v>10</v>
      </c>
      <c r="F139" s="511">
        <v>140</v>
      </c>
      <c r="G139" s="20"/>
      <c r="H139" s="21"/>
    </row>
    <row r="140" spans="1:8" ht="15.6">
      <c r="A140" s="532">
        <v>3</v>
      </c>
      <c r="B140" s="495"/>
      <c r="C140" s="512" t="s">
        <v>1424</v>
      </c>
      <c r="D140" s="498" t="s">
        <v>2218</v>
      </c>
      <c r="E140" s="511" t="s">
        <v>10</v>
      </c>
      <c r="F140" s="511">
        <v>5</v>
      </c>
      <c r="G140" s="20"/>
      <c r="H140" s="21"/>
    </row>
    <row r="141" spans="1:8" ht="15.6">
      <c r="A141" s="532">
        <v>4</v>
      </c>
      <c r="B141" s="495"/>
      <c r="C141" s="512" t="s">
        <v>1425</v>
      </c>
      <c r="D141" s="498" t="s">
        <v>2218</v>
      </c>
      <c r="E141" s="511" t="s">
        <v>10</v>
      </c>
      <c r="F141" s="511">
        <v>110</v>
      </c>
      <c r="G141" s="20"/>
      <c r="H141" s="21"/>
    </row>
    <row r="142" spans="1:8" ht="15.6">
      <c r="A142" s="532">
        <v>5</v>
      </c>
      <c r="B142" s="495"/>
      <c r="C142" s="512" t="s">
        <v>1426</v>
      </c>
      <c r="D142" s="498" t="s">
        <v>2218</v>
      </c>
      <c r="E142" s="511" t="s">
        <v>10</v>
      </c>
      <c r="F142" s="511">
        <v>350</v>
      </c>
      <c r="G142" s="20"/>
      <c r="H142" s="21"/>
    </row>
    <row r="143" spans="1:8" ht="15.6">
      <c r="A143" s="532">
        <v>6</v>
      </c>
      <c r="B143" s="495"/>
      <c r="C143" s="512" t="s">
        <v>1427</v>
      </c>
      <c r="D143" s="498" t="s">
        <v>2218</v>
      </c>
      <c r="E143" s="511" t="s">
        <v>10</v>
      </c>
      <c r="F143" s="511">
        <v>45</v>
      </c>
      <c r="G143" s="20"/>
      <c r="H143" s="21"/>
    </row>
    <row r="144" spans="1:8" ht="15.6">
      <c r="A144" s="532">
        <v>7</v>
      </c>
      <c r="B144" s="495"/>
      <c r="C144" s="512" t="s">
        <v>1428</v>
      </c>
      <c r="D144" s="498" t="s">
        <v>2218</v>
      </c>
      <c r="E144" s="511" t="s">
        <v>10</v>
      </c>
      <c r="F144" s="511">
        <v>100</v>
      </c>
      <c r="G144" s="20"/>
      <c r="H144" s="21"/>
    </row>
    <row r="145" spans="1:8" ht="15.6">
      <c r="A145" s="532">
        <v>8</v>
      </c>
      <c r="B145" s="495"/>
      <c r="C145" s="512" t="s">
        <v>1429</v>
      </c>
      <c r="D145" s="498" t="s">
        <v>2218</v>
      </c>
      <c r="E145" s="511" t="s">
        <v>10</v>
      </c>
      <c r="F145" s="511">
        <v>50</v>
      </c>
      <c r="G145" s="20"/>
      <c r="H145" s="21"/>
    </row>
    <row r="146" spans="1:8" ht="15.6">
      <c r="A146" s="532">
        <v>9</v>
      </c>
      <c r="B146" s="495"/>
      <c r="C146" s="512" t="s">
        <v>1430</v>
      </c>
      <c r="D146" s="498" t="s">
        <v>2218</v>
      </c>
      <c r="E146" s="511" t="s">
        <v>10</v>
      </c>
      <c r="F146" s="511">
        <v>260</v>
      </c>
      <c r="G146" s="20"/>
      <c r="H146" s="21"/>
    </row>
    <row r="147" spans="1:8" ht="15.6">
      <c r="A147" s="532">
        <v>10</v>
      </c>
      <c r="B147" s="495"/>
      <c r="C147" s="512" t="s">
        <v>1431</v>
      </c>
      <c r="D147" s="498" t="s">
        <v>2218</v>
      </c>
      <c r="E147" s="511" t="s">
        <v>10</v>
      </c>
      <c r="F147" s="511">
        <v>12</v>
      </c>
      <c r="G147" s="20"/>
      <c r="H147" s="21"/>
    </row>
    <row r="148" spans="1:8" ht="15.6">
      <c r="A148" s="532">
        <v>11</v>
      </c>
      <c r="B148" s="495"/>
      <c r="C148" s="512" t="s">
        <v>629</v>
      </c>
      <c r="D148" s="498" t="s">
        <v>2218</v>
      </c>
      <c r="E148" s="502" t="s">
        <v>30</v>
      </c>
      <c r="F148" s="511">
        <v>2</v>
      </c>
      <c r="G148" s="20"/>
      <c r="H148" s="21"/>
    </row>
    <row r="149" spans="1:8" ht="15.6">
      <c r="A149" s="532">
        <v>12</v>
      </c>
      <c r="B149" s="495"/>
      <c r="C149" s="512" t="s">
        <v>630</v>
      </c>
      <c r="D149" s="498" t="s">
        <v>2218</v>
      </c>
      <c r="E149" s="502" t="s">
        <v>30</v>
      </c>
      <c r="F149" s="511">
        <v>3</v>
      </c>
      <c r="G149" s="20"/>
      <c r="H149" s="21"/>
    </row>
    <row r="150" spans="1:8" ht="15.6">
      <c r="A150" s="532">
        <v>13</v>
      </c>
      <c r="B150" s="495"/>
      <c r="C150" s="512" t="s">
        <v>631</v>
      </c>
      <c r="D150" s="498" t="s">
        <v>2218</v>
      </c>
      <c r="E150" s="502" t="s">
        <v>30</v>
      </c>
      <c r="F150" s="511">
        <v>1</v>
      </c>
      <c r="G150" s="20"/>
      <c r="H150" s="21"/>
    </row>
    <row r="151" spans="1:8" ht="15.6">
      <c r="A151" s="532">
        <v>14</v>
      </c>
      <c r="B151" s="495"/>
      <c r="C151" s="512" t="s">
        <v>632</v>
      </c>
      <c r="D151" s="498" t="s">
        <v>2218</v>
      </c>
      <c r="E151" s="502" t="s">
        <v>30</v>
      </c>
      <c r="F151" s="511">
        <v>9</v>
      </c>
      <c r="G151" s="20"/>
      <c r="H151" s="21"/>
    </row>
    <row r="152" spans="1:8" ht="15.6">
      <c r="A152" s="532">
        <v>15</v>
      </c>
      <c r="B152" s="495"/>
      <c r="C152" s="512" t="s">
        <v>633</v>
      </c>
      <c r="D152" s="498" t="s">
        <v>2218</v>
      </c>
      <c r="E152" s="502" t="s">
        <v>30</v>
      </c>
      <c r="F152" s="511">
        <v>2</v>
      </c>
      <c r="G152" s="20"/>
      <c r="H152" s="21"/>
    </row>
    <row r="153" spans="1:8" ht="15.6">
      <c r="A153" s="532">
        <v>16</v>
      </c>
      <c r="B153" s="495"/>
      <c r="C153" s="512" t="s">
        <v>634</v>
      </c>
      <c r="D153" s="498" t="s">
        <v>2218</v>
      </c>
      <c r="E153" s="502" t="s">
        <v>30</v>
      </c>
      <c r="F153" s="511">
        <v>1</v>
      </c>
      <c r="G153" s="20"/>
      <c r="H153" s="21"/>
    </row>
    <row r="154" spans="1:8" ht="15.6">
      <c r="A154" s="532">
        <v>17</v>
      </c>
      <c r="B154" s="495"/>
      <c r="C154" s="512" t="s">
        <v>635</v>
      </c>
      <c r="D154" s="498" t="s">
        <v>2218</v>
      </c>
      <c r="E154" s="502" t="s">
        <v>30</v>
      </c>
      <c r="F154" s="511">
        <v>10</v>
      </c>
      <c r="G154" s="20"/>
      <c r="H154" s="21"/>
    </row>
    <row r="155" spans="1:8" ht="15.6">
      <c r="A155" s="532">
        <v>18</v>
      </c>
      <c r="B155" s="495"/>
      <c r="C155" s="512" t="s">
        <v>636</v>
      </c>
      <c r="D155" s="498" t="s">
        <v>2218</v>
      </c>
      <c r="E155" s="502" t="s">
        <v>30</v>
      </c>
      <c r="F155" s="511">
        <v>24</v>
      </c>
      <c r="G155" s="20"/>
      <c r="H155" s="21"/>
    </row>
    <row r="156" spans="1:8" ht="15.6">
      <c r="A156" s="532">
        <v>19</v>
      </c>
      <c r="B156" s="495"/>
      <c r="C156" s="512" t="s">
        <v>637</v>
      </c>
      <c r="D156" s="498" t="s">
        <v>2218</v>
      </c>
      <c r="E156" s="502" t="s">
        <v>30</v>
      </c>
      <c r="F156" s="511">
        <v>2</v>
      </c>
      <c r="G156" s="20"/>
      <c r="H156" s="21"/>
    </row>
    <row r="157" spans="1:8" ht="15.6">
      <c r="A157" s="532">
        <v>20</v>
      </c>
      <c r="B157" s="495"/>
      <c r="C157" s="512" t="s">
        <v>638</v>
      </c>
      <c r="D157" s="498" t="s">
        <v>2218</v>
      </c>
      <c r="E157" s="502" t="s">
        <v>30</v>
      </c>
      <c r="F157" s="511">
        <v>1</v>
      </c>
      <c r="G157" s="20"/>
      <c r="H157" s="21"/>
    </row>
    <row r="158" spans="1:8" ht="15.6">
      <c r="A158" s="532">
        <v>21</v>
      </c>
      <c r="B158" s="495"/>
      <c r="C158" s="512" t="s">
        <v>639</v>
      </c>
      <c r="D158" s="498" t="s">
        <v>2218</v>
      </c>
      <c r="E158" s="502" t="s">
        <v>30</v>
      </c>
      <c r="F158" s="511">
        <v>1</v>
      </c>
      <c r="G158" s="20"/>
      <c r="H158" s="21"/>
    </row>
    <row r="159" spans="1:8" ht="15.6">
      <c r="A159" s="532">
        <v>22</v>
      </c>
      <c r="B159" s="495"/>
      <c r="C159" s="512" t="s">
        <v>640</v>
      </c>
      <c r="D159" s="498" t="s">
        <v>2218</v>
      </c>
      <c r="E159" s="502" t="s">
        <v>30</v>
      </c>
      <c r="F159" s="511">
        <v>1</v>
      </c>
      <c r="G159" s="20"/>
      <c r="H159" s="21"/>
    </row>
    <row r="160" spans="1:8" ht="15.6">
      <c r="A160" s="532">
        <v>23</v>
      </c>
      <c r="B160" s="495"/>
      <c r="C160" s="512" t="s">
        <v>641</v>
      </c>
      <c r="D160" s="498" t="s">
        <v>2218</v>
      </c>
      <c r="E160" s="502" t="s">
        <v>30</v>
      </c>
      <c r="F160" s="511">
        <v>2</v>
      </c>
      <c r="G160" s="20"/>
      <c r="H160" s="21"/>
    </row>
    <row r="161" spans="1:8" ht="15.6">
      <c r="A161" s="532">
        <v>24</v>
      </c>
      <c r="B161" s="495"/>
      <c r="C161" s="512" t="s">
        <v>642</v>
      </c>
      <c r="D161" s="498" t="s">
        <v>2218</v>
      </c>
      <c r="E161" s="502" t="s">
        <v>30</v>
      </c>
      <c r="F161" s="511">
        <v>1</v>
      </c>
      <c r="G161" s="20"/>
      <c r="H161" s="21"/>
    </row>
    <row r="162" spans="1:8" ht="15.6">
      <c r="A162" s="532">
        <v>25</v>
      </c>
      <c r="B162" s="495"/>
      <c r="C162" s="512" t="s">
        <v>643</v>
      </c>
      <c r="D162" s="498" t="s">
        <v>2218</v>
      </c>
      <c r="E162" s="502" t="s">
        <v>30</v>
      </c>
      <c r="F162" s="511">
        <v>4</v>
      </c>
      <c r="G162" s="20"/>
      <c r="H162" s="21"/>
    </row>
    <row r="163" spans="1:8" ht="15.6">
      <c r="A163" s="532">
        <v>26</v>
      </c>
      <c r="B163" s="495"/>
      <c r="C163" s="512" t="s">
        <v>644</v>
      </c>
      <c r="D163" s="498" t="s">
        <v>2218</v>
      </c>
      <c r="E163" s="502" t="s">
        <v>30</v>
      </c>
      <c r="F163" s="511">
        <v>1</v>
      </c>
      <c r="G163" s="20"/>
      <c r="H163" s="21"/>
    </row>
    <row r="164" spans="1:8" ht="15.6">
      <c r="A164" s="532">
        <v>27</v>
      </c>
      <c r="B164" s="495"/>
      <c r="C164" s="512" t="s">
        <v>645</v>
      </c>
      <c r="D164" s="498" t="s">
        <v>2218</v>
      </c>
      <c r="E164" s="502" t="s">
        <v>30</v>
      </c>
      <c r="F164" s="511">
        <v>4</v>
      </c>
      <c r="G164" s="20"/>
      <c r="H164" s="21"/>
    </row>
    <row r="165" spans="1:8" ht="15.6">
      <c r="A165" s="532">
        <v>28</v>
      </c>
      <c r="B165" s="495"/>
      <c r="C165" s="512" t="s">
        <v>646</v>
      </c>
      <c r="D165" s="498" t="s">
        <v>2218</v>
      </c>
      <c r="E165" s="502" t="s">
        <v>30</v>
      </c>
      <c r="F165" s="511">
        <v>2</v>
      </c>
      <c r="G165" s="20"/>
      <c r="H165" s="21"/>
    </row>
    <row r="166" spans="1:8" ht="46.8">
      <c r="A166" s="532">
        <v>29</v>
      </c>
      <c r="B166" s="495"/>
      <c r="C166" s="513" t="s">
        <v>647</v>
      </c>
      <c r="D166" s="498" t="s">
        <v>2218</v>
      </c>
      <c r="E166" s="499" t="s">
        <v>13</v>
      </c>
      <c r="F166" s="511">
        <v>20</v>
      </c>
      <c r="G166" s="20"/>
      <c r="H166" s="21"/>
    </row>
    <row r="167" spans="1:8" ht="15.6">
      <c r="A167" s="532">
        <v>30</v>
      </c>
      <c r="B167" s="495"/>
      <c r="C167" s="512" t="s">
        <v>648</v>
      </c>
      <c r="D167" s="498" t="s">
        <v>2217</v>
      </c>
      <c r="E167" s="511" t="s">
        <v>10</v>
      </c>
      <c r="F167" s="511">
        <v>23</v>
      </c>
      <c r="G167" s="20"/>
      <c r="H167" s="21"/>
    </row>
    <row r="168" spans="1:8" ht="31.2">
      <c r="A168" s="532">
        <v>31</v>
      </c>
      <c r="B168" s="495"/>
      <c r="C168" s="512" t="s">
        <v>649</v>
      </c>
      <c r="D168" s="498" t="s">
        <v>2214</v>
      </c>
      <c r="E168" s="511" t="s">
        <v>10</v>
      </c>
      <c r="F168" s="511">
        <v>20</v>
      </c>
      <c r="G168" s="20"/>
      <c r="H168" s="21"/>
    </row>
    <row r="169" spans="1:8" ht="31.2">
      <c r="A169" s="532">
        <v>32</v>
      </c>
      <c r="B169" s="495"/>
      <c r="C169" s="512" t="s">
        <v>650</v>
      </c>
      <c r="D169" s="498" t="s">
        <v>2214</v>
      </c>
      <c r="E169" s="511" t="s">
        <v>10</v>
      </c>
      <c r="F169" s="511">
        <v>30</v>
      </c>
      <c r="G169" s="20"/>
      <c r="H169" s="21"/>
    </row>
    <row r="170" spans="1:8" ht="31.2">
      <c r="A170" s="532">
        <v>33</v>
      </c>
      <c r="B170" s="495"/>
      <c r="C170" s="512" t="s">
        <v>651</v>
      </c>
      <c r="D170" s="498" t="s">
        <v>2214</v>
      </c>
      <c r="E170" s="511" t="s">
        <v>10</v>
      </c>
      <c r="F170" s="511">
        <v>100</v>
      </c>
      <c r="G170" s="20"/>
      <c r="H170" s="21"/>
    </row>
    <row r="171" spans="1:8" ht="31.2">
      <c r="A171" s="532">
        <v>34</v>
      </c>
      <c r="B171" s="495"/>
      <c r="C171" s="512" t="s">
        <v>652</v>
      </c>
      <c r="D171" s="498" t="s">
        <v>2214</v>
      </c>
      <c r="E171" s="511" t="s">
        <v>10</v>
      </c>
      <c r="F171" s="511">
        <v>200</v>
      </c>
      <c r="G171" s="20"/>
      <c r="H171" s="21"/>
    </row>
    <row r="172" spans="1:8" ht="31.2">
      <c r="A172" s="532">
        <v>35</v>
      </c>
      <c r="B172" s="495"/>
      <c r="C172" s="512" t="s">
        <v>653</v>
      </c>
      <c r="D172" s="498" t="s">
        <v>2214</v>
      </c>
      <c r="E172" s="511" t="s">
        <v>10</v>
      </c>
      <c r="F172" s="511">
        <v>300</v>
      </c>
      <c r="G172" s="20"/>
      <c r="H172" s="21"/>
    </row>
    <row r="173" spans="1:8" ht="31.2">
      <c r="A173" s="532">
        <v>36</v>
      </c>
      <c r="B173" s="495"/>
      <c r="C173" s="512" t="s">
        <v>654</v>
      </c>
      <c r="D173" s="498" t="s">
        <v>2214</v>
      </c>
      <c r="E173" s="511" t="s">
        <v>10</v>
      </c>
      <c r="F173" s="511">
        <v>400</v>
      </c>
      <c r="G173" s="20"/>
      <c r="H173" s="21"/>
    </row>
    <row r="174" spans="1:8" ht="31.2">
      <c r="A174" s="532">
        <v>37</v>
      </c>
      <c r="B174" s="495"/>
      <c r="C174" s="500" t="s">
        <v>655</v>
      </c>
      <c r="D174" s="498" t="s">
        <v>2219</v>
      </c>
      <c r="E174" s="499" t="s">
        <v>13</v>
      </c>
      <c r="F174" s="511">
        <v>1</v>
      </c>
      <c r="G174" s="20"/>
      <c r="H174" s="21"/>
    </row>
    <row r="175" spans="1:8" ht="31.2">
      <c r="A175" s="532">
        <v>38</v>
      </c>
      <c r="B175" s="495"/>
      <c r="C175" s="500" t="s">
        <v>656</v>
      </c>
      <c r="D175" s="498" t="s">
        <v>2219</v>
      </c>
      <c r="E175" s="499" t="s">
        <v>13</v>
      </c>
      <c r="F175" s="511">
        <v>1</v>
      </c>
      <c r="G175" s="20"/>
      <c r="H175" s="21"/>
    </row>
    <row r="176" spans="1:8" ht="15.6">
      <c r="A176" s="532">
        <v>39</v>
      </c>
      <c r="B176" s="495"/>
      <c r="C176" s="500" t="s">
        <v>657</v>
      </c>
      <c r="D176" s="498" t="s">
        <v>658</v>
      </c>
      <c r="E176" s="514" t="s">
        <v>190</v>
      </c>
      <c r="F176" s="514">
        <v>20</v>
      </c>
      <c r="G176" s="20"/>
      <c r="H176" s="21"/>
    </row>
    <row r="177" spans="1:8" ht="31.2">
      <c r="A177" s="532">
        <v>40</v>
      </c>
      <c r="B177" s="495"/>
      <c r="C177" s="500" t="s">
        <v>659</v>
      </c>
      <c r="D177" s="498" t="s">
        <v>2220</v>
      </c>
      <c r="E177" s="502" t="s">
        <v>30</v>
      </c>
      <c r="F177" s="514">
        <v>4</v>
      </c>
      <c r="G177" s="20"/>
      <c r="H177" s="21"/>
    </row>
    <row r="178" spans="1:8" ht="31.2">
      <c r="A178" s="532">
        <v>41</v>
      </c>
      <c r="B178" s="495"/>
      <c r="C178" s="500" t="s">
        <v>660</v>
      </c>
      <c r="D178" s="498" t="s">
        <v>2220</v>
      </c>
      <c r="E178" s="502" t="s">
        <v>30</v>
      </c>
      <c r="F178" s="514">
        <v>8</v>
      </c>
      <c r="G178" s="20"/>
      <c r="H178" s="21"/>
    </row>
    <row r="179" spans="1:8" ht="31.2">
      <c r="A179" s="532">
        <v>42</v>
      </c>
      <c r="B179" s="495"/>
      <c r="C179" s="500" t="s">
        <v>661</v>
      </c>
      <c r="D179" s="498" t="s">
        <v>2220</v>
      </c>
      <c r="E179" s="502" t="s">
        <v>30</v>
      </c>
      <c r="F179" s="514">
        <v>2</v>
      </c>
      <c r="G179" s="20"/>
      <c r="H179" s="21"/>
    </row>
    <row r="180" spans="1:8" ht="31.2">
      <c r="A180" s="532">
        <v>43</v>
      </c>
      <c r="B180" s="495"/>
      <c r="C180" s="500" t="s">
        <v>662</v>
      </c>
      <c r="D180" s="498" t="s">
        <v>2220</v>
      </c>
      <c r="E180" s="502" t="s">
        <v>30</v>
      </c>
      <c r="F180" s="514">
        <v>8</v>
      </c>
      <c r="G180" s="20"/>
      <c r="H180" s="21"/>
    </row>
    <row r="181" spans="1:8" ht="31.2">
      <c r="A181" s="532">
        <v>44</v>
      </c>
      <c r="B181" s="495"/>
      <c r="C181" s="500" t="s">
        <v>663</v>
      </c>
      <c r="D181" s="498" t="s">
        <v>2220</v>
      </c>
      <c r="E181" s="502" t="s">
        <v>30</v>
      </c>
      <c r="F181" s="514">
        <v>2</v>
      </c>
      <c r="G181" s="20"/>
      <c r="H181" s="21"/>
    </row>
    <row r="182" spans="1:8" ht="31.2">
      <c r="A182" s="532">
        <v>45</v>
      </c>
      <c r="B182" s="495"/>
      <c r="C182" s="500" t="s">
        <v>664</v>
      </c>
      <c r="D182" s="498" t="s">
        <v>2220</v>
      </c>
      <c r="E182" s="502" t="s">
        <v>30</v>
      </c>
      <c r="F182" s="514">
        <v>8</v>
      </c>
      <c r="G182" s="20"/>
      <c r="H182" s="21"/>
    </row>
    <row r="183" spans="1:8" ht="31.2">
      <c r="A183" s="532">
        <v>46</v>
      </c>
      <c r="B183" s="495"/>
      <c r="C183" s="500" t="s">
        <v>665</v>
      </c>
      <c r="D183" s="498" t="s">
        <v>2220</v>
      </c>
      <c r="E183" s="502" t="s">
        <v>30</v>
      </c>
      <c r="F183" s="514">
        <v>4</v>
      </c>
      <c r="G183" s="20"/>
      <c r="H183" s="21"/>
    </row>
    <row r="184" spans="1:8" ht="31.2">
      <c r="A184" s="532">
        <v>47</v>
      </c>
      <c r="B184" s="495"/>
      <c r="C184" s="500" t="s">
        <v>666</v>
      </c>
      <c r="D184" s="498" t="s">
        <v>2220</v>
      </c>
      <c r="E184" s="502" t="s">
        <v>30</v>
      </c>
      <c r="F184" s="514">
        <v>32</v>
      </c>
      <c r="G184" s="20"/>
      <c r="H184" s="21"/>
    </row>
    <row r="185" spans="1:8" ht="31.2">
      <c r="A185" s="532">
        <v>48</v>
      </c>
      <c r="B185" s="495"/>
      <c r="C185" s="500" t="s">
        <v>667</v>
      </c>
      <c r="D185" s="498" t="s">
        <v>2220</v>
      </c>
      <c r="E185" s="502" t="s">
        <v>30</v>
      </c>
      <c r="F185" s="514">
        <v>8</v>
      </c>
      <c r="G185" s="20"/>
      <c r="H185" s="21"/>
    </row>
    <row r="186" spans="1:8" ht="31.2">
      <c r="A186" s="532">
        <v>49</v>
      </c>
      <c r="B186" s="495"/>
      <c r="C186" s="500" t="s">
        <v>668</v>
      </c>
      <c r="D186" s="498" t="s">
        <v>2220</v>
      </c>
      <c r="E186" s="502" t="s">
        <v>30</v>
      </c>
      <c r="F186" s="514">
        <v>12</v>
      </c>
      <c r="G186" s="20"/>
      <c r="H186" s="21"/>
    </row>
    <row r="187" spans="1:8" ht="31.2">
      <c r="A187" s="532">
        <v>50</v>
      </c>
      <c r="B187" s="495"/>
      <c r="C187" s="500" t="s">
        <v>669</v>
      </c>
      <c r="D187" s="498" t="s">
        <v>2220</v>
      </c>
      <c r="E187" s="502" t="s">
        <v>30</v>
      </c>
      <c r="F187" s="514">
        <v>48</v>
      </c>
      <c r="G187" s="20"/>
      <c r="H187" s="21"/>
    </row>
    <row r="188" spans="1:8" ht="31.2">
      <c r="A188" s="532">
        <v>51</v>
      </c>
      <c r="B188" s="495"/>
      <c r="C188" s="500" t="s">
        <v>670</v>
      </c>
      <c r="D188" s="498" t="s">
        <v>2220</v>
      </c>
      <c r="E188" s="502" t="s">
        <v>30</v>
      </c>
      <c r="F188" s="514">
        <v>28</v>
      </c>
      <c r="G188" s="20"/>
      <c r="H188" s="21"/>
    </row>
    <row r="189" spans="1:8" ht="78">
      <c r="A189" s="532">
        <v>52</v>
      </c>
      <c r="B189" s="495"/>
      <c r="C189" s="500" t="s">
        <v>671</v>
      </c>
      <c r="D189" s="498" t="s">
        <v>672</v>
      </c>
      <c r="E189" s="499" t="s">
        <v>13</v>
      </c>
      <c r="F189" s="515">
        <v>1</v>
      </c>
      <c r="G189" s="20"/>
      <c r="H189" s="21"/>
    </row>
    <row r="190" spans="1:8" ht="31.2">
      <c r="A190" s="532">
        <v>53</v>
      </c>
      <c r="B190" s="495"/>
      <c r="C190" s="500" t="s">
        <v>673</v>
      </c>
      <c r="D190" s="498"/>
      <c r="E190" s="499" t="s">
        <v>13</v>
      </c>
      <c r="F190" s="515">
        <v>1</v>
      </c>
      <c r="G190" s="20"/>
      <c r="H190" s="21"/>
    </row>
    <row r="191" spans="1:8" ht="31.2">
      <c r="A191" s="532">
        <v>54</v>
      </c>
      <c r="B191" s="495"/>
      <c r="C191" s="500" t="s">
        <v>674</v>
      </c>
      <c r="D191" s="498"/>
      <c r="E191" s="499" t="s">
        <v>13</v>
      </c>
      <c r="F191" s="515">
        <v>2</v>
      </c>
      <c r="G191" s="20"/>
      <c r="H191" s="21"/>
    </row>
    <row r="192" spans="1:8" ht="15.6">
      <c r="A192" s="532">
        <v>55</v>
      </c>
      <c r="B192" s="495"/>
      <c r="C192" s="500" t="s">
        <v>675</v>
      </c>
      <c r="D192" s="516"/>
      <c r="E192" s="502" t="s">
        <v>30</v>
      </c>
      <c r="F192" s="514">
        <v>24</v>
      </c>
      <c r="G192" s="20"/>
      <c r="H192" s="21"/>
    </row>
    <row r="193" spans="1:8" ht="31.2">
      <c r="A193" s="532">
        <v>56</v>
      </c>
      <c r="B193" s="495"/>
      <c r="C193" s="500" t="s">
        <v>676</v>
      </c>
      <c r="D193" s="516"/>
      <c r="E193" s="502" t="s">
        <v>30</v>
      </c>
      <c r="F193" s="514">
        <v>7</v>
      </c>
      <c r="G193" s="20"/>
      <c r="H193" s="21"/>
    </row>
    <row r="194" spans="1:8" ht="15.6">
      <c r="A194" s="532">
        <v>57</v>
      </c>
      <c r="B194" s="495"/>
      <c r="C194" s="500" t="s">
        <v>105</v>
      </c>
      <c r="D194" s="516"/>
      <c r="E194" s="499" t="s">
        <v>13</v>
      </c>
      <c r="F194" s="514">
        <v>1</v>
      </c>
      <c r="G194" s="20"/>
      <c r="H194" s="21"/>
    </row>
    <row r="195" spans="1:8" ht="15.6">
      <c r="A195" s="531" t="s">
        <v>626</v>
      </c>
      <c r="B195" s="495"/>
      <c r="C195" s="517" t="s">
        <v>677</v>
      </c>
      <c r="D195" s="498"/>
      <c r="E195" s="511"/>
      <c r="F195" s="511"/>
      <c r="G195" s="20"/>
      <c r="H195" s="21"/>
    </row>
    <row r="196" spans="1:8" ht="46.8">
      <c r="A196" s="532">
        <v>1</v>
      </c>
      <c r="B196" s="495"/>
      <c r="C196" s="508" t="s">
        <v>680</v>
      </c>
      <c r="D196" s="498" t="s">
        <v>2217</v>
      </c>
      <c r="E196" s="514" t="s">
        <v>10</v>
      </c>
      <c r="F196" s="511">
        <v>1600</v>
      </c>
      <c r="G196" s="20"/>
      <c r="H196" s="21"/>
    </row>
    <row r="197" spans="1:8" ht="46.8">
      <c r="A197" s="532">
        <v>2</v>
      </c>
      <c r="B197" s="495"/>
      <c r="C197" s="508" t="s">
        <v>681</v>
      </c>
      <c r="D197" s="498" t="s">
        <v>2217</v>
      </c>
      <c r="E197" s="514" t="s">
        <v>10</v>
      </c>
      <c r="F197" s="511">
        <v>500</v>
      </c>
      <c r="G197" s="20"/>
      <c r="H197" s="21"/>
    </row>
    <row r="198" spans="1:8" ht="15.6">
      <c r="A198" s="532">
        <v>3</v>
      </c>
      <c r="B198" s="495"/>
      <c r="C198" s="500" t="s">
        <v>682</v>
      </c>
      <c r="D198" s="498" t="s">
        <v>2217</v>
      </c>
      <c r="E198" s="502" t="s">
        <v>30</v>
      </c>
      <c r="F198" s="511">
        <v>31</v>
      </c>
      <c r="G198" s="20"/>
      <c r="H198" s="21"/>
    </row>
    <row r="199" spans="1:8" ht="31.2">
      <c r="A199" s="532">
        <v>4</v>
      </c>
      <c r="B199" s="495"/>
      <c r="C199" s="500" t="s">
        <v>683</v>
      </c>
      <c r="D199" s="498" t="s">
        <v>2217</v>
      </c>
      <c r="E199" s="502" t="s">
        <v>30</v>
      </c>
      <c r="F199" s="511">
        <v>14</v>
      </c>
      <c r="G199" s="20"/>
      <c r="H199" s="21"/>
    </row>
    <row r="200" spans="1:8" ht="15.6">
      <c r="A200" s="532">
        <v>5</v>
      </c>
      <c r="B200" s="495"/>
      <c r="C200" s="500" t="s">
        <v>686</v>
      </c>
      <c r="D200" s="498" t="s">
        <v>2217</v>
      </c>
      <c r="E200" s="502" t="s">
        <v>30</v>
      </c>
      <c r="F200" s="511">
        <v>76</v>
      </c>
      <c r="G200" s="20"/>
      <c r="H200" s="21"/>
    </row>
    <row r="201" spans="1:8" ht="15.6">
      <c r="A201" s="532">
        <v>6</v>
      </c>
      <c r="B201" s="495"/>
      <c r="C201" s="500" t="s">
        <v>687</v>
      </c>
      <c r="D201" s="498" t="s">
        <v>2217</v>
      </c>
      <c r="E201" s="502" t="s">
        <v>30</v>
      </c>
      <c r="F201" s="511">
        <v>19</v>
      </c>
      <c r="G201" s="20"/>
      <c r="H201" s="21"/>
    </row>
    <row r="202" spans="1:8" ht="15.6">
      <c r="A202" s="532">
        <v>7</v>
      </c>
      <c r="B202" s="495"/>
      <c r="C202" s="500" t="s">
        <v>689</v>
      </c>
      <c r="D202" s="498" t="s">
        <v>2217</v>
      </c>
      <c r="E202" s="502" t="s">
        <v>30</v>
      </c>
      <c r="F202" s="511">
        <v>12</v>
      </c>
      <c r="G202" s="20"/>
      <c r="H202" s="21"/>
    </row>
    <row r="203" spans="1:8" ht="15.6">
      <c r="A203" s="532">
        <v>8</v>
      </c>
      <c r="B203" s="495"/>
      <c r="C203" s="500" t="s">
        <v>690</v>
      </c>
      <c r="D203" s="498" t="s">
        <v>2217</v>
      </c>
      <c r="E203" s="502" t="s">
        <v>30</v>
      </c>
      <c r="F203" s="511">
        <v>6</v>
      </c>
      <c r="G203" s="20"/>
      <c r="H203" s="21"/>
    </row>
    <row r="204" spans="1:8" ht="15.6">
      <c r="A204" s="532">
        <v>9</v>
      </c>
      <c r="B204" s="495"/>
      <c r="C204" s="500" t="s">
        <v>691</v>
      </c>
      <c r="D204" s="498" t="s">
        <v>2217</v>
      </c>
      <c r="E204" s="502" t="s">
        <v>30</v>
      </c>
      <c r="F204" s="511">
        <v>4</v>
      </c>
      <c r="G204" s="20"/>
      <c r="H204" s="21"/>
    </row>
    <row r="205" spans="1:8" ht="15.6">
      <c r="A205" s="532">
        <v>10</v>
      </c>
      <c r="B205" s="495"/>
      <c r="C205" s="500" t="s">
        <v>693</v>
      </c>
      <c r="D205" s="518" t="s">
        <v>694</v>
      </c>
      <c r="E205" s="499" t="s">
        <v>13</v>
      </c>
      <c r="F205" s="511">
        <v>1</v>
      </c>
      <c r="G205" s="20"/>
      <c r="H205" s="21"/>
    </row>
    <row r="206" spans="1:8" ht="15.6">
      <c r="A206" s="532">
        <v>11</v>
      </c>
      <c r="B206" s="495"/>
      <c r="C206" s="500" t="s">
        <v>695</v>
      </c>
      <c r="D206" s="518" t="s">
        <v>696</v>
      </c>
      <c r="E206" s="499" t="s">
        <v>13</v>
      </c>
      <c r="F206" s="511">
        <v>62</v>
      </c>
      <c r="G206" s="20"/>
      <c r="H206" s="21"/>
    </row>
    <row r="207" spans="1:8" ht="31.2">
      <c r="A207" s="532">
        <v>12</v>
      </c>
      <c r="B207" s="495"/>
      <c r="C207" s="500" t="s">
        <v>697</v>
      </c>
      <c r="D207" s="498" t="s">
        <v>2212</v>
      </c>
      <c r="E207" s="514" t="s">
        <v>10</v>
      </c>
      <c r="F207" s="511">
        <v>20</v>
      </c>
      <c r="G207" s="20"/>
      <c r="H207" s="21"/>
    </row>
    <row r="208" spans="1:8" ht="31.2">
      <c r="A208" s="532">
        <v>13</v>
      </c>
      <c r="B208" s="495"/>
      <c r="C208" s="500" t="s">
        <v>698</v>
      </c>
      <c r="D208" s="498" t="s">
        <v>2212</v>
      </c>
      <c r="E208" s="514" t="s">
        <v>10</v>
      </c>
      <c r="F208" s="511">
        <v>50</v>
      </c>
      <c r="G208" s="20"/>
      <c r="H208" s="21"/>
    </row>
    <row r="209" spans="1:8" ht="31.2">
      <c r="A209" s="532">
        <v>14</v>
      </c>
      <c r="B209" s="495"/>
      <c r="C209" s="500" t="s">
        <v>699</v>
      </c>
      <c r="D209" s="498" t="s">
        <v>2212</v>
      </c>
      <c r="E209" s="514" t="s">
        <v>10</v>
      </c>
      <c r="F209" s="511">
        <v>500</v>
      </c>
      <c r="G209" s="20"/>
      <c r="H209" s="21"/>
    </row>
    <row r="210" spans="1:8" ht="31.2">
      <c r="A210" s="532">
        <v>15</v>
      </c>
      <c r="B210" s="495"/>
      <c r="C210" s="500" t="s">
        <v>700</v>
      </c>
      <c r="D210" s="498" t="s">
        <v>2212</v>
      </c>
      <c r="E210" s="514" t="s">
        <v>10</v>
      </c>
      <c r="F210" s="511">
        <v>800</v>
      </c>
      <c r="G210" s="20"/>
      <c r="H210" s="21"/>
    </row>
    <row r="211" spans="1:8" ht="31.2">
      <c r="A211" s="532">
        <v>16</v>
      </c>
      <c r="B211" s="495"/>
      <c r="C211" s="500" t="s">
        <v>701</v>
      </c>
      <c r="D211" s="498" t="s">
        <v>2212</v>
      </c>
      <c r="E211" s="514" t="s">
        <v>10</v>
      </c>
      <c r="F211" s="511">
        <v>2300</v>
      </c>
      <c r="G211" s="20"/>
      <c r="H211" s="21"/>
    </row>
    <row r="212" spans="1:8" ht="15.6">
      <c r="A212" s="532">
        <v>17</v>
      </c>
      <c r="B212" s="495"/>
      <c r="C212" s="500" t="s">
        <v>702</v>
      </c>
      <c r="D212" s="518" t="s">
        <v>2221</v>
      </c>
      <c r="E212" s="502" t="s">
        <v>30</v>
      </c>
      <c r="F212" s="511">
        <v>6</v>
      </c>
      <c r="G212" s="20"/>
      <c r="H212" s="21"/>
    </row>
    <row r="213" spans="1:8" ht="15.6">
      <c r="A213" s="532">
        <v>18</v>
      </c>
      <c r="B213" s="495"/>
      <c r="C213" s="500" t="s">
        <v>703</v>
      </c>
      <c r="D213" s="498"/>
      <c r="E213" s="514" t="s">
        <v>10</v>
      </c>
      <c r="F213" s="511">
        <v>80</v>
      </c>
      <c r="G213" s="20"/>
      <c r="H213" s="21"/>
    </row>
    <row r="214" spans="1:8" ht="15.6">
      <c r="A214" s="532">
        <v>19</v>
      </c>
      <c r="B214" s="495"/>
      <c r="C214" s="500" t="s">
        <v>704</v>
      </c>
      <c r="D214" s="513"/>
      <c r="E214" s="499" t="s">
        <v>13</v>
      </c>
      <c r="F214" s="514">
        <v>1</v>
      </c>
      <c r="G214" s="20"/>
      <c r="H214" s="21"/>
    </row>
    <row r="215" spans="1:8" ht="15.6">
      <c r="A215" s="531" t="s">
        <v>705</v>
      </c>
      <c r="B215" s="495"/>
      <c r="C215" s="497" t="s">
        <v>706</v>
      </c>
      <c r="D215" s="513"/>
      <c r="E215" s="514"/>
      <c r="F215" s="514"/>
      <c r="G215" s="20"/>
      <c r="H215" s="21"/>
    </row>
    <row r="216" spans="1:8" ht="31.2">
      <c r="A216" s="532">
        <v>1</v>
      </c>
      <c r="B216" s="495"/>
      <c r="C216" s="519" t="s">
        <v>707</v>
      </c>
      <c r="D216" s="520" t="s">
        <v>708</v>
      </c>
      <c r="E216" s="514" t="s">
        <v>10</v>
      </c>
      <c r="F216" s="521">
        <v>1300</v>
      </c>
      <c r="G216" s="20"/>
      <c r="H216" s="21"/>
    </row>
    <row r="217" spans="1:8" ht="171.6">
      <c r="A217" s="532">
        <v>2</v>
      </c>
      <c r="B217" s="495"/>
      <c r="C217" s="519" t="s">
        <v>709</v>
      </c>
      <c r="D217" s="520" t="s">
        <v>708</v>
      </c>
      <c r="E217" s="499" t="s">
        <v>13</v>
      </c>
      <c r="F217" s="521">
        <v>2</v>
      </c>
      <c r="G217" s="20"/>
      <c r="H217" s="21"/>
    </row>
    <row r="218" spans="1:8" ht="15.6">
      <c r="A218" s="532">
        <v>3</v>
      </c>
      <c r="B218" s="495"/>
      <c r="C218" s="522" t="s">
        <v>710</v>
      </c>
      <c r="D218" s="520" t="s">
        <v>708</v>
      </c>
      <c r="E218" s="499" t="s">
        <v>13</v>
      </c>
      <c r="F218" s="521">
        <v>1</v>
      </c>
      <c r="G218" s="20"/>
      <c r="H218" s="21"/>
    </row>
    <row r="219" spans="1:8" ht="31.2">
      <c r="A219" s="532">
        <v>4</v>
      </c>
      <c r="B219" s="495"/>
      <c r="C219" s="522" t="s">
        <v>711</v>
      </c>
      <c r="D219" s="520" t="s">
        <v>708</v>
      </c>
      <c r="E219" s="499" t="s">
        <v>13</v>
      </c>
      <c r="F219" s="521">
        <v>1</v>
      </c>
      <c r="G219" s="20"/>
      <c r="H219" s="21"/>
    </row>
    <row r="220" spans="1:8" ht="31.2">
      <c r="A220" s="532">
        <v>5</v>
      </c>
      <c r="B220" s="495"/>
      <c r="C220" s="522" t="s">
        <v>712</v>
      </c>
      <c r="D220" s="520" t="s">
        <v>708</v>
      </c>
      <c r="E220" s="499" t="s">
        <v>13</v>
      </c>
      <c r="F220" s="521">
        <v>2</v>
      </c>
      <c r="G220" s="20"/>
      <c r="H220" s="21"/>
    </row>
    <row r="221" spans="1:8">
      <c r="A221" s="256"/>
      <c r="B221" s="495"/>
      <c r="C221" s="284" t="s">
        <v>713</v>
      </c>
      <c r="D221" s="286"/>
      <c r="E221" s="287"/>
      <c r="F221" s="287"/>
      <c r="G221" s="20"/>
      <c r="H221" s="21"/>
    </row>
    <row r="222" spans="1:8" ht="15.6">
      <c r="A222" s="509" t="s">
        <v>503</v>
      </c>
      <c r="B222" s="495"/>
      <c r="C222" s="504" t="s">
        <v>560</v>
      </c>
      <c r="D222" s="499"/>
      <c r="E222" s="502"/>
      <c r="F222" s="502"/>
      <c r="G222" s="20"/>
      <c r="H222" s="21"/>
    </row>
    <row r="223" spans="1:8" ht="124.8">
      <c r="A223" s="530">
        <v>1</v>
      </c>
      <c r="B223" s="495"/>
      <c r="C223" s="505" t="s">
        <v>2222</v>
      </c>
      <c r="D223" s="506"/>
      <c r="E223" s="499" t="s">
        <v>13</v>
      </c>
      <c r="F223" s="502">
        <v>8</v>
      </c>
      <c r="G223" s="20"/>
      <c r="H223" s="21"/>
    </row>
    <row r="224" spans="1:8" ht="46.8">
      <c r="A224" s="530">
        <v>2</v>
      </c>
      <c r="B224" s="495"/>
      <c r="C224" s="505" t="s">
        <v>714</v>
      </c>
      <c r="D224" s="507" t="s">
        <v>715</v>
      </c>
      <c r="E224" s="499" t="s">
        <v>13</v>
      </c>
      <c r="F224" s="502">
        <v>1</v>
      </c>
      <c r="G224" s="20"/>
      <c r="H224" s="21"/>
    </row>
    <row r="225" spans="1:8" ht="15.6">
      <c r="A225" s="531" t="s">
        <v>559</v>
      </c>
      <c r="B225" s="495"/>
      <c r="C225" s="497" t="s">
        <v>567</v>
      </c>
      <c r="D225" s="498"/>
      <c r="E225" s="498"/>
      <c r="F225" s="498"/>
      <c r="G225" s="20"/>
      <c r="H225" s="21"/>
    </row>
    <row r="226" spans="1:8" ht="46.8">
      <c r="A226" s="532">
        <v>1</v>
      </c>
      <c r="B226" s="495"/>
      <c r="C226" s="508" t="s">
        <v>2223</v>
      </c>
      <c r="D226" s="498"/>
      <c r="E226" s="499" t="s">
        <v>13</v>
      </c>
      <c r="F226" s="502">
        <v>1</v>
      </c>
      <c r="G226" s="20"/>
      <c r="H226" s="21"/>
    </row>
    <row r="227" spans="1:8" ht="31.2">
      <c r="A227" s="532">
        <v>2</v>
      </c>
      <c r="B227" s="495"/>
      <c r="C227" s="500" t="s">
        <v>571</v>
      </c>
      <c r="D227" s="498" t="s">
        <v>2210</v>
      </c>
      <c r="E227" s="499" t="s">
        <v>13</v>
      </c>
      <c r="F227" s="511">
        <v>1</v>
      </c>
      <c r="G227" s="20"/>
      <c r="H227" s="21"/>
    </row>
    <row r="228" spans="1:8" ht="15.6">
      <c r="A228" s="532">
        <v>3</v>
      </c>
      <c r="B228" s="495"/>
      <c r="C228" s="500" t="s">
        <v>572</v>
      </c>
      <c r="D228" s="498"/>
      <c r="E228" s="502" t="s">
        <v>30</v>
      </c>
      <c r="F228" s="511">
        <v>10</v>
      </c>
      <c r="G228" s="20"/>
      <c r="H228" s="21"/>
    </row>
    <row r="229" spans="1:8" ht="15.6">
      <c r="A229" s="533" t="s">
        <v>566</v>
      </c>
      <c r="B229" s="495"/>
      <c r="C229" s="497" t="s">
        <v>574</v>
      </c>
      <c r="D229" s="498"/>
      <c r="E229" s="511"/>
      <c r="F229" s="511"/>
      <c r="G229" s="20"/>
      <c r="H229" s="21"/>
    </row>
    <row r="230" spans="1:8" ht="46.8">
      <c r="A230" s="534">
        <v>1</v>
      </c>
      <c r="B230" s="495"/>
      <c r="C230" s="500" t="s">
        <v>595</v>
      </c>
      <c r="D230" s="498" t="s">
        <v>2211</v>
      </c>
      <c r="E230" s="511" t="s">
        <v>10</v>
      </c>
      <c r="F230" s="511">
        <v>100</v>
      </c>
      <c r="G230" s="20"/>
      <c r="H230" s="21"/>
    </row>
    <row r="231" spans="1:8" ht="46.8">
      <c r="A231" s="534">
        <v>2</v>
      </c>
      <c r="B231" s="495"/>
      <c r="C231" s="500" t="s">
        <v>597</v>
      </c>
      <c r="D231" s="498" t="s">
        <v>2211</v>
      </c>
      <c r="E231" s="511" t="s">
        <v>10</v>
      </c>
      <c r="F231" s="511">
        <v>50</v>
      </c>
      <c r="G231" s="20"/>
      <c r="H231" s="21"/>
    </row>
    <row r="232" spans="1:8" ht="46.8">
      <c r="A232" s="534">
        <v>3</v>
      </c>
      <c r="B232" s="495"/>
      <c r="C232" s="500" t="s">
        <v>598</v>
      </c>
      <c r="D232" s="498" t="s">
        <v>2211</v>
      </c>
      <c r="E232" s="511" t="s">
        <v>10</v>
      </c>
      <c r="F232" s="511">
        <v>100</v>
      </c>
      <c r="G232" s="20"/>
      <c r="H232" s="21"/>
    </row>
    <row r="233" spans="1:8" ht="31.2">
      <c r="A233" s="534">
        <v>4</v>
      </c>
      <c r="B233" s="495"/>
      <c r="C233" s="500" t="s">
        <v>607</v>
      </c>
      <c r="D233" s="498" t="s">
        <v>2214</v>
      </c>
      <c r="E233" s="511" t="s">
        <v>10</v>
      </c>
      <c r="F233" s="511">
        <v>50</v>
      </c>
      <c r="G233" s="20"/>
      <c r="H233" s="21"/>
    </row>
    <row r="234" spans="1:8" ht="31.2">
      <c r="A234" s="534">
        <v>5</v>
      </c>
      <c r="B234" s="495"/>
      <c r="C234" s="500" t="s">
        <v>608</v>
      </c>
      <c r="D234" s="498" t="s">
        <v>2215</v>
      </c>
      <c r="E234" s="499" t="s">
        <v>13</v>
      </c>
      <c r="F234" s="511">
        <v>1</v>
      </c>
      <c r="G234" s="20"/>
      <c r="H234" s="21"/>
    </row>
    <row r="235" spans="1:8" ht="15.6">
      <c r="A235" s="531" t="s">
        <v>573</v>
      </c>
      <c r="B235" s="495"/>
      <c r="C235" s="497" t="s">
        <v>610</v>
      </c>
      <c r="D235" s="498"/>
      <c r="E235" s="511"/>
      <c r="F235" s="511"/>
      <c r="G235" s="20"/>
      <c r="H235" s="21"/>
    </row>
    <row r="236" spans="1:8" ht="31.2">
      <c r="A236" s="532">
        <v>1</v>
      </c>
      <c r="B236" s="495"/>
      <c r="C236" s="500" t="s">
        <v>617</v>
      </c>
      <c r="D236" s="498" t="s">
        <v>2205</v>
      </c>
      <c r="E236" s="499" t="s">
        <v>13</v>
      </c>
      <c r="F236" s="511">
        <v>3</v>
      </c>
      <c r="G236" s="20"/>
      <c r="H236" s="21"/>
    </row>
    <row r="237" spans="1:8" ht="15.6">
      <c r="A237" s="532">
        <v>2</v>
      </c>
      <c r="B237" s="495"/>
      <c r="C237" s="500" t="s">
        <v>622</v>
      </c>
      <c r="D237" s="498"/>
      <c r="E237" s="502" t="s">
        <v>30</v>
      </c>
      <c r="F237" s="511">
        <v>3</v>
      </c>
      <c r="G237" s="20"/>
      <c r="H237" s="21"/>
    </row>
    <row r="238" spans="1:8" ht="15.6">
      <c r="A238" s="531" t="s">
        <v>609</v>
      </c>
      <c r="B238" s="495"/>
      <c r="C238" s="497" t="s">
        <v>627</v>
      </c>
      <c r="D238" s="498"/>
      <c r="E238" s="511"/>
      <c r="F238" s="511"/>
      <c r="G238" s="20"/>
      <c r="H238" s="21"/>
    </row>
    <row r="239" spans="1:8" ht="31.2">
      <c r="A239" s="532">
        <v>1</v>
      </c>
      <c r="B239" s="495"/>
      <c r="C239" s="512" t="s">
        <v>628</v>
      </c>
      <c r="D239" s="498" t="s">
        <v>2219</v>
      </c>
      <c r="E239" s="511" t="s">
        <v>10</v>
      </c>
      <c r="F239" s="511">
        <v>31</v>
      </c>
      <c r="G239" s="20"/>
      <c r="H239" s="21"/>
    </row>
    <row r="240" spans="1:8" ht="31.2">
      <c r="A240" s="532">
        <v>2</v>
      </c>
      <c r="B240" s="495"/>
      <c r="C240" s="512" t="s">
        <v>636</v>
      </c>
      <c r="D240" s="498" t="s">
        <v>2219</v>
      </c>
      <c r="E240" s="502" t="s">
        <v>30</v>
      </c>
      <c r="F240" s="511">
        <v>2</v>
      </c>
      <c r="G240" s="20"/>
      <c r="H240" s="21"/>
    </row>
    <row r="241" spans="1:8" ht="15.6">
      <c r="A241" s="532">
        <v>3</v>
      </c>
      <c r="B241" s="495"/>
      <c r="C241" s="500" t="s">
        <v>105</v>
      </c>
      <c r="D241" s="516"/>
      <c r="E241" s="499" t="s">
        <v>13</v>
      </c>
      <c r="F241" s="514">
        <v>1</v>
      </c>
      <c r="G241" s="20"/>
      <c r="H241" s="21"/>
    </row>
    <row r="242" spans="1:8" ht="15.6">
      <c r="A242" s="531" t="s">
        <v>626</v>
      </c>
      <c r="B242" s="495"/>
      <c r="C242" s="497" t="s">
        <v>677</v>
      </c>
      <c r="D242" s="498"/>
      <c r="E242" s="511"/>
      <c r="F242" s="511"/>
      <c r="G242" s="20"/>
      <c r="H242" s="21"/>
    </row>
    <row r="243" spans="1:8" ht="15.6">
      <c r="A243" s="532">
        <v>1</v>
      </c>
      <c r="B243" s="495"/>
      <c r="C243" s="500" t="s">
        <v>678</v>
      </c>
      <c r="D243" s="518" t="s">
        <v>2217</v>
      </c>
      <c r="E243" s="514" t="s">
        <v>10</v>
      </c>
      <c r="F243" s="511">
        <v>70</v>
      </c>
      <c r="G243" s="20"/>
      <c r="H243" s="21"/>
    </row>
    <row r="244" spans="1:8" ht="15.6">
      <c r="A244" s="532">
        <v>2</v>
      </c>
      <c r="B244" s="495"/>
      <c r="C244" s="500" t="s">
        <v>679</v>
      </c>
      <c r="D244" s="518" t="s">
        <v>2217</v>
      </c>
      <c r="E244" s="514" t="s">
        <v>10</v>
      </c>
      <c r="F244" s="511">
        <v>20</v>
      </c>
      <c r="G244" s="20"/>
      <c r="H244" s="21"/>
    </row>
    <row r="245" spans="1:8" ht="62.4">
      <c r="A245" s="532">
        <v>3</v>
      </c>
      <c r="B245" s="495"/>
      <c r="C245" s="508" t="s">
        <v>1432</v>
      </c>
      <c r="D245" s="518" t="s">
        <v>2217</v>
      </c>
      <c r="E245" s="514" t="s">
        <v>10</v>
      </c>
      <c r="F245" s="511">
        <v>100</v>
      </c>
      <c r="G245" s="20"/>
      <c r="H245" s="21"/>
    </row>
    <row r="246" spans="1:8" ht="15.6">
      <c r="A246" s="532">
        <v>4</v>
      </c>
      <c r="B246" s="495"/>
      <c r="C246" s="500" t="s">
        <v>1433</v>
      </c>
      <c r="D246" s="518" t="s">
        <v>2217</v>
      </c>
      <c r="E246" s="502" t="s">
        <v>30</v>
      </c>
      <c r="F246" s="511">
        <v>6</v>
      </c>
      <c r="G246" s="20"/>
      <c r="H246" s="21"/>
    </row>
    <row r="247" spans="1:8" ht="31.2">
      <c r="A247" s="532">
        <v>5</v>
      </c>
      <c r="B247" s="495"/>
      <c r="C247" s="500" t="s">
        <v>683</v>
      </c>
      <c r="D247" s="518" t="s">
        <v>2217</v>
      </c>
      <c r="E247" s="502" t="s">
        <v>30</v>
      </c>
      <c r="F247" s="511">
        <v>1</v>
      </c>
      <c r="G247" s="20"/>
      <c r="H247" s="21"/>
    </row>
    <row r="248" spans="1:8" ht="31.2">
      <c r="A248" s="532">
        <v>6</v>
      </c>
      <c r="B248" s="495"/>
      <c r="C248" s="500" t="s">
        <v>684</v>
      </c>
      <c r="D248" s="518" t="s">
        <v>2217</v>
      </c>
      <c r="E248" s="502" t="s">
        <v>30</v>
      </c>
      <c r="F248" s="511">
        <v>6</v>
      </c>
      <c r="G248" s="20"/>
      <c r="H248" s="21"/>
    </row>
    <row r="249" spans="1:8" ht="31.2">
      <c r="A249" s="532">
        <v>7</v>
      </c>
      <c r="B249" s="495"/>
      <c r="C249" s="500" t="s">
        <v>685</v>
      </c>
      <c r="D249" s="518" t="s">
        <v>2217</v>
      </c>
      <c r="E249" s="502" t="s">
        <v>30</v>
      </c>
      <c r="F249" s="511">
        <v>24</v>
      </c>
      <c r="G249" s="20"/>
      <c r="H249" s="21"/>
    </row>
    <row r="250" spans="1:8" ht="15.6">
      <c r="A250" s="532">
        <v>8</v>
      </c>
      <c r="B250" s="495"/>
      <c r="C250" s="500" t="s">
        <v>686</v>
      </c>
      <c r="D250" s="518" t="s">
        <v>2217</v>
      </c>
      <c r="E250" s="502" t="s">
        <v>30</v>
      </c>
      <c r="F250" s="511">
        <v>6</v>
      </c>
      <c r="G250" s="20"/>
      <c r="H250" s="21"/>
    </row>
    <row r="251" spans="1:8" ht="15.6">
      <c r="A251" s="532">
        <v>9</v>
      </c>
      <c r="B251" s="495"/>
      <c r="C251" s="500" t="s">
        <v>687</v>
      </c>
      <c r="D251" s="518" t="s">
        <v>2217</v>
      </c>
      <c r="E251" s="502" t="s">
        <v>30</v>
      </c>
      <c r="F251" s="511">
        <v>2</v>
      </c>
      <c r="G251" s="20"/>
      <c r="H251" s="21"/>
    </row>
    <row r="252" spans="1:8" ht="31.2">
      <c r="A252" s="532">
        <v>10</v>
      </c>
      <c r="B252" s="495"/>
      <c r="C252" s="500" t="s">
        <v>688</v>
      </c>
      <c r="D252" s="518" t="s">
        <v>2217</v>
      </c>
      <c r="E252" s="502" t="s">
        <v>30</v>
      </c>
      <c r="F252" s="511">
        <v>6</v>
      </c>
      <c r="G252" s="20"/>
      <c r="H252" s="21"/>
    </row>
    <row r="253" spans="1:8" ht="15.6">
      <c r="A253" s="532">
        <v>11</v>
      </c>
      <c r="B253" s="495"/>
      <c r="C253" s="500" t="s">
        <v>689</v>
      </c>
      <c r="D253" s="518" t="s">
        <v>2217</v>
      </c>
      <c r="E253" s="502" t="s">
        <v>30</v>
      </c>
      <c r="F253" s="511">
        <v>1</v>
      </c>
      <c r="G253" s="20"/>
      <c r="H253" s="21"/>
    </row>
    <row r="254" spans="1:8" ht="31.2">
      <c r="A254" s="532">
        <v>12</v>
      </c>
      <c r="B254" s="495"/>
      <c r="C254" s="500" t="s">
        <v>692</v>
      </c>
      <c r="D254" s="518" t="s">
        <v>2217</v>
      </c>
      <c r="E254" s="502" t="s">
        <v>30</v>
      </c>
      <c r="F254" s="511">
        <v>6</v>
      </c>
      <c r="G254" s="20"/>
      <c r="H254" s="21"/>
    </row>
    <row r="255" spans="1:8" ht="31.2">
      <c r="A255" s="532">
        <v>13</v>
      </c>
      <c r="B255" s="495"/>
      <c r="C255" s="500" t="s">
        <v>699</v>
      </c>
      <c r="D255" s="498" t="s">
        <v>2212</v>
      </c>
      <c r="E255" s="514" t="s">
        <v>10</v>
      </c>
      <c r="F255" s="511">
        <v>20</v>
      </c>
      <c r="G255" s="20"/>
      <c r="H255" s="21"/>
    </row>
    <row r="256" spans="1:8" ht="31.2">
      <c r="A256" s="532">
        <v>14</v>
      </c>
      <c r="B256" s="495"/>
      <c r="C256" s="500" t="s">
        <v>701</v>
      </c>
      <c r="D256" s="498" t="s">
        <v>2212</v>
      </c>
      <c r="E256" s="514" t="s">
        <v>10</v>
      </c>
      <c r="F256" s="511">
        <v>50</v>
      </c>
      <c r="G256" s="20"/>
      <c r="H256" s="21"/>
    </row>
    <row r="257" spans="1:8" ht="15.6">
      <c r="A257" s="532">
        <v>15</v>
      </c>
      <c r="B257" s="495"/>
      <c r="C257" s="500" t="s">
        <v>702</v>
      </c>
      <c r="D257" s="518" t="s">
        <v>2217</v>
      </c>
      <c r="E257" s="502" t="s">
        <v>30</v>
      </c>
      <c r="F257" s="511">
        <v>1</v>
      </c>
      <c r="G257" s="20"/>
      <c r="H257" s="21"/>
    </row>
    <row r="258" spans="1:8" ht="15.6">
      <c r="A258" s="532">
        <v>16</v>
      </c>
      <c r="B258" s="495"/>
      <c r="C258" s="500" t="s">
        <v>703</v>
      </c>
      <c r="D258" s="498"/>
      <c r="E258" s="514" t="s">
        <v>10</v>
      </c>
      <c r="F258" s="511">
        <v>20</v>
      </c>
      <c r="G258" s="20"/>
      <c r="H258" s="21"/>
    </row>
    <row r="259" spans="1:8" ht="15.6">
      <c r="A259" s="532">
        <v>17</v>
      </c>
      <c r="B259" s="495"/>
      <c r="C259" s="500" t="s">
        <v>704</v>
      </c>
      <c r="D259" s="513"/>
      <c r="E259" s="499" t="s">
        <v>13</v>
      </c>
      <c r="F259" s="514">
        <v>1</v>
      </c>
      <c r="G259" s="20"/>
      <c r="H259" s="21"/>
    </row>
    <row r="260" spans="1:8">
      <c r="A260" s="523"/>
      <c r="B260" s="524"/>
      <c r="C260" s="525"/>
      <c r="D260" s="525"/>
      <c r="E260" s="526"/>
      <c r="F260" s="527"/>
      <c r="G260" s="20"/>
      <c r="H260" s="21"/>
    </row>
    <row r="261" spans="1:8" ht="13.8">
      <c r="A261" s="528"/>
      <c r="B261" s="528"/>
      <c r="C261" s="418"/>
      <c r="D261" s="418"/>
      <c r="E261" s="418" t="s">
        <v>1</v>
      </c>
      <c r="F261" s="388"/>
      <c r="G261" s="20"/>
      <c r="H261" s="21"/>
    </row>
    <row r="263" spans="1:8" s="50" customFormat="1" ht="12.75" customHeight="1">
      <c r="B263" s="51" t="str">
        <f>'1,1'!B22</f>
        <v>Piezīmes:</v>
      </c>
    </row>
    <row r="264" spans="1:8" s="50" customFormat="1" ht="45" customHeight="1">
      <c r="A264"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64" s="971"/>
      <c r="C264" s="971"/>
      <c r="D264" s="971"/>
      <c r="E264" s="971"/>
      <c r="F264" s="971"/>
      <c r="G264" s="971"/>
      <c r="H264" s="971"/>
    </row>
  </sheetData>
  <mergeCells count="8">
    <mergeCell ref="A264:H26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J57"/>
  <sheetViews>
    <sheetView showZeros="0" view="pageBreakPreview" topLeftCell="A11" zoomScaleNormal="100" zoomScaleSheetLayoutView="100" workbookViewId="0">
      <selection activeCell="F11" sqref="F11:F52"/>
    </sheetView>
  </sheetViews>
  <sheetFormatPr defaultColWidth="9.109375" defaultRowHeight="13.2"/>
  <cols>
    <col min="1" max="1" width="12.109375" style="14" customWidth="1"/>
    <col min="2" max="2" width="16.21875" style="14" hidden="1" customWidth="1"/>
    <col min="3" max="3" width="40.21875" style="14" customWidth="1"/>
    <col min="4" max="4" width="19"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2,7</v>
      </c>
      <c r="F1" s="10"/>
      <c r="G1" s="10"/>
      <c r="H1" s="10"/>
    </row>
    <row r="2" spans="1:8" s="9" customFormat="1" ht="17.399999999999999">
      <c r="A2" s="974" t="str">
        <f>C9</f>
        <v>Sakaru sistēmas (datoru un telefonu tīkli)</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245</v>
      </c>
      <c r="D9" s="245"/>
      <c r="E9" s="25"/>
      <c r="F9" s="26"/>
      <c r="G9" s="20"/>
      <c r="H9" s="21"/>
    </row>
    <row r="10" spans="1:8" ht="26.4">
      <c r="A10" s="288"/>
      <c r="B10" s="458"/>
      <c r="C10" s="289" t="s">
        <v>716</v>
      </c>
      <c r="D10" s="290"/>
      <c r="E10" s="291"/>
      <c r="F10" s="291"/>
      <c r="G10" s="20"/>
      <c r="H10" s="21"/>
    </row>
    <row r="11" spans="1:8" ht="27.6">
      <c r="A11" s="535">
        <v>1</v>
      </c>
      <c r="B11" s="458"/>
      <c r="C11" s="536" t="s">
        <v>717</v>
      </c>
      <c r="D11" s="537" t="s">
        <v>718</v>
      </c>
      <c r="E11" s="538" t="s">
        <v>106</v>
      </c>
      <c r="F11" s="539">
        <v>1</v>
      </c>
      <c r="G11" s="20"/>
      <c r="H11" s="21"/>
    </row>
    <row r="12" spans="1:8" ht="27.6">
      <c r="A12" s="535">
        <v>2</v>
      </c>
      <c r="B12" s="458"/>
      <c r="C12" s="536" t="s">
        <v>717</v>
      </c>
      <c r="D12" s="537" t="s">
        <v>719</v>
      </c>
      <c r="E12" s="538" t="s">
        <v>106</v>
      </c>
      <c r="F12" s="539">
        <v>1</v>
      </c>
      <c r="G12" s="20"/>
      <c r="H12" s="21"/>
    </row>
    <row r="13" spans="1:8" ht="13.8">
      <c r="A13" s="535">
        <v>3</v>
      </c>
      <c r="B13" s="458"/>
      <c r="C13" s="536" t="s">
        <v>720</v>
      </c>
      <c r="D13" s="537"/>
      <c r="E13" s="538" t="s">
        <v>106</v>
      </c>
      <c r="F13" s="539">
        <v>2</v>
      </c>
      <c r="G13" s="20"/>
      <c r="H13" s="21"/>
    </row>
    <row r="14" spans="1:8" ht="13.8">
      <c r="A14" s="535">
        <v>4</v>
      </c>
      <c r="B14" s="458"/>
      <c r="C14" s="536" t="s">
        <v>721</v>
      </c>
      <c r="D14" s="537"/>
      <c r="E14" s="538" t="s">
        <v>106</v>
      </c>
      <c r="F14" s="539">
        <v>2</v>
      </c>
      <c r="G14" s="20"/>
      <c r="H14" s="21"/>
    </row>
    <row r="15" spans="1:8" ht="13.8">
      <c r="A15" s="535">
        <v>5</v>
      </c>
      <c r="B15" s="458"/>
      <c r="C15" s="536" t="s">
        <v>722</v>
      </c>
      <c r="D15" s="537"/>
      <c r="E15" s="538" t="s">
        <v>106</v>
      </c>
      <c r="F15" s="539">
        <v>2</v>
      </c>
      <c r="G15" s="20"/>
      <c r="H15" s="21"/>
    </row>
    <row r="16" spans="1:8" ht="27.6">
      <c r="A16" s="535">
        <v>6</v>
      </c>
      <c r="B16" s="458"/>
      <c r="C16" s="536" t="s">
        <v>723</v>
      </c>
      <c r="D16" s="537"/>
      <c r="E16" s="538" t="s">
        <v>106</v>
      </c>
      <c r="F16" s="539">
        <v>3</v>
      </c>
      <c r="G16" s="20"/>
      <c r="H16" s="21"/>
    </row>
    <row r="17" spans="1:8" ht="13.8">
      <c r="A17" s="535">
        <v>7</v>
      </c>
      <c r="B17" s="458"/>
      <c r="C17" s="536" t="s">
        <v>724</v>
      </c>
      <c r="D17" s="537" t="s">
        <v>725</v>
      </c>
      <c r="E17" s="538" t="s">
        <v>7</v>
      </c>
      <c r="F17" s="539">
        <v>1</v>
      </c>
      <c r="G17" s="20"/>
      <c r="H17" s="21"/>
    </row>
    <row r="18" spans="1:8" ht="13.8">
      <c r="A18" s="535">
        <v>8</v>
      </c>
      <c r="B18" s="458"/>
      <c r="C18" s="536" t="s">
        <v>726</v>
      </c>
      <c r="D18" s="537" t="s">
        <v>727</v>
      </c>
      <c r="E18" s="538" t="s">
        <v>7</v>
      </c>
      <c r="F18" s="539">
        <v>4</v>
      </c>
      <c r="G18" s="20"/>
      <c r="H18" s="21"/>
    </row>
    <row r="19" spans="1:8" ht="27.6">
      <c r="A19" s="535">
        <v>9</v>
      </c>
      <c r="B19" s="458"/>
      <c r="C19" s="536" t="s">
        <v>728</v>
      </c>
      <c r="D19" s="540" t="s">
        <v>729</v>
      </c>
      <c r="E19" s="538" t="s">
        <v>7</v>
      </c>
      <c r="F19" s="539">
        <v>1</v>
      </c>
      <c r="G19" s="20"/>
      <c r="H19" s="21"/>
    </row>
    <row r="20" spans="1:8" ht="27.6">
      <c r="A20" s="535">
        <v>10</v>
      </c>
      <c r="B20" s="458"/>
      <c r="C20" s="536" t="s">
        <v>730</v>
      </c>
      <c r="D20" s="540" t="s">
        <v>731</v>
      </c>
      <c r="E20" s="538" t="s">
        <v>7</v>
      </c>
      <c r="F20" s="539">
        <v>1</v>
      </c>
      <c r="G20" s="20"/>
      <c r="H20" s="21"/>
    </row>
    <row r="21" spans="1:8" ht="27.6">
      <c r="A21" s="535">
        <v>11</v>
      </c>
      <c r="B21" s="458"/>
      <c r="C21" s="536" t="s">
        <v>732</v>
      </c>
      <c r="D21" s="540" t="s">
        <v>733</v>
      </c>
      <c r="E21" s="538" t="s">
        <v>7</v>
      </c>
      <c r="F21" s="539">
        <v>2</v>
      </c>
      <c r="G21" s="20"/>
      <c r="H21" s="21"/>
    </row>
    <row r="22" spans="1:8" ht="13.8">
      <c r="A22" s="535">
        <v>12</v>
      </c>
      <c r="B22" s="458"/>
      <c r="C22" s="536" t="s">
        <v>734</v>
      </c>
      <c r="D22" s="540"/>
      <c r="E22" s="538" t="s">
        <v>7</v>
      </c>
      <c r="F22" s="539">
        <v>12</v>
      </c>
      <c r="G22" s="20"/>
      <c r="H22" s="21"/>
    </row>
    <row r="23" spans="1:8" ht="13.8">
      <c r="A23" s="535">
        <v>13</v>
      </c>
      <c r="B23" s="458"/>
      <c r="C23" s="536" t="s">
        <v>735</v>
      </c>
      <c r="D23" s="540" t="s">
        <v>736</v>
      </c>
      <c r="E23" s="538" t="s">
        <v>7</v>
      </c>
      <c r="F23" s="539">
        <v>4</v>
      </c>
      <c r="G23" s="20"/>
      <c r="H23" s="21"/>
    </row>
    <row r="24" spans="1:8" ht="27.6">
      <c r="A24" s="535">
        <v>14</v>
      </c>
      <c r="B24" s="458"/>
      <c r="C24" s="536" t="s">
        <v>737</v>
      </c>
      <c r="D24" s="540"/>
      <c r="E24" s="538" t="s">
        <v>106</v>
      </c>
      <c r="F24" s="539">
        <v>2</v>
      </c>
      <c r="G24" s="20"/>
      <c r="H24" s="21"/>
    </row>
    <row r="25" spans="1:8" ht="13.8">
      <c r="A25" s="535">
        <v>15</v>
      </c>
      <c r="B25" s="458"/>
      <c r="C25" s="536" t="s">
        <v>738</v>
      </c>
      <c r="D25" s="540"/>
      <c r="E25" s="538" t="s">
        <v>7</v>
      </c>
      <c r="F25" s="539">
        <v>12</v>
      </c>
      <c r="G25" s="20"/>
      <c r="H25" s="21"/>
    </row>
    <row r="26" spans="1:8" ht="13.8">
      <c r="A26" s="535">
        <v>16</v>
      </c>
      <c r="B26" s="458"/>
      <c r="C26" s="536" t="s">
        <v>739</v>
      </c>
      <c r="D26" s="540"/>
      <c r="E26" s="538" t="s">
        <v>106</v>
      </c>
      <c r="F26" s="539">
        <v>2</v>
      </c>
      <c r="G26" s="20"/>
      <c r="H26" s="21"/>
    </row>
    <row r="27" spans="1:8" ht="13.8">
      <c r="A27" s="535">
        <v>17</v>
      </c>
      <c r="B27" s="458"/>
      <c r="C27" s="536" t="s">
        <v>740</v>
      </c>
      <c r="D27" s="540"/>
      <c r="E27" s="538" t="s">
        <v>7</v>
      </c>
      <c r="F27" s="539">
        <v>24</v>
      </c>
      <c r="G27" s="20"/>
      <c r="H27" s="21"/>
    </row>
    <row r="28" spans="1:8" ht="13.8">
      <c r="A28" s="535">
        <v>18</v>
      </c>
      <c r="B28" s="458"/>
      <c r="C28" s="536" t="s">
        <v>741</v>
      </c>
      <c r="D28" s="540" t="s">
        <v>742</v>
      </c>
      <c r="E28" s="538" t="s">
        <v>7</v>
      </c>
      <c r="F28" s="539">
        <v>154</v>
      </c>
      <c r="G28" s="20"/>
      <c r="H28" s="21"/>
    </row>
    <row r="29" spans="1:8" ht="13.8">
      <c r="A29" s="535">
        <v>19</v>
      </c>
      <c r="B29" s="458"/>
      <c r="C29" s="536" t="s">
        <v>743</v>
      </c>
      <c r="D29" s="540" t="s">
        <v>744</v>
      </c>
      <c r="E29" s="538" t="s">
        <v>7</v>
      </c>
      <c r="F29" s="541">
        <v>72</v>
      </c>
      <c r="G29" s="20"/>
      <c r="H29" s="21"/>
    </row>
    <row r="30" spans="1:8" ht="13.8">
      <c r="A30" s="535">
        <v>20</v>
      </c>
      <c r="B30" s="458"/>
      <c r="C30" s="536" t="s">
        <v>745</v>
      </c>
      <c r="D30" s="540" t="s">
        <v>746</v>
      </c>
      <c r="E30" s="538" t="s">
        <v>7</v>
      </c>
      <c r="F30" s="539">
        <v>2</v>
      </c>
      <c r="G30" s="20"/>
      <c r="H30" s="21"/>
    </row>
    <row r="31" spans="1:8" ht="13.8">
      <c r="A31" s="535">
        <v>21</v>
      </c>
      <c r="B31" s="458"/>
      <c r="C31" s="536" t="s">
        <v>747</v>
      </c>
      <c r="D31" s="540" t="s">
        <v>748</v>
      </c>
      <c r="E31" s="538" t="s">
        <v>7</v>
      </c>
      <c r="F31" s="539">
        <v>5</v>
      </c>
      <c r="G31" s="20"/>
      <c r="H31" s="21"/>
    </row>
    <row r="32" spans="1:8" ht="13.8">
      <c r="A32" s="535">
        <v>22</v>
      </c>
      <c r="B32" s="458"/>
      <c r="C32" s="536" t="s">
        <v>749</v>
      </c>
      <c r="D32" s="540"/>
      <c r="E32" s="538" t="s">
        <v>7</v>
      </c>
      <c r="F32" s="539">
        <v>12</v>
      </c>
      <c r="G32" s="20"/>
      <c r="H32" s="21"/>
    </row>
    <row r="33" spans="1:8" ht="27.6">
      <c r="A33" s="535">
        <v>23</v>
      </c>
      <c r="B33" s="458"/>
      <c r="C33" s="536" t="s">
        <v>750</v>
      </c>
      <c r="D33" s="540"/>
      <c r="E33" s="538" t="s">
        <v>7</v>
      </c>
      <c r="F33" s="539">
        <v>1</v>
      </c>
      <c r="G33" s="20"/>
      <c r="H33" s="21"/>
    </row>
    <row r="34" spans="1:8" ht="27.6">
      <c r="A34" s="535">
        <v>24</v>
      </c>
      <c r="B34" s="458"/>
      <c r="C34" s="542" t="s">
        <v>751</v>
      </c>
      <c r="D34" s="540"/>
      <c r="E34" s="538" t="s">
        <v>7</v>
      </c>
      <c r="F34" s="539">
        <v>1</v>
      </c>
      <c r="G34" s="20"/>
      <c r="H34" s="21"/>
    </row>
    <row r="35" spans="1:8" ht="41.4">
      <c r="A35" s="535">
        <v>25</v>
      </c>
      <c r="B35" s="458"/>
      <c r="C35" s="536" t="s">
        <v>752</v>
      </c>
      <c r="D35" s="540" t="s">
        <v>753</v>
      </c>
      <c r="E35" s="538" t="s">
        <v>10</v>
      </c>
      <c r="F35" s="539">
        <v>4330</v>
      </c>
      <c r="G35" s="20"/>
      <c r="H35" s="21"/>
    </row>
    <row r="36" spans="1:8" ht="13.8">
      <c r="A36" s="535">
        <v>26</v>
      </c>
      <c r="B36" s="458"/>
      <c r="C36" s="536" t="s">
        <v>754</v>
      </c>
      <c r="D36" s="540" t="s">
        <v>755</v>
      </c>
      <c r="E36" s="538" t="s">
        <v>10</v>
      </c>
      <c r="F36" s="539">
        <v>365</v>
      </c>
      <c r="G36" s="20"/>
      <c r="H36" s="21"/>
    </row>
    <row r="37" spans="1:8" ht="27.6">
      <c r="A37" s="535">
        <v>27</v>
      </c>
      <c r="B37" s="458"/>
      <c r="C37" s="543" t="s">
        <v>756</v>
      </c>
      <c r="D37" s="544"/>
      <c r="E37" s="545" t="s">
        <v>106</v>
      </c>
      <c r="F37" s="541">
        <v>37</v>
      </c>
      <c r="G37" s="20"/>
      <c r="H37" s="21"/>
    </row>
    <row r="38" spans="1:8" ht="27.6">
      <c r="A38" s="535">
        <v>28</v>
      </c>
      <c r="B38" s="458"/>
      <c r="C38" s="543" t="s">
        <v>757</v>
      </c>
      <c r="D38" s="544"/>
      <c r="E38" s="545" t="s">
        <v>106</v>
      </c>
      <c r="F38" s="541">
        <v>4</v>
      </c>
      <c r="G38" s="20"/>
      <c r="H38" s="21"/>
    </row>
    <row r="39" spans="1:8" ht="13.8">
      <c r="A39" s="535">
        <v>29</v>
      </c>
      <c r="B39" s="458"/>
      <c r="C39" s="542" t="s">
        <v>758</v>
      </c>
      <c r="D39" s="546"/>
      <c r="E39" s="547" t="s">
        <v>106</v>
      </c>
      <c r="F39" s="548">
        <v>2</v>
      </c>
      <c r="G39" s="20"/>
      <c r="H39" s="21"/>
    </row>
    <row r="40" spans="1:8" ht="13.8">
      <c r="A40" s="535">
        <v>30</v>
      </c>
      <c r="B40" s="458"/>
      <c r="C40" s="542" t="s">
        <v>759</v>
      </c>
      <c r="D40" s="546"/>
      <c r="E40" s="547" t="s">
        <v>10</v>
      </c>
      <c r="F40" s="548">
        <v>1500</v>
      </c>
      <c r="G40" s="20"/>
      <c r="H40" s="21"/>
    </row>
    <row r="41" spans="1:8" ht="13.8">
      <c r="A41" s="535">
        <v>31</v>
      </c>
      <c r="B41" s="458"/>
      <c r="C41" s="542" t="s">
        <v>760</v>
      </c>
      <c r="D41" s="549"/>
      <c r="E41" s="550" t="s">
        <v>10</v>
      </c>
      <c r="F41" s="551">
        <v>20</v>
      </c>
      <c r="G41" s="20"/>
      <c r="H41" s="21"/>
    </row>
    <row r="42" spans="1:8" ht="13.8">
      <c r="A42" s="535">
        <v>32</v>
      </c>
      <c r="B42" s="458"/>
      <c r="C42" s="542" t="s">
        <v>761</v>
      </c>
      <c r="D42" s="549"/>
      <c r="E42" s="550" t="s">
        <v>10</v>
      </c>
      <c r="F42" s="551">
        <v>20</v>
      </c>
      <c r="G42" s="20"/>
      <c r="H42" s="21"/>
    </row>
    <row r="43" spans="1:8" ht="13.8">
      <c r="A43" s="535">
        <v>33</v>
      </c>
      <c r="B43" s="458"/>
      <c r="C43" s="542" t="s">
        <v>762</v>
      </c>
      <c r="D43" s="549"/>
      <c r="E43" s="550" t="s">
        <v>7</v>
      </c>
      <c r="F43" s="551">
        <v>315</v>
      </c>
      <c r="G43" s="20"/>
      <c r="H43" s="21"/>
    </row>
    <row r="44" spans="1:8" ht="27.6">
      <c r="A44" s="535">
        <v>34</v>
      </c>
      <c r="B44" s="458"/>
      <c r="C44" s="542" t="s">
        <v>1434</v>
      </c>
      <c r="D44" s="550" t="s">
        <v>1435</v>
      </c>
      <c r="E44" s="550" t="s">
        <v>426</v>
      </c>
      <c r="F44" s="551">
        <v>75</v>
      </c>
      <c r="G44" s="20"/>
      <c r="H44" s="21"/>
    </row>
    <row r="45" spans="1:8" ht="27.6">
      <c r="A45" s="535">
        <v>35</v>
      </c>
      <c r="B45" s="458"/>
      <c r="C45" s="542" t="s">
        <v>1436</v>
      </c>
      <c r="D45" s="550" t="s">
        <v>1435</v>
      </c>
      <c r="E45" s="550" t="s">
        <v>426</v>
      </c>
      <c r="F45" s="551">
        <v>5</v>
      </c>
      <c r="G45" s="20"/>
      <c r="H45" s="21"/>
    </row>
    <row r="46" spans="1:8" ht="13.8">
      <c r="A46" s="535">
        <v>36</v>
      </c>
      <c r="B46" s="458"/>
      <c r="C46" s="542" t="s">
        <v>1437</v>
      </c>
      <c r="D46" s="550" t="s">
        <v>1435</v>
      </c>
      <c r="E46" s="550" t="s">
        <v>426</v>
      </c>
      <c r="F46" s="551">
        <v>5</v>
      </c>
      <c r="G46" s="20"/>
      <c r="H46" s="21"/>
    </row>
    <row r="47" spans="1:8" ht="27.6">
      <c r="A47" s="535">
        <v>37</v>
      </c>
      <c r="B47" s="458"/>
      <c r="C47" s="542" t="s">
        <v>1438</v>
      </c>
      <c r="D47" s="550" t="s">
        <v>1435</v>
      </c>
      <c r="E47" s="550" t="s">
        <v>426</v>
      </c>
      <c r="F47" s="551">
        <v>35</v>
      </c>
      <c r="G47" s="20"/>
      <c r="H47" s="21"/>
    </row>
    <row r="48" spans="1:8" ht="13.8">
      <c r="A48" s="535">
        <v>38</v>
      </c>
      <c r="B48" s="458"/>
      <c r="C48" s="542" t="s">
        <v>1439</v>
      </c>
      <c r="D48" s="550"/>
      <c r="E48" s="550" t="s">
        <v>426</v>
      </c>
      <c r="F48" s="551">
        <v>250</v>
      </c>
      <c r="G48" s="20"/>
      <c r="H48" s="21"/>
    </row>
    <row r="49" spans="1:8" ht="13.8">
      <c r="A49" s="535">
        <v>39</v>
      </c>
      <c r="B49" s="458"/>
      <c r="C49" s="542" t="s">
        <v>1440</v>
      </c>
      <c r="D49" s="550"/>
      <c r="E49" s="550" t="s">
        <v>426</v>
      </c>
      <c r="F49" s="551">
        <v>75</v>
      </c>
      <c r="G49" s="20"/>
      <c r="H49" s="21"/>
    </row>
    <row r="50" spans="1:8" ht="13.8">
      <c r="A50" s="535">
        <v>40</v>
      </c>
      <c r="B50" s="458"/>
      <c r="C50" s="542" t="s">
        <v>1441</v>
      </c>
      <c r="D50" s="550"/>
      <c r="E50" s="550" t="s">
        <v>426</v>
      </c>
      <c r="F50" s="551">
        <v>250</v>
      </c>
      <c r="G50" s="20"/>
      <c r="H50" s="21"/>
    </row>
    <row r="51" spans="1:8" ht="13.8">
      <c r="A51" s="535">
        <v>41</v>
      </c>
      <c r="B51" s="458"/>
      <c r="C51" s="542" t="s">
        <v>1442</v>
      </c>
      <c r="D51" s="550"/>
      <c r="E51" s="550" t="s">
        <v>426</v>
      </c>
      <c r="F51" s="551">
        <v>1</v>
      </c>
      <c r="G51" s="20"/>
      <c r="H51" s="21"/>
    </row>
    <row r="52" spans="1:8" ht="13.8">
      <c r="A52" s="535">
        <v>42</v>
      </c>
      <c r="B52" s="458"/>
      <c r="C52" s="542" t="s">
        <v>763</v>
      </c>
      <c r="D52" s="547"/>
      <c r="E52" s="547" t="s">
        <v>1013</v>
      </c>
      <c r="F52" s="551">
        <v>1</v>
      </c>
      <c r="G52" s="20"/>
      <c r="H52" s="21"/>
    </row>
    <row r="53" spans="1:8" s="16" customFormat="1">
      <c r="A53" s="406"/>
      <c r="B53" s="414"/>
      <c r="C53" s="42"/>
      <c r="D53" s="42"/>
      <c r="E53" s="43"/>
      <c r="F53" s="407"/>
      <c r="G53" s="45"/>
      <c r="H53" s="46"/>
    </row>
    <row r="54" spans="1:8" ht="13.8">
      <c r="A54" s="387"/>
      <c r="B54" s="387"/>
      <c r="C54" s="418"/>
      <c r="D54" s="418"/>
      <c r="E54" s="418" t="s">
        <v>1</v>
      </c>
      <c r="F54" s="388"/>
      <c r="G54" s="20"/>
      <c r="H54" s="21"/>
    </row>
    <row r="56" spans="1:8" s="50" customFormat="1" ht="12.75" customHeight="1">
      <c r="B56" s="51" t="str">
        <f>'1,1'!B22</f>
        <v>Piezīmes:</v>
      </c>
    </row>
    <row r="57" spans="1:8" s="50" customFormat="1" ht="45" customHeight="1">
      <c r="A57"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7" s="971"/>
      <c r="C57" s="971"/>
      <c r="D57" s="971"/>
      <c r="E57" s="971"/>
      <c r="F57" s="971"/>
      <c r="G57" s="971"/>
      <c r="H57" s="971"/>
    </row>
  </sheetData>
  <mergeCells count="8">
    <mergeCell ref="A57:H57"/>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56"/>
  <sheetViews>
    <sheetView showZeros="0" view="pageBreakPreview" topLeftCell="A18" zoomScale="85" zoomScaleNormal="100" zoomScaleSheetLayoutView="85" workbookViewId="0">
      <selection activeCell="F12" sqref="F12:F51"/>
    </sheetView>
  </sheetViews>
  <sheetFormatPr defaultColWidth="9.109375" defaultRowHeight="13.2"/>
  <cols>
    <col min="1" max="1" width="5.6640625" style="14" customWidth="1"/>
    <col min="2" max="2" width="16.21875" style="14" hidden="1" customWidth="1"/>
    <col min="3" max="3" width="40.21875" style="14" customWidth="1"/>
    <col min="4" max="4" width="19.77734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2,8</v>
      </c>
      <c r="F1" s="10"/>
      <c r="G1" s="10"/>
      <c r="H1" s="10"/>
    </row>
    <row r="2" spans="1:8" s="9" customFormat="1" ht="17.399999999999999">
      <c r="A2" s="974" t="str">
        <f>C9</f>
        <v xml:space="preserve">Apsardzes un piekļuves sistēmas </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246</v>
      </c>
      <c r="D9" s="245"/>
      <c r="E9" s="25"/>
      <c r="F9" s="26"/>
      <c r="G9" s="20"/>
      <c r="H9" s="21"/>
    </row>
    <row r="10" spans="1:8" ht="26.4">
      <c r="A10" s="292"/>
      <c r="B10" s="495"/>
      <c r="C10" s="566" t="s">
        <v>764</v>
      </c>
      <c r="D10" s="567"/>
      <c r="E10" s="568"/>
      <c r="F10" s="568"/>
      <c r="G10" s="20"/>
      <c r="H10" s="21"/>
    </row>
    <row r="11" spans="1:8" ht="26.4">
      <c r="A11" s="292"/>
      <c r="B11" s="495"/>
      <c r="C11" s="569" t="s">
        <v>765</v>
      </c>
      <c r="D11" s="293"/>
      <c r="E11" s="293"/>
      <c r="F11" s="293"/>
      <c r="G11" s="20"/>
      <c r="H11" s="21"/>
    </row>
    <row r="12" spans="1:8" ht="69">
      <c r="A12" s="552">
        <v>1</v>
      </c>
      <c r="B12" s="495"/>
      <c r="C12" s="553" t="s">
        <v>766</v>
      </c>
      <c r="D12" s="554" t="s">
        <v>767</v>
      </c>
      <c r="E12" s="555" t="s">
        <v>106</v>
      </c>
      <c r="F12" s="554">
        <v>1</v>
      </c>
      <c r="G12" s="20"/>
      <c r="H12" s="21"/>
    </row>
    <row r="13" spans="1:8" ht="13.8">
      <c r="A13" s="552">
        <v>2</v>
      </c>
      <c r="B13" s="495"/>
      <c r="C13" s="553" t="s">
        <v>768</v>
      </c>
      <c r="D13" s="554" t="s">
        <v>767</v>
      </c>
      <c r="E13" s="555" t="s">
        <v>7</v>
      </c>
      <c r="F13" s="554">
        <v>1</v>
      </c>
      <c r="G13" s="20"/>
      <c r="H13" s="21"/>
    </row>
    <row r="14" spans="1:8" ht="27.6">
      <c r="A14" s="552">
        <v>3</v>
      </c>
      <c r="B14" s="495"/>
      <c r="C14" s="553" t="s">
        <v>769</v>
      </c>
      <c r="D14" s="556" t="s">
        <v>767</v>
      </c>
      <c r="E14" s="555" t="s">
        <v>7</v>
      </c>
      <c r="F14" s="554">
        <v>1</v>
      </c>
      <c r="G14" s="20"/>
      <c r="H14" s="21"/>
    </row>
    <row r="15" spans="1:8" ht="13.8">
      <c r="A15" s="552">
        <v>4</v>
      </c>
      <c r="B15" s="495"/>
      <c r="C15" s="553" t="s">
        <v>770</v>
      </c>
      <c r="D15" s="557" t="s">
        <v>767</v>
      </c>
      <c r="E15" s="537" t="s">
        <v>7</v>
      </c>
      <c r="F15" s="558">
        <v>4</v>
      </c>
      <c r="G15" s="20"/>
      <c r="H15" s="21"/>
    </row>
    <row r="16" spans="1:8" ht="151.80000000000001">
      <c r="A16" s="552">
        <v>5</v>
      </c>
      <c r="B16" s="495"/>
      <c r="C16" s="553" t="s">
        <v>771</v>
      </c>
      <c r="D16" s="557" t="s">
        <v>767</v>
      </c>
      <c r="E16" s="537" t="s">
        <v>106</v>
      </c>
      <c r="F16" s="558">
        <v>1</v>
      </c>
      <c r="G16" s="20"/>
      <c r="H16" s="21"/>
    </row>
    <row r="17" spans="1:8" ht="13.8">
      <c r="A17" s="552">
        <v>6</v>
      </c>
      <c r="B17" s="495"/>
      <c r="C17" s="553" t="s">
        <v>772</v>
      </c>
      <c r="D17" s="557" t="s">
        <v>767</v>
      </c>
      <c r="E17" s="537" t="s">
        <v>106</v>
      </c>
      <c r="F17" s="558">
        <v>1</v>
      </c>
      <c r="G17" s="20"/>
      <c r="H17" s="21"/>
    </row>
    <row r="18" spans="1:8" ht="13.8">
      <c r="A18" s="552">
        <v>7</v>
      </c>
      <c r="B18" s="495"/>
      <c r="C18" s="556" t="s">
        <v>773</v>
      </c>
      <c r="D18" s="556" t="s">
        <v>767</v>
      </c>
      <c r="E18" s="555" t="s">
        <v>7</v>
      </c>
      <c r="F18" s="554">
        <v>1</v>
      </c>
      <c r="G18" s="20"/>
      <c r="H18" s="21"/>
    </row>
    <row r="19" spans="1:8" ht="27.6">
      <c r="A19" s="552">
        <v>8</v>
      </c>
      <c r="B19" s="495"/>
      <c r="C19" s="556" t="s">
        <v>774</v>
      </c>
      <c r="D19" s="556" t="s">
        <v>767</v>
      </c>
      <c r="E19" s="555" t="s">
        <v>7</v>
      </c>
      <c r="F19" s="554">
        <v>1</v>
      </c>
      <c r="G19" s="20"/>
      <c r="H19" s="21"/>
    </row>
    <row r="20" spans="1:8" ht="27.6">
      <c r="A20" s="552">
        <v>9</v>
      </c>
      <c r="B20" s="495"/>
      <c r="C20" s="556" t="s">
        <v>775</v>
      </c>
      <c r="D20" s="556" t="s">
        <v>767</v>
      </c>
      <c r="E20" s="555" t="s">
        <v>7</v>
      </c>
      <c r="F20" s="554">
        <v>8</v>
      </c>
      <c r="G20" s="20"/>
      <c r="H20" s="21"/>
    </row>
    <row r="21" spans="1:8" ht="27.6">
      <c r="A21" s="552">
        <v>10</v>
      </c>
      <c r="B21" s="495"/>
      <c r="C21" s="553" t="s">
        <v>776</v>
      </c>
      <c r="D21" s="554" t="s">
        <v>767</v>
      </c>
      <c r="E21" s="555" t="s">
        <v>7</v>
      </c>
      <c r="F21" s="554">
        <v>1</v>
      </c>
      <c r="G21" s="20"/>
      <c r="H21" s="21"/>
    </row>
    <row r="22" spans="1:8" ht="13.8">
      <c r="A22" s="552">
        <v>11</v>
      </c>
      <c r="B22" s="495"/>
      <c r="C22" s="553" t="s">
        <v>777</v>
      </c>
      <c r="D22" s="556" t="s">
        <v>767</v>
      </c>
      <c r="E22" s="555" t="s">
        <v>7</v>
      </c>
      <c r="F22" s="554">
        <v>1</v>
      </c>
      <c r="G22" s="20"/>
      <c r="H22" s="21"/>
    </row>
    <row r="23" spans="1:8" ht="13.8">
      <c r="A23" s="552">
        <v>12</v>
      </c>
      <c r="B23" s="495"/>
      <c r="C23" s="553" t="s">
        <v>778</v>
      </c>
      <c r="D23" s="554" t="s">
        <v>767</v>
      </c>
      <c r="E23" s="555" t="s">
        <v>7</v>
      </c>
      <c r="F23" s="554">
        <v>1</v>
      </c>
      <c r="G23" s="20"/>
      <c r="H23" s="21"/>
    </row>
    <row r="24" spans="1:8" ht="27.6">
      <c r="A24" s="552">
        <v>13</v>
      </c>
      <c r="B24" s="495"/>
      <c r="C24" s="553" t="s">
        <v>779</v>
      </c>
      <c r="D24" s="554" t="s">
        <v>767</v>
      </c>
      <c r="E24" s="555" t="s">
        <v>106</v>
      </c>
      <c r="F24" s="554">
        <v>1</v>
      </c>
      <c r="G24" s="20"/>
      <c r="H24" s="21"/>
    </row>
    <row r="25" spans="1:8" ht="13.8">
      <c r="A25" s="552">
        <v>14</v>
      </c>
      <c r="B25" s="495"/>
      <c r="C25" s="553" t="s">
        <v>780</v>
      </c>
      <c r="D25" s="554" t="s">
        <v>767</v>
      </c>
      <c r="E25" s="555" t="s">
        <v>7</v>
      </c>
      <c r="F25" s="554">
        <v>1</v>
      </c>
      <c r="G25" s="20"/>
      <c r="H25" s="21"/>
    </row>
    <row r="26" spans="1:8" ht="27.6">
      <c r="A26" s="552">
        <v>15</v>
      </c>
      <c r="B26" s="495"/>
      <c r="C26" s="553" t="s">
        <v>781</v>
      </c>
      <c r="D26" s="554" t="s">
        <v>767</v>
      </c>
      <c r="E26" s="555" t="s">
        <v>106</v>
      </c>
      <c r="F26" s="554">
        <v>4</v>
      </c>
      <c r="G26" s="20"/>
      <c r="H26" s="21"/>
    </row>
    <row r="27" spans="1:8" ht="27.6">
      <c r="A27" s="552">
        <v>16</v>
      </c>
      <c r="B27" s="495"/>
      <c r="C27" s="553" t="s">
        <v>782</v>
      </c>
      <c r="D27" s="555" t="s">
        <v>767</v>
      </c>
      <c r="E27" s="555" t="s">
        <v>106</v>
      </c>
      <c r="F27" s="554">
        <v>48</v>
      </c>
      <c r="G27" s="20"/>
      <c r="H27" s="21"/>
    </row>
    <row r="28" spans="1:8" ht="13.8">
      <c r="A28" s="552">
        <v>17</v>
      </c>
      <c r="B28" s="495"/>
      <c r="C28" s="553" t="s">
        <v>783</v>
      </c>
      <c r="D28" s="555" t="s">
        <v>767</v>
      </c>
      <c r="E28" s="555" t="s">
        <v>7</v>
      </c>
      <c r="F28" s="554">
        <v>1</v>
      </c>
      <c r="G28" s="20"/>
      <c r="H28" s="21"/>
    </row>
    <row r="29" spans="1:8" ht="55.2">
      <c r="A29" s="552">
        <v>18</v>
      </c>
      <c r="B29" s="495"/>
      <c r="C29" s="553" t="s">
        <v>784</v>
      </c>
      <c r="D29" s="555"/>
      <c r="E29" s="555" t="s">
        <v>106</v>
      </c>
      <c r="F29" s="554">
        <v>1</v>
      </c>
      <c r="G29" s="20"/>
      <c r="H29" s="21"/>
    </row>
    <row r="30" spans="1:8" ht="13.8">
      <c r="A30" s="552">
        <v>19</v>
      </c>
      <c r="B30" s="495"/>
      <c r="C30" s="553" t="s">
        <v>785</v>
      </c>
      <c r="D30" s="555" t="s">
        <v>767</v>
      </c>
      <c r="E30" s="555" t="s">
        <v>7</v>
      </c>
      <c r="F30" s="554">
        <v>46</v>
      </c>
      <c r="G30" s="20"/>
      <c r="H30" s="21"/>
    </row>
    <row r="31" spans="1:8" ht="27.6">
      <c r="A31" s="552">
        <v>20</v>
      </c>
      <c r="B31" s="495"/>
      <c r="C31" s="553" t="s">
        <v>786</v>
      </c>
      <c r="D31" s="555" t="s">
        <v>767</v>
      </c>
      <c r="E31" s="555" t="s">
        <v>7</v>
      </c>
      <c r="F31" s="554">
        <v>1</v>
      </c>
      <c r="G31" s="20"/>
      <c r="H31" s="21"/>
    </row>
    <row r="32" spans="1:8" ht="13.8">
      <c r="A32" s="552">
        <v>21</v>
      </c>
      <c r="B32" s="495"/>
      <c r="C32" s="553" t="s">
        <v>787</v>
      </c>
      <c r="D32" s="553"/>
      <c r="E32" s="553" t="s">
        <v>7</v>
      </c>
      <c r="F32" s="556"/>
      <c r="G32" s="20"/>
      <c r="H32" s="21"/>
    </row>
    <row r="33" spans="1:8" ht="27.6">
      <c r="A33" s="552">
        <v>22</v>
      </c>
      <c r="B33" s="495"/>
      <c r="C33" s="553" t="s">
        <v>788</v>
      </c>
      <c r="D33" s="553" t="s">
        <v>789</v>
      </c>
      <c r="E33" s="553" t="s">
        <v>7</v>
      </c>
      <c r="F33" s="556">
        <v>72</v>
      </c>
      <c r="G33" s="20"/>
      <c r="H33" s="21"/>
    </row>
    <row r="34" spans="1:8" ht="13.8">
      <c r="A34" s="570"/>
      <c r="B34" s="495"/>
      <c r="C34" s="559" t="s">
        <v>790</v>
      </c>
      <c r="D34" s="559"/>
      <c r="E34" s="559"/>
      <c r="F34" s="559"/>
      <c r="G34" s="20"/>
      <c r="H34" s="21"/>
    </row>
    <row r="35" spans="1:8" ht="13.8">
      <c r="A35" s="552">
        <v>23</v>
      </c>
      <c r="B35" s="495"/>
      <c r="C35" s="553" t="s">
        <v>791</v>
      </c>
      <c r="D35" s="555"/>
      <c r="E35" s="555" t="s">
        <v>7</v>
      </c>
      <c r="F35" s="560">
        <v>80</v>
      </c>
      <c r="G35" s="20"/>
      <c r="H35" s="21"/>
    </row>
    <row r="36" spans="1:8" ht="13.8">
      <c r="A36" s="552">
        <v>24</v>
      </c>
      <c r="B36" s="495"/>
      <c r="C36" s="553" t="s">
        <v>792</v>
      </c>
      <c r="D36" s="555"/>
      <c r="E36" s="555" t="s">
        <v>7</v>
      </c>
      <c r="F36" s="560">
        <v>10</v>
      </c>
      <c r="G36" s="20"/>
      <c r="H36" s="21"/>
    </row>
    <row r="37" spans="1:8" ht="13.8">
      <c r="A37" s="552">
        <v>25</v>
      </c>
      <c r="B37" s="495"/>
      <c r="C37" s="553" t="s">
        <v>793</v>
      </c>
      <c r="D37" s="555"/>
      <c r="E37" s="555" t="s">
        <v>7</v>
      </c>
      <c r="F37" s="560">
        <v>34</v>
      </c>
      <c r="G37" s="20"/>
      <c r="H37" s="21"/>
    </row>
    <row r="38" spans="1:8" ht="27.6">
      <c r="A38" s="552">
        <v>26</v>
      </c>
      <c r="B38" s="495"/>
      <c r="C38" s="553" t="s">
        <v>794</v>
      </c>
      <c r="D38" s="555"/>
      <c r="E38" s="555" t="s">
        <v>7</v>
      </c>
      <c r="F38" s="560">
        <v>34</v>
      </c>
      <c r="G38" s="20"/>
      <c r="H38" s="21"/>
    </row>
    <row r="39" spans="1:8" ht="13.8">
      <c r="A39" s="552">
        <v>27</v>
      </c>
      <c r="B39" s="495"/>
      <c r="C39" s="553" t="s">
        <v>795</v>
      </c>
      <c r="D39" s="555" t="s">
        <v>796</v>
      </c>
      <c r="E39" s="555" t="s">
        <v>7</v>
      </c>
      <c r="F39" s="560">
        <v>48</v>
      </c>
      <c r="G39" s="20"/>
      <c r="H39" s="21"/>
    </row>
    <row r="40" spans="1:8" ht="13.8">
      <c r="A40" s="552">
        <v>28</v>
      </c>
      <c r="B40" s="495"/>
      <c r="C40" s="553" t="s">
        <v>797</v>
      </c>
      <c r="D40" s="555" t="s">
        <v>798</v>
      </c>
      <c r="E40" s="555" t="s">
        <v>7</v>
      </c>
      <c r="F40" s="560">
        <v>39</v>
      </c>
      <c r="G40" s="20"/>
      <c r="H40" s="21"/>
    </row>
    <row r="41" spans="1:8" ht="13.8">
      <c r="A41" s="552">
        <v>29</v>
      </c>
      <c r="B41" s="495"/>
      <c r="C41" s="553" t="s">
        <v>799</v>
      </c>
      <c r="D41" s="555"/>
      <c r="E41" s="555" t="s">
        <v>7</v>
      </c>
      <c r="F41" s="560">
        <v>46</v>
      </c>
      <c r="G41" s="20"/>
      <c r="H41" s="21"/>
    </row>
    <row r="42" spans="1:8" ht="13.8">
      <c r="A42" s="570"/>
      <c r="B42" s="495"/>
      <c r="C42" s="559" t="s">
        <v>800</v>
      </c>
      <c r="D42" s="559"/>
      <c r="E42" s="559"/>
      <c r="F42" s="559"/>
      <c r="G42" s="20"/>
      <c r="H42" s="21"/>
    </row>
    <row r="43" spans="1:8" ht="13.8">
      <c r="A43" s="561">
        <v>30</v>
      </c>
      <c r="B43" s="495"/>
      <c r="C43" s="562" t="s">
        <v>801</v>
      </c>
      <c r="D43" s="562" t="s">
        <v>802</v>
      </c>
      <c r="E43" s="562" t="s">
        <v>10</v>
      </c>
      <c r="F43" s="563">
        <v>2700</v>
      </c>
      <c r="G43" s="20"/>
      <c r="H43" s="21"/>
    </row>
    <row r="44" spans="1:8" ht="13.8">
      <c r="A44" s="561">
        <v>31</v>
      </c>
      <c r="B44" s="495"/>
      <c r="C44" s="562" t="s">
        <v>803</v>
      </c>
      <c r="D44" s="562" t="s">
        <v>804</v>
      </c>
      <c r="E44" s="562" t="s">
        <v>10</v>
      </c>
      <c r="F44" s="563">
        <v>2300</v>
      </c>
      <c r="G44" s="20"/>
      <c r="H44" s="21"/>
    </row>
    <row r="45" spans="1:8" ht="13.8">
      <c r="A45" s="561">
        <v>32</v>
      </c>
      <c r="B45" s="495"/>
      <c r="C45" s="562" t="s">
        <v>805</v>
      </c>
      <c r="D45" s="562" t="s">
        <v>806</v>
      </c>
      <c r="E45" s="562" t="s">
        <v>10</v>
      </c>
      <c r="F45" s="563">
        <v>2650</v>
      </c>
      <c r="G45" s="20"/>
      <c r="H45" s="21"/>
    </row>
    <row r="46" spans="1:8" ht="13.8">
      <c r="A46" s="561">
        <v>33</v>
      </c>
      <c r="B46" s="495"/>
      <c r="C46" s="562" t="s">
        <v>805</v>
      </c>
      <c r="D46" s="562" t="s">
        <v>807</v>
      </c>
      <c r="E46" s="562" t="s">
        <v>10</v>
      </c>
      <c r="F46" s="563">
        <v>215</v>
      </c>
      <c r="G46" s="20"/>
      <c r="H46" s="21"/>
    </row>
    <row r="47" spans="1:8" ht="13.8">
      <c r="A47" s="561">
        <v>34</v>
      </c>
      <c r="B47" s="495"/>
      <c r="C47" s="553" t="s">
        <v>808</v>
      </c>
      <c r="D47" s="553" t="s">
        <v>809</v>
      </c>
      <c r="E47" s="553" t="s">
        <v>10</v>
      </c>
      <c r="F47" s="564">
        <v>3000</v>
      </c>
      <c r="G47" s="20"/>
      <c r="H47" s="21"/>
    </row>
    <row r="48" spans="1:8" ht="13.8">
      <c r="A48" s="561">
        <v>35</v>
      </c>
      <c r="B48" s="495"/>
      <c r="C48" s="553" t="s">
        <v>810</v>
      </c>
      <c r="D48" s="553" t="s">
        <v>811</v>
      </c>
      <c r="E48" s="553" t="s">
        <v>10</v>
      </c>
      <c r="F48" s="564">
        <v>300</v>
      </c>
      <c r="G48" s="20"/>
      <c r="H48" s="21"/>
    </row>
    <row r="49" spans="1:8" ht="13.8">
      <c r="A49" s="561">
        <v>36</v>
      </c>
      <c r="B49" s="495"/>
      <c r="C49" s="553" t="s">
        <v>812</v>
      </c>
      <c r="D49" s="553"/>
      <c r="E49" s="553" t="s">
        <v>7</v>
      </c>
      <c r="F49" s="564">
        <v>1</v>
      </c>
      <c r="G49" s="20"/>
      <c r="H49" s="21"/>
    </row>
    <row r="50" spans="1:8" ht="13.8">
      <c r="A50" s="561">
        <v>37</v>
      </c>
      <c r="B50" s="495"/>
      <c r="C50" s="553" t="s">
        <v>813</v>
      </c>
      <c r="D50" s="553"/>
      <c r="E50" s="553" t="s">
        <v>106</v>
      </c>
      <c r="F50" s="564">
        <v>1</v>
      </c>
      <c r="G50" s="20"/>
      <c r="H50" s="21"/>
    </row>
    <row r="51" spans="1:8" ht="13.8">
      <c r="A51" s="561">
        <v>38</v>
      </c>
      <c r="B51" s="495"/>
      <c r="C51" s="553" t="s">
        <v>814</v>
      </c>
      <c r="D51" s="556" t="s">
        <v>815</v>
      </c>
      <c r="E51" s="555" t="s">
        <v>106</v>
      </c>
      <c r="F51" s="565">
        <v>1</v>
      </c>
      <c r="G51" s="20"/>
      <c r="H51" s="21"/>
    </row>
    <row r="52" spans="1:8" s="16" customFormat="1">
      <c r="A52" s="523"/>
      <c r="B52" s="524"/>
      <c r="C52" s="525"/>
      <c r="D52" s="525"/>
      <c r="E52" s="526"/>
      <c r="F52" s="527"/>
      <c r="G52" s="45"/>
      <c r="H52" s="46"/>
    </row>
    <row r="53" spans="1:8" ht="13.8">
      <c r="A53" s="528"/>
      <c r="B53" s="528"/>
      <c r="C53" s="418"/>
      <c r="D53" s="418"/>
      <c r="E53" s="418" t="s">
        <v>1</v>
      </c>
      <c r="F53" s="388"/>
      <c r="G53" s="20"/>
      <c r="H53" s="21"/>
    </row>
    <row r="55" spans="1:8" s="50" customFormat="1" ht="12.75" customHeight="1">
      <c r="B55" s="51" t="str">
        <f>'1,1'!B22</f>
        <v>Piezīmes:</v>
      </c>
    </row>
    <row r="56" spans="1:8" s="50" customFormat="1" ht="45" customHeight="1">
      <c r="A56"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6" s="971"/>
      <c r="C56" s="971"/>
      <c r="D56" s="971"/>
      <c r="E56" s="971"/>
      <c r="F56" s="971"/>
      <c r="G56" s="971"/>
      <c r="H56" s="971"/>
    </row>
  </sheetData>
  <mergeCells count="8">
    <mergeCell ref="A56:H5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1"/>
  <sheetViews>
    <sheetView showZeros="0" view="pageBreakPreview" topLeftCell="A11" zoomScaleNormal="100" zoomScaleSheetLayoutView="100" workbookViewId="0">
      <selection activeCell="F12" sqref="F12:F36"/>
    </sheetView>
  </sheetViews>
  <sheetFormatPr defaultColWidth="9.109375" defaultRowHeight="13.2"/>
  <cols>
    <col min="1" max="1" width="6.21875" style="14" customWidth="1"/>
    <col min="2" max="2" width="16.21875" style="14" hidden="1" customWidth="1"/>
    <col min="3" max="3" width="40.21875" style="14" customWidth="1"/>
    <col min="4" max="4" width="21.109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2,9</v>
      </c>
      <c r="F1" s="10"/>
      <c r="G1" s="10"/>
      <c r="H1" s="10"/>
    </row>
    <row r="2" spans="1:8" s="9" customFormat="1" ht="17.399999999999999">
      <c r="A2" s="974" t="str">
        <f>C9</f>
        <v>Automātiskās ugunsgrēka atklāšanas un trauksmes iekārtas sistēma</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ht="26.4">
      <c r="A9" s="22"/>
      <c r="B9" s="23"/>
      <c r="C9" s="244" t="s">
        <v>247</v>
      </c>
      <c r="D9" s="245"/>
      <c r="E9" s="25"/>
      <c r="F9" s="26"/>
      <c r="G9" s="20"/>
      <c r="H9" s="21"/>
    </row>
    <row r="10" spans="1:8" ht="39.6">
      <c r="A10" s="269"/>
      <c r="B10" s="203"/>
      <c r="C10" s="294" t="s">
        <v>816</v>
      </c>
      <c r="D10" s="294"/>
      <c r="E10" s="295"/>
      <c r="F10" s="295"/>
      <c r="G10" s="20"/>
      <c r="H10" s="21"/>
    </row>
    <row r="11" spans="1:8">
      <c r="A11" s="269"/>
      <c r="B11" s="203"/>
      <c r="C11" s="296" t="s">
        <v>817</v>
      </c>
      <c r="D11" s="296"/>
      <c r="E11" s="296"/>
      <c r="F11" s="296"/>
      <c r="G11" s="20"/>
      <c r="H11" s="21"/>
    </row>
    <row r="12" spans="1:8">
      <c r="A12" s="279">
        <v>1</v>
      </c>
      <c r="B12" s="203"/>
      <c r="C12" s="297" t="s">
        <v>818</v>
      </c>
      <c r="D12" s="260" t="s">
        <v>819</v>
      </c>
      <c r="E12" s="298" t="s">
        <v>106</v>
      </c>
      <c r="F12" s="377">
        <v>1</v>
      </c>
      <c r="G12" s="20"/>
      <c r="H12" s="21"/>
    </row>
    <row r="13" spans="1:8">
      <c r="A13" s="279">
        <v>2</v>
      </c>
      <c r="B13" s="203"/>
      <c r="C13" s="297" t="s">
        <v>820</v>
      </c>
      <c r="D13" s="260" t="s">
        <v>821</v>
      </c>
      <c r="E13" s="298" t="s">
        <v>106</v>
      </c>
      <c r="F13" s="377">
        <v>1</v>
      </c>
      <c r="G13" s="20"/>
      <c r="H13" s="21"/>
    </row>
    <row r="14" spans="1:8">
      <c r="A14" s="279">
        <v>3</v>
      </c>
      <c r="B14" s="203"/>
      <c r="C14" s="297" t="s">
        <v>822</v>
      </c>
      <c r="D14" s="260" t="s">
        <v>823</v>
      </c>
      <c r="E14" s="298" t="s">
        <v>7</v>
      </c>
      <c r="F14" s="377">
        <v>1</v>
      </c>
      <c r="G14" s="20"/>
      <c r="H14" s="21"/>
    </row>
    <row r="15" spans="1:8">
      <c r="A15" s="279">
        <v>4</v>
      </c>
      <c r="B15" s="203"/>
      <c r="C15" s="297" t="s">
        <v>824</v>
      </c>
      <c r="D15" s="260" t="s">
        <v>825</v>
      </c>
      <c r="E15" s="298" t="s">
        <v>7</v>
      </c>
      <c r="F15" s="377">
        <v>2</v>
      </c>
      <c r="G15" s="20"/>
      <c r="H15" s="21"/>
    </row>
    <row r="16" spans="1:8">
      <c r="A16" s="269"/>
      <c r="B16" s="203"/>
      <c r="C16" s="299" t="s">
        <v>790</v>
      </c>
      <c r="D16" s="299"/>
      <c r="E16" s="300"/>
      <c r="F16" s="377"/>
      <c r="G16" s="20"/>
      <c r="H16" s="21"/>
    </row>
    <row r="17" spans="1:8">
      <c r="A17" s="279">
        <v>5</v>
      </c>
      <c r="B17" s="203"/>
      <c r="C17" s="297" t="s">
        <v>826</v>
      </c>
      <c r="D17" s="260" t="s">
        <v>827</v>
      </c>
      <c r="E17" s="298" t="s">
        <v>7</v>
      </c>
      <c r="F17" s="377">
        <v>129</v>
      </c>
      <c r="G17" s="20"/>
      <c r="H17" s="21"/>
    </row>
    <row r="18" spans="1:8">
      <c r="A18" s="279">
        <v>6</v>
      </c>
      <c r="B18" s="203"/>
      <c r="C18" s="297" t="s">
        <v>828</v>
      </c>
      <c r="D18" s="260" t="s">
        <v>829</v>
      </c>
      <c r="E18" s="298" t="s">
        <v>7</v>
      </c>
      <c r="F18" s="377">
        <v>37</v>
      </c>
      <c r="G18" s="20"/>
      <c r="H18" s="21"/>
    </row>
    <row r="19" spans="1:8">
      <c r="A19" s="279">
        <v>7</v>
      </c>
      <c r="B19" s="203"/>
      <c r="C19" s="297" t="s">
        <v>830</v>
      </c>
      <c r="D19" s="260" t="s">
        <v>831</v>
      </c>
      <c r="E19" s="298" t="s">
        <v>7</v>
      </c>
      <c r="F19" s="377">
        <f>F17+F18-F20</f>
        <v>156</v>
      </c>
      <c r="G19" s="20"/>
      <c r="H19" s="21"/>
    </row>
    <row r="20" spans="1:8">
      <c r="A20" s="279">
        <v>8</v>
      </c>
      <c r="B20" s="203"/>
      <c r="C20" s="297" t="s">
        <v>832</v>
      </c>
      <c r="D20" s="260" t="s">
        <v>833</v>
      </c>
      <c r="E20" s="298" t="s">
        <v>7</v>
      </c>
      <c r="F20" s="377">
        <v>10</v>
      </c>
      <c r="G20" s="20"/>
      <c r="H20" s="21"/>
    </row>
    <row r="21" spans="1:8">
      <c r="A21" s="279">
        <v>9</v>
      </c>
      <c r="B21" s="203"/>
      <c r="C21" s="297" t="s">
        <v>834</v>
      </c>
      <c r="D21" s="260" t="s">
        <v>835</v>
      </c>
      <c r="E21" s="298" t="s">
        <v>106</v>
      </c>
      <c r="F21" s="377">
        <v>20</v>
      </c>
      <c r="G21" s="20"/>
      <c r="H21" s="21"/>
    </row>
    <row r="22" spans="1:8">
      <c r="A22" s="279">
        <v>10</v>
      </c>
      <c r="B22" s="203"/>
      <c r="C22" s="297" t="s">
        <v>836</v>
      </c>
      <c r="D22" s="260" t="s">
        <v>837</v>
      </c>
      <c r="E22" s="298" t="s">
        <v>7</v>
      </c>
      <c r="F22" s="377">
        <v>20</v>
      </c>
      <c r="G22" s="20"/>
      <c r="H22" s="21"/>
    </row>
    <row r="23" spans="1:8">
      <c r="A23" s="279">
        <v>11</v>
      </c>
      <c r="B23" s="203"/>
      <c r="C23" s="297" t="s">
        <v>838</v>
      </c>
      <c r="D23" s="260" t="s">
        <v>839</v>
      </c>
      <c r="E23" s="298" t="s">
        <v>106</v>
      </c>
      <c r="F23" s="377">
        <v>50</v>
      </c>
      <c r="G23" s="20"/>
      <c r="H23" s="21"/>
    </row>
    <row r="24" spans="1:8">
      <c r="A24" s="279">
        <v>12</v>
      </c>
      <c r="B24" s="203"/>
      <c r="C24" s="297" t="s">
        <v>840</v>
      </c>
      <c r="D24" s="260" t="s">
        <v>841</v>
      </c>
      <c r="E24" s="301" t="s">
        <v>7</v>
      </c>
      <c r="F24" s="377">
        <v>35</v>
      </c>
      <c r="G24" s="20"/>
      <c r="H24" s="21"/>
    </row>
    <row r="25" spans="1:8">
      <c r="A25" s="279">
        <v>13</v>
      </c>
      <c r="B25" s="203"/>
      <c r="C25" s="302" t="s">
        <v>842</v>
      </c>
      <c r="D25" s="260" t="s">
        <v>843</v>
      </c>
      <c r="E25" s="301" t="s">
        <v>7</v>
      </c>
      <c r="F25" s="377">
        <v>1</v>
      </c>
      <c r="G25" s="20"/>
      <c r="H25" s="21"/>
    </row>
    <row r="26" spans="1:8">
      <c r="A26" s="279">
        <v>16</v>
      </c>
      <c r="B26" s="203"/>
      <c r="C26" s="303" t="s">
        <v>844</v>
      </c>
      <c r="D26" s="260"/>
      <c r="E26" s="301" t="s">
        <v>7</v>
      </c>
      <c r="F26" s="377">
        <v>62</v>
      </c>
      <c r="G26" s="20"/>
      <c r="H26" s="21"/>
    </row>
    <row r="27" spans="1:8">
      <c r="A27" s="269"/>
      <c r="B27" s="203"/>
      <c r="C27" s="299" t="s">
        <v>845</v>
      </c>
      <c r="D27" s="299"/>
      <c r="E27" s="304"/>
      <c r="F27" s="377"/>
      <c r="G27" s="20"/>
      <c r="H27" s="21"/>
    </row>
    <row r="28" spans="1:8" ht="26.4">
      <c r="A28" s="279">
        <v>19</v>
      </c>
      <c r="B28" s="203"/>
      <c r="C28" s="297" t="s">
        <v>846</v>
      </c>
      <c r="D28" s="260" t="s">
        <v>847</v>
      </c>
      <c r="E28" s="301" t="s">
        <v>10</v>
      </c>
      <c r="F28" s="377">
        <v>300</v>
      </c>
      <c r="G28" s="20"/>
      <c r="H28" s="21"/>
    </row>
    <row r="29" spans="1:8" ht="26.4">
      <c r="A29" s="279">
        <v>20</v>
      </c>
      <c r="B29" s="203"/>
      <c r="C29" s="297" t="s">
        <v>848</v>
      </c>
      <c r="D29" s="260" t="s">
        <v>849</v>
      </c>
      <c r="E29" s="301" t="s">
        <v>10</v>
      </c>
      <c r="F29" s="377">
        <v>3100</v>
      </c>
      <c r="G29" s="20"/>
      <c r="H29" s="21"/>
    </row>
    <row r="30" spans="1:8" ht="26.4">
      <c r="A30" s="279">
        <v>21</v>
      </c>
      <c r="B30" s="203"/>
      <c r="C30" s="297" t="s">
        <v>850</v>
      </c>
      <c r="D30" s="260" t="s">
        <v>851</v>
      </c>
      <c r="E30" s="301" t="s">
        <v>10</v>
      </c>
      <c r="F30" s="377">
        <v>200</v>
      </c>
      <c r="G30" s="20"/>
      <c r="H30" s="21"/>
    </row>
    <row r="31" spans="1:8">
      <c r="A31" s="279">
        <v>22</v>
      </c>
      <c r="B31" s="203"/>
      <c r="C31" s="297" t="s">
        <v>852</v>
      </c>
      <c r="D31" s="305"/>
      <c r="E31" s="306" t="s">
        <v>10</v>
      </c>
      <c r="F31" s="377">
        <v>450</v>
      </c>
      <c r="G31" s="20"/>
      <c r="H31" s="21"/>
    </row>
    <row r="32" spans="1:8">
      <c r="A32" s="279">
        <v>23</v>
      </c>
      <c r="B32" s="203"/>
      <c r="C32" s="297" t="s">
        <v>853</v>
      </c>
      <c r="D32" s="305"/>
      <c r="E32" s="205" t="s">
        <v>10</v>
      </c>
      <c r="F32" s="377">
        <v>480</v>
      </c>
      <c r="G32" s="20"/>
      <c r="H32" s="21"/>
    </row>
    <row r="33" spans="1:8">
      <c r="A33" s="279">
        <v>24</v>
      </c>
      <c r="B33" s="203"/>
      <c r="C33" s="297" t="s">
        <v>762</v>
      </c>
      <c r="D33" s="305"/>
      <c r="E33" s="205" t="s">
        <v>10</v>
      </c>
      <c r="F33" s="377">
        <v>260</v>
      </c>
      <c r="G33" s="20"/>
      <c r="H33" s="21"/>
    </row>
    <row r="34" spans="1:8">
      <c r="A34" s="279">
        <v>25</v>
      </c>
      <c r="B34" s="203"/>
      <c r="C34" s="297" t="s">
        <v>854</v>
      </c>
      <c r="D34" s="305"/>
      <c r="E34" s="307" t="s">
        <v>106</v>
      </c>
      <c r="F34" s="377">
        <v>1</v>
      </c>
      <c r="G34" s="20"/>
      <c r="H34" s="21"/>
    </row>
    <row r="35" spans="1:8">
      <c r="A35" s="279">
        <v>26</v>
      </c>
      <c r="B35" s="203"/>
      <c r="C35" s="297" t="s">
        <v>855</v>
      </c>
      <c r="D35" s="305"/>
      <c r="E35" s="307" t="s">
        <v>856</v>
      </c>
      <c r="F35" s="377">
        <v>10</v>
      </c>
      <c r="G35" s="20"/>
      <c r="H35" s="21"/>
    </row>
    <row r="36" spans="1:8">
      <c r="A36" s="279">
        <v>27</v>
      </c>
      <c r="B36" s="203"/>
      <c r="C36" s="297" t="s">
        <v>814</v>
      </c>
      <c r="D36" s="308" t="s">
        <v>815</v>
      </c>
      <c r="E36" s="307" t="s">
        <v>106</v>
      </c>
      <c r="F36" s="377">
        <v>1</v>
      </c>
      <c r="G36" s="20"/>
      <c r="H36" s="21"/>
    </row>
    <row r="37" spans="1:8" s="16" customFormat="1" ht="13.8">
      <c r="A37" s="309"/>
      <c r="B37" s="571"/>
      <c r="C37" s="310"/>
      <c r="D37" s="310"/>
      <c r="E37" s="311"/>
      <c r="F37" s="572"/>
      <c r="G37" s="45"/>
      <c r="H37" s="46"/>
    </row>
    <row r="38" spans="1:8" ht="13.8">
      <c r="A38" s="387"/>
      <c r="B38" s="387"/>
      <c r="C38" s="418"/>
      <c r="D38" s="418"/>
      <c r="E38" s="418" t="s">
        <v>1</v>
      </c>
      <c r="F38" s="388"/>
      <c r="G38" s="20"/>
      <c r="H38" s="21"/>
    </row>
    <row r="40" spans="1:8" s="50" customFormat="1" ht="12.75" customHeight="1">
      <c r="B40" s="51" t="str">
        <f>'1,1'!B22</f>
        <v>Piezīmes:</v>
      </c>
    </row>
    <row r="41" spans="1:8" s="50" customFormat="1" ht="45" customHeight="1">
      <c r="A4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71"/>
      <c r="C41" s="971"/>
      <c r="D41" s="971"/>
      <c r="E41" s="971"/>
      <c r="F41" s="971"/>
      <c r="G41" s="971"/>
      <c r="H41" s="971"/>
    </row>
  </sheetData>
  <mergeCells count="8">
    <mergeCell ref="A41:H4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J19"/>
  <sheetViews>
    <sheetView showZeros="0" view="pageBreakPreview" zoomScaleNormal="100" zoomScaleSheetLayoutView="100" workbookViewId="0">
      <selection activeCell="C9" sqref="C9"/>
    </sheetView>
  </sheetViews>
  <sheetFormatPr defaultColWidth="9.109375" defaultRowHeight="13.2"/>
  <cols>
    <col min="1" max="1" width="12.109375" style="14" customWidth="1"/>
    <col min="2" max="2" width="16.21875" style="14" hidden="1" customWidth="1"/>
    <col min="3" max="3" width="40.21875" style="14" customWidth="1"/>
    <col min="4" max="4" width="16.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2,10</v>
      </c>
      <c r="F1" s="10"/>
      <c r="G1" s="10"/>
      <c r="H1" s="10"/>
    </row>
    <row r="2" spans="1:8" s="9" customFormat="1" ht="17.399999999999999">
      <c r="A2" s="974" t="str">
        <f>C9</f>
        <v>Palīdzības pogas</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600"/>
      <c r="B9" s="139">
        <v>0</v>
      </c>
      <c r="C9" s="24" t="s">
        <v>2059</v>
      </c>
      <c r="D9" s="670"/>
      <c r="E9" s="118"/>
      <c r="F9" s="119"/>
      <c r="G9" s="20"/>
      <c r="H9" s="21"/>
    </row>
    <row r="10" spans="1:8">
      <c r="A10" s="685">
        <v>1</v>
      </c>
      <c r="B10" s="685"/>
      <c r="C10" s="694" t="s">
        <v>2060</v>
      </c>
      <c r="D10" s="694" t="s">
        <v>2061</v>
      </c>
      <c r="E10" s="685" t="s">
        <v>426</v>
      </c>
      <c r="F10" s="685">
        <v>2</v>
      </c>
      <c r="G10" s="20"/>
      <c r="H10" s="21"/>
    </row>
    <row r="11" spans="1:8">
      <c r="A11" s="685">
        <v>2</v>
      </c>
      <c r="B11" s="685"/>
      <c r="C11" s="694" t="s">
        <v>2062</v>
      </c>
      <c r="D11" s="694" t="s">
        <v>2063</v>
      </c>
      <c r="E11" s="685" t="s">
        <v>426</v>
      </c>
      <c r="F11" s="685">
        <v>1</v>
      </c>
      <c r="G11" s="20"/>
      <c r="H11" s="21"/>
    </row>
    <row r="12" spans="1:8">
      <c r="A12" s="685">
        <v>3</v>
      </c>
      <c r="B12" s="685"/>
      <c r="C12" s="694" t="s">
        <v>2064</v>
      </c>
      <c r="D12" s="694" t="s">
        <v>2065</v>
      </c>
      <c r="E12" s="685" t="s">
        <v>426</v>
      </c>
      <c r="F12" s="685">
        <v>2</v>
      </c>
      <c r="G12" s="20"/>
      <c r="H12" s="21"/>
    </row>
    <row r="13" spans="1:8">
      <c r="A13" s="685">
        <v>4</v>
      </c>
      <c r="B13" s="685"/>
      <c r="C13" s="694" t="s">
        <v>2066</v>
      </c>
      <c r="D13" s="694" t="s">
        <v>2067</v>
      </c>
      <c r="E13" s="685" t="s">
        <v>426</v>
      </c>
      <c r="F13" s="685">
        <v>1</v>
      </c>
      <c r="G13" s="20"/>
      <c r="H13" s="21"/>
    </row>
    <row r="14" spans="1:8">
      <c r="A14" s="685">
        <v>5</v>
      </c>
      <c r="B14" s="685"/>
      <c r="C14" s="694" t="s">
        <v>2068</v>
      </c>
      <c r="D14" s="694" t="s">
        <v>2069</v>
      </c>
      <c r="E14" s="685" t="s">
        <v>426</v>
      </c>
      <c r="F14" s="685">
        <v>1</v>
      </c>
      <c r="G14" s="20"/>
      <c r="H14" s="21"/>
    </row>
    <row r="15" spans="1:8">
      <c r="A15" s="685">
        <v>6</v>
      </c>
      <c r="B15" s="685"/>
      <c r="C15" s="694" t="s">
        <v>848</v>
      </c>
      <c r="D15" s="694" t="s">
        <v>2070</v>
      </c>
      <c r="E15" s="685" t="s">
        <v>10</v>
      </c>
      <c r="F15" s="685">
        <v>55</v>
      </c>
      <c r="G15" s="20"/>
      <c r="H15" s="21"/>
    </row>
    <row r="16" spans="1:8">
      <c r="A16" s="406"/>
      <c r="B16" s="414"/>
      <c r="C16" s="42"/>
      <c r="D16" s="42"/>
      <c r="E16" s="43"/>
      <c r="F16" s="407"/>
      <c r="G16" s="20"/>
      <c r="H16" s="21"/>
    </row>
    <row r="17" spans="1:8">
      <c r="A17" s="385"/>
      <c r="B17" s="385"/>
      <c r="C17" s="415"/>
      <c r="D17" s="415"/>
      <c r="E17" s="415" t="s">
        <v>1</v>
      </c>
      <c r="F17" s="411"/>
      <c r="G17" s="20"/>
      <c r="H17" s="21"/>
    </row>
    <row r="18" spans="1:8" s="50" customFormat="1" ht="12.75" customHeight="1">
      <c r="B18" s="51" t="str">
        <f>'1,1'!B22</f>
        <v>Piezīmes:</v>
      </c>
    </row>
    <row r="19" spans="1:8" s="50" customFormat="1" ht="45" customHeight="1">
      <c r="A19"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9" s="971"/>
      <c r="C19" s="971"/>
      <c r="D19" s="971"/>
      <c r="E19" s="971"/>
      <c r="F19" s="971"/>
      <c r="G19" s="971"/>
      <c r="H19" s="971"/>
    </row>
  </sheetData>
  <mergeCells count="8">
    <mergeCell ref="A19:H19"/>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5"/>
  <sheetViews>
    <sheetView showZeros="0" view="pageBreakPreview" zoomScaleNormal="100" zoomScaleSheetLayoutView="100" workbookViewId="0">
      <selection sqref="A1:C1"/>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2,11</v>
      </c>
      <c r="E1" s="10"/>
      <c r="F1" s="10"/>
      <c r="G1" s="10"/>
    </row>
    <row r="2" spans="1:7" s="9" customFormat="1" ht="17.399999999999999">
      <c r="A2" s="974" t="str">
        <f>C9</f>
        <v>Pacēlāji</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115"/>
      <c r="B9" s="139">
        <v>0</v>
      </c>
      <c r="C9" s="24" t="s">
        <v>1163</v>
      </c>
      <c r="D9" s="118"/>
      <c r="E9" s="119"/>
      <c r="F9" s="20"/>
      <c r="G9" s="21"/>
    </row>
    <row r="10" spans="1:7" ht="39.6">
      <c r="A10" s="179">
        <v>1</v>
      </c>
      <c r="B10" s="28"/>
      <c r="C10" s="313" t="s">
        <v>857</v>
      </c>
      <c r="D10" s="314" t="s">
        <v>106</v>
      </c>
      <c r="E10" s="315">
        <v>2</v>
      </c>
      <c r="F10" s="20"/>
      <c r="G10" s="21"/>
    </row>
    <row r="11" spans="1:7" s="16" customFormat="1">
      <c r="A11" s="40"/>
      <c r="B11" s="41"/>
      <c r="C11" s="42"/>
      <c r="D11" s="43"/>
      <c r="E11" s="44"/>
      <c r="F11" s="45"/>
      <c r="G11" s="46"/>
    </row>
    <row r="12" spans="1:7">
      <c r="A12" s="47"/>
      <c r="B12" s="47"/>
      <c r="C12" s="48"/>
      <c r="D12" s="48" t="s">
        <v>1</v>
      </c>
      <c r="E12" s="49"/>
      <c r="F12" s="20"/>
      <c r="G12" s="21"/>
    </row>
    <row r="14" spans="1:7" s="50" customFormat="1" ht="12.75" customHeight="1">
      <c r="B14" s="51" t="str">
        <f>'1,1'!B22</f>
        <v>Piezīmes:</v>
      </c>
    </row>
    <row r="15" spans="1:7" s="50" customFormat="1" ht="45" customHeight="1">
      <c r="A15"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5" s="971"/>
      <c r="C15" s="971"/>
      <c r="D15" s="971"/>
      <c r="E15" s="971"/>
      <c r="F15" s="971"/>
      <c r="G15" s="971"/>
    </row>
  </sheetData>
  <mergeCells count="8">
    <mergeCell ref="A15:G1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44"/>
  <sheetViews>
    <sheetView showZeros="0" view="pageBreakPreview" topLeftCell="A14" zoomScaleNormal="100" zoomScaleSheetLayoutView="100" workbookViewId="0">
      <selection activeCell="F12" sqref="F12:F38"/>
    </sheetView>
  </sheetViews>
  <sheetFormatPr defaultColWidth="9.109375" defaultRowHeight="13.2"/>
  <cols>
    <col min="1" max="1" width="7" style="14" customWidth="1"/>
    <col min="2" max="2" width="16.21875" style="14" hidden="1" customWidth="1"/>
    <col min="3" max="3" width="40.21875" style="14" customWidth="1"/>
    <col min="4" max="4" width="18.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2,12</v>
      </c>
      <c r="F1" s="10"/>
      <c r="G1" s="10"/>
      <c r="H1" s="10"/>
    </row>
    <row r="2" spans="1:8" s="9" customFormat="1" ht="17.399999999999999">
      <c r="A2" s="974" t="str">
        <f>C9</f>
        <v>Iekšējie gāzes vadi</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248</v>
      </c>
      <c r="D9" s="245"/>
      <c r="E9" s="25"/>
      <c r="F9" s="26"/>
      <c r="G9" s="20"/>
      <c r="H9" s="21"/>
    </row>
    <row r="10" spans="1:8">
      <c r="A10" s="261"/>
      <c r="B10" s="316"/>
      <c r="C10" s="317" t="s">
        <v>1513</v>
      </c>
      <c r="D10" s="317"/>
      <c r="E10" s="318"/>
      <c r="F10" s="318"/>
      <c r="G10" s="20"/>
      <c r="H10" s="21"/>
    </row>
    <row r="11" spans="1:8">
      <c r="A11" s="573">
        <v>1</v>
      </c>
      <c r="B11" s="458"/>
      <c r="C11" s="574" t="s">
        <v>1514</v>
      </c>
      <c r="D11" s="458"/>
      <c r="E11" s="319"/>
      <c r="F11" s="319"/>
      <c r="G11" s="20"/>
      <c r="H11" s="21"/>
    </row>
    <row r="12" spans="1:8">
      <c r="A12" s="575" t="s">
        <v>1488</v>
      </c>
      <c r="B12" s="458"/>
      <c r="C12" s="320" t="s">
        <v>1515</v>
      </c>
      <c r="D12" s="458"/>
      <c r="E12" s="321" t="s">
        <v>30</v>
      </c>
      <c r="F12" s="322">
        <v>1</v>
      </c>
      <c r="G12" s="20"/>
      <c r="H12" s="21"/>
    </row>
    <row r="13" spans="1:8">
      <c r="A13" s="575" t="s">
        <v>1489</v>
      </c>
      <c r="B13" s="458"/>
      <c r="C13" s="320" t="s">
        <v>1516</v>
      </c>
      <c r="D13" s="458"/>
      <c r="E13" s="321" t="s">
        <v>30</v>
      </c>
      <c r="F13" s="322">
        <v>1</v>
      </c>
      <c r="G13" s="20"/>
      <c r="H13" s="21"/>
    </row>
    <row r="14" spans="1:8">
      <c r="A14" s="575" t="s">
        <v>1490</v>
      </c>
      <c r="B14" s="458"/>
      <c r="C14" s="320" t="s">
        <v>1517</v>
      </c>
      <c r="D14" s="458"/>
      <c r="E14" s="321" t="s">
        <v>30</v>
      </c>
      <c r="F14" s="322">
        <v>1</v>
      </c>
      <c r="G14" s="20"/>
      <c r="H14" s="21"/>
    </row>
    <row r="15" spans="1:8">
      <c r="A15" s="575" t="s">
        <v>1491</v>
      </c>
      <c r="B15" s="458"/>
      <c r="C15" s="320" t="s">
        <v>1518</v>
      </c>
      <c r="D15" s="458"/>
      <c r="E15" s="321" t="s">
        <v>30</v>
      </c>
      <c r="F15" s="322">
        <v>1</v>
      </c>
      <c r="G15" s="20"/>
      <c r="H15" s="21"/>
    </row>
    <row r="16" spans="1:8">
      <c r="A16" s="575" t="s">
        <v>1492</v>
      </c>
      <c r="B16" s="458"/>
      <c r="C16" s="320" t="s">
        <v>1519</v>
      </c>
      <c r="D16" s="458"/>
      <c r="E16" s="321" t="s">
        <v>30</v>
      </c>
      <c r="F16" s="322">
        <v>4</v>
      </c>
      <c r="G16" s="20"/>
      <c r="H16" s="21"/>
    </row>
    <row r="17" spans="1:8">
      <c r="A17" s="575" t="s">
        <v>1493</v>
      </c>
      <c r="B17" s="458"/>
      <c r="C17" s="320" t="s">
        <v>1520</v>
      </c>
      <c r="D17" s="458"/>
      <c r="E17" s="321" t="s">
        <v>30</v>
      </c>
      <c r="F17" s="322">
        <v>1</v>
      </c>
      <c r="G17" s="20"/>
      <c r="H17" s="21"/>
    </row>
    <row r="18" spans="1:8">
      <c r="A18" s="575" t="s">
        <v>1494</v>
      </c>
      <c r="B18" s="458"/>
      <c r="C18" s="320" t="s">
        <v>1521</v>
      </c>
      <c r="D18" s="458"/>
      <c r="E18" s="321" t="s">
        <v>30</v>
      </c>
      <c r="F18" s="322">
        <v>1</v>
      </c>
      <c r="G18" s="20"/>
      <c r="H18" s="21"/>
    </row>
    <row r="19" spans="1:8">
      <c r="A19" s="575" t="s">
        <v>1495</v>
      </c>
      <c r="B19" s="458"/>
      <c r="C19" s="320" t="s">
        <v>1522</v>
      </c>
      <c r="D19" s="458"/>
      <c r="E19" s="321" t="s">
        <v>30</v>
      </c>
      <c r="F19" s="322">
        <v>2</v>
      </c>
      <c r="G19" s="20"/>
      <c r="H19" s="21"/>
    </row>
    <row r="20" spans="1:8">
      <c r="A20" s="575" t="s">
        <v>1496</v>
      </c>
      <c r="B20" s="458"/>
      <c r="C20" s="320" t="s">
        <v>1523</v>
      </c>
      <c r="D20" s="458"/>
      <c r="E20" s="321" t="s">
        <v>30</v>
      </c>
      <c r="F20" s="322">
        <v>2</v>
      </c>
      <c r="G20" s="20"/>
      <c r="H20" s="21"/>
    </row>
    <row r="21" spans="1:8">
      <c r="A21" s="575" t="s">
        <v>1497</v>
      </c>
      <c r="B21" s="458"/>
      <c r="C21" s="320" t="s">
        <v>1524</v>
      </c>
      <c r="D21" s="458"/>
      <c r="E21" s="321" t="s">
        <v>30</v>
      </c>
      <c r="F21" s="322">
        <v>2</v>
      </c>
      <c r="G21" s="20"/>
      <c r="H21" s="21"/>
    </row>
    <row r="22" spans="1:8">
      <c r="A22" s="575" t="s">
        <v>1498</v>
      </c>
      <c r="B22" s="458"/>
      <c r="C22" s="320" t="s">
        <v>1525</v>
      </c>
      <c r="D22" s="458"/>
      <c r="E22" s="321" t="s">
        <v>30</v>
      </c>
      <c r="F22" s="322">
        <v>2</v>
      </c>
      <c r="G22" s="20"/>
      <c r="H22" s="21"/>
    </row>
    <row r="23" spans="1:8">
      <c r="A23" s="575" t="s">
        <v>1499</v>
      </c>
      <c r="B23" s="458"/>
      <c r="C23" s="320" t="s">
        <v>859</v>
      </c>
      <c r="D23" s="458"/>
      <c r="E23" s="321" t="s">
        <v>30</v>
      </c>
      <c r="F23" s="322">
        <v>2</v>
      </c>
      <c r="G23" s="20"/>
      <c r="H23" s="21"/>
    </row>
    <row r="24" spans="1:8">
      <c r="A24" s="575" t="s">
        <v>1500</v>
      </c>
      <c r="B24" s="458"/>
      <c r="C24" s="320" t="s">
        <v>1526</v>
      </c>
      <c r="D24" s="458"/>
      <c r="E24" s="321" t="s">
        <v>30</v>
      </c>
      <c r="F24" s="322">
        <v>1</v>
      </c>
      <c r="G24" s="20"/>
      <c r="H24" s="21"/>
    </row>
    <row r="25" spans="1:8">
      <c r="A25" s="575" t="s">
        <v>1501</v>
      </c>
      <c r="B25" s="458"/>
      <c r="C25" s="320" t="s">
        <v>1527</v>
      </c>
      <c r="D25" s="458"/>
      <c r="E25" s="321" t="s">
        <v>30</v>
      </c>
      <c r="F25" s="322">
        <v>2</v>
      </c>
      <c r="G25" s="20"/>
      <c r="H25" s="21"/>
    </row>
    <row r="26" spans="1:8">
      <c r="A26" s="575" t="s">
        <v>1502</v>
      </c>
      <c r="B26" s="458"/>
      <c r="C26" s="320" t="s">
        <v>860</v>
      </c>
      <c r="D26" s="458"/>
      <c r="E26" s="321" t="s">
        <v>10</v>
      </c>
      <c r="F26" s="322">
        <v>6</v>
      </c>
      <c r="G26" s="20"/>
      <c r="H26" s="21"/>
    </row>
    <row r="27" spans="1:8" ht="26.4">
      <c r="A27" s="575" t="s">
        <v>1503</v>
      </c>
      <c r="B27" s="458"/>
      <c r="C27" s="320" t="s">
        <v>1528</v>
      </c>
      <c r="D27" s="458"/>
      <c r="E27" s="321" t="s">
        <v>30</v>
      </c>
      <c r="F27" s="322">
        <v>1</v>
      </c>
      <c r="G27" s="20"/>
      <c r="H27" s="21"/>
    </row>
    <row r="28" spans="1:8">
      <c r="A28" s="575" t="s">
        <v>1504</v>
      </c>
      <c r="B28" s="458"/>
      <c r="C28" s="320" t="s">
        <v>1529</v>
      </c>
      <c r="D28" s="458"/>
      <c r="E28" s="321" t="s">
        <v>30</v>
      </c>
      <c r="F28" s="322">
        <v>2</v>
      </c>
      <c r="G28" s="20"/>
      <c r="H28" s="21"/>
    </row>
    <row r="29" spans="1:8">
      <c r="A29" s="575" t="s">
        <v>1505</v>
      </c>
      <c r="B29" s="458"/>
      <c r="C29" s="320" t="s">
        <v>1017</v>
      </c>
      <c r="D29" s="458"/>
      <c r="E29" s="321" t="s">
        <v>30</v>
      </c>
      <c r="F29" s="322">
        <v>2</v>
      </c>
      <c r="G29" s="20"/>
      <c r="H29" s="21"/>
    </row>
    <row r="30" spans="1:8">
      <c r="A30" s="575" t="s">
        <v>1506</v>
      </c>
      <c r="B30" s="458"/>
      <c r="C30" s="320" t="s">
        <v>861</v>
      </c>
      <c r="D30" s="458"/>
      <c r="E30" s="321" t="s">
        <v>30</v>
      </c>
      <c r="F30" s="322">
        <v>1</v>
      </c>
      <c r="G30" s="20"/>
      <c r="H30" s="21"/>
    </row>
    <row r="31" spans="1:8">
      <c r="A31" s="575" t="s">
        <v>1507</v>
      </c>
      <c r="B31" s="458"/>
      <c r="C31" s="320" t="s">
        <v>1530</v>
      </c>
      <c r="D31" s="458"/>
      <c r="E31" s="321" t="s">
        <v>30</v>
      </c>
      <c r="F31" s="322">
        <v>8</v>
      </c>
      <c r="G31" s="20"/>
      <c r="H31" s="21"/>
    </row>
    <row r="32" spans="1:8">
      <c r="A32" s="575" t="s">
        <v>1508</v>
      </c>
      <c r="B32" s="458"/>
      <c r="C32" s="320" t="s">
        <v>1531</v>
      </c>
      <c r="D32" s="458"/>
      <c r="E32" s="321" t="s">
        <v>10</v>
      </c>
      <c r="F32" s="322">
        <v>15</v>
      </c>
      <c r="G32" s="20"/>
      <c r="H32" s="21"/>
    </row>
    <row r="33" spans="1:8">
      <c r="A33" s="575" t="s">
        <v>1509</v>
      </c>
      <c r="B33" s="458"/>
      <c r="C33" s="320" t="s">
        <v>1532</v>
      </c>
      <c r="D33" s="458"/>
      <c r="E33" s="321" t="s">
        <v>10</v>
      </c>
      <c r="F33" s="322">
        <v>9</v>
      </c>
      <c r="G33" s="20"/>
      <c r="H33" s="21"/>
    </row>
    <row r="34" spans="1:8">
      <c r="A34" s="575" t="s">
        <v>1510</v>
      </c>
      <c r="B34" s="458"/>
      <c r="C34" s="320" t="s">
        <v>1533</v>
      </c>
      <c r="D34" s="458"/>
      <c r="E34" s="321" t="s">
        <v>10</v>
      </c>
      <c r="F34" s="322">
        <v>22</v>
      </c>
      <c r="G34" s="20"/>
      <c r="H34" s="21"/>
    </row>
    <row r="35" spans="1:8">
      <c r="A35" s="575" t="s">
        <v>1511</v>
      </c>
      <c r="B35" s="458"/>
      <c r="C35" s="320" t="s">
        <v>1534</v>
      </c>
      <c r="D35" s="458"/>
      <c r="E35" s="321" t="s">
        <v>30</v>
      </c>
      <c r="F35" s="322">
        <v>2</v>
      </c>
      <c r="G35" s="20"/>
      <c r="H35" s="21"/>
    </row>
    <row r="36" spans="1:8" ht="26.4">
      <c r="A36" s="575" t="s">
        <v>1512</v>
      </c>
      <c r="B36" s="458"/>
      <c r="C36" s="320" t="s">
        <v>1535</v>
      </c>
      <c r="D36" s="458"/>
      <c r="E36" s="321" t="s">
        <v>13</v>
      </c>
      <c r="F36" s="322">
        <v>1</v>
      </c>
      <c r="G36" s="20"/>
      <c r="H36" s="21"/>
    </row>
    <row r="37" spans="1:8">
      <c r="A37" s="575" t="s">
        <v>1536</v>
      </c>
      <c r="B37" s="458"/>
      <c r="C37" s="320" t="s">
        <v>860</v>
      </c>
      <c r="D37" s="458"/>
      <c r="E37" s="321" t="s">
        <v>10</v>
      </c>
      <c r="F37" s="322">
        <v>35</v>
      </c>
      <c r="G37" s="20"/>
      <c r="H37" s="21"/>
    </row>
    <row r="38" spans="1:8">
      <c r="A38" s="575" t="s">
        <v>1537</v>
      </c>
      <c r="B38" s="458"/>
      <c r="C38" s="320" t="s">
        <v>1538</v>
      </c>
      <c r="D38" s="458"/>
      <c r="E38" s="321" t="s">
        <v>10</v>
      </c>
      <c r="F38" s="322">
        <v>35</v>
      </c>
      <c r="G38" s="20"/>
      <c r="H38" s="21"/>
    </row>
    <row r="39" spans="1:8">
      <c r="A39" s="328"/>
      <c r="B39" s="323"/>
      <c r="C39" s="324"/>
      <c r="D39" s="325"/>
      <c r="E39" s="326"/>
      <c r="F39" s="327"/>
      <c r="G39" s="20"/>
      <c r="H39" s="21"/>
    </row>
    <row r="40" spans="1:8" s="16" customFormat="1">
      <c r="A40" s="40"/>
      <c r="B40" s="41"/>
      <c r="C40" s="42"/>
      <c r="D40" s="42"/>
      <c r="E40" s="43"/>
      <c r="F40" s="44"/>
      <c r="G40" s="45"/>
      <c r="H40" s="46"/>
    </row>
    <row r="41" spans="1:8">
      <c r="A41" s="47"/>
      <c r="B41" s="47"/>
      <c r="C41" s="48"/>
      <c r="D41" s="48"/>
      <c r="E41" s="48" t="s">
        <v>1</v>
      </c>
      <c r="F41" s="49"/>
      <c r="G41" s="20"/>
      <c r="H41" s="21"/>
    </row>
    <row r="43" spans="1:8" s="50" customFormat="1" ht="12.75" customHeight="1">
      <c r="B43" s="51" t="str">
        <f>'1,1'!B22</f>
        <v>Piezīmes:</v>
      </c>
    </row>
    <row r="44" spans="1:8" s="50" customFormat="1" ht="45" customHeight="1">
      <c r="A44"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4" s="971"/>
      <c r="C44" s="971"/>
      <c r="D44" s="971"/>
      <c r="E44" s="971"/>
      <c r="F44" s="971"/>
      <c r="G44" s="971"/>
      <c r="H44" s="971"/>
    </row>
  </sheetData>
  <mergeCells count="8">
    <mergeCell ref="A44:H4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J65"/>
  <sheetViews>
    <sheetView showZeros="0" view="pageBreakPreview" topLeftCell="A7" zoomScaleNormal="100" zoomScaleSheetLayoutView="100" workbookViewId="0">
      <selection activeCell="H57" sqref="H57"/>
    </sheetView>
  </sheetViews>
  <sheetFormatPr defaultColWidth="9.109375" defaultRowHeight="13.2"/>
  <cols>
    <col min="1" max="1" width="6.6640625" style="14" customWidth="1"/>
    <col min="2" max="2" width="16.21875" style="14" hidden="1" customWidth="1"/>
    <col min="3" max="3" width="40.21875" style="14" customWidth="1"/>
    <col min="4" max="4" width="20.886718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2,13</v>
      </c>
      <c r="F1" s="10"/>
      <c r="G1" s="10"/>
      <c r="H1" s="10"/>
    </row>
    <row r="2" spans="1:8" s="9" customFormat="1" ht="17.399999999999999">
      <c r="A2" s="974" t="str">
        <f>C9</f>
        <v xml:space="preserve">Kondicionēšana </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249</v>
      </c>
      <c r="D9" s="245"/>
      <c r="E9" s="25"/>
      <c r="F9" s="26"/>
      <c r="G9" s="20"/>
      <c r="H9" s="21"/>
    </row>
    <row r="10" spans="1:8">
      <c r="A10" s="329"/>
      <c r="B10" s="330"/>
      <c r="C10" s="331" t="s">
        <v>862</v>
      </c>
      <c r="D10" s="331"/>
      <c r="E10" s="332"/>
      <c r="F10" s="332"/>
      <c r="G10" s="20"/>
      <c r="H10" s="21"/>
    </row>
    <row r="11" spans="1:8">
      <c r="A11" s="461">
        <v>1</v>
      </c>
      <c r="B11" s="461"/>
      <c r="C11" s="468" t="s">
        <v>1443</v>
      </c>
      <c r="D11" s="472" t="s">
        <v>1809</v>
      </c>
      <c r="E11" s="484" t="s">
        <v>13</v>
      </c>
      <c r="F11" s="487">
        <v>1</v>
      </c>
      <c r="G11" s="20"/>
      <c r="H11" s="21"/>
    </row>
    <row r="12" spans="1:8" ht="24">
      <c r="A12" s="478">
        <f t="shared" ref="A12:A60" si="0">A11+1</f>
        <v>2</v>
      </c>
      <c r="B12" s="478"/>
      <c r="C12" s="468" t="s">
        <v>863</v>
      </c>
      <c r="D12" s="472" t="s">
        <v>864</v>
      </c>
      <c r="E12" s="484" t="s">
        <v>13</v>
      </c>
      <c r="F12" s="473">
        <v>1</v>
      </c>
      <c r="G12" s="20"/>
      <c r="H12" s="21"/>
    </row>
    <row r="13" spans="1:8">
      <c r="A13" s="478">
        <f t="shared" si="0"/>
        <v>3</v>
      </c>
      <c r="B13" s="478"/>
      <c r="C13" s="468" t="s">
        <v>865</v>
      </c>
      <c r="D13" s="472" t="s">
        <v>866</v>
      </c>
      <c r="E13" s="484" t="s">
        <v>13</v>
      </c>
      <c r="F13" s="473">
        <v>1</v>
      </c>
      <c r="G13" s="20"/>
      <c r="H13" s="21"/>
    </row>
    <row r="14" spans="1:8">
      <c r="A14" s="478">
        <f t="shared" si="0"/>
        <v>4</v>
      </c>
      <c r="B14" s="478"/>
      <c r="C14" s="468" t="s">
        <v>867</v>
      </c>
      <c r="D14" s="472"/>
      <c r="E14" s="484" t="s">
        <v>13</v>
      </c>
      <c r="F14" s="473">
        <v>1</v>
      </c>
      <c r="G14" s="20"/>
      <c r="H14" s="21"/>
    </row>
    <row r="15" spans="1:8">
      <c r="A15" s="478">
        <f t="shared" si="0"/>
        <v>5</v>
      </c>
      <c r="B15" s="478"/>
      <c r="C15" s="462" t="s">
        <v>1293</v>
      </c>
      <c r="D15" s="479"/>
      <c r="E15" s="477" t="s">
        <v>30</v>
      </c>
      <c r="F15" s="480">
        <v>18</v>
      </c>
      <c r="G15" s="20"/>
      <c r="H15" s="21"/>
    </row>
    <row r="16" spans="1:8">
      <c r="A16" s="478">
        <f t="shared" si="0"/>
        <v>6</v>
      </c>
      <c r="B16" s="478"/>
      <c r="C16" s="462" t="s">
        <v>358</v>
      </c>
      <c r="D16" s="481" t="s">
        <v>1810</v>
      </c>
      <c r="E16" s="484" t="s">
        <v>13</v>
      </c>
      <c r="F16" s="478">
        <v>7</v>
      </c>
      <c r="G16" s="20"/>
      <c r="H16" s="21"/>
    </row>
    <row r="17" spans="1:8">
      <c r="A17" s="478">
        <f t="shared" si="0"/>
        <v>7</v>
      </c>
      <c r="B17" s="478"/>
      <c r="C17" s="462" t="s">
        <v>358</v>
      </c>
      <c r="D17" s="481" t="s">
        <v>1286</v>
      </c>
      <c r="E17" s="484" t="s">
        <v>13</v>
      </c>
      <c r="F17" s="480">
        <v>11</v>
      </c>
      <c r="G17" s="20"/>
      <c r="H17" s="21"/>
    </row>
    <row r="18" spans="1:8">
      <c r="A18" s="478">
        <f t="shared" si="0"/>
        <v>8</v>
      </c>
      <c r="B18" s="478"/>
      <c r="C18" s="468" t="s">
        <v>318</v>
      </c>
      <c r="D18" s="472" t="s">
        <v>357</v>
      </c>
      <c r="E18" s="484" t="s">
        <v>13</v>
      </c>
      <c r="F18" s="473">
        <v>1</v>
      </c>
      <c r="G18" s="20"/>
      <c r="H18" s="21"/>
    </row>
    <row r="19" spans="1:8">
      <c r="A19" s="478">
        <f t="shared" si="0"/>
        <v>9</v>
      </c>
      <c r="B19" s="478"/>
      <c r="C19" s="468" t="s">
        <v>318</v>
      </c>
      <c r="D19" s="472" t="s">
        <v>868</v>
      </c>
      <c r="E19" s="484" t="s">
        <v>13</v>
      </c>
      <c r="F19" s="473">
        <v>1</v>
      </c>
      <c r="G19" s="20"/>
      <c r="H19" s="21"/>
    </row>
    <row r="20" spans="1:8">
      <c r="A20" s="478">
        <f t="shared" si="0"/>
        <v>10</v>
      </c>
      <c r="B20" s="478"/>
      <c r="C20" s="468" t="s">
        <v>318</v>
      </c>
      <c r="D20" s="472" t="s">
        <v>340</v>
      </c>
      <c r="E20" s="484" t="s">
        <v>13</v>
      </c>
      <c r="F20" s="473">
        <v>2</v>
      </c>
      <c r="G20" s="20"/>
      <c r="H20" s="21"/>
    </row>
    <row r="21" spans="1:8">
      <c r="A21" s="478">
        <f t="shared" si="0"/>
        <v>11</v>
      </c>
      <c r="B21" s="478"/>
      <c r="C21" s="468" t="s">
        <v>319</v>
      </c>
      <c r="D21" s="471" t="s">
        <v>360</v>
      </c>
      <c r="E21" s="484" t="s">
        <v>13</v>
      </c>
      <c r="F21" s="473">
        <v>1</v>
      </c>
      <c r="G21" s="20"/>
      <c r="H21" s="21"/>
    </row>
    <row r="22" spans="1:8">
      <c r="A22" s="478">
        <f t="shared" si="0"/>
        <v>12</v>
      </c>
      <c r="B22" s="478"/>
      <c r="C22" s="468" t="s">
        <v>319</v>
      </c>
      <c r="D22" s="471" t="s">
        <v>1294</v>
      </c>
      <c r="E22" s="484" t="s">
        <v>13</v>
      </c>
      <c r="F22" s="473">
        <v>2</v>
      </c>
      <c r="G22" s="20"/>
      <c r="H22" s="21"/>
    </row>
    <row r="23" spans="1:8">
      <c r="A23" s="478">
        <f t="shared" si="0"/>
        <v>13</v>
      </c>
      <c r="B23" s="478"/>
      <c r="C23" s="468" t="s">
        <v>319</v>
      </c>
      <c r="D23" s="471" t="s">
        <v>361</v>
      </c>
      <c r="E23" s="484" t="s">
        <v>13</v>
      </c>
      <c r="F23" s="487">
        <v>2</v>
      </c>
      <c r="G23" s="20"/>
      <c r="H23" s="21"/>
    </row>
    <row r="24" spans="1:8">
      <c r="A24" s="478">
        <f t="shared" si="0"/>
        <v>14</v>
      </c>
      <c r="B24" s="478"/>
      <c r="C24" s="468" t="s">
        <v>319</v>
      </c>
      <c r="D24" s="471" t="s">
        <v>1444</v>
      </c>
      <c r="E24" s="484" t="s">
        <v>13</v>
      </c>
      <c r="F24" s="487">
        <v>1</v>
      </c>
      <c r="G24" s="20"/>
      <c r="H24" s="21"/>
    </row>
    <row r="25" spans="1:8">
      <c r="A25" s="478">
        <f t="shared" si="0"/>
        <v>15</v>
      </c>
      <c r="B25" s="478"/>
      <c r="C25" s="468" t="s">
        <v>319</v>
      </c>
      <c r="D25" s="471" t="s">
        <v>869</v>
      </c>
      <c r="E25" s="484" t="s">
        <v>13</v>
      </c>
      <c r="F25" s="487">
        <v>2</v>
      </c>
      <c r="G25" s="20"/>
      <c r="H25" s="21"/>
    </row>
    <row r="26" spans="1:8">
      <c r="A26" s="478">
        <f t="shared" si="0"/>
        <v>16</v>
      </c>
      <c r="B26" s="478"/>
      <c r="C26" s="468" t="s">
        <v>319</v>
      </c>
      <c r="D26" s="471" t="s">
        <v>320</v>
      </c>
      <c r="E26" s="484" t="s">
        <v>13</v>
      </c>
      <c r="F26" s="487">
        <v>7</v>
      </c>
      <c r="G26" s="20"/>
      <c r="H26" s="21"/>
    </row>
    <row r="27" spans="1:8">
      <c r="A27" s="478">
        <f t="shared" si="0"/>
        <v>17</v>
      </c>
      <c r="B27" s="478"/>
      <c r="C27" s="482" t="s">
        <v>362</v>
      </c>
      <c r="D27" s="477" t="s">
        <v>870</v>
      </c>
      <c r="E27" s="477" t="s">
        <v>30</v>
      </c>
      <c r="F27" s="480">
        <v>14</v>
      </c>
      <c r="G27" s="20"/>
      <c r="H27" s="21"/>
    </row>
    <row r="28" spans="1:8">
      <c r="A28" s="478">
        <f t="shared" si="0"/>
        <v>18</v>
      </c>
      <c r="B28" s="478"/>
      <c r="C28" s="482" t="s">
        <v>362</v>
      </c>
      <c r="D28" s="477" t="s">
        <v>357</v>
      </c>
      <c r="E28" s="477" t="s">
        <v>30</v>
      </c>
      <c r="F28" s="480">
        <v>3</v>
      </c>
      <c r="G28" s="20"/>
      <c r="H28" s="21"/>
    </row>
    <row r="29" spans="1:8">
      <c r="A29" s="478">
        <f t="shared" si="0"/>
        <v>19</v>
      </c>
      <c r="B29" s="478"/>
      <c r="C29" s="482" t="s">
        <v>362</v>
      </c>
      <c r="D29" s="477" t="s">
        <v>363</v>
      </c>
      <c r="E29" s="477" t="s">
        <v>30</v>
      </c>
      <c r="F29" s="480">
        <v>4</v>
      </c>
      <c r="G29" s="20"/>
      <c r="H29" s="21"/>
    </row>
    <row r="30" spans="1:8">
      <c r="A30" s="478">
        <f t="shared" si="0"/>
        <v>20</v>
      </c>
      <c r="B30" s="478"/>
      <c r="C30" s="482" t="s">
        <v>362</v>
      </c>
      <c r="D30" s="477" t="s">
        <v>364</v>
      </c>
      <c r="E30" s="477" t="s">
        <v>30</v>
      </c>
      <c r="F30" s="480">
        <v>23</v>
      </c>
      <c r="G30" s="20"/>
      <c r="H30" s="21"/>
    </row>
    <row r="31" spans="1:8">
      <c r="A31" s="478">
        <f t="shared" si="0"/>
        <v>21</v>
      </c>
      <c r="B31" s="478"/>
      <c r="C31" s="482" t="s">
        <v>362</v>
      </c>
      <c r="D31" s="477" t="s">
        <v>371</v>
      </c>
      <c r="E31" s="477" t="s">
        <v>30</v>
      </c>
      <c r="F31" s="480">
        <v>8</v>
      </c>
      <c r="G31" s="20"/>
      <c r="H31" s="21"/>
    </row>
    <row r="32" spans="1:8">
      <c r="A32" s="478">
        <f t="shared" si="0"/>
        <v>22</v>
      </c>
      <c r="B32" s="478"/>
      <c r="C32" s="482" t="s">
        <v>362</v>
      </c>
      <c r="D32" s="477" t="s">
        <v>365</v>
      </c>
      <c r="E32" s="477" t="s">
        <v>30</v>
      </c>
      <c r="F32" s="480">
        <v>2</v>
      </c>
      <c r="G32" s="20"/>
      <c r="H32" s="21"/>
    </row>
    <row r="33" spans="1:8">
      <c r="A33" s="478">
        <f t="shared" si="0"/>
        <v>23</v>
      </c>
      <c r="B33" s="478"/>
      <c r="C33" s="482" t="s">
        <v>362</v>
      </c>
      <c r="D33" s="479" t="s">
        <v>872</v>
      </c>
      <c r="E33" s="477" t="s">
        <v>30</v>
      </c>
      <c r="F33" s="480">
        <v>3</v>
      </c>
      <c r="G33" s="20"/>
      <c r="H33" s="21"/>
    </row>
    <row r="34" spans="1:8">
      <c r="A34" s="478">
        <f t="shared" si="0"/>
        <v>24</v>
      </c>
      <c r="B34" s="478"/>
      <c r="C34" s="482" t="s">
        <v>362</v>
      </c>
      <c r="D34" s="479" t="s">
        <v>873</v>
      </c>
      <c r="E34" s="477" t="s">
        <v>30</v>
      </c>
      <c r="F34" s="480">
        <v>2</v>
      </c>
      <c r="G34" s="20"/>
      <c r="H34" s="21"/>
    </row>
    <row r="35" spans="1:8">
      <c r="A35" s="478">
        <f t="shared" si="0"/>
        <v>25</v>
      </c>
      <c r="B35" s="478"/>
      <c r="C35" s="482" t="s">
        <v>362</v>
      </c>
      <c r="D35" s="479" t="s">
        <v>871</v>
      </c>
      <c r="E35" s="477" t="s">
        <v>30</v>
      </c>
      <c r="F35" s="480">
        <v>2</v>
      </c>
      <c r="G35" s="20"/>
      <c r="H35" s="21"/>
    </row>
    <row r="36" spans="1:8">
      <c r="A36" s="478">
        <f t="shared" si="0"/>
        <v>26</v>
      </c>
      <c r="B36" s="478"/>
      <c r="C36" s="483" t="s">
        <v>370</v>
      </c>
      <c r="D36" s="479" t="s">
        <v>870</v>
      </c>
      <c r="E36" s="477" t="s">
        <v>1326</v>
      </c>
      <c r="F36" s="480">
        <v>20</v>
      </c>
      <c r="G36" s="20"/>
      <c r="H36" s="21"/>
    </row>
    <row r="37" spans="1:8">
      <c r="A37" s="478">
        <f t="shared" si="0"/>
        <v>27</v>
      </c>
      <c r="B37" s="478"/>
      <c r="C37" s="483" t="s">
        <v>370</v>
      </c>
      <c r="D37" s="479" t="s">
        <v>357</v>
      </c>
      <c r="E37" s="477" t="s">
        <v>1326</v>
      </c>
      <c r="F37" s="480">
        <v>25</v>
      </c>
      <c r="G37" s="20"/>
      <c r="H37" s="21"/>
    </row>
    <row r="38" spans="1:8">
      <c r="A38" s="478">
        <f t="shared" si="0"/>
        <v>28</v>
      </c>
      <c r="B38" s="478"/>
      <c r="C38" s="483" t="s">
        <v>370</v>
      </c>
      <c r="D38" s="479" t="s">
        <v>363</v>
      </c>
      <c r="E38" s="477" t="s">
        <v>1326</v>
      </c>
      <c r="F38" s="480">
        <v>35</v>
      </c>
      <c r="G38" s="20"/>
      <c r="H38" s="21"/>
    </row>
    <row r="39" spans="1:8">
      <c r="A39" s="478">
        <f t="shared" si="0"/>
        <v>29</v>
      </c>
      <c r="B39" s="478"/>
      <c r="C39" s="483" t="s">
        <v>370</v>
      </c>
      <c r="D39" s="479" t="s">
        <v>364</v>
      </c>
      <c r="E39" s="477" t="s">
        <v>1326</v>
      </c>
      <c r="F39" s="480">
        <v>215</v>
      </c>
      <c r="G39" s="20"/>
      <c r="H39" s="21"/>
    </row>
    <row r="40" spans="1:8">
      <c r="A40" s="478">
        <f t="shared" si="0"/>
        <v>30</v>
      </c>
      <c r="B40" s="478"/>
      <c r="C40" s="483" t="s">
        <v>370</v>
      </c>
      <c r="D40" s="479" t="s">
        <v>371</v>
      </c>
      <c r="E40" s="477" t="s">
        <v>1326</v>
      </c>
      <c r="F40" s="480">
        <v>300</v>
      </c>
      <c r="G40" s="20"/>
      <c r="H40" s="21"/>
    </row>
    <row r="41" spans="1:8">
      <c r="A41" s="478">
        <f t="shared" si="0"/>
        <v>31</v>
      </c>
      <c r="B41" s="478"/>
      <c r="C41" s="483" t="s">
        <v>370</v>
      </c>
      <c r="D41" s="479" t="s">
        <v>365</v>
      </c>
      <c r="E41" s="477" t="s">
        <v>1326</v>
      </c>
      <c r="F41" s="480">
        <v>165</v>
      </c>
      <c r="G41" s="20"/>
      <c r="H41" s="21"/>
    </row>
    <row r="42" spans="1:8">
      <c r="A42" s="478">
        <f t="shared" si="0"/>
        <v>32</v>
      </c>
      <c r="B42" s="478"/>
      <c r="C42" s="483" t="s">
        <v>370</v>
      </c>
      <c r="D42" s="479" t="s">
        <v>366</v>
      </c>
      <c r="E42" s="477" t="s">
        <v>1326</v>
      </c>
      <c r="F42" s="480">
        <v>130</v>
      </c>
      <c r="G42" s="20"/>
      <c r="H42" s="21"/>
    </row>
    <row r="43" spans="1:8">
      <c r="A43" s="478">
        <f t="shared" si="0"/>
        <v>33</v>
      </c>
      <c r="B43" s="478"/>
      <c r="C43" s="483" t="s">
        <v>370</v>
      </c>
      <c r="D43" s="479" t="s">
        <v>367</v>
      </c>
      <c r="E43" s="477" t="s">
        <v>1326</v>
      </c>
      <c r="F43" s="480">
        <v>65</v>
      </c>
      <c r="G43" s="20"/>
      <c r="H43" s="21"/>
    </row>
    <row r="44" spans="1:8">
      <c r="A44" s="478">
        <f t="shared" si="0"/>
        <v>34</v>
      </c>
      <c r="B44" s="478"/>
      <c r="C44" s="483" t="s">
        <v>370</v>
      </c>
      <c r="D44" s="479" t="s">
        <v>1297</v>
      </c>
      <c r="E44" s="477" t="s">
        <v>1326</v>
      </c>
      <c r="F44" s="480">
        <v>50</v>
      </c>
      <c r="G44" s="20"/>
      <c r="H44" s="21"/>
    </row>
    <row r="45" spans="1:8">
      <c r="A45" s="478">
        <f t="shared" si="0"/>
        <v>35</v>
      </c>
      <c r="B45" s="478"/>
      <c r="C45" s="468" t="s">
        <v>874</v>
      </c>
      <c r="D45" s="472" t="s">
        <v>875</v>
      </c>
      <c r="E45" s="477" t="s">
        <v>1326</v>
      </c>
      <c r="F45" s="473">
        <v>8</v>
      </c>
      <c r="G45" s="20"/>
      <c r="H45" s="21"/>
    </row>
    <row r="46" spans="1:8">
      <c r="A46" s="478">
        <f t="shared" si="0"/>
        <v>36</v>
      </c>
      <c r="B46" s="478"/>
      <c r="C46" s="468" t="s">
        <v>874</v>
      </c>
      <c r="D46" s="472" t="s">
        <v>876</v>
      </c>
      <c r="E46" s="477" t="s">
        <v>1326</v>
      </c>
      <c r="F46" s="473">
        <v>8</v>
      </c>
      <c r="G46" s="20"/>
      <c r="H46" s="21"/>
    </row>
    <row r="47" spans="1:8">
      <c r="A47" s="478">
        <f t="shared" si="0"/>
        <v>37</v>
      </c>
      <c r="B47" s="478"/>
      <c r="C47" s="468" t="s">
        <v>877</v>
      </c>
      <c r="D47" s="472" t="s">
        <v>878</v>
      </c>
      <c r="E47" s="464" t="s">
        <v>47</v>
      </c>
      <c r="F47" s="473">
        <v>3</v>
      </c>
      <c r="G47" s="20"/>
      <c r="H47" s="21"/>
    </row>
    <row r="48" spans="1:8">
      <c r="A48" s="478">
        <f t="shared" si="0"/>
        <v>38</v>
      </c>
      <c r="B48" s="478"/>
      <c r="C48" s="462" t="s">
        <v>372</v>
      </c>
      <c r="D48" s="479" t="s">
        <v>373</v>
      </c>
      <c r="E48" s="477" t="s">
        <v>30</v>
      </c>
      <c r="F48" s="466">
        <v>8</v>
      </c>
      <c r="G48" s="20"/>
      <c r="H48" s="21"/>
    </row>
    <row r="49" spans="1:8">
      <c r="A49" s="478">
        <f t="shared" si="0"/>
        <v>39</v>
      </c>
      <c r="B49" s="478"/>
      <c r="C49" s="462" t="s">
        <v>374</v>
      </c>
      <c r="D49" s="479" t="s">
        <v>332</v>
      </c>
      <c r="E49" s="477" t="s">
        <v>30</v>
      </c>
      <c r="F49" s="466">
        <v>12</v>
      </c>
      <c r="G49" s="20"/>
      <c r="H49" s="21"/>
    </row>
    <row r="50" spans="1:8">
      <c r="A50" s="478">
        <f t="shared" si="0"/>
        <v>40</v>
      </c>
      <c r="B50" s="478"/>
      <c r="C50" s="462" t="s">
        <v>334</v>
      </c>
      <c r="D50" s="479" t="s">
        <v>368</v>
      </c>
      <c r="E50" s="477" t="s">
        <v>30</v>
      </c>
      <c r="F50" s="466">
        <v>30</v>
      </c>
      <c r="G50" s="20"/>
      <c r="H50" s="21"/>
    </row>
    <row r="51" spans="1:8">
      <c r="A51" s="478">
        <f t="shared" si="0"/>
        <v>41</v>
      </c>
      <c r="B51" s="478"/>
      <c r="C51" s="462" t="s">
        <v>333</v>
      </c>
      <c r="D51" s="479" t="s">
        <v>368</v>
      </c>
      <c r="E51" s="477" t="s">
        <v>30</v>
      </c>
      <c r="F51" s="466">
        <v>30</v>
      </c>
      <c r="G51" s="20"/>
      <c r="H51" s="21"/>
    </row>
    <row r="52" spans="1:8">
      <c r="A52" s="478">
        <f t="shared" si="0"/>
        <v>42</v>
      </c>
      <c r="B52" s="478"/>
      <c r="C52" s="462" t="s">
        <v>1445</v>
      </c>
      <c r="D52" s="576">
        <v>0.3</v>
      </c>
      <c r="E52" s="577" t="s">
        <v>1304</v>
      </c>
      <c r="F52" s="578">
        <v>6500</v>
      </c>
      <c r="G52" s="20"/>
      <c r="H52" s="21"/>
    </row>
    <row r="53" spans="1:8">
      <c r="A53" s="478">
        <f t="shared" si="0"/>
        <v>43</v>
      </c>
      <c r="B53" s="478"/>
      <c r="C53" s="482" t="s">
        <v>348</v>
      </c>
      <c r="D53" s="477" t="s">
        <v>349</v>
      </c>
      <c r="E53" s="467" t="s">
        <v>64</v>
      </c>
      <c r="F53" s="480">
        <v>500</v>
      </c>
      <c r="G53" s="20"/>
      <c r="H53" s="21"/>
    </row>
    <row r="54" spans="1:8">
      <c r="A54" s="478">
        <f t="shared" si="0"/>
        <v>44</v>
      </c>
      <c r="B54" s="478"/>
      <c r="C54" s="462" t="s">
        <v>879</v>
      </c>
      <c r="D54" s="466" t="s">
        <v>880</v>
      </c>
      <c r="E54" s="333" t="s">
        <v>31</v>
      </c>
      <c r="F54" s="466">
        <v>25</v>
      </c>
      <c r="G54" s="20"/>
      <c r="H54" s="21"/>
    </row>
    <row r="55" spans="1:8">
      <c r="A55" s="478">
        <f t="shared" si="0"/>
        <v>45</v>
      </c>
      <c r="B55" s="478"/>
      <c r="C55" s="462" t="s">
        <v>881</v>
      </c>
      <c r="D55" s="479"/>
      <c r="E55" s="484" t="s">
        <v>13</v>
      </c>
      <c r="F55" s="466">
        <v>1</v>
      </c>
      <c r="G55" s="20"/>
      <c r="H55" s="21"/>
    </row>
    <row r="56" spans="1:8">
      <c r="A56" s="478">
        <f t="shared" si="0"/>
        <v>46</v>
      </c>
      <c r="B56" s="478"/>
      <c r="C56" s="483" t="s">
        <v>352</v>
      </c>
      <c r="D56" s="486"/>
      <c r="E56" s="484" t="s">
        <v>13</v>
      </c>
      <c r="F56" s="466">
        <v>1</v>
      </c>
      <c r="G56" s="20"/>
      <c r="H56" s="21"/>
    </row>
    <row r="57" spans="1:8">
      <c r="A57" s="478">
        <f t="shared" si="0"/>
        <v>47</v>
      </c>
      <c r="B57" s="478"/>
      <c r="C57" s="462" t="s">
        <v>353</v>
      </c>
      <c r="D57" s="479"/>
      <c r="E57" s="484" t="s">
        <v>13</v>
      </c>
      <c r="F57" s="466">
        <v>1</v>
      </c>
      <c r="G57" s="20"/>
      <c r="H57" s="21"/>
    </row>
    <row r="58" spans="1:8">
      <c r="A58" s="478">
        <f t="shared" si="0"/>
        <v>48</v>
      </c>
      <c r="B58" s="478"/>
      <c r="C58" s="483" t="s">
        <v>354</v>
      </c>
      <c r="D58" s="486"/>
      <c r="E58" s="484" t="s">
        <v>13</v>
      </c>
      <c r="F58" s="466">
        <v>1</v>
      </c>
      <c r="G58" s="20"/>
      <c r="H58" s="21"/>
    </row>
    <row r="59" spans="1:8">
      <c r="A59" s="478">
        <f t="shared" si="0"/>
        <v>49</v>
      </c>
      <c r="B59" s="478"/>
      <c r="C59" s="482" t="s">
        <v>355</v>
      </c>
      <c r="D59" s="579" t="s">
        <v>382</v>
      </c>
      <c r="E59" s="484" t="s">
        <v>13</v>
      </c>
      <c r="F59" s="480">
        <v>1</v>
      </c>
      <c r="G59" s="20"/>
      <c r="H59" s="21"/>
    </row>
    <row r="60" spans="1:8">
      <c r="A60" s="478">
        <f t="shared" si="0"/>
        <v>50</v>
      </c>
      <c r="B60" s="478"/>
      <c r="C60" s="462" t="s">
        <v>383</v>
      </c>
      <c r="D60" s="484"/>
      <c r="E60" s="484" t="s">
        <v>13</v>
      </c>
      <c r="F60" s="487">
        <v>1</v>
      </c>
      <c r="G60" s="20"/>
      <c r="H60" s="21"/>
    </row>
    <row r="61" spans="1:8">
      <c r="A61" s="406"/>
      <c r="B61" s="414"/>
      <c r="C61" s="42"/>
      <c r="D61" s="42"/>
      <c r="E61" s="43"/>
      <c r="F61" s="407"/>
      <c r="G61" s="20"/>
      <c r="H61" s="21"/>
    </row>
    <row r="62" spans="1:8" s="16" customFormat="1" ht="13.8">
      <c r="A62" s="387"/>
      <c r="B62" s="387"/>
      <c r="C62" s="418"/>
      <c r="D62" s="418"/>
      <c r="E62" s="418" t="s">
        <v>1</v>
      </c>
      <c r="F62" s="388"/>
      <c r="G62" s="45"/>
      <c r="H62" s="46"/>
    </row>
    <row r="64" spans="1:8" s="50" customFormat="1" ht="12.75" customHeight="1">
      <c r="B64" s="51" t="str">
        <f>'1,1'!B22</f>
        <v>Piezīmes:</v>
      </c>
    </row>
    <row r="65" spans="1:8" s="50" customFormat="1" ht="45" customHeight="1">
      <c r="A65"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5" s="971"/>
      <c r="C65" s="971"/>
      <c r="D65" s="971"/>
      <c r="E65" s="971"/>
      <c r="F65" s="971"/>
      <c r="G65" s="971"/>
      <c r="H65" s="971"/>
    </row>
  </sheetData>
  <mergeCells count="8">
    <mergeCell ref="A65:H6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23"/>
  <sheetViews>
    <sheetView showZeros="0" view="pageBreakPreview" zoomScaleNormal="100" zoomScaleSheetLayoutView="100" workbookViewId="0">
      <selection activeCell="G16" sqref="G16"/>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1,1</v>
      </c>
      <c r="E1" s="10"/>
      <c r="F1" s="10"/>
      <c r="G1" s="10"/>
    </row>
    <row r="2" spans="1:7" s="9" customFormat="1" ht="17.399999999999999">
      <c r="A2" s="973" t="str">
        <f>C9</f>
        <v>Sagatavošanās darbi, būvlaukuma uzturēšana</v>
      </c>
      <c r="B2" s="974"/>
      <c r="C2" s="974"/>
      <c r="D2" s="974"/>
      <c r="E2" s="974"/>
      <c r="F2" s="974"/>
      <c r="G2" s="974"/>
    </row>
    <row r="3" spans="1:7" ht="13.8" customHeight="1">
      <c r="A3" s="11" t="s">
        <v>1618</v>
      </c>
      <c r="B3" s="11" t="s">
        <v>1588</v>
      </c>
      <c r="C3" s="11"/>
      <c r="D3" s="13"/>
      <c r="E3" s="13"/>
      <c r="F3" s="13"/>
      <c r="G3" s="13"/>
    </row>
    <row r="4" spans="1:7" s="16" customFormat="1">
      <c r="A4" s="11" t="s">
        <v>1619</v>
      </c>
      <c r="B4" s="11" t="s">
        <v>1054</v>
      </c>
      <c r="C4" s="11"/>
      <c r="D4" s="15"/>
      <c r="E4" s="15"/>
      <c r="F4" s="15"/>
      <c r="G4" s="15"/>
    </row>
    <row r="5" spans="1:7" s="16" customFormat="1">
      <c r="A5" s="11" t="s">
        <v>1620</v>
      </c>
      <c r="B5" s="11" t="s">
        <v>1582</v>
      </c>
      <c r="C5" s="11"/>
      <c r="D5" s="17"/>
      <c r="E5" s="18"/>
      <c r="F5" s="18"/>
      <c r="G5" s="18"/>
    </row>
    <row r="6" spans="1:7">
      <c r="A6" s="19"/>
      <c r="B6" s="19"/>
    </row>
    <row r="7" spans="1:7" ht="14.25" customHeight="1">
      <c r="A7" s="975" t="s">
        <v>0</v>
      </c>
      <c r="B7" s="976"/>
      <c r="C7" s="978" t="s">
        <v>2</v>
      </c>
      <c r="D7" s="980" t="s">
        <v>3</v>
      </c>
      <c r="E7" s="981" t="s">
        <v>4</v>
      </c>
      <c r="F7" s="20"/>
      <c r="G7" s="21"/>
    </row>
    <row r="8" spans="1:7" ht="59.25" customHeight="1">
      <c r="A8" s="975"/>
      <c r="B8" s="977"/>
      <c r="C8" s="979"/>
      <c r="D8" s="980"/>
      <c r="E8" s="981"/>
      <c r="F8" s="20"/>
      <c r="G8" s="21"/>
    </row>
    <row r="9" spans="1:7" ht="31.2">
      <c r="A9" s="402"/>
      <c r="B9" s="409"/>
      <c r="C9" s="403" t="s">
        <v>1657</v>
      </c>
      <c r="D9" s="25"/>
      <c r="E9" s="26"/>
      <c r="F9" s="20"/>
      <c r="G9" s="21"/>
    </row>
    <row r="10" spans="1:7">
      <c r="A10" s="27">
        <v>0</v>
      </c>
      <c r="B10" s="28"/>
      <c r="C10" s="29" t="s">
        <v>32</v>
      </c>
      <c r="D10" s="30"/>
      <c r="E10" s="30"/>
      <c r="F10" s="20"/>
      <c r="G10" s="21"/>
    </row>
    <row r="11" spans="1:7" ht="26.4">
      <c r="A11" s="31">
        <v>1</v>
      </c>
      <c r="B11" s="32"/>
      <c r="C11" s="33" t="s">
        <v>33</v>
      </c>
      <c r="D11" s="34" t="s">
        <v>13</v>
      </c>
      <c r="E11" s="35">
        <v>1</v>
      </c>
      <c r="F11" s="20"/>
      <c r="G11" s="21"/>
    </row>
    <row r="12" spans="1:7" ht="26.4">
      <c r="A12" s="768">
        <v>2</v>
      </c>
      <c r="B12" s="674"/>
      <c r="C12" s="769" t="s">
        <v>2109</v>
      </c>
      <c r="D12" s="770" t="s">
        <v>13</v>
      </c>
      <c r="E12" s="771">
        <v>1</v>
      </c>
      <c r="F12" s="20"/>
      <c r="G12" s="21"/>
    </row>
    <row r="13" spans="1:7">
      <c r="A13" s="31">
        <v>3</v>
      </c>
      <c r="B13" s="32"/>
      <c r="C13" s="33" t="s">
        <v>35</v>
      </c>
      <c r="D13" s="34" t="s">
        <v>16</v>
      </c>
      <c r="E13" s="35">
        <v>4110</v>
      </c>
      <c r="F13" s="20"/>
      <c r="G13" s="21"/>
    </row>
    <row r="14" spans="1:7" ht="26.4">
      <c r="A14" s="31">
        <v>4</v>
      </c>
      <c r="B14" s="32"/>
      <c r="C14" s="36" t="s">
        <v>36</v>
      </c>
      <c r="D14" s="37" t="s">
        <v>16</v>
      </c>
      <c r="E14" s="38">
        <v>4700</v>
      </c>
      <c r="F14" s="20"/>
      <c r="G14" s="21"/>
    </row>
    <row r="15" spans="1:7">
      <c r="A15" s="31">
        <v>5</v>
      </c>
      <c r="B15" s="32"/>
      <c r="C15" s="36" t="s">
        <v>37</v>
      </c>
      <c r="D15" s="37" t="s">
        <v>16</v>
      </c>
      <c r="E15" s="38">
        <v>514</v>
      </c>
      <c r="F15" s="20"/>
      <c r="G15" s="21"/>
    </row>
    <row r="16" spans="1:7" ht="26.4">
      <c r="A16" s="31">
        <v>6</v>
      </c>
      <c r="B16" s="32"/>
      <c r="C16" s="36" t="s">
        <v>225</v>
      </c>
      <c r="D16" s="37" t="s">
        <v>16</v>
      </c>
      <c r="E16" s="38">
        <v>8600</v>
      </c>
      <c r="F16" s="20"/>
      <c r="G16" s="21"/>
    </row>
    <row r="17" spans="1:7" ht="26.4">
      <c r="A17" s="31">
        <v>7</v>
      </c>
      <c r="B17" s="32"/>
      <c r="C17" s="39" t="s">
        <v>1167</v>
      </c>
      <c r="D17" s="37" t="s">
        <v>16</v>
      </c>
      <c r="E17" s="38">
        <v>167</v>
      </c>
      <c r="F17" s="20"/>
      <c r="G17" s="21"/>
    </row>
    <row r="18" spans="1:7" ht="26.4">
      <c r="A18" s="31">
        <v>8</v>
      </c>
      <c r="B18" s="32"/>
      <c r="C18" s="39" t="s">
        <v>2031</v>
      </c>
      <c r="D18" s="37" t="s">
        <v>16</v>
      </c>
      <c r="E18" s="38">
        <v>5214</v>
      </c>
      <c r="F18" s="20"/>
      <c r="G18" s="21"/>
    </row>
    <row r="19" spans="1:7" s="16" customFormat="1">
      <c r="A19" s="40"/>
      <c r="B19" s="41"/>
      <c r="C19" s="42"/>
      <c r="D19" s="43"/>
      <c r="E19" s="44"/>
      <c r="F19" s="45"/>
      <c r="G19" s="46"/>
    </row>
    <row r="20" spans="1:7">
      <c r="A20" s="47"/>
      <c r="B20" s="47"/>
      <c r="C20" s="48"/>
      <c r="D20" s="48" t="s">
        <v>1</v>
      </c>
      <c r="E20" s="49"/>
      <c r="F20" s="20"/>
      <c r="G20" s="21"/>
    </row>
    <row r="22" spans="1:7" s="50" customFormat="1" ht="12.75" customHeight="1">
      <c r="B22" s="51" t="s">
        <v>5</v>
      </c>
    </row>
    <row r="23" spans="1:7" s="50" customFormat="1" ht="45" customHeight="1">
      <c r="A23" s="971" t="s">
        <v>6</v>
      </c>
      <c r="B23" s="971"/>
      <c r="C23" s="971"/>
      <c r="D23" s="971"/>
      <c r="E23" s="971"/>
      <c r="F23" s="971"/>
      <c r="G23" s="971"/>
    </row>
  </sheetData>
  <mergeCells count="8">
    <mergeCell ref="A23:G2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48"/>
  <sheetViews>
    <sheetView showZeros="0" view="pageBreakPreview" topLeftCell="A124" zoomScaleNormal="100" zoomScaleSheetLayoutView="100" workbookViewId="0">
      <selection activeCell="F12" sqref="F12:F146"/>
    </sheetView>
  </sheetViews>
  <sheetFormatPr defaultColWidth="9.109375" defaultRowHeight="13.2"/>
  <cols>
    <col min="1" max="1" width="12.109375" style="14" customWidth="1"/>
    <col min="2" max="2" width="16.21875" style="14" hidden="1" customWidth="1"/>
    <col min="3" max="3" width="40.21875" style="14" customWidth="1"/>
    <col min="4" max="4" width="17.886718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2,14</v>
      </c>
      <c r="F1" s="10"/>
      <c r="G1" s="10"/>
      <c r="H1" s="10"/>
    </row>
    <row r="2" spans="1:8" s="9" customFormat="1" ht="17.399999999999999">
      <c r="A2" s="974" t="str">
        <f>C9</f>
        <v>VAS</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250</v>
      </c>
      <c r="D9" s="245"/>
      <c r="E9" s="25"/>
      <c r="F9" s="26"/>
      <c r="G9" s="20"/>
      <c r="H9" s="21"/>
    </row>
    <row r="10" spans="1:8">
      <c r="A10" s="580"/>
      <c r="B10" s="581"/>
      <c r="C10" s="331" t="s">
        <v>1811</v>
      </c>
      <c r="D10" s="331"/>
      <c r="E10" s="582"/>
      <c r="F10" s="583"/>
      <c r="G10" s="20"/>
      <c r="H10" s="21"/>
    </row>
    <row r="11" spans="1:8" ht="13.8">
      <c r="A11" s="584">
        <v>1</v>
      </c>
      <c r="B11" s="488"/>
      <c r="C11" s="585" t="s">
        <v>1446</v>
      </c>
      <c r="D11" s="586"/>
      <c r="E11" s="334"/>
      <c r="F11" s="587"/>
      <c r="G11" s="20"/>
      <c r="H11" s="21"/>
    </row>
    <row r="12" spans="1:8" ht="184.8">
      <c r="A12" s="584">
        <v>2</v>
      </c>
      <c r="B12" s="488"/>
      <c r="C12" s="335" t="s">
        <v>1812</v>
      </c>
      <c r="D12" s="336" t="s">
        <v>1447</v>
      </c>
      <c r="E12" s="588" t="s">
        <v>13</v>
      </c>
      <c r="F12" s="270">
        <v>1</v>
      </c>
      <c r="G12" s="20"/>
      <c r="H12" s="21"/>
    </row>
    <row r="13" spans="1:8" ht="26.4">
      <c r="A13" s="584">
        <v>3</v>
      </c>
      <c r="B13" s="488"/>
      <c r="C13" s="337" t="s">
        <v>1448</v>
      </c>
      <c r="D13" s="338" t="s">
        <v>898</v>
      </c>
      <c r="E13" s="589" t="s">
        <v>30</v>
      </c>
      <c r="F13" s="584">
        <v>1</v>
      </c>
      <c r="G13" s="20"/>
      <c r="H13" s="21"/>
    </row>
    <row r="14" spans="1:8" ht="26.4">
      <c r="A14" s="584">
        <v>4</v>
      </c>
      <c r="B14" s="488"/>
      <c r="C14" s="337" t="s">
        <v>1449</v>
      </c>
      <c r="D14" s="339" t="s">
        <v>1450</v>
      </c>
      <c r="E14" s="589" t="s">
        <v>30</v>
      </c>
      <c r="F14" s="590">
        <v>2</v>
      </c>
      <c r="G14" s="20"/>
      <c r="H14" s="21"/>
    </row>
    <row r="15" spans="1:8">
      <c r="A15" s="584">
        <v>5</v>
      </c>
      <c r="B15" s="488"/>
      <c r="C15" s="337" t="s">
        <v>884</v>
      </c>
      <c r="D15" s="338" t="s">
        <v>885</v>
      </c>
      <c r="E15" s="589" t="s">
        <v>30</v>
      </c>
      <c r="F15" s="584">
        <v>1</v>
      </c>
      <c r="G15" s="20"/>
      <c r="H15" s="21"/>
    </row>
    <row r="16" spans="1:8">
      <c r="A16" s="584">
        <v>6</v>
      </c>
      <c r="B16" s="488"/>
      <c r="C16" s="337" t="s">
        <v>886</v>
      </c>
      <c r="D16" s="338" t="s">
        <v>887</v>
      </c>
      <c r="E16" s="589" t="s">
        <v>30</v>
      </c>
      <c r="F16" s="584">
        <v>1</v>
      </c>
      <c r="G16" s="20"/>
      <c r="H16" s="21"/>
    </row>
    <row r="17" spans="1:8">
      <c r="A17" s="584">
        <v>7</v>
      </c>
      <c r="B17" s="488"/>
      <c r="C17" s="337" t="s">
        <v>890</v>
      </c>
      <c r="D17" s="338" t="s">
        <v>891</v>
      </c>
      <c r="E17" s="589" t="s">
        <v>30</v>
      </c>
      <c r="F17" s="584">
        <v>3</v>
      </c>
      <c r="G17" s="20"/>
      <c r="H17" s="21"/>
    </row>
    <row r="18" spans="1:8">
      <c r="A18" s="584">
        <v>8</v>
      </c>
      <c r="B18" s="488"/>
      <c r="C18" s="337" t="s">
        <v>892</v>
      </c>
      <c r="D18" s="338" t="s">
        <v>893</v>
      </c>
      <c r="E18" s="589" t="s">
        <v>30</v>
      </c>
      <c r="F18" s="584">
        <v>2</v>
      </c>
      <c r="G18" s="20"/>
      <c r="H18" s="21"/>
    </row>
    <row r="19" spans="1:8">
      <c r="A19" s="584">
        <v>9</v>
      </c>
      <c r="B19" s="488"/>
      <c r="C19" s="337" t="s">
        <v>888</v>
      </c>
      <c r="D19" s="338" t="s">
        <v>889</v>
      </c>
      <c r="E19" s="589" t="s">
        <v>30</v>
      </c>
      <c r="F19" s="584">
        <v>5</v>
      </c>
      <c r="G19" s="20"/>
      <c r="H19" s="21"/>
    </row>
    <row r="20" spans="1:8" ht="26.4">
      <c r="A20" s="584">
        <v>10</v>
      </c>
      <c r="B20" s="488"/>
      <c r="C20" s="337" t="s">
        <v>1813</v>
      </c>
      <c r="D20" s="338" t="s">
        <v>1814</v>
      </c>
      <c r="E20" s="589" t="s">
        <v>30</v>
      </c>
      <c r="F20" s="584">
        <v>1</v>
      </c>
      <c r="G20" s="20"/>
      <c r="H20" s="21"/>
    </row>
    <row r="21" spans="1:8" ht="26.4">
      <c r="A21" s="584">
        <v>11</v>
      </c>
      <c r="B21" s="488"/>
      <c r="C21" s="337" t="s">
        <v>1815</v>
      </c>
      <c r="D21" s="338" t="s">
        <v>1816</v>
      </c>
      <c r="E21" s="589" t="s">
        <v>30</v>
      </c>
      <c r="F21" s="584">
        <v>1</v>
      </c>
      <c r="G21" s="20"/>
      <c r="H21" s="21"/>
    </row>
    <row r="22" spans="1:8">
      <c r="A22" s="584">
        <v>12</v>
      </c>
      <c r="B22" s="488"/>
      <c r="C22" s="335" t="s">
        <v>896</v>
      </c>
      <c r="D22" s="338"/>
      <c r="E22" s="588" t="s">
        <v>13</v>
      </c>
      <c r="F22" s="584">
        <v>1</v>
      </c>
      <c r="G22" s="20"/>
      <c r="H22" s="21"/>
    </row>
    <row r="23" spans="1:8">
      <c r="A23" s="584">
        <v>13</v>
      </c>
      <c r="B23" s="488"/>
      <c r="C23" s="335" t="s">
        <v>1451</v>
      </c>
      <c r="D23" s="338"/>
      <c r="E23" s="588" t="s">
        <v>13</v>
      </c>
      <c r="F23" s="584">
        <v>1</v>
      </c>
      <c r="G23" s="20"/>
      <c r="H23" s="21"/>
    </row>
    <row r="24" spans="1:8" ht="26.4">
      <c r="A24" s="584">
        <v>14</v>
      </c>
      <c r="B24" s="488"/>
      <c r="C24" s="335" t="s">
        <v>1452</v>
      </c>
      <c r="D24" s="338"/>
      <c r="E24" s="588" t="s">
        <v>13</v>
      </c>
      <c r="F24" s="584">
        <v>2</v>
      </c>
      <c r="G24" s="20"/>
      <c r="H24" s="21"/>
    </row>
    <row r="25" spans="1:8">
      <c r="A25" s="584">
        <v>15</v>
      </c>
      <c r="B25" s="488"/>
      <c r="C25" s="335" t="s">
        <v>1453</v>
      </c>
      <c r="D25" s="338"/>
      <c r="E25" s="588" t="s">
        <v>13</v>
      </c>
      <c r="F25" s="584">
        <v>1</v>
      </c>
      <c r="G25" s="20"/>
      <c r="H25" s="21"/>
    </row>
    <row r="26" spans="1:8">
      <c r="A26" s="584">
        <v>16</v>
      </c>
      <c r="B26" s="488"/>
      <c r="C26" s="335" t="s">
        <v>1454</v>
      </c>
      <c r="D26" s="340"/>
      <c r="E26" s="588" t="s">
        <v>13</v>
      </c>
      <c r="F26" s="584">
        <v>1</v>
      </c>
      <c r="G26" s="20"/>
      <c r="H26" s="21"/>
    </row>
    <row r="27" spans="1:8" ht="13.8">
      <c r="A27" s="584">
        <v>17</v>
      </c>
      <c r="B27" s="488"/>
      <c r="C27" s="591" t="s">
        <v>1455</v>
      </c>
      <c r="D27" s="341"/>
      <c r="E27" s="592"/>
      <c r="F27" s="584"/>
      <c r="G27" s="20"/>
      <c r="H27" s="21"/>
    </row>
    <row r="28" spans="1:8">
      <c r="A28" s="584">
        <v>18</v>
      </c>
      <c r="B28" s="488"/>
      <c r="C28" s="337" t="s">
        <v>1456</v>
      </c>
      <c r="D28" s="341" t="s">
        <v>1457</v>
      </c>
      <c r="E28" s="589" t="s">
        <v>30</v>
      </c>
      <c r="F28" s="584">
        <v>1</v>
      </c>
      <c r="G28" s="20"/>
      <c r="H28" s="21"/>
    </row>
    <row r="29" spans="1:8">
      <c r="A29" s="584">
        <v>19</v>
      </c>
      <c r="B29" s="488"/>
      <c r="C29" s="337" t="s">
        <v>1458</v>
      </c>
      <c r="D29" s="341" t="s">
        <v>1459</v>
      </c>
      <c r="E29" s="589" t="s">
        <v>30</v>
      </c>
      <c r="F29" s="584">
        <v>5</v>
      </c>
      <c r="G29" s="20"/>
      <c r="H29" s="21"/>
    </row>
    <row r="30" spans="1:8" ht="39.6">
      <c r="A30" s="584">
        <v>20</v>
      </c>
      <c r="B30" s="488"/>
      <c r="C30" s="337" t="s">
        <v>1817</v>
      </c>
      <c r="D30" s="341" t="s">
        <v>1079</v>
      </c>
      <c r="E30" s="589" t="s">
        <v>30</v>
      </c>
      <c r="F30" s="584">
        <v>1</v>
      </c>
      <c r="G30" s="20"/>
      <c r="H30" s="21"/>
    </row>
    <row r="31" spans="1:8" ht="26.4">
      <c r="A31" s="584">
        <v>21</v>
      </c>
      <c r="B31" s="488"/>
      <c r="C31" s="337" t="s">
        <v>1818</v>
      </c>
      <c r="D31" s="341" t="s">
        <v>1080</v>
      </c>
      <c r="E31" s="589" t="s">
        <v>30</v>
      </c>
      <c r="F31" s="584">
        <v>5</v>
      </c>
      <c r="G31" s="20"/>
      <c r="H31" s="21"/>
    </row>
    <row r="32" spans="1:8" ht="26.4">
      <c r="A32" s="584">
        <v>22</v>
      </c>
      <c r="B32" s="488"/>
      <c r="C32" s="337" t="s">
        <v>1460</v>
      </c>
      <c r="D32" s="341" t="s">
        <v>1461</v>
      </c>
      <c r="E32" s="588" t="s">
        <v>13</v>
      </c>
      <c r="F32" s="584">
        <v>3</v>
      </c>
      <c r="G32" s="20"/>
      <c r="H32" s="21"/>
    </row>
    <row r="33" spans="1:8">
      <c r="A33" s="584">
        <v>23</v>
      </c>
      <c r="B33" s="488"/>
      <c r="C33" s="593" t="s">
        <v>897</v>
      </c>
      <c r="D33" s="341"/>
      <c r="E33" s="588" t="s">
        <v>13</v>
      </c>
      <c r="F33" s="584">
        <v>1</v>
      </c>
      <c r="G33" s="20"/>
      <c r="H33" s="21"/>
    </row>
    <row r="34" spans="1:8">
      <c r="A34" s="584">
        <v>24</v>
      </c>
      <c r="B34" s="488"/>
      <c r="C34" s="593" t="s">
        <v>1462</v>
      </c>
      <c r="D34" s="342"/>
      <c r="E34" s="588" t="s">
        <v>13</v>
      </c>
      <c r="F34" s="584">
        <v>1</v>
      </c>
      <c r="G34" s="20"/>
      <c r="H34" s="21"/>
    </row>
    <row r="35" spans="1:8" ht="13.8">
      <c r="A35" s="584">
        <v>25</v>
      </c>
      <c r="B35" s="488"/>
      <c r="C35" s="585" t="s">
        <v>1463</v>
      </c>
      <c r="D35" s="343"/>
      <c r="E35" s="594"/>
      <c r="F35" s="595"/>
      <c r="G35" s="20"/>
      <c r="H35" s="21"/>
    </row>
    <row r="36" spans="1:8" ht="171.6">
      <c r="A36" s="584">
        <v>26</v>
      </c>
      <c r="B36" s="488"/>
      <c r="C36" s="335" t="s">
        <v>1819</v>
      </c>
      <c r="D36" s="344" t="s">
        <v>1820</v>
      </c>
      <c r="E36" s="588" t="s">
        <v>13</v>
      </c>
      <c r="F36" s="584">
        <v>1</v>
      </c>
      <c r="G36" s="20"/>
      <c r="H36" s="21"/>
    </row>
    <row r="37" spans="1:8">
      <c r="A37" s="584">
        <v>27</v>
      </c>
      <c r="B37" s="488"/>
      <c r="C37" s="337" t="s">
        <v>882</v>
      </c>
      <c r="D37" s="338" t="s">
        <v>883</v>
      </c>
      <c r="E37" s="589" t="s">
        <v>30</v>
      </c>
      <c r="F37" s="584">
        <v>1</v>
      </c>
      <c r="G37" s="20"/>
      <c r="H37" s="21"/>
    </row>
    <row r="38" spans="1:8">
      <c r="A38" s="584">
        <v>28</v>
      </c>
      <c r="B38" s="488"/>
      <c r="C38" s="337" t="s">
        <v>1821</v>
      </c>
      <c r="D38" s="338" t="s">
        <v>1822</v>
      </c>
      <c r="E38" s="589" t="s">
        <v>30</v>
      </c>
      <c r="F38" s="584">
        <v>1</v>
      </c>
      <c r="G38" s="20"/>
      <c r="H38" s="21"/>
    </row>
    <row r="39" spans="1:8">
      <c r="A39" s="584">
        <v>29</v>
      </c>
      <c r="B39" s="488"/>
      <c r="C39" s="337" t="s">
        <v>1823</v>
      </c>
      <c r="D39" s="338" t="s">
        <v>1824</v>
      </c>
      <c r="E39" s="589" t="s">
        <v>30</v>
      </c>
      <c r="F39" s="584">
        <v>1</v>
      </c>
      <c r="G39" s="20"/>
      <c r="H39" s="21"/>
    </row>
    <row r="40" spans="1:8" ht="39.6">
      <c r="A40" s="584">
        <v>30</v>
      </c>
      <c r="B40" s="488"/>
      <c r="C40" s="337" t="s">
        <v>1825</v>
      </c>
      <c r="D40" s="338" t="s">
        <v>1826</v>
      </c>
      <c r="E40" s="589" t="s">
        <v>30</v>
      </c>
      <c r="F40" s="584">
        <v>1</v>
      </c>
      <c r="G40" s="20"/>
      <c r="H40" s="21"/>
    </row>
    <row r="41" spans="1:8" ht="210.15" customHeight="1">
      <c r="A41" s="584">
        <v>31</v>
      </c>
      <c r="B41" s="488"/>
      <c r="C41" s="337" t="s">
        <v>1813</v>
      </c>
      <c r="D41" s="338" t="s">
        <v>1814</v>
      </c>
      <c r="E41" s="589" t="s">
        <v>30</v>
      </c>
      <c r="F41" s="584">
        <v>1</v>
      </c>
      <c r="G41" s="20"/>
      <c r="H41" s="21"/>
    </row>
    <row r="42" spans="1:8" ht="26.4">
      <c r="A42" s="584">
        <v>32</v>
      </c>
      <c r="B42" s="488"/>
      <c r="C42" s="337" t="s">
        <v>894</v>
      </c>
      <c r="D42" s="341" t="s">
        <v>895</v>
      </c>
      <c r="E42" s="588" t="s">
        <v>13</v>
      </c>
      <c r="F42" s="584">
        <v>1</v>
      </c>
      <c r="G42" s="20"/>
      <c r="H42" s="21"/>
    </row>
    <row r="43" spans="1:8" ht="26.4">
      <c r="A43" s="584">
        <v>33</v>
      </c>
      <c r="B43" s="488"/>
      <c r="C43" s="337" t="s">
        <v>1827</v>
      </c>
      <c r="D43" s="338" t="s">
        <v>1828</v>
      </c>
      <c r="E43" s="589" t="s">
        <v>30</v>
      </c>
      <c r="F43" s="584">
        <v>1</v>
      </c>
      <c r="G43" s="20"/>
      <c r="H43" s="21"/>
    </row>
    <row r="44" spans="1:8" s="16" customFormat="1" ht="26.4">
      <c r="A44" s="584">
        <v>34</v>
      </c>
      <c r="B44" s="488"/>
      <c r="C44" s="337" t="s">
        <v>1829</v>
      </c>
      <c r="D44" s="338" t="s">
        <v>1830</v>
      </c>
      <c r="E44" s="589" t="s">
        <v>30</v>
      </c>
      <c r="F44" s="584">
        <v>1</v>
      </c>
      <c r="G44" s="45"/>
      <c r="H44" s="46"/>
    </row>
    <row r="45" spans="1:8">
      <c r="A45" s="584">
        <v>35</v>
      </c>
      <c r="B45" s="488"/>
      <c r="C45" s="335" t="s">
        <v>896</v>
      </c>
      <c r="D45" s="338"/>
      <c r="E45" s="588" t="s">
        <v>13</v>
      </c>
      <c r="F45" s="584">
        <v>1</v>
      </c>
      <c r="G45" s="20"/>
      <c r="H45" s="21"/>
    </row>
    <row r="46" spans="1:8">
      <c r="A46" s="584">
        <v>36</v>
      </c>
      <c r="B46" s="488"/>
      <c r="C46" s="335" t="s">
        <v>1831</v>
      </c>
      <c r="D46" s="338"/>
      <c r="E46" s="592"/>
      <c r="F46" s="584"/>
      <c r="G46" s="20"/>
      <c r="H46" s="21"/>
    </row>
    <row r="47" spans="1:8">
      <c r="A47" s="584">
        <v>37</v>
      </c>
      <c r="B47" s="488"/>
      <c r="C47" s="335" t="s">
        <v>1465</v>
      </c>
      <c r="D47" s="338"/>
      <c r="E47" s="588" t="s">
        <v>13</v>
      </c>
      <c r="F47" s="584">
        <v>4</v>
      </c>
      <c r="G47" s="20"/>
      <c r="H47" s="21"/>
    </row>
    <row r="48" spans="1:8" ht="13.8">
      <c r="A48" s="584">
        <v>38</v>
      </c>
      <c r="B48" s="488"/>
      <c r="C48" s="585" t="s">
        <v>1466</v>
      </c>
      <c r="D48" s="343"/>
      <c r="E48" s="594"/>
      <c r="F48" s="595"/>
      <c r="G48" s="20"/>
      <c r="H48" s="21"/>
    </row>
    <row r="49" spans="1:8" ht="224.4">
      <c r="A49" s="584">
        <v>39</v>
      </c>
      <c r="B49" s="488"/>
      <c r="C49" s="335" t="s">
        <v>1832</v>
      </c>
      <c r="D49" s="344" t="s">
        <v>1467</v>
      </c>
      <c r="E49" s="588" t="s">
        <v>13</v>
      </c>
      <c r="F49" s="584">
        <v>1</v>
      </c>
      <c r="G49" s="20"/>
      <c r="H49" s="21"/>
    </row>
    <row r="50" spans="1:8" ht="26.4">
      <c r="A50" s="584">
        <v>40</v>
      </c>
      <c r="B50" s="488"/>
      <c r="C50" s="337" t="s">
        <v>1448</v>
      </c>
      <c r="D50" s="338" t="s">
        <v>898</v>
      </c>
      <c r="E50" s="589" t="s">
        <v>30</v>
      </c>
      <c r="F50" s="584">
        <v>1</v>
      </c>
      <c r="G50" s="20"/>
      <c r="H50" s="21"/>
    </row>
    <row r="51" spans="1:8">
      <c r="A51" s="584">
        <v>41</v>
      </c>
      <c r="B51" s="488"/>
      <c r="C51" s="337" t="s">
        <v>884</v>
      </c>
      <c r="D51" s="338" t="s">
        <v>885</v>
      </c>
      <c r="E51" s="589" t="s">
        <v>30</v>
      </c>
      <c r="F51" s="584">
        <v>2</v>
      </c>
      <c r="G51" s="20"/>
      <c r="H51" s="21"/>
    </row>
    <row r="52" spans="1:8">
      <c r="A52" s="584">
        <v>42</v>
      </c>
      <c r="B52" s="488"/>
      <c r="C52" s="337" t="s">
        <v>886</v>
      </c>
      <c r="D52" s="338" t="s">
        <v>887</v>
      </c>
      <c r="E52" s="589" t="s">
        <v>30</v>
      </c>
      <c r="F52" s="584">
        <v>2</v>
      </c>
      <c r="G52" s="20"/>
      <c r="H52" s="21"/>
    </row>
    <row r="53" spans="1:8">
      <c r="A53" s="584">
        <v>43</v>
      </c>
      <c r="B53" s="488"/>
      <c r="C53" s="337" t="s">
        <v>890</v>
      </c>
      <c r="D53" s="338" t="s">
        <v>891</v>
      </c>
      <c r="E53" s="589" t="s">
        <v>30</v>
      </c>
      <c r="F53" s="584">
        <v>5</v>
      </c>
      <c r="G53" s="20"/>
      <c r="H53" s="21"/>
    </row>
    <row r="54" spans="1:8">
      <c r="A54" s="584">
        <v>44</v>
      </c>
      <c r="B54" s="488"/>
      <c r="C54" s="337" t="s">
        <v>892</v>
      </c>
      <c r="D54" s="338" t="s">
        <v>893</v>
      </c>
      <c r="E54" s="589" t="s">
        <v>30</v>
      </c>
      <c r="F54" s="584">
        <v>1</v>
      </c>
      <c r="G54" s="20"/>
      <c r="H54" s="21"/>
    </row>
    <row r="55" spans="1:8">
      <c r="A55" s="584">
        <v>45</v>
      </c>
      <c r="B55" s="488"/>
      <c r="C55" s="337" t="s">
        <v>888</v>
      </c>
      <c r="D55" s="338" t="s">
        <v>889</v>
      </c>
      <c r="E55" s="589" t="s">
        <v>30</v>
      </c>
      <c r="F55" s="584">
        <v>8</v>
      </c>
      <c r="G55" s="20"/>
      <c r="H55" s="21"/>
    </row>
    <row r="56" spans="1:8" ht="26.4">
      <c r="A56" s="584">
        <v>46</v>
      </c>
      <c r="B56" s="488"/>
      <c r="C56" s="337" t="s">
        <v>1813</v>
      </c>
      <c r="D56" s="338" t="s">
        <v>1814</v>
      </c>
      <c r="E56" s="589" t="s">
        <v>30</v>
      </c>
      <c r="F56" s="584">
        <v>1</v>
      </c>
      <c r="G56" s="20"/>
      <c r="H56" s="21"/>
    </row>
    <row r="57" spans="1:8" ht="26.4">
      <c r="A57" s="584">
        <v>47</v>
      </c>
      <c r="B57" s="488"/>
      <c r="C57" s="337" t="s">
        <v>894</v>
      </c>
      <c r="D57" s="341" t="s">
        <v>895</v>
      </c>
      <c r="E57" s="589" t="s">
        <v>30</v>
      </c>
      <c r="F57" s="584">
        <v>1</v>
      </c>
      <c r="G57" s="20"/>
      <c r="H57" s="21"/>
    </row>
    <row r="58" spans="1:8">
      <c r="A58" s="584">
        <v>48</v>
      </c>
      <c r="B58" s="488"/>
      <c r="C58" s="335" t="s">
        <v>896</v>
      </c>
      <c r="D58" s="338"/>
      <c r="E58" s="588" t="s">
        <v>13</v>
      </c>
      <c r="F58" s="584">
        <v>1</v>
      </c>
      <c r="G58" s="20"/>
      <c r="H58" s="21"/>
    </row>
    <row r="59" spans="1:8">
      <c r="A59" s="584">
        <v>49</v>
      </c>
      <c r="B59" s="488"/>
      <c r="C59" s="335" t="s">
        <v>1465</v>
      </c>
      <c r="D59" s="338"/>
      <c r="E59" s="588" t="s">
        <v>13</v>
      </c>
      <c r="F59" s="584">
        <v>2</v>
      </c>
      <c r="G59" s="20"/>
      <c r="H59" s="21"/>
    </row>
    <row r="60" spans="1:8" ht="231.6" customHeight="1">
      <c r="A60" s="584">
        <v>50</v>
      </c>
      <c r="B60" s="488"/>
      <c r="C60" s="591" t="s">
        <v>1455</v>
      </c>
      <c r="D60" s="341"/>
      <c r="E60" s="592"/>
      <c r="F60" s="584"/>
      <c r="G60" s="20"/>
      <c r="H60" s="21"/>
    </row>
    <row r="61" spans="1:8" ht="26.4">
      <c r="A61" s="584">
        <v>51</v>
      </c>
      <c r="B61" s="488"/>
      <c r="C61" s="337" t="s">
        <v>894</v>
      </c>
      <c r="D61" s="341" t="s">
        <v>895</v>
      </c>
      <c r="E61" s="588" t="s">
        <v>13</v>
      </c>
      <c r="F61" s="584">
        <v>1</v>
      </c>
      <c r="G61" s="20"/>
      <c r="H61" s="21"/>
    </row>
    <row r="62" spans="1:8" s="16" customFormat="1">
      <c r="A62" s="584">
        <v>52</v>
      </c>
      <c r="B62" s="488"/>
      <c r="C62" s="337" t="s">
        <v>1458</v>
      </c>
      <c r="D62" s="341" t="s">
        <v>1459</v>
      </c>
      <c r="E62" s="589" t="s">
        <v>30</v>
      </c>
      <c r="F62" s="584">
        <v>4</v>
      </c>
      <c r="G62" s="45"/>
      <c r="H62" s="46"/>
    </row>
    <row r="63" spans="1:8" ht="26.4">
      <c r="A63" s="584">
        <v>53</v>
      </c>
      <c r="B63" s="488"/>
      <c r="C63" s="337" t="s">
        <v>1818</v>
      </c>
      <c r="D63" s="341" t="s">
        <v>1080</v>
      </c>
      <c r="E63" s="589" t="s">
        <v>30</v>
      </c>
      <c r="F63" s="584">
        <v>11</v>
      </c>
      <c r="G63" s="20"/>
      <c r="H63" s="21"/>
    </row>
    <row r="64" spans="1:8" ht="26.4">
      <c r="A64" s="584">
        <v>54</v>
      </c>
      <c r="B64" s="488"/>
      <c r="C64" s="337" t="s">
        <v>1460</v>
      </c>
      <c r="D64" s="341" t="s">
        <v>1461</v>
      </c>
      <c r="E64" s="588" t="s">
        <v>13</v>
      </c>
      <c r="F64" s="584">
        <v>11</v>
      </c>
      <c r="G64" s="21"/>
      <c r="H64" s="21"/>
    </row>
    <row r="65" spans="1:8">
      <c r="A65" s="584">
        <v>55</v>
      </c>
      <c r="B65" s="488"/>
      <c r="C65" s="593" t="s">
        <v>897</v>
      </c>
      <c r="D65" s="341"/>
      <c r="E65" s="588" t="s">
        <v>13</v>
      </c>
      <c r="F65" s="584">
        <v>1</v>
      </c>
      <c r="G65" s="21"/>
      <c r="H65" s="21"/>
    </row>
    <row r="66" spans="1:8">
      <c r="A66" s="584">
        <v>56</v>
      </c>
      <c r="B66" s="488"/>
      <c r="C66" s="593" t="s">
        <v>1462</v>
      </c>
      <c r="D66" s="342"/>
      <c r="E66" s="588" t="s">
        <v>13</v>
      </c>
      <c r="F66" s="584">
        <v>1</v>
      </c>
      <c r="G66" s="21"/>
      <c r="H66" s="21"/>
    </row>
    <row r="67" spans="1:8" ht="13.8">
      <c r="A67" s="584">
        <v>57</v>
      </c>
      <c r="B67" s="488"/>
      <c r="C67" s="585" t="s">
        <v>1468</v>
      </c>
      <c r="D67" s="343"/>
      <c r="E67" s="594"/>
      <c r="F67" s="595"/>
      <c r="G67" s="21"/>
      <c r="H67" s="21"/>
    </row>
    <row r="68" spans="1:8" ht="237.6">
      <c r="A68" s="584">
        <v>58</v>
      </c>
      <c r="B68" s="488"/>
      <c r="C68" s="335" t="s">
        <v>1833</v>
      </c>
      <c r="D68" s="344" t="s">
        <v>1467</v>
      </c>
      <c r="E68" s="588" t="s">
        <v>13</v>
      </c>
      <c r="F68" s="584">
        <v>1</v>
      </c>
    </row>
    <row r="69" spans="1:8" s="50" customFormat="1" ht="12.75" customHeight="1">
      <c r="A69" s="584">
        <v>59</v>
      </c>
      <c r="B69" s="488"/>
      <c r="C69" s="337" t="s">
        <v>1448</v>
      </c>
      <c r="D69" s="338" t="s">
        <v>898</v>
      </c>
      <c r="E69" s="589" t="s">
        <v>30</v>
      </c>
      <c r="F69" s="584">
        <v>1</v>
      </c>
    </row>
    <row r="70" spans="1:8">
      <c r="A70" s="584">
        <v>60</v>
      </c>
      <c r="B70" s="488"/>
      <c r="C70" s="337" t="s">
        <v>884</v>
      </c>
      <c r="D70" s="338" t="s">
        <v>885</v>
      </c>
      <c r="E70" s="589" t="s">
        <v>30</v>
      </c>
      <c r="F70" s="584">
        <v>2</v>
      </c>
    </row>
    <row r="71" spans="1:8">
      <c r="A71" s="584">
        <v>61</v>
      </c>
      <c r="B71" s="488"/>
      <c r="C71" s="337" t="s">
        <v>886</v>
      </c>
      <c r="D71" s="338" t="s">
        <v>887</v>
      </c>
      <c r="E71" s="589" t="s">
        <v>30</v>
      </c>
      <c r="F71" s="584">
        <v>2</v>
      </c>
    </row>
    <row r="72" spans="1:8">
      <c r="A72" s="584">
        <v>62</v>
      </c>
      <c r="B72" s="488"/>
      <c r="C72" s="337" t="s">
        <v>890</v>
      </c>
      <c r="D72" s="338" t="s">
        <v>891</v>
      </c>
      <c r="E72" s="589" t="s">
        <v>30</v>
      </c>
      <c r="F72" s="584">
        <v>5</v>
      </c>
    </row>
    <row r="73" spans="1:8">
      <c r="A73" s="584">
        <v>63</v>
      </c>
      <c r="B73" s="488"/>
      <c r="C73" s="337" t="s">
        <v>892</v>
      </c>
      <c r="D73" s="338" t="s">
        <v>893</v>
      </c>
      <c r="E73" s="589" t="s">
        <v>30</v>
      </c>
      <c r="F73" s="584">
        <v>2</v>
      </c>
    </row>
    <row r="74" spans="1:8">
      <c r="A74" s="584">
        <v>64</v>
      </c>
      <c r="B74" s="488"/>
      <c r="C74" s="337" t="s">
        <v>888</v>
      </c>
      <c r="D74" s="338" t="s">
        <v>889</v>
      </c>
      <c r="E74" s="589" t="s">
        <v>30</v>
      </c>
      <c r="F74" s="584">
        <v>4</v>
      </c>
    </row>
    <row r="75" spans="1:8" ht="26.4">
      <c r="A75" s="584">
        <v>65</v>
      </c>
      <c r="B75" s="488"/>
      <c r="C75" s="337" t="s">
        <v>1813</v>
      </c>
      <c r="D75" s="338" t="s">
        <v>1814</v>
      </c>
      <c r="E75" s="589" t="s">
        <v>30</v>
      </c>
      <c r="F75" s="584">
        <v>1</v>
      </c>
    </row>
    <row r="76" spans="1:8">
      <c r="A76" s="584">
        <v>66</v>
      </c>
      <c r="B76" s="488"/>
      <c r="C76" s="335" t="s">
        <v>896</v>
      </c>
      <c r="D76" s="338"/>
      <c r="E76" s="588" t="s">
        <v>13</v>
      </c>
      <c r="F76" s="584">
        <v>1</v>
      </c>
    </row>
    <row r="77" spans="1:8" ht="13.8">
      <c r="A77" s="584">
        <v>67</v>
      </c>
      <c r="B77" s="488"/>
      <c r="C77" s="591" t="s">
        <v>1455</v>
      </c>
      <c r="D77" s="341"/>
      <c r="E77" s="592"/>
      <c r="F77" s="584"/>
    </row>
    <row r="78" spans="1:8" ht="26.4">
      <c r="A78" s="584">
        <v>68</v>
      </c>
      <c r="B78" s="488"/>
      <c r="C78" s="337" t="s">
        <v>1834</v>
      </c>
      <c r="D78" s="341" t="s">
        <v>1835</v>
      </c>
      <c r="E78" s="589" t="s">
        <v>30</v>
      </c>
      <c r="F78" s="584">
        <v>5</v>
      </c>
    </row>
    <row r="79" spans="1:8">
      <c r="A79" s="584">
        <v>69</v>
      </c>
      <c r="B79" s="488"/>
      <c r="C79" s="337" t="s">
        <v>1836</v>
      </c>
      <c r="D79" s="341" t="s">
        <v>1837</v>
      </c>
      <c r="E79" s="589" t="s">
        <v>30</v>
      </c>
      <c r="F79" s="584">
        <v>3</v>
      </c>
    </row>
    <row r="80" spans="1:8">
      <c r="A80" s="584">
        <v>70</v>
      </c>
      <c r="B80" s="488"/>
      <c r="C80" s="337" t="s">
        <v>1458</v>
      </c>
      <c r="D80" s="341" t="s">
        <v>1459</v>
      </c>
      <c r="E80" s="589" t="s">
        <v>30</v>
      </c>
      <c r="F80" s="584">
        <v>1</v>
      </c>
    </row>
    <row r="81" spans="1:6" ht="26.4">
      <c r="A81" s="584">
        <v>71</v>
      </c>
      <c r="B81" s="488"/>
      <c r="C81" s="337" t="s">
        <v>1838</v>
      </c>
      <c r="D81" s="341" t="s">
        <v>1839</v>
      </c>
      <c r="E81" s="589" t="s">
        <v>30</v>
      </c>
      <c r="F81" s="584">
        <v>3</v>
      </c>
    </row>
    <row r="82" spans="1:6">
      <c r="A82" s="584">
        <v>72</v>
      </c>
      <c r="B82" s="488"/>
      <c r="C82" s="337" t="s">
        <v>1840</v>
      </c>
      <c r="D82" s="341" t="s">
        <v>1841</v>
      </c>
      <c r="E82" s="589" t="s">
        <v>30</v>
      </c>
      <c r="F82" s="584">
        <v>3</v>
      </c>
    </row>
    <row r="83" spans="1:6" ht="26.4">
      <c r="A83" s="584">
        <v>73</v>
      </c>
      <c r="B83" s="488"/>
      <c r="C83" s="337" t="s">
        <v>1842</v>
      </c>
      <c r="D83" s="341" t="s">
        <v>1843</v>
      </c>
      <c r="E83" s="589" t="s">
        <v>30</v>
      </c>
      <c r="F83" s="584">
        <v>5</v>
      </c>
    </row>
    <row r="84" spans="1:6">
      <c r="A84" s="584">
        <v>74</v>
      </c>
      <c r="B84" s="488"/>
      <c r="C84" s="337" t="s">
        <v>1844</v>
      </c>
      <c r="D84" s="341" t="s">
        <v>1845</v>
      </c>
      <c r="E84" s="589" t="s">
        <v>30</v>
      </c>
      <c r="F84" s="584">
        <v>5</v>
      </c>
    </row>
    <row r="85" spans="1:6" ht="26.4">
      <c r="A85" s="584">
        <v>75</v>
      </c>
      <c r="B85" s="488"/>
      <c r="C85" s="337" t="s">
        <v>1818</v>
      </c>
      <c r="D85" s="341" t="s">
        <v>1080</v>
      </c>
      <c r="E85" s="588" t="s">
        <v>13</v>
      </c>
      <c r="F85" s="584">
        <v>2</v>
      </c>
    </row>
    <row r="86" spans="1:6" ht="26.4">
      <c r="A86" s="584">
        <v>76</v>
      </c>
      <c r="B86" s="488"/>
      <c r="C86" s="337" t="s">
        <v>1460</v>
      </c>
      <c r="D86" s="341" t="s">
        <v>1461</v>
      </c>
      <c r="E86" s="588" t="s">
        <v>13</v>
      </c>
      <c r="F86" s="584">
        <v>2</v>
      </c>
    </row>
    <row r="87" spans="1:6" ht="26.4">
      <c r="A87" s="584">
        <v>77</v>
      </c>
      <c r="B87" s="488"/>
      <c r="C87" s="337" t="s">
        <v>1846</v>
      </c>
      <c r="D87" s="341" t="s">
        <v>1847</v>
      </c>
      <c r="E87" s="588" t="s">
        <v>13</v>
      </c>
      <c r="F87" s="584">
        <v>1</v>
      </c>
    </row>
    <row r="88" spans="1:6">
      <c r="A88" s="584">
        <v>78</v>
      </c>
      <c r="B88" s="488"/>
      <c r="C88" s="593" t="s">
        <v>897</v>
      </c>
      <c r="D88" s="341"/>
      <c r="E88" s="588" t="s">
        <v>13</v>
      </c>
      <c r="F88" s="584">
        <v>1</v>
      </c>
    </row>
    <row r="89" spans="1:6">
      <c r="A89" s="584">
        <v>79</v>
      </c>
      <c r="B89" s="488"/>
      <c r="C89" s="593" t="s">
        <v>1462</v>
      </c>
      <c r="D89" s="342"/>
      <c r="E89" s="588" t="s">
        <v>13</v>
      </c>
      <c r="F89" s="584">
        <v>1</v>
      </c>
    </row>
    <row r="90" spans="1:6" ht="13.8">
      <c r="A90" s="584">
        <v>80</v>
      </c>
      <c r="B90" s="488"/>
      <c r="C90" s="585" t="s">
        <v>1848</v>
      </c>
      <c r="D90" s="343"/>
      <c r="E90" s="594"/>
      <c r="F90" s="595"/>
    </row>
    <row r="91" spans="1:6" ht="224.4">
      <c r="A91" s="584">
        <v>81</v>
      </c>
      <c r="B91" s="488"/>
      <c r="C91" s="335" t="s">
        <v>1849</v>
      </c>
      <c r="D91" s="344" t="s">
        <v>1467</v>
      </c>
      <c r="E91" s="588" t="s">
        <v>13</v>
      </c>
      <c r="F91" s="584">
        <v>1</v>
      </c>
    </row>
    <row r="92" spans="1:6" ht="26.4">
      <c r="A92" s="584">
        <v>82</v>
      </c>
      <c r="B92" s="488"/>
      <c r="C92" s="337" t="s">
        <v>1850</v>
      </c>
      <c r="D92" s="338" t="s">
        <v>1851</v>
      </c>
      <c r="E92" s="589" t="s">
        <v>30</v>
      </c>
      <c r="F92" s="584">
        <v>1</v>
      </c>
    </row>
    <row r="93" spans="1:6">
      <c r="A93" s="584">
        <v>83</v>
      </c>
      <c r="B93" s="488"/>
      <c r="C93" s="337" t="s">
        <v>884</v>
      </c>
      <c r="D93" s="338" t="s">
        <v>885</v>
      </c>
      <c r="E93" s="589" t="s">
        <v>30</v>
      </c>
      <c r="F93" s="584">
        <v>2</v>
      </c>
    </row>
    <row r="94" spans="1:6">
      <c r="A94" s="584">
        <v>84</v>
      </c>
      <c r="B94" s="488"/>
      <c r="C94" s="337" t="s">
        <v>886</v>
      </c>
      <c r="D94" s="338" t="s">
        <v>887</v>
      </c>
      <c r="E94" s="589" t="s">
        <v>30</v>
      </c>
      <c r="F94" s="584">
        <v>2</v>
      </c>
    </row>
    <row r="95" spans="1:6">
      <c r="A95" s="584">
        <v>85</v>
      </c>
      <c r="B95" s="488"/>
      <c r="C95" s="337" t="s">
        <v>890</v>
      </c>
      <c r="D95" s="338" t="s">
        <v>891</v>
      </c>
      <c r="E95" s="589" t="s">
        <v>30</v>
      </c>
      <c r="F95" s="584">
        <v>7</v>
      </c>
    </row>
    <row r="96" spans="1:6">
      <c r="A96" s="584">
        <v>86</v>
      </c>
      <c r="B96" s="488"/>
      <c r="C96" s="337" t="s">
        <v>892</v>
      </c>
      <c r="D96" s="338" t="s">
        <v>893</v>
      </c>
      <c r="E96" s="589" t="s">
        <v>30</v>
      </c>
      <c r="F96" s="584">
        <v>2</v>
      </c>
    </row>
    <row r="97" spans="1:6">
      <c r="A97" s="584">
        <v>87</v>
      </c>
      <c r="B97" s="488"/>
      <c r="C97" s="337" t="s">
        <v>888</v>
      </c>
      <c r="D97" s="338" t="s">
        <v>889</v>
      </c>
      <c r="E97" s="589" t="s">
        <v>30</v>
      </c>
      <c r="F97" s="584">
        <v>6</v>
      </c>
    </row>
    <row r="98" spans="1:6" ht="26.4">
      <c r="A98" s="584">
        <v>88</v>
      </c>
      <c r="B98" s="488"/>
      <c r="C98" s="337" t="s">
        <v>1449</v>
      </c>
      <c r="D98" s="339" t="s">
        <v>1450</v>
      </c>
      <c r="E98" s="589" t="s">
        <v>30</v>
      </c>
      <c r="F98" s="590">
        <v>1</v>
      </c>
    </row>
    <row r="99" spans="1:6" ht="26.4">
      <c r="A99" s="584">
        <v>89</v>
      </c>
      <c r="B99" s="488"/>
      <c r="C99" s="337" t="s">
        <v>1813</v>
      </c>
      <c r="D99" s="338" t="s">
        <v>1814</v>
      </c>
      <c r="E99" s="589" t="s">
        <v>30</v>
      </c>
      <c r="F99" s="584">
        <v>1</v>
      </c>
    </row>
    <row r="100" spans="1:6">
      <c r="A100" s="584">
        <v>90</v>
      </c>
      <c r="B100" s="488"/>
      <c r="C100" s="335" t="s">
        <v>896</v>
      </c>
      <c r="D100" s="338"/>
      <c r="E100" s="588" t="s">
        <v>13</v>
      </c>
      <c r="F100" s="584">
        <v>1</v>
      </c>
    </row>
    <row r="101" spans="1:6" ht="13.8">
      <c r="A101" s="584">
        <v>91</v>
      </c>
      <c r="B101" s="488"/>
      <c r="C101" s="591" t="s">
        <v>1455</v>
      </c>
      <c r="D101" s="341"/>
      <c r="E101" s="592"/>
      <c r="F101" s="584"/>
    </row>
    <row r="102" spans="1:6" ht="26.4">
      <c r="A102" s="584">
        <v>92</v>
      </c>
      <c r="B102" s="488"/>
      <c r="C102" s="337" t="s">
        <v>1834</v>
      </c>
      <c r="D102" s="341" t="s">
        <v>1835</v>
      </c>
      <c r="E102" s="589" t="s">
        <v>30</v>
      </c>
      <c r="F102" s="584">
        <v>7</v>
      </c>
    </row>
    <row r="103" spans="1:6">
      <c r="A103" s="584">
        <v>93</v>
      </c>
      <c r="B103" s="488"/>
      <c r="C103" s="337" t="s">
        <v>1836</v>
      </c>
      <c r="D103" s="341" t="s">
        <v>1837</v>
      </c>
      <c r="E103" s="589" t="s">
        <v>30</v>
      </c>
      <c r="F103" s="584">
        <v>7</v>
      </c>
    </row>
    <row r="104" spans="1:6" ht="26.4">
      <c r="A104" s="584">
        <v>94</v>
      </c>
      <c r="B104" s="488"/>
      <c r="C104" s="337" t="s">
        <v>1838</v>
      </c>
      <c r="D104" s="341" t="s">
        <v>1839</v>
      </c>
      <c r="E104" s="589" t="s">
        <v>30</v>
      </c>
      <c r="F104" s="584">
        <v>7</v>
      </c>
    </row>
    <row r="105" spans="1:6">
      <c r="A105" s="584">
        <v>95</v>
      </c>
      <c r="B105" s="488"/>
      <c r="C105" s="337" t="s">
        <v>1840</v>
      </c>
      <c r="D105" s="341" t="s">
        <v>1841</v>
      </c>
      <c r="E105" s="589" t="s">
        <v>30</v>
      </c>
      <c r="F105" s="584">
        <v>7</v>
      </c>
    </row>
    <row r="106" spans="1:6" ht="26.4">
      <c r="A106" s="584">
        <v>96</v>
      </c>
      <c r="B106" s="488"/>
      <c r="C106" s="337" t="s">
        <v>1842</v>
      </c>
      <c r="D106" s="341" t="s">
        <v>1843</v>
      </c>
      <c r="E106" s="589" t="s">
        <v>30</v>
      </c>
      <c r="F106" s="584">
        <v>7</v>
      </c>
    </row>
    <row r="107" spans="1:6">
      <c r="A107" s="584">
        <v>97</v>
      </c>
      <c r="B107" s="488"/>
      <c r="C107" s="337" t="s">
        <v>1852</v>
      </c>
      <c r="D107" s="341" t="s">
        <v>1853</v>
      </c>
      <c r="E107" s="589" t="s">
        <v>30</v>
      </c>
      <c r="F107" s="584">
        <v>7</v>
      </c>
    </row>
    <row r="108" spans="1:6" ht="26.4">
      <c r="A108" s="584">
        <v>98</v>
      </c>
      <c r="B108" s="488"/>
      <c r="C108" s="337" t="s">
        <v>1818</v>
      </c>
      <c r="D108" s="341" t="s">
        <v>1080</v>
      </c>
      <c r="E108" s="589" t="s">
        <v>30</v>
      </c>
      <c r="F108" s="584">
        <v>5</v>
      </c>
    </row>
    <row r="109" spans="1:6" ht="26.4">
      <c r="A109" s="584">
        <v>99</v>
      </c>
      <c r="B109" s="488"/>
      <c r="C109" s="337" t="s">
        <v>1460</v>
      </c>
      <c r="D109" s="341" t="s">
        <v>1461</v>
      </c>
      <c r="E109" s="588" t="s">
        <v>13</v>
      </c>
      <c r="F109" s="584">
        <v>2</v>
      </c>
    </row>
    <row r="110" spans="1:6">
      <c r="A110" s="584">
        <v>100</v>
      </c>
      <c r="B110" s="488"/>
      <c r="C110" s="593" t="s">
        <v>897</v>
      </c>
      <c r="D110" s="341"/>
      <c r="E110" s="588" t="s">
        <v>13</v>
      </c>
      <c r="F110" s="584">
        <v>1</v>
      </c>
    </row>
    <row r="111" spans="1:6">
      <c r="A111" s="584">
        <v>101</v>
      </c>
      <c r="B111" s="488"/>
      <c r="C111" s="593" t="s">
        <v>1462</v>
      </c>
      <c r="D111" s="342"/>
      <c r="E111" s="588" t="s">
        <v>13</v>
      </c>
      <c r="F111" s="584">
        <v>1</v>
      </c>
    </row>
    <row r="112" spans="1:6" ht="13.8">
      <c r="A112" s="584">
        <v>102</v>
      </c>
      <c r="B112" s="488"/>
      <c r="C112" s="585" t="s">
        <v>1854</v>
      </c>
      <c r="D112" s="343"/>
      <c r="E112" s="594"/>
      <c r="F112" s="595"/>
    </row>
    <row r="113" spans="1:6" ht="132">
      <c r="A113" s="584">
        <v>103</v>
      </c>
      <c r="B113" s="488"/>
      <c r="C113" s="335" t="s">
        <v>1855</v>
      </c>
      <c r="D113" s="344" t="s">
        <v>1464</v>
      </c>
      <c r="E113" s="588" t="s">
        <v>13</v>
      </c>
      <c r="F113" s="584">
        <v>1</v>
      </c>
    </row>
    <row r="114" spans="1:6" ht="26.4">
      <c r="A114" s="584">
        <v>104</v>
      </c>
      <c r="B114" s="488"/>
      <c r="C114" s="337" t="s">
        <v>1856</v>
      </c>
      <c r="D114" s="338" t="s">
        <v>1857</v>
      </c>
      <c r="E114" s="589" t="s">
        <v>30</v>
      </c>
      <c r="F114" s="584">
        <v>1</v>
      </c>
    </row>
    <row r="115" spans="1:6">
      <c r="A115" s="584">
        <v>105</v>
      </c>
      <c r="B115" s="488"/>
      <c r="C115" s="337" t="s">
        <v>1858</v>
      </c>
      <c r="D115" s="338"/>
      <c r="E115" s="589" t="s">
        <v>30</v>
      </c>
      <c r="F115" s="584">
        <v>1</v>
      </c>
    </row>
    <row r="116" spans="1:6">
      <c r="A116" s="584">
        <v>106</v>
      </c>
      <c r="B116" s="488"/>
      <c r="C116" s="337" t="s">
        <v>1859</v>
      </c>
      <c r="D116" s="338" t="s">
        <v>1860</v>
      </c>
      <c r="E116" s="589" t="s">
        <v>30</v>
      </c>
      <c r="F116" s="584">
        <v>3</v>
      </c>
    </row>
    <row r="117" spans="1:6" ht="26.4">
      <c r="A117" s="584">
        <v>107</v>
      </c>
      <c r="B117" s="488"/>
      <c r="C117" s="337" t="s">
        <v>1861</v>
      </c>
      <c r="D117" s="338" t="s">
        <v>1862</v>
      </c>
      <c r="E117" s="589" t="s">
        <v>30</v>
      </c>
      <c r="F117" s="584">
        <v>3</v>
      </c>
    </row>
    <row r="118" spans="1:6">
      <c r="A118" s="584">
        <v>108</v>
      </c>
      <c r="B118" s="488"/>
      <c r="C118" s="337" t="s">
        <v>1863</v>
      </c>
      <c r="D118" s="338" t="s">
        <v>1864</v>
      </c>
      <c r="E118" s="589" t="s">
        <v>30</v>
      </c>
      <c r="F118" s="584">
        <v>1</v>
      </c>
    </row>
    <row r="119" spans="1:6">
      <c r="A119" s="584">
        <v>109</v>
      </c>
      <c r="B119" s="488"/>
      <c r="C119" s="335" t="s">
        <v>1865</v>
      </c>
      <c r="D119" s="338"/>
      <c r="E119" s="588" t="s">
        <v>13</v>
      </c>
      <c r="F119" s="584">
        <v>1</v>
      </c>
    </row>
    <row r="120" spans="1:6" ht="13.8">
      <c r="A120" s="584">
        <v>110</v>
      </c>
      <c r="B120" s="488"/>
      <c r="C120" s="596" t="s">
        <v>1866</v>
      </c>
      <c r="D120" s="343"/>
      <c r="E120" s="594"/>
      <c r="F120" s="595"/>
    </row>
    <row r="121" spans="1:6" ht="26.4">
      <c r="A121" s="584">
        <v>111</v>
      </c>
      <c r="B121" s="488"/>
      <c r="C121" s="337" t="s">
        <v>1867</v>
      </c>
      <c r="D121" s="341" t="s">
        <v>1868</v>
      </c>
      <c r="E121" s="592" t="s">
        <v>10</v>
      </c>
      <c r="F121" s="584">
        <v>1610</v>
      </c>
    </row>
    <row r="122" spans="1:6">
      <c r="A122" s="584">
        <v>112</v>
      </c>
      <c r="B122" s="488"/>
      <c r="C122" s="337" t="s">
        <v>1869</v>
      </c>
      <c r="D122" s="341" t="s">
        <v>1870</v>
      </c>
      <c r="E122" s="592" t="s">
        <v>10</v>
      </c>
      <c r="F122" s="584">
        <v>1640</v>
      </c>
    </row>
    <row r="123" spans="1:6">
      <c r="A123" s="584">
        <v>113</v>
      </c>
      <c r="B123" s="488"/>
      <c r="C123" s="337" t="s">
        <v>1869</v>
      </c>
      <c r="D123" s="341" t="s">
        <v>1871</v>
      </c>
      <c r="E123" s="592" t="s">
        <v>10</v>
      </c>
      <c r="F123" s="584">
        <v>7060</v>
      </c>
    </row>
    <row r="124" spans="1:6">
      <c r="A124" s="584">
        <v>114</v>
      </c>
      <c r="B124" s="488"/>
      <c r="C124" s="337" t="s">
        <v>1869</v>
      </c>
      <c r="D124" s="341" t="s">
        <v>1872</v>
      </c>
      <c r="E124" s="592" t="s">
        <v>10</v>
      </c>
      <c r="F124" s="584">
        <v>3220</v>
      </c>
    </row>
    <row r="125" spans="1:6">
      <c r="A125" s="584">
        <v>115</v>
      </c>
      <c r="B125" s="488"/>
      <c r="C125" s="337" t="s">
        <v>1873</v>
      </c>
      <c r="D125" s="341" t="s">
        <v>1874</v>
      </c>
      <c r="E125" s="592" t="s">
        <v>10</v>
      </c>
      <c r="F125" s="584">
        <v>1100</v>
      </c>
    </row>
    <row r="126" spans="1:6">
      <c r="A126" s="584">
        <v>116</v>
      </c>
      <c r="B126" s="488"/>
      <c r="C126" s="337" t="s">
        <v>1875</v>
      </c>
      <c r="D126" s="341" t="s">
        <v>1876</v>
      </c>
      <c r="E126" s="592" t="s">
        <v>10</v>
      </c>
      <c r="F126" s="584">
        <v>1500</v>
      </c>
    </row>
    <row r="127" spans="1:6">
      <c r="A127" s="584">
        <v>117</v>
      </c>
      <c r="B127" s="488"/>
      <c r="C127" s="337" t="s">
        <v>1875</v>
      </c>
      <c r="D127" s="341" t="s">
        <v>1877</v>
      </c>
      <c r="E127" s="592" t="s">
        <v>10</v>
      </c>
      <c r="F127" s="584">
        <v>110</v>
      </c>
    </row>
    <row r="128" spans="1:6">
      <c r="A128" s="584">
        <v>118</v>
      </c>
      <c r="B128" s="488"/>
      <c r="C128" s="337" t="s">
        <v>1875</v>
      </c>
      <c r="D128" s="341" t="s">
        <v>1878</v>
      </c>
      <c r="E128" s="592" t="s">
        <v>10</v>
      </c>
      <c r="F128" s="584">
        <v>8970</v>
      </c>
    </row>
    <row r="129" spans="1:6">
      <c r="A129" s="584">
        <v>119</v>
      </c>
      <c r="B129" s="488"/>
      <c r="C129" s="337" t="s">
        <v>1875</v>
      </c>
      <c r="D129" s="341" t="s">
        <v>1879</v>
      </c>
      <c r="E129" s="592" t="s">
        <v>10</v>
      </c>
      <c r="F129" s="584">
        <v>260</v>
      </c>
    </row>
    <row r="130" spans="1:6" ht="26.4">
      <c r="A130" s="584">
        <v>120</v>
      </c>
      <c r="B130" s="488"/>
      <c r="C130" s="337" t="s">
        <v>1880</v>
      </c>
      <c r="D130" s="341" t="s">
        <v>1881</v>
      </c>
      <c r="E130" s="588" t="s">
        <v>13</v>
      </c>
      <c r="F130" s="584">
        <v>1</v>
      </c>
    </row>
    <row r="131" spans="1:6" ht="26.4">
      <c r="A131" s="584">
        <v>121</v>
      </c>
      <c r="B131" s="488"/>
      <c r="C131" s="337" t="s">
        <v>1882</v>
      </c>
      <c r="D131" s="341" t="s">
        <v>1883</v>
      </c>
      <c r="E131" s="588" t="s">
        <v>13</v>
      </c>
      <c r="F131" s="584">
        <v>1</v>
      </c>
    </row>
    <row r="132" spans="1:6" ht="26.4">
      <c r="A132" s="584">
        <v>122</v>
      </c>
      <c r="B132" s="488"/>
      <c r="C132" s="593" t="s">
        <v>1884</v>
      </c>
      <c r="D132" s="341"/>
      <c r="E132" s="588" t="s">
        <v>13</v>
      </c>
      <c r="F132" s="584">
        <v>1</v>
      </c>
    </row>
    <row r="133" spans="1:6">
      <c r="A133" s="584">
        <v>123</v>
      </c>
      <c r="B133" s="488"/>
      <c r="C133" s="593" t="s">
        <v>1885</v>
      </c>
      <c r="D133" s="341"/>
      <c r="E133" s="592" t="s">
        <v>10</v>
      </c>
      <c r="F133" s="584">
        <v>110</v>
      </c>
    </row>
    <row r="134" spans="1:6">
      <c r="A134" s="584">
        <v>124</v>
      </c>
      <c r="B134" s="488"/>
      <c r="C134" s="597" t="s">
        <v>1886</v>
      </c>
      <c r="D134" s="341"/>
      <c r="E134" s="588" t="s">
        <v>13</v>
      </c>
      <c r="F134" s="584">
        <v>1</v>
      </c>
    </row>
    <row r="135" spans="1:6">
      <c r="A135" s="584">
        <v>125</v>
      </c>
      <c r="B135" s="488"/>
      <c r="C135" s="593" t="s">
        <v>1887</v>
      </c>
      <c r="D135" s="341"/>
      <c r="E135" s="588" t="s">
        <v>13</v>
      </c>
      <c r="F135" s="584">
        <v>1</v>
      </c>
    </row>
    <row r="136" spans="1:6">
      <c r="A136" s="584">
        <v>126</v>
      </c>
      <c r="B136" s="488"/>
      <c r="C136" s="593" t="s">
        <v>1888</v>
      </c>
      <c r="D136" s="341"/>
      <c r="E136" s="588" t="s">
        <v>13</v>
      </c>
      <c r="F136" s="584">
        <v>1</v>
      </c>
    </row>
    <row r="137" spans="1:6">
      <c r="A137" s="584">
        <v>127</v>
      </c>
      <c r="B137" s="488"/>
      <c r="C137" s="593" t="s">
        <v>1889</v>
      </c>
      <c r="D137" s="341"/>
      <c r="E137" s="588" t="s">
        <v>13</v>
      </c>
      <c r="F137" s="584">
        <v>1</v>
      </c>
    </row>
    <row r="138" spans="1:6">
      <c r="A138" s="584">
        <v>128</v>
      </c>
      <c r="B138" s="488"/>
      <c r="C138" s="593" t="s">
        <v>1890</v>
      </c>
      <c r="D138" s="265"/>
      <c r="E138" s="588" t="s">
        <v>13</v>
      </c>
      <c r="F138" s="270">
        <v>1</v>
      </c>
    </row>
    <row r="139" spans="1:6">
      <c r="A139" s="584">
        <v>129</v>
      </c>
      <c r="B139" s="488"/>
      <c r="C139" s="598" t="s">
        <v>1891</v>
      </c>
      <c r="D139" s="265"/>
      <c r="E139" s="588" t="s">
        <v>13</v>
      </c>
      <c r="F139" s="270">
        <v>1</v>
      </c>
    </row>
    <row r="140" spans="1:6" ht="13.8">
      <c r="A140" s="584">
        <v>130</v>
      </c>
      <c r="B140" s="488"/>
      <c r="C140" s="585" t="s">
        <v>1892</v>
      </c>
      <c r="D140" s="334"/>
      <c r="E140" s="599"/>
      <c r="F140" s="587"/>
    </row>
    <row r="141" spans="1:6">
      <c r="A141" s="584">
        <v>131</v>
      </c>
      <c r="B141" s="488"/>
      <c r="C141" s="598" t="s">
        <v>1893</v>
      </c>
      <c r="D141" s="265"/>
      <c r="E141" s="588" t="s">
        <v>13</v>
      </c>
      <c r="F141" s="270">
        <v>1</v>
      </c>
    </row>
    <row r="142" spans="1:6" ht="13.8">
      <c r="A142" s="584">
        <v>132</v>
      </c>
      <c r="B142" s="488"/>
      <c r="C142" s="596" t="s">
        <v>1894</v>
      </c>
      <c r="D142" s="334"/>
      <c r="E142" s="599"/>
      <c r="F142" s="587"/>
    </row>
    <row r="143" spans="1:6">
      <c r="A143" s="584">
        <v>133</v>
      </c>
      <c r="B143" s="488"/>
      <c r="C143" s="593" t="s">
        <v>1895</v>
      </c>
      <c r="D143" s="265"/>
      <c r="E143" s="588" t="s">
        <v>13</v>
      </c>
      <c r="F143" s="270">
        <v>1</v>
      </c>
    </row>
    <row r="144" spans="1:6">
      <c r="A144" s="584">
        <v>134</v>
      </c>
      <c r="B144" s="488"/>
      <c r="C144" s="593" t="s">
        <v>1896</v>
      </c>
      <c r="D144" s="265"/>
      <c r="E144" s="588" t="s">
        <v>13</v>
      </c>
      <c r="F144" s="270">
        <v>1</v>
      </c>
    </row>
    <row r="145" spans="1:8">
      <c r="A145" s="584">
        <v>135</v>
      </c>
      <c r="B145" s="488"/>
      <c r="C145" s="593" t="s">
        <v>1897</v>
      </c>
      <c r="D145" s="265"/>
      <c r="E145" s="588" t="s">
        <v>13</v>
      </c>
      <c r="F145" s="270">
        <v>3</v>
      </c>
    </row>
    <row r="146" spans="1:8">
      <c r="A146" s="406"/>
      <c r="B146" s="414"/>
      <c r="C146" s="42"/>
      <c r="D146" s="42"/>
      <c r="E146" s="43"/>
      <c r="F146" s="407"/>
    </row>
    <row r="147" spans="1:8" ht="13.8">
      <c r="A147" s="387"/>
      <c r="B147" s="387"/>
      <c r="C147" s="418"/>
      <c r="D147" s="418"/>
      <c r="E147" s="418" t="s">
        <v>1</v>
      </c>
      <c r="F147" s="388"/>
    </row>
    <row r="148" spans="1:8" s="50" customFormat="1" ht="45" customHeight="1">
      <c r="A148"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48" s="971"/>
      <c r="C148" s="971"/>
      <c r="D148" s="971"/>
      <c r="E148" s="971"/>
      <c r="F148" s="971"/>
      <c r="G148" s="971"/>
      <c r="H148" s="971"/>
    </row>
  </sheetData>
  <mergeCells count="8">
    <mergeCell ref="A148:H14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K343"/>
  <sheetViews>
    <sheetView showZeros="0" view="pageBreakPreview" topLeftCell="A322" zoomScaleNormal="100" zoomScaleSheetLayoutView="100" workbookViewId="0">
      <selection activeCell="I338" sqref="I338"/>
    </sheetView>
  </sheetViews>
  <sheetFormatPr defaultColWidth="9.109375" defaultRowHeight="13.2"/>
  <cols>
    <col min="1" max="1" width="6.33203125" style="14" customWidth="1"/>
    <col min="2" max="2" width="16.21875" style="14" hidden="1" customWidth="1"/>
    <col min="3" max="3" width="40.21875" style="14" customWidth="1"/>
    <col min="4" max="4" width="12.109375" style="14" customWidth="1"/>
    <col min="5" max="5" width="13.33203125" style="14" customWidth="1"/>
    <col min="6" max="6" width="8.109375" style="14" customWidth="1"/>
    <col min="7" max="8" width="9.109375" style="14"/>
    <col min="9" max="9" width="20.77734375" style="14" customWidth="1"/>
    <col min="10" max="10" width="9.109375" style="14"/>
    <col min="11" max="11" width="9.109375" style="14" hidden="1" customWidth="1"/>
    <col min="12" max="16384" width="9.109375" style="14"/>
  </cols>
  <sheetData>
    <row r="1" spans="1:9" s="9" customFormat="1">
      <c r="A1" s="972" t="s">
        <v>8</v>
      </c>
      <c r="B1" s="972"/>
      <c r="C1" s="972"/>
      <c r="D1" s="10" t="str">
        <f ca="1">MID(CELL("filename",A1), FIND("]", CELL("filename",A1))+ 1, 255)</f>
        <v>2,15</v>
      </c>
      <c r="E1" s="243"/>
      <c r="G1" s="10"/>
      <c r="H1" s="10"/>
      <c r="I1" s="10"/>
    </row>
    <row r="2" spans="1:9" s="9" customFormat="1" ht="17.399999999999999">
      <c r="A2" s="974" t="str">
        <f>C9</f>
        <v>Termoeļļas tīkli</v>
      </c>
      <c r="B2" s="974"/>
      <c r="C2" s="974"/>
      <c r="D2" s="974"/>
      <c r="E2" s="974"/>
      <c r="F2" s="974"/>
      <c r="G2" s="974"/>
      <c r="H2" s="974"/>
      <c r="I2" s="974"/>
    </row>
    <row r="3" spans="1:9" ht="13.8" customHeight="1">
      <c r="A3" s="11" t="s">
        <v>1618</v>
      </c>
      <c r="B3" s="11"/>
      <c r="C3" s="13"/>
      <c r="D3" s="13"/>
      <c r="E3" s="13"/>
      <c r="F3" s="13"/>
    </row>
    <row r="4" spans="1:9" s="16" customFormat="1">
      <c r="A4" s="11" t="s">
        <v>1619</v>
      </c>
      <c r="B4" s="11"/>
      <c r="C4" s="15"/>
      <c r="D4" s="15"/>
      <c r="E4" s="15"/>
      <c r="F4" s="15"/>
    </row>
    <row r="5" spans="1:9" s="16" customFormat="1">
      <c r="A5" s="11" t="s">
        <v>1620</v>
      </c>
      <c r="B5" s="11"/>
      <c r="C5" s="17"/>
      <c r="D5" s="18"/>
      <c r="E5" s="18"/>
      <c r="F5" s="18"/>
    </row>
    <row r="6" spans="1:9">
      <c r="A6" s="19"/>
      <c r="B6" s="19"/>
    </row>
    <row r="7" spans="1:9" ht="14.25" customHeight="1">
      <c r="A7" s="975" t="s">
        <v>0</v>
      </c>
      <c r="B7" s="976"/>
      <c r="C7" s="1001" t="s">
        <v>2</v>
      </c>
      <c r="D7" s="1012"/>
      <c r="E7" s="1002"/>
      <c r="F7" s="980" t="s">
        <v>3</v>
      </c>
      <c r="G7" s="981" t="s">
        <v>4</v>
      </c>
      <c r="H7" s="20"/>
      <c r="I7" s="21"/>
    </row>
    <row r="8" spans="1:9" ht="59.25" customHeight="1">
      <c r="A8" s="975"/>
      <c r="B8" s="977"/>
      <c r="C8" s="1003"/>
      <c r="D8" s="1013"/>
      <c r="E8" s="1004"/>
      <c r="F8" s="980"/>
      <c r="G8" s="981"/>
      <c r="H8" s="20"/>
      <c r="I8" s="21"/>
    </row>
    <row r="9" spans="1:9">
      <c r="A9" s="22"/>
      <c r="B9" s="23"/>
      <c r="C9" s="244" t="s">
        <v>251</v>
      </c>
      <c r="D9" s="245"/>
      <c r="E9" s="245"/>
      <c r="F9" s="25"/>
      <c r="G9" s="26"/>
      <c r="H9" s="20"/>
      <c r="I9" s="21"/>
    </row>
    <row r="10" spans="1:9" ht="15.6">
      <c r="A10" s="600"/>
      <c r="B10" s="116"/>
      <c r="C10" s="331" t="s">
        <v>1898</v>
      </c>
      <c r="D10" s="601"/>
      <c r="E10" s="601"/>
      <c r="F10" s="582"/>
      <c r="G10" s="583"/>
      <c r="H10" s="20"/>
      <c r="I10" s="21"/>
    </row>
    <row r="11" spans="1:9">
      <c r="A11" s="602"/>
      <c r="B11" s="203"/>
      <c r="C11" s="603" t="s">
        <v>1899</v>
      </c>
      <c r="D11" s="603"/>
      <c r="E11" s="603"/>
      <c r="F11" s="604"/>
      <c r="G11" s="604"/>
      <c r="H11" s="20"/>
      <c r="I11" s="21"/>
    </row>
    <row r="12" spans="1:9" ht="39.6">
      <c r="A12" s="209">
        <v>1</v>
      </c>
      <c r="B12" s="203"/>
      <c r="C12" s="605" t="s">
        <v>899</v>
      </c>
      <c r="D12" s="605" t="s">
        <v>1900</v>
      </c>
      <c r="E12" s="605" t="s">
        <v>1901</v>
      </c>
      <c r="F12" s="606" t="s">
        <v>106</v>
      </c>
      <c r="G12" s="606">
        <v>1</v>
      </c>
      <c r="H12" s="20"/>
      <c r="I12" s="21"/>
    </row>
    <row r="13" spans="1:9">
      <c r="A13" s="209"/>
      <c r="B13" s="203"/>
      <c r="C13" s="607" t="s">
        <v>900</v>
      </c>
      <c r="D13" s="605"/>
      <c r="E13" s="605"/>
      <c r="F13" s="606"/>
      <c r="G13" s="606"/>
      <c r="H13" s="20"/>
      <c r="I13" s="21"/>
    </row>
    <row r="14" spans="1:9">
      <c r="A14" s="209"/>
      <c r="B14" s="203"/>
      <c r="C14" s="607" t="s">
        <v>901</v>
      </c>
      <c r="D14" s="605"/>
      <c r="E14" s="605"/>
      <c r="F14" s="606"/>
      <c r="G14" s="606"/>
      <c r="H14" s="20"/>
      <c r="I14" s="21"/>
    </row>
    <row r="15" spans="1:9">
      <c r="A15" s="209"/>
      <c r="B15" s="203"/>
      <c r="C15" s="607" t="s">
        <v>902</v>
      </c>
      <c r="D15" s="605"/>
      <c r="E15" s="605"/>
      <c r="F15" s="606"/>
      <c r="G15" s="606"/>
      <c r="H15" s="20"/>
      <c r="I15" s="21"/>
    </row>
    <row r="16" spans="1:9">
      <c r="A16" s="209"/>
      <c r="B16" s="203"/>
      <c r="C16" s="607" t="s">
        <v>903</v>
      </c>
      <c r="D16" s="605"/>
      <c r="E16" s="605"/>
      <c r="F16" s="606"/>
      <c r="G16" s="606"/>
      <c r="H16" s="20"/>
      <c r="I16" s="21"/>
    </row>
    <row r="17" spans="1:9">
      <c r="A17" s="209"/>
      <c r="B17" s="203"/>
      <c r="C17" s="605" t="s">
        <v>904</v>
      </c>
      <c r="D17" s="605"/>
      <c r="E17" s="605"/>
      <c r="F17" s="606"/>
      <c r="G17" s="606"/>
      <c r="H17" s="20"/>
      <c r="I17" s="21"/>
    </row>
    <row r="18" spans="1:9" ht="39.6">
      <c r="A18" s="209"/>
      <c r="B18" s="203"/>
      <c r="C18" s="605" t="s">
        <v>905</v>
      </c>
      <c r="D18" s="605"/>
      <c r="E18" s="605"/>
      <c r="F18" s="606"/>
      <c r="G18" s="606"/>
      <c r="H18" s="20"/>
      <c r="I18" s="21"/>
    </row>
    <row r="19" spans="1:9" ht="26.4">
      <c r="A19" s="209"/>
      <c r="B19" s="203"/>
      <c r="C19" s="605" t="s">
        <v>906</v>
      </c>
      <c r="D19" s="605"/>
      <c r="E19" s="605"/>
      <c r="F19" s="606"/>
      <c r="G19" s="606"/>
      <c r="H19" s="20"/>
      <c r="I19" s="21"/>
    </row>
    <row r="20" spans="1:9" ht="39.6">
      <c r="A20" s="209"/>
      <c r="B20" s="203"/>
      <c r="C20" s="605" t="s">
        <v>907</v>
      </c>
      <c r="D20" s="605"/>
      <c r="E20" s="605"/>
      <c r="F20" s="606"/>
      <c r="G20" s="606"/>
      <c r="H20" s="20"/>
      <c r="I20" s="21"/>
    </row>
    <row r="21" spans="1:9">
      <c r="A21" s="209"/>
      <c r="B21" s="203"/>
      <c r="C21" s="607" t="s">
        <v>908</v>
      </c>
      <c r="D21" s="605"/>
      <c r="E21" s="605"/>
      <c r="F21" s="606"/>
      <c r="G21" s="606"/>
      <c r="H21" s="20"/>
      <c r="I21" s="21"/>
    </row>
    <row r="22" spans="1:9">
      <c r="A22" s="209"/>
      <c r="B22" s="203"/>
      <c r="C22" s="607" t="s">
        <v>909</v>
      </c>
      <c r="D22" s="605"/>
      <c r="E22" s="605"/>
      <c r="F22" s="606"/>
      <c r="G22" s="606"/>
      <c r="H22" s="20"/>
      <c r="I22" s="21"/>
    </row>
    <row r="23" spans="1:9" ht="39.6">
      <c r="A23" s="209">
        <v>2</v>
      </c>
      <c r="B23" s="203"/>
      <c r="C23" s="605" t="s">
        <v>899</v>
      </c>
      <c r="D23" s="605" t="s">
        <v>1900</v>
      </c>
      <c r="E23" s="605" t="s">
        <v>1901</v>
      </c>
      <c r="F23" s="606" t="s">
        <v>106</v>
      </c>
      <c r="G23" s="606">
        <v>1</v>
      </c>
      <c r="H23" s="20"/>
      <c r="I23" s="21"/>
    </row>
    <row r="24" spans="1:9">
      <c r="A24" s="209"/>
      <c r="B24" s="203"/>
      <c r="C24" s="607" t="s">
        <v>900</v>
      </c>
      <c r="D24" s="605"/>
      <c r="E24" s="605"/>
      <c r="F24" s="606"/>
      <c r="G24" s="606"/>
      <c r="H24" s="20"/>
      <c r="I24" s="21"/>
    </row>
    <row r="25" spans="1:9">
      <c r="A25" s="209"/>
      <c r="B25" s="203"/>
      <c r="C25" s="607" t="s">
        <v>901</v>
      </c>
      <c r="D25" s="605"/>
      <c r="E25" s="605"/>
      <c r="F25" s="606"/>
      <c r="G25" s="606"/>
      <c r="H25" s="20"/>
      <c r="I25" s="21"/>
    </row>
    <row r="26" spans="1:9">
      <c r="A26" s="209"/>
      <c r="B26" s="203"/>
      <c r="C26" s="607" t="s">
        <v>902</v>
      </c>
      <c r="D26" s="605"/>
      <c r="E26" s="605"/>
      <c r="F26" s="606"/>
      <c r="G26" s="606"/>
      <c r="H26" s="20"/>
      <c r="I26" s="21"/>
    </row>
    <row r="27" spans="1:9">
      <c r="A27" s="209"/>
      <c r="B27" s="203"/>
      <c r="C27" s="607" t="s">
        <v>903</v>
      </c>
      <c r="D27" s="605"/>
      <c r="E27" s="605"/>
      <c r="F27" s="606"/>
      <c r="G27" s="606"/>
      <c r="H27" s="20"/>
      <c r="I27" s="21"/>
    </row>
    <row r="28" spans="1:9">
      <c r="A28" s="209"/>
      <c r="B28" s="203"/>
      <c r="C28" s="605" t="s">
        <v>904</v>
      </c>
      <c r="D28" s="605"/>
      <c r="E28" s="605"/>
      <c r="F28" s="606"/>
      <c r="G28" s="606"/>
      <c r="H28" s="20"/>
      <c r="I28" s="21"/>
    </row>
    <row r="29" spans="1:9" ht="39.6">
      <c r="A29" s="209"/>
      <c r="B29" s="203"/>
      <c r="C29" s="605" t="s">
        <v>905</v>
      </c>
      <c r="D29" s="605"/>
      <c r="E29" s="605"/>
      <c r="F29" s="606"/>
      <c r="G29" s="606"/>
      <c r="H29" s="20"/>
      <c r="I29" s="21"/>
    </row>
    <row r="30" spans="1:9" ht="26.4">
      <c r="A30" s="209"/>
      <c r="B30" s="203"/>
      <c r="C30" s="605" t="s">
        <v>906</v>
      </c>
      <c r="D30" s="605"/>
      <c r="E30" s="605"/>
      <c r="F30" s="606"/>
      <c r="G30" s="606"/>
      <c r="H30" s="20"/>
      <c r="I30" s="21"/>
    </row>
    <row r="31" spans="1:9" ht="39.6">
      <c r="A31" s="209"/>
      <c r="B31" s="203"/>
      <c r="C31" s="605" t="s">
        <v>907</v>
      </c>
      <c r="D31" s="605"/>
      <c r="E31" s="605"/>
      <c r="F31" s="606"/>
      <c r="G31" s="606"/>
      <c r="H31" s="20"/>
      <c r="I31" s="21"/>
    </row>
    <row r="32" spans="1:9">
      <c r="A32" s="209"/>
      <c r="B32" s="203"/>
      <c r="C32" s="607" t="s">
        <v>908</v>
      </c>
      <c r="D32" s="605"/>
      <c r="E32" s="605"/>
      <c r="F32" s="606"/>
      <c r="G32" s="606"/>
      <c r="H32" s="20"/>
      <c r="I32" s="21"/>
    </row>
    <row r="33" spans="1:9">
      <c r="A33" s="209"/>
      <c r="B33" s="203"/>
      <c r="C33" s="607" t="s">
        <v>909</v>
      </c>
      <c r="D33" s="605"/>
      <c r="E33" s="605"/>
      <c r="F33" s="606"/>
      <c r="G33" s="606"/>
      <c r="H33" s="20"/>
      <c r="I33" s="21"/>
    </row>
    <row r="34" spans="1:9" ht="26.4">
      <c r="A34" s="209">
        <v>3</v>
      </c>
      <c r="B34" s="203"/>
      <c r="C34" s="605" t="s">
        <v>910</v>
      </c>
      <c r="D34" s="605" t="s">
        <v>911</v>
      </c>
      <c r="E34" s="605" t="s">
        <v>1902</v>
      </c>
      <c r="F34" s="606" t="s">
        <v>106</v>
      </c>
      <c r="G34" s="606">
        <v>1</v>
      </c>
      <c r="H34" s="20"/>
      <c r="I34" s="21"/>
    </row>
    <row r="35" spans="1:9" ht="26.4">
      <c r="A35" s="209"/>
      <c r="B35" s="203"/>
      <c r="C35" s="608" t="s">
        <v>912</v>
      </c>
      <c r="D35" s="605"/>
      <c r="E35" s="605"/>
      <c r="F35" s="606"/>
      <c r="G35" s="606"/>
      <c r="H35" s="20"/>
      <c r="I35" s="21"/>
    </row>
    <row r="36" spans="1:9" ht="26.4">
      <c r="A36" s="209">
        <v>4</v>
      </c>
      <c r="B36" s="203"/>
      <c r="C36" s="605" t="s">
        <v>910</v>
      </c>
      <c r="D36" s="605" t="s">
        <v>911</v>
      </c>
      <c r="E36" s="605" t="s">
        <v>1902</v>
      </c>
      <c r="F36" s="606" t="s">
        <v>106</v>
      </c>
      <c r="G36" s="606">
        <v>1</v>
      </c>
      <c r="H36" s="20"/>
      <c r="I36" s="21"/>
    </row>
    <row r="37" spans="1:9" ht="26.4">
      <c r="A37" s="209"/>
      <c r="B37" s="203"/>
      <c r="C37" s="608" t="s">
        <v>913</v>
      </c>
      <c r="D37" s="605"/>
      <c r="E37" s="605"/>
      <c r="F37" s="606"/>
      <c r="G37" s="606"/>
      <c r="H37" s="20"/>
      <c r="I37" s="21"/>
    </row>
    <row r="38" spans="1:9" ht="39.6">
      <c r="A38" s="209">
        <f>A36+1</f>
        <v>5</v>
      </c>
      <c r="B38" s="203"/>
      <c r="C38" s="605" t="s">
        <v>914</v>
      </c>
      <c r="D38" s="609"/>
      <c r="E38" s="609" t="s">
        <v>1903</v>
      </c>
      <c r="F38" s="606" t="s">
        <v>106</v>
      </c>
      <c r="G38" s="606">
        <v>1</v>
      </c>
      <c r="H38" s="20"/>
      <c r="I38" s="21"/>
    </row>
    <row r="39" spans="1:9" ht="39.6">
      <c r="A39" s="209">
        <f t="shared" ref="A39:A94" si="0">A38+1</f>
        <v>6</v>
      </c>
      <c r="B39" s="203"/>
      <c r="C39" s="605" t="s">
        <v>914</v>
      </c>
      <c r="D39" s="609"/>
      <c r="E39" s="609" t="s">
        <v>1903</v>
      </c>
      <c r="F39" s="606" t="s">
        <v>106</v>
      </c>
      <c r="G39" s="606">
        <v>1</v>
      </c>
      <c r="H39" s="20"/>
      <c r="I39" s="21"/>
    </row>
    <row r="40" spans="1:9" ht="39.6">
      <c r="A40" s="209">
        <f t="shared" si="0"/>
        <v>7</v>
      </c>
      <c r="B40" s="203"/>
      <c r="C40" s="605" t="s">
        <v>914</v>
      </c>
      <c r="D40" s="609"/>
      <c r="E40" s="609" t="s">
        <v>1903</v>
      </c>
      <c r="F40" s="606" t="s">
        <v>106</v>
      </c>
      <c r="G40" s="606">
        <v>1</v>
      </c>
      <c r="H40" s="20"/>
      <c r="I40" s="21"/>
    </row>
    <row r="41" spans="1:9" ht="39.6">
      <c r="A41" s="209">
        <f t="shared" si="0"/>
        <v>8</v>
      </c>
      <c r="B41" s="203"/>
      <c r="C41" s="605" t="s">
        <v>914</v>
      </c>
      <c r="D41" s="609"/>
      <c r="E41" s="609" t="s">
        <v>1903</v>
      </c>
      <c r="F41" s="606" t="s">
        <v>106</v>
      </c>
      <c r="G41" s="606">
        <v>1</v>
      </c>
      <c r="H41" s="20"/>
      <c r="I41" s="21"/>
    </row>
    <row r="42" spans="1:9">
      <c r="A42" s="209">
        <f>A41+1</f>
        <v>9</v>
      </c>
      <c r="B42" s="203"/>
      <c r="C42" s="605" t="s">
        <v>915</v>
      </c>
      <c r="D42" s="609"/>
      <c r="E42" s="609" t="s">
        <v>916</v>
      </c>
      <c r="F42" s="606" t="s">
        <v>106</v>
      </c>
      <c r="G42" s="606">
        <v>1</v>
      </c>
      <c r="H42" s="20"/>
      <c r="I42" s="21"/>
    </row>
    <row r="43" spans="1:9" ht="26.4">
      <c r="A43" s="209"/>
      <c r="B43" s="203"/>
      <c r="C43" s="605" t="s">
        <v>917</v>
      </c>
      <c r="D43" s="609"/>
      <c r="E43" s="609" t="s">
        <v>918</v>
      </c>
      <c r="F43" s="606" t="s">
        <v>106</v>
      </c>
      <c r="G43" s="606">
        <v>1</v>
      </c>
      <c r="H43" s="20"/>
      <c r="I43" s="21"/>
    </row>
    <row r="44" spans="1:9" ht="39.6">
      <c r="A44" s="209">
        <f>A42+1</f>
        <v>10</v>
      </c>
      <c r="B44" s="203"/>
      <c r="C44" s="359" t="s">
        <v>919</v>
      </c>
      <c r="D44" s="609">
        <v>103</v>
      </c>
      <c r="E44" s="609" t="s">
        <v>1904</v>
      </c>
      <c r="F44" s="606" t="s">
        <v>106</v>
      </c>
      <c r="G44" s="606">
        <v>1</v>
      </c>
      <c r="H44" s="20"/>
      <c r="I44" s="21"/>
    </row>
    <row r="45" spans="1:9" ht="39.6">
      <c r="A45" s="209">
        <f t="shared" si="0"/>
        <v>11</v>
      </c>
      <c r="B45" s="203"/>
      <c r="C45" s="359" t="s">
        <v>919</v>
      </c>
      <c r="D45" s="609">
        <v>103</v>
      </c>
      <c r="E45" s="609" t="s">
        <v>1904</v>
      </c>
      <c r="F45" s="606" t="s">
        <v>106</v>
      </c>
      <c r="G45" s="606">
        <v>1</v>
      </c>
      <c r="H45" s="20"/>
      <c r="I45" s="21"/>
    </row>
    <row r="46" spans="1:9" ht="26.4">
      <c r="A46" s="209">
        <f t="shared" si="0"/>
        <v>12</v>
      </c>
      <c r="B46" s="203"/>
      <c r="C46" s="605" t="s">
        <v>920</v>
      </c>
      <c r="D46" s="609"/>
      <c r="E46" s="609" t="s">
        <v>921</v>
      </c>
      <c r="F46" s="606" t="s">
        <v>7</v>
      </c>
      <c r="G46" s="606">
        <v>1</v>
      </c>
      <c r="H46" s="20"/>
      <c r="I46" s="21"/>
    </row>
    <row r="47" spans="1:9" ht="26.4">
      <c r="A47" s="209">
        <f t="shared" si="0"/>
        <v>13</v>
      </c>
      <c r="B47" s="203"/>
      <c r="C47" s="605" t="s">
        <v>920</v>
      </c>
      <c r="D47" s="609"/>
      <c r="E47" s="609" t="s">
        <v>921</v>
      </c>
      <c r="F47" s="606" t="s">
        <v>7</v>
      </c>
      <c r="G47" s="606">
        <v>1</v>
      </c>
      <c r="H47" s="20"/>
      <c r="I47" s="21"/>
    </row>
    <row r="48" spans="1:9">
      <c r="A48" s="209">
        <f t="shared" si="0"/>
        <v>14</v>
      </c>
      <c r="B48" s="203"/>
      <c r="C48" s="359" t="s">
        <v>922</v>
      </c>
      <c r="D48" s="609" t="s">
        <v>923</v>
      </c>
      <c r="E48" s="609" t="s">
        <v>924</v>
      </c>
      <c r="F48" s="606" t="s">
        <v>106</v>
      </c>
      <c r="G48" s="606">
        <v>1</v>
      </c>
      <c r="H48" s="20"/>
      <c r="I48" s="21"/>
    </row>
    <row r="49" spans="1:9">
      <c r="A49" s="209">
        <f t="shared" si="0"/>
        <v>15</v>
      </c>
      <c r="B49" s="203"/>
      <c r="C49" s="607" t="s">
        <v>925</v>
      </c>
      <c r="D49" s="609"/>
      <c r="E49" s="610" t="s">
        <v>1905</v>
      </c>
      <c r="F49" s="606" t="s">
        <v>7</v>
      </c>
      <c r="G49" s="606">
        <v>1</v>
      </c>
      <c r="H49" s="20"/>
      <c r="I49" s="21"/>
    </row>
    <row r="50" spans="1:9">
      <c r="A50" s="209">
        <f t="shared" si="0"/>
        <v>16</v>
      </c>
      <c r="B50" s="203"/>
      <c r="C50" s="607" t="s">
        <v>926</v>
      </c>
      <c r="D50" s="609"/>
      <c r="E50" s="609"/>
      <c r="F50" s="606" t="s">
        <v>7</v>
      </c>
      <c r="G50" s="606">
        <v>1</v>
      </c>
      <c r="H50" s="20"/>
      <c r="I50" s="21"/>
    </row>
    <row r="51" spans="1:9">
      <c r="A51" s="209">
        <f t="shared" si="0"/>
        <v>17</v>
      </c>
      <c r="B51" s="203"/>
      <c r="C51" s="607" t="s">
        <v>927</v>
      </c>
      <c r="D51" s="609"/>
      <c r="E51" s="609" t="s">
        <v>986</v>
      </c>
      <c r="F51" s="606" t="s">
        <v>7</v>
      </c>
      <c r="G51" s="606">
        <v>1</v>
      </c>
      <c r="H51" s="20"/>
      <c r="I51" s="21"/>
    </row>
    <row r="52" spans="1:9">
      <c r="A52" s="209">
        <f t="shared" si="0"/>
        <v>18</v>
      </c>
      <c r="B52" s="203"/>
      <c r="C52" s="359" t="s">
        <v>922</v>
      </c>
      <c r="D52" s="609" t="s">
        <v>923</v>
      </c>
      <c r="E52" s="609" t="s">
        <v>924</v>
      </c>
      <c r="F52" s="606" t="s">
        <v>106</v>
      </c>
      <c r="G52" s="606">
        <v>1</v>
      </c>
      <c r="H52" s="20"/>
      <c r="I52" s="21"/>
    </row>
    <row r="53" spans="1:9">
      <c r="A53" s="209">
        <f t="shared" si="0"/>
        <v>19</v>
      </c>
      <c r="B53" s="203"/>
      <c r="C53" s="359" t="s">
        <v>928</v>
      </c>
      <c r="D53" s="609" t="s">
        <v>923</v>
      </c>
      <c r="E53" s="609" t="s">
        <v>929</v>
      </c>
      <c r="F53" s="606" t="s">
        <v>106</v>
      </c>
      <c r="G53" s="606">
        <v>1</v>
      </c>
      <c r="H53" s="20"/>
      <c r="I53" s="21"/>
    </row>
    <row r="54" spans="1:9">
      <c r="A54" s="209">
        <f t="shared" si="0"/>
        <v>20</v>
      </c>
      <c r="B54" s="203"/>
      <c r="C54" s="359" t="s">
        <v>928</v>
      </c>
      <c r="D54" s="609" t="s">
        <v>923</v>
      </c>
      <c r="E54" s="609" t="s">
        <v>929</v>
      </c>
      <c r="F54" s="606" t="s">
        <v>106</v>
      </c>
      <c r="G54" s="606">
        <v>1</v>
      </c>
      <c r="H54" s="20"/>
      <c r="I54" s="21"/>
    </row>
    <row r="55" spans="1:9">
      <c r="A55" s="209">
        <f t="shared" si="0"/>
        <v>21</v>
      </c>
      <c r="B55" s="203"/>
      <c r="C55" s="607" t="s">
        <v>930</v>
      </c>
      <c r="D55" s="609"/>
      <c r="E55" s="609" t="s">
        <v>929</v>
      </c>
      <c r="F55" s="606" t="s">
        <v>106</v>
      </c>
      <c r="G55" s="606">
        <v>1</v>
      </c>
      <c r="H55" s="20"/>
      <c r="I55" s="21"/>
    </row>
    <row r="56" spans="1:9">
      <c r="A56" s="209">
        <f t="shared" si="0"/>
        <v>22</v>
      </c>
      <c r="B56" s="203"/>
      <c r="C56" s="607" t="s">
        <v>925</v>
      </c>
      <c r="D56" s="609"/>
      <c r="E56" s="610" t="s">
        <v>1905</v>
      </c>
      <c r="F56" s="606" t="s">
        <v>7</v>
      </c>
      <c r="G56" s="606">
        <v>1</v>
      </c>
      <c r="H56" s="20"/>
      <c r="I56" s="21"/>
    </row>
    <row r="57" spans="1:9">
      <c r="A57" s="209">
        <f t="shared" si="0"/>
        <v>23</v>
      </c>
      <c r="B57" s="203"/>
      <c r="C57" s="607" t="s">
        <v>926</v>
      </c>
      <c r="D57" s="609"/>
      <c r="E57" s="609"/>
      <c r="F57" s="606" t="s">
        <v>7</v>
      </c>
      <c r="G57" s="606">
        <v>1</v>
      </c>
      <c r="H57" s="20"/>
      <c r="I57" s="21"/>
    </row>
    <row r="58" spans="1:9">
      <c r="A58" s="209">
        <f t="shared" si="0"/>
        <v>24</v>
      </c>
      <c r="B58" s="203"/>
      <c r="C58" s="607" t="s">
        <v>925</v>
      </c>
      <c r="D58" s="609"/>
      <c r="E58" s="610" t="s">
        <v>1905</v>
      </c>
      <c r="F58" s="606" t="s">
        <v>7</v>
      </c>
      <c r="G58" s="606">
        <v>1</v>
      </c>
      <c r="H58" s="20"/>
      <c r="I58" s="21"/>
    </row>
    <row r="59" spans="1:9">
      <c r="A59" s="209">
        <f t="shared" si="0"/>
        <v>25</v>
      </c>
      <c r="B59" s="203"/>
      <c r="C59" s="607" t="s">
        <v>926</v>
      </c>
      <c r="D59" s="609"/>
      <c r="E59" s="609"/>
      <c r="F59" s="606" t="s">
        <v>7</v>
      </c>
      <c r="G59" s="606">
        <v>1</v>
      </c>
      <c r="H59" s="20"/>
      <c r="I59" s="21"/>
    </row>
    <row r="60" spans="1:9">
      <c r="A60" s="209">
        <f t="shared" si="0"/>
        <v>26</v>
      </c>
      <c r="B60" s="203"/>
      <c r="C60" s="605" t="s">
        <v>931</v>
      </c>
      <c r="D60" s="609"/>
      <c r="E60" s="609" t="s">
        <v>929</v>
      </c>
      <c r="F60" s="606" t="s">
        <v>7</v>
      </c>
      <c r="G60" s="606">
        <v>1</v>
      </c>
      <c r="H60" s="20"/>
      <c r="I60" s="21"/>
    </row>
    <row r="61" spans="1:9">
      <c r="A61" s="209">
        <f t="shared" si="0"/>
        <v>27</v>
      </c>
      <c r="B61" s="203"/>
      <c r="C61" s="359" t="s">
        <v>928</v>
      </c>
      <c r="D61" s="609" t="s">
        <v>923</v>
      </c>
      <c r="E61" s="609" t="s">
        <v>929</v>
      </c>
      <c r="F61" s="606" t="s">
        <v>106</v>
      </c>
      <c r="G61" s="606">
        <v>1</v>
      </c>
      <c r="H61" s="20"/>
      <c r="I61" s="21"/>
    </row>
    <row r="62" spans="1:9">
      <c r="A62" s="209">
        <f t="shared" si="0"/>
        <v>28</v>
      </c>
      <c r="B62" s="203"/>
      <c r="C62" s="359" t="s">
        <v>928</v>
      </c>
      <c r="D62" s="609" t="s">
        <v>923</v>
      </c>
      <c r="E62" s="609" t="s">
        <v>929</v>
      </c>
      <c r="F62" s="606" t="s">
        <v>106</v>
      </c>
      <c r="G62" s="606">
        <v>1</v>
      </c>
      <c r="H62" s="20"/>
      <c r="I62" s="21"/>
    </row>
    <row r="63" spans="1:9">
      <c r="A63" s="209">
        <f t="shared" si="0"/>
        <v>29</v>
      </c>
      <c r="B63" s="203"/>
      <c r="C63" s="607" t="s">
        <v>930</v>
      </c>
      <c r="D63" s="609"/>
      <c r="E63" s="609" t="s">
        <v>929</v>
      </c>
      <c r="F63" s="606" t="s">
        <v>106</v>
      </c>
      <c r="G63" s="606">
        <v>1</v>
      </c>
      <c r="H63" s="20"/>
      <c r="I63" s="21"/>
    </row>
    <row r="64" spans="1:9">
      <c r="A64" s="209">
        <f t="shared" si="0"/>
        <v>30</v>
      </c>
      <c r="B64" s="203"/>
      <c r="C64" s="607" t="s">
        <v>925</v>
      </c>
      <c r="D64" s="609"/>
      <c r="E64" s="610" t="s">
        <v>1905</v>
      </c>
      <c r="F64" s="606" t="s">
        <v>7</v>
      </c>
      <c r="G64" s="606">
        <v>1</v>
      </c>
      <c r="H64" s="20"/>
      <c r="I64" s="21"/>
    </row>
    <row r="65" spans="1:9">
      <c r="A65" s="209">
        <f t="shared" si="0"/>
        <v>31</v>
      </c>
      <c r="B65" s="203"/>
      <c r="C65" s="607" t="s">
        <v>926</v>
      </c>
      <c r="D65" s="609"/>
      <c r="E65" s="609"/>
      <c r="F65" s="606" t="s">
        <v>7</v>
      </c>
      <c r="G65" s="606">
        <v>1</v>
      </c>
      <c r="H65" s="20"/>
      <c r="I65" s="21"/>
    </row>
    <row r="66" spans="1:9">
      <c r="A66" s="209">
        <f t="shared" si="0"/>
        <v>32</v>
      </c>
      <c r="B66" s="203"/>
      <c r="C66" s="607" t="s">
        <v>925</v>
      </c>
      <c r="D66" s="609"/>
      <c r="E66" s="610" t="s">
        <v>1905</v>
      </c>
      <c r="F66" s="606" t="s">
        <v>7</v>
      </c>
      <c r="G66" s="606">
        <v>1</v>
      </c>
      <c r="H66" s="20"/>
      <c r="I66" s="21"/>
    </row>
    <row r="67" spans="1:9">
      <c r="A67" s="209">
        <f t="shared" si="0"/>
        <v>33</v>
      </c>
      <c r="B67" s="203"/>
      <c r="C67" s="607" t="s">
        <v>926</v>
      </c>
      <c r="D67" s="609"/>
      <c r="E67" s="609"/>
      <c r="F67" s="606" t="s">
        <v>7</v>
      </c>
      <c r="G67" s="606">
        <v>1</v>
      </c>
      <c r="H67" s="20"/>
      <c r="I67" s="21"/>
    </row>
    <row r="68" spans="1:9">
      <c r="A68" s="209">
        <f t="shared" si="0"/>
        <v>34</v>
      </c>
      <c r="B68" s="203"/>
      <c r="C68" s="605" t="s">
        <v>931</v>
      </c>
      <c r="D68" s="609"/>
      <c r="E68" s="609" t="s">
        <v>929</v>
      </c>
      <c r="F68" s="606" t="s">
        <v>7</v>
      </c>
      <c r="G68" s="606">
        <v>1</v>
      </c>
      <c r="H68" s="20"/>
      <c r="I68" s="21"/>
    </row>
    <row r="69" spans="1:9">
      <c r="A69" s="209">
        <f t="shared" si="0"/>
        <v>35</v>
      </c>
      <c r="B69" s="203"/>
      <c r="C69" s="359" t="s">
        <v>928</v>
      </c>
      <c r="D69" s="609" t="s">
        <v>923</v>
      </c>
      <c r="E69" s="609" t="s">
        <v>929</v>
      </c>
      <c r="F69" s="606" t="s">
        <v>106</v>
      </c>
      <c r="G69" s="606">
        <v>1</v>
      </c>
      <c r="H69" s="20"/>
      <c r="I69" s="21"/>
    </row>
    <row r="70" spans="1:9">
      <c r="A70" s="209">
        <f t="shared" si="0"/>
        <v>36</v>
      </c>
      <c r="B70" s="203"/>
      <c r="C70" s="359" t="s">
        <v>932</v>
      </c>
      <c r="D70" s="609" t="s">
        <v>923</v>
      </c>
      <c r="E70" s="609" t="s">
        <v>924</v>
      </c>
      <c r="F70" s="606" t="s">
        <v>106</v>
      </c>
      <c r="G70" s="606">
        <v>1</v>
      </c>
      <c r="H70" s="20"/>
      <c r="I70" s="21"/>
    </row>
    <row r="71" spans="1:9">
      <c r="A71" s="209">
        <f t="shared" si="0"/>
        <v>37</v>
      </c>
      <c r="B71" s="203"/>
      <c r="C71" s="607" t="s">
        <v>925</v>
      </c>
      <c r="D71" s="609"/>
      <c r="E71" s="610" t="s">
        <v>1905</v>
      </c>
      <c r="F71" s="606" t="s">
        <v>7</v>
      </c>
      <c r="G71" s="606">
        <v>1</v>
      </c>
      <c r="H71" s="20"/>
      <c r="I71" s="21"/>
    </row>
    <row r="72" spans="1:9">
      <c r="A72" s="209">
        <f t="shared" si="0"/>
        <v>38</v>
      </c>
      <c r="B72" s="203"/>
      <c r="C72" s="607" t="s">
        <v>926</v>
      </c>
      <c r="D72" s="609"/>
      <c r="E72" s="609"/>
      <c r="F72" s="606" t="s">
        <v>7</v>
      </c>
      <c r="G72" s="606">
        <v>1</v>
      </c>
      <c r="H72" s="20"/>
      <c r="I72" s="21"/>
    </row>
    <row r="73" spans="1:9">
      <c r="A73" s="209">
        <f t="shared" si="0"/>
        <v>39</v>
      </c>
      <c r="B73" s="203"/>
      <c r="C73" s="607" t="s">
        <v>927</v>
      </c>
      <c r="D73" s="609"/>
      <c r="E73" s="609" t="s">
        <v>986</v>
      </c>
      <c r="F73" s="606" t="s">
        <v>7</v>
      </c>
      <c r="G73" s="606">
        <v>1</v>
      </c>
      <c r="H73" s="20"/>
      <c r="I73" s="21"/>
    </row>
    <row r="74" spans="1:9">
      <c r="A74" s="209">
        <f t="shared" si="0"/>
        <v>40</v>
      </c>
      <c r="B74" s="203"/>
      <c r="C74" s="359" t="s">
        <v>932</v>
      </c>
      <c r="D74" s="609" t="s">
        <v>923</v>
      </c>
      <c r="E74" s="609" t="s">
        <v>924</v>
      </c>
      <c r="F74" s="606" t="s">
        <v>106</v>
      </c>
      <c r="G74" s="606">
        <v>1</v>
      </c>
      <c r="H74" s="20"/>
      <c r="I74" s="21"/>
    </row>
    <row r="75" spans="1:9">
      <c r="A75" s="209">
        <f t="shared" si="0"/>
        <v>41</v>
      </c>
      <c r="B75" s="203"/>
      <c r="C75" s="359" t="s">
        <v>928</v>
      </c>
      <c r="D75" s="609" t="s">
        <v>923</v>
      </c>
      <c r="E75" s="609" t="s">
        <v>929</v>
      </c>
      <c r="F75" s="606" t="s">
        <v>106</v>
      </c>
      <c r="G75" s="606">
        <v>1</v>
      </c>
      <c r="H75" s="20"/>
      <c r="I75" s="21"/>
    </row>
    <row r="76" spans="1:9">
      <c r="A76" s="209">
        <f t="shared" si="0"/>
        <v>42</v>
      </c>
      <c r="B76" s="203"/>
      <c r="C76" s="607" t="s">
        <v>930</v>
      </c>
      <c r="D76" s="609"/>
      <c r="E76" s="609" t="s">
        <v>929</v>
      </c>
      <c r="F76" s="606" t="s">
        <v>106</v>
      </c>
      <c r="G76" s="606">
        <v>1</v>
      </c>
      <c r="H76" s="20"/>
      <c r="I76" s="21"/>
    </row>
    <row r="77" spans="1:9">
      <c r="A77" s="209">
        <f t="shared" si="0"/>
        <v>43</v>
      </c>
      <c r="B77" s="203"/>
      <c r="C77" s="607" t="s">
        <v>925</v>
      </c>
      <c r="D77" s="609"/>
      <c r="E77" s="610" t="s">
        <v>1905</v>
      </c>
      <c r="F77" s="606" t="s">
        <v>7</v>
      </c>
      <c r="G77" s="606">
        <v>1</v>
      </c>
      <c r="H77" s="20"/>
      <c r="I77" s="21"/>
    </row>
    <row r="78" spans="1:9">
      <c r="A78" s="209">
        <f t="shared" si="0"/>
        <v>44</v>
      </c>
      <c r="B78" s="203"/>
      <c r="C78" s="607" t="s">
        <v>926</v>
      </c>
      <c r="D78" s="609"/>
      <c r="E78" s="609"/>
      <c r="F78" s="606" t="s">
        <v>7</v>
      </c>
      <c r="G78" s="606">
        <v>1</v>
      </c>
      <c r="H78" s="20"/>
      <c r="I78" s="21"/>
    </row>
    <row r="79" spans="1:9">
      <c r="A79" s="209">
        <f t="shared" si="0"/>
        <v>45</v>
      </c>
      <c r="B79" s="203"/>
      <c r="C79" s="607" t="s">
        <v>925</v>
      </c>
      <c r="D79" s="609"/>
      <c r="E79" s="610" t="s">
        <v>1905</v>
      </c>
      <c r="F79" s="606" t="s">
        <v>7</v>
      </c>
      <c r="G79" s="606">
        <v>1</v>
      </c>
      <c r="H79" s="20"/>
      <c r="I79" s="21"/>
    </row>
    <row r="80" spans="1:9">
      <c r="A80" s="209">
        <f t="shared" si="0"/>
        <v>46</v>
      </c>
      <c r="B80" s="203"/>
      <c r="C80" s="607" t="s">
        <v>926</v>
      </c>
      <c r="D80" s="609"/>
      <c r="E80" s="609"/>
      <c r="F80" s="606" t="s">
        <v>7</v>
      </c>
      <c r="G80" s="606">
        <v>1</v>
      </c>
      <c r="H80" s="20"/>
      <c r="I80" s="21"/>
    </row>
    <row r="81" spans="1:9">
      <c r="A81" s="209">
        <f t="shared" si="0"/>
        <v>47</v>
      </c>
      <c r="B81" s="203"/>
      <c r="C81" s="605" t="s">
        <v>931</v>
      </c>
      <c r="D81" s="609"/>
      <c r="E81" s="609" t="s">
        <v>929</v>
      </c>
      <c r="F81" s="606" t="s">
        <v>7</v>
      </c>
      <c r="G81" s="606">
        <v>1</v>
      </c>
      <c r="H81" s="20"/>
      <c r="I81" s="21"/>
    </row>
    <row r="82" spans="1:9">
      <c r="A82" s="209">
        <f t="shared" si="0"/>
        <v>48</v>
      </c>
      <c r="B82" s="203"/>
      <c r="C82" s="359" t="s">
        <v>928</v>
      </c>
      <c r="D82" s="609" t="s">
        <v>923</v>
      </c>
      <c r="E82" s="609" t="s">
        <v>929</v>
      </c>
      <c r="F82" s="606" t="s">
        <v>106</v>
      </c>
      <c r="G82" s="606">
        <v>1</v>
      </c>
      <c r="H82" s="20"/>
      <c r="I82" s="21"/>
    </row>
    <row r="83" spans="1:9">
      <c r="A83" s="209">
        <f t="shared" si="0"/>
        <v>49</v>
      </c>
      <c r="B83" s="203"/>
      <c r="C83" s="359" t="s">
        <v>928</v>
      </c>
      <c r="D83" s="609" t="s">
        <v>923</v>
      </c>
      <c r="E83" s="609" t="s">
        <v>929</v>
      </c>
      <c r="F83" s="606" t="s">
        <v>106</v>
      </c>
      <c r="G83" s="606">
        <v>1</v>
      </c>
      <c r="H83" s="20"/>
      <c r="I83" s="21"/>
    </row>
    <row r="84" spans="1:9">
      <c r="A84" s="209">
        <f t="shared" si="0"/>
        <v>50</v>
      </c>
      <c r="B84" s="203"/>
      <c r="C84" s="607" t="s">
        <v>930</v>
      </c>
      <c r="D84" s="609"/>
      <c r="E84" s="609" t="s">
        <v>929</v>
      </c>
      <c r="F84" s="606" t="s">
        <v>106</v>
      </c>
      <c r="G84" s="606">
        <v>1</v>
      </c>
      <c r="H84" s="20"/>
      <c r="I84" s="21"/>
    </row>
    <row r="85" spans="1:9">
      <c r="A85" s="209">
        <f t="shared" si="0"/>
        <v>51</v>
      </c>
      <c r="B85" s="203"/>
      <c r="C85" s="607" t="s">
        <v>925</v>
      </c>
      <c r="D85" s="609"/>
      <c r="E85" s="610" t="s">
        <v>1905</v>
      </c>
      <c r="F85" s="606" t="s">
        <v>7</v>
      </c>
      <c r="G85" s="606">
        <v>1</v>
      </c>
      <c r="H85" s="20"/>
      <c r="I85" s="21"/>
    </row>
    <row r="86" spans="1:9">
      <c r="A86" s="209">
        <f t="shared" si="0"/>
        <v>52</v>
      </c>
      <c r="B86" s="203"/>
      <c r="C86" s="607" t="s">
        <v>926</v>
      </c>
      <c r="D86" s="609"/>
      <c r="E86" s="609"/>
      <c r="F86" s="606" t="s">
        <v>7</v>
      </c>
      <c r="G86" s="606">
        <v>1</v>
      </c>
      <c r="H86" s="20"/>
      <c r="I86" s="21"/>
    </row>
    <row r="87" spans="1:9">
      <c r="A87" s="209">
        <f t="shared" si="0"/>
        <v>53</v>
      </c>
      <c r="B87" s="203"/>
      <c r="C87" s="607" t="s">
        <v>925</v>
      </c>
      <c r="D87" s="609"/>
      <c r="E87" s="610" t="s">
        <v>1905</v>
      </c>
      <c r="F87" s="606" t="s">
        <v>7</v>
      </c>
      <c r="G87" s="606">
        <v>1</v>
      </c>
      <c r="H87" s="20"/>
      <c r="I87" s="21"/>
    </row>
    <row r="88" spans="1:9">
      <c r="A88" s="209">
        <f t="shared" si="0"/>
        <v>54</v>
      </c>
      <c r="B88" s="203"/>
      <c r="C88" s="607" t="s">
        <v>926</v>
      </c>
      <c r="D88" s="609"/>
      <c r="E88" s="609"/>
      <c r="F88" s="606" t="s">
        <v>7</v>
      </c>
      <c r="G88" s="606">
        <v>1</v>
      </c>
      <c r="H88" s="20"/>
      <c r="I88" s="21"/>
    </row>
    <row r="89" spans="1:9">
      <c r="A89" s="209">
        <f t="shared" si="0"/>
        <v>55</v>
      </c>
      <c r="B89" s="203"/>
      <c r="C89" s="605" t="s">
        <v>931</v>
      </c>
      <c r="D89" s="609"/>
      <c r="E89" s="609" t="s">
        <v>929</v>
      </c>
      <c r="F89" s="606" t="s">
        <v>7</v>
      </c>
      <c r="G89" s="606">
        <v>1</v>
      </c>
      <c r="H89" s="20"/>
      <c r="I89" s="21"/>
    </row>
    <row r="90" spans="1:9">
      <c r="A90" s="209">
        <f t="shared" si="0"/>
        <v>56</v>
      </c>
      <c r="B90" s="203"/>
      <c r="C90" s="359" t="s">
        <v>928</v>
      </c>
      <c r="D90" s="609" t="s">
        <v>923</v>
      </c>
      <c r="E90" s="609" t="s">
        <v>929</v>
      </c>
      <c r="F90" s="606" t="s">
        <v>106</v>
      </c>
      <c r="G90" s="606">
        <v>1</v>
      </c>
      <c r="H90" s="20"/>
      <c r="I90" s="21"/>
    </row>
    <row r="91" spans="1:9">
      <c r="A91" s="209">
        <f t="shared" si="0"/>
        <v>57</v>
      </c>
      <c r="B91" s="203"/>
      <c r="C91" s="359" t="s">
        <v>928</v>
      </c>
      <c r="D91" s="609" t="s">
        <v>923</v>
      </c>
      <c r="E91" s="609" t="s">
        <v>933</v>
      </c>
      <c r="F91" s="606" t="s">
        <v>106</v>
      </c>
      <c r="G91" s="606">
        <v>1</v>
      </c>
      <c r="H91" s="20"/>
      <c r="I91" s="21"/>
    </row>
    <row r="92" spans="1:9">
      <c r="A92" s="209">
        <f t="shared" si="0"/>
        <v>58</v>
      </c>
      <c r="B92" s="203"/>
      <c r="C92" s="607" t="s">
        <v>925</v>
      </c>
      <c r="D92" s="609"/>
      <c r="E92" s="610" t="s">
        <v>1905</v>
      </c>
      <c r="F92" s="606" t="s">
        <v>7</v>
      </c>
      <c r="G92" s="606">
        <v>1</v>
      </c>
      <c r="H92" s="20"/>
      <c r="I92" s="21"/>
    </row>
    <row r="93" spans="1:9">
      <c r="A93" s="209">
        <f t="shared" si="0"/>
        <v>59</v>
      </c>
      <c r="B93" s="203"/>
      <c r="C93" s="607" t="s">
        <v>926</v>
      </c>
      <c r="D93" s="609"/>
      <c r="E93" s="609"/>
      <c r="F93" s="606" t="s">
        <v>7</v>
      </c>
      <c r="G93" s="606">
        <v>1</v>
      </c>
      <c r="H93" s="20"/>
      <c r="I93" s="21"/>
    </row>
    <row r="94" spans="1:9">
      <c r="A94" s="209">
        <f t="shared" si="0"/>
        <v>60</v>
      </c>
      <c r="B94" s="203"/>
      <c r="C94" s="607" t="s">
        <v>927</v>
      </c>
      <c r="D94" s="609"/>
      <c r="E94" s="609" t="s">
        <v>986</v>
      </c>
      <c r="F94" s="606" t="s">
        <v>7</v>
      </c>
      <c r="G94" s="606">
        <v>1</v>
      </c>
      <c r="H94" s="20"/>
      <c r="I94" s="21"/>
    </row>
    <row r="95" spans="1:9">
      <c r="A95" s="209">
        <v>61</v>
      </c>
      <c r="B95" s="203"/>
      <c r="C95" s="605" t="s">
        <v>934</v>
      </c>
      <c r="D95" s="605"/>
      <c r="E95" s="605"/>
      <c r="F95" s="606" t="s">
        <v>106</v>
      </c>
      <c r="G95" s="606">
        <v>1</v>
      </c>
      <c r="H95" s="20"/>
      <c r="I95" s="21"/>
    </row>
    <row r="96" spans="1:9">
      <c r="A96" s="209"/>
      <c r="B96" s="203"/>
      <c r="C96" s="608" t="s">
        <v>935</v>
      </c>
      <c r="D96" s="609"/>
      <c r="E96" s="605"/>
      <c r="F96" s="606" t="s">
        <v>7</v>
      </c>
      <c r="G96" s="606">
        <v>1</v>
      </c>
      <c r="H96" s="20"/>
      <c r="I96" s="21"/>
    </row>
    <row r="97" spans="1:9">
      <c r="A97" s="209"/>
      <c r="B97" s="203"/>
      <c r="C97" s="608" t="s">
        <v>936</v>
      </c>
      <c r="D97" s="609"/>
      <c r="E97" s="605"/>
      <c r="F97" s="606" t="s">
        <v>7</v>
      </c>
      <c r="G97" s="606">
        <v>1</v>
      </c>
      <c r="H97" s="20"/>
      <c r="I97" s="21"/>
    </row>
    <row r="98" spans="1:9">
      <c r="A98" s="209"/>
      <c r="B98" s="203"/>
      <c r="C98" s="608" t="s">
        <v>937</v>
      </c>
      <c r="D98" s="609"/>
      <c r="E98" s="605"/>
      <c r="F98" s="606" t="s">
        <v>7</v>
      </c>
      <c r="G98" s="606">
        <v>10</v>
      </c>
      <c r="H98" s="20"/>
      <c r="I98" s="21"/>
    </row>
    <row r="99" spans="1:9">
      <c r="A99" s="209"/>
      <c r="B99" s="203"/>
      <c r="C99" s="608" t="s">
        <v>938</v>
      </c>
      <c r="D99" s="609"/>
      <c r="E99" s="605"/>
      <c r="F99" s="606" t="s">
        <v>7</v>
      </c>
      <c r="G99" s="606">
        <v>1</v>
      </c>
      <c r="H99" s="20"/>
      <c r="I99" s="21"/>
    </row>
    <row r="100" spans="1:9">
      <c r="A100" s="209"/>
      <c r="B100" s="203"/>
      <c r="C100" s="608" t="s">
        <v>939</v>
      </c>
      <c r="D100" s="609"/>
      <c r="E100" s="605"/>
      <c r="F100" s="606" t="s">
        <v>7</v>
      </c>
      <c r="G100" s="606">
        <v>1</v>
      </c>
      <c r="H100" s="20"/>
      <c r="I100" s="21"/>
    </row>
    <row r="101" spans="1:9">
      <c r="A101" s="209"/>
      <c r="B101" s="203"/>
      <c r="C101" s="608" t="s">
        <v>940</v>
      </c>
      <c r="D101" s="609"/>
      <c r="E101" s="605"/>
      <c r="F101" s="606" t="s">
        <v>7</v>
      </c>
      <c r="G101" s="606">
        <v>1</v>
      </c>
      <c r="H101" s="20"/>
      <c r="I101" s="21"/>
    </row>
    <row r="102" spans="1:9">
      <c r="A102" s="209"/>
      <c r="B102" s="203"/>
      <c r="C102" s="608" t="s">
        <v>941</v>
      </c>
      <c r="D102" s="609"/>
      <c r="E102" s="605"/>
      <c r="F102" s="606" t="s">
        <v>7</v>
      </c>
      <c r="G102" s="606">
        <v>5</v>
      </c>
      <c r="H102" s="20"/>
      <c r="I102" s="21"/>
    </row>
    <row r="103" spans="1:9">
      <c r="A103" s="209"/>
      <c r="B103" s="203"/>
      <c r="C103" s="608" t="s">
        <v>942</v>
      </c>
      <c r="D103" s="609"/>
      <c r="E103" s="605"/>
      <c r="F103" s="606" t="s">
        <v>7</v>
      </c>
      <c r="G103" s="606">
        <v>1</v>
      </c>
      <c r="H103" s="20"/>
      <c r="I103" s="21"/>
    </row>
    <row r="104" spans="1:9">
      <c r="A104" s="209"/>
      <c r="B104" s="203"/>
      <c r="C104" s="608" t="s">
        <v>943</v>
      </c>
      <c r="D104" s="605"/>
      <c r="E104" s="605"/>
      <c r="F104" s="606" t="s">
        <v>7</v>
      </c>
      <c r="G104" s="606">
        <v>1</v>
      </c>
      <c r="H104" s="20"/>
      <c r="I104" s="21"/>
    </row>
    <row r="105" spans="1:9">
      <c r="A105" s="209"/>
      <c r="B105" s="203"/>
      <c r="C105" s="608" t="s">
        <v>944</v>
      </c>
      <c r="D105" s="605"/>
      <c r="E105" s="605"/>
      <c r="F105" s="606" t="s">
        <v>7</v>
      </c>
      <c r="G105" s="606">
        <v>1</v>
      </c>
      <c r="H105" s="20"/>
      <c r="I105" s="21"/>
    </row>
    <row r="106" spans="1:9">
      <c r="A106" s="209">
        <v>62</v>
      </c>
      <c r="B106" s="203"/>
      <c r="C106" s="605" t="s">
        <v>934</v>
      </c>
      <c r="D106" s="605"/>
      <c r="E106" s="605"/>
      <c r="F106" s="606" t="s">
        <v>106</v>
      </c>
      <c r="G106" s="606">
        <v>1</v>
      </c>
      <c r="H106" s="20"/>
      <c r="I106" s="21"/>
    </row>
    <row r="107" spans="1:9">
      <c r="A107" s="209"/>
      <c r="B107" s="203"/>
      <c r="C107" s="608" t="s">
        <v>935</v>
      </c>
      <c r="D107" s="609"/>
      <c r="E107" s="605"/>
      <c r="F107" s="606" t="s">
        <v>7</v>
      </c>
      <c r="G107" s="606">
        <v>1</v>
      </c>
      <c r="H107" s="20"/>
      <c r="I107" s="21"/>
    </row>
    <row r="108" spans="1:9">
      <c r="A108" s="209"/>
      <c r="B108" s="203"/>
      <c r="C108" s="608" t="s">
        <v>936</v>
      </c>
      <c r="D108" s="609"/>
      <c r="E108" s="605"/>
      <c r="F108" s="606" t="s">
        <v>7</v>
      </c>
      <c r="G108" s="606">
        <v>1</v>
      </c>
      <c r="H108" s="20"/>
      <c r="I108" s="21"/>
    </row>
    <row r="109" spans="1:9">
      <c r="A109" s="209"/>
      <c r="B109" s="203"/>
      <c r="C109" s="608" t="s">
        <v>937</v>
      </c>
      <c r="D109" s="609"/>
      <c r="E109" s="605"/>
      <c r="F109" s="606" t="s">
        <v>7</v>
      </c>
      <c r="G109" s="606">
        <v>10</v>
      </c>
      <c r="H109" s="20"/>
      <c r="I109" s="21"/>
    </row>
    <row r="110" spans="1:9">
      <c r="A110" s="209"/>
      <c r="B110" s="203"/>
      <c r="C110" s="608" t="s">
        <v>938</v>
      </c>
      <c r="D110" s="609"/>
      <c r="E110" s="605"/>
      <c r="F110" s="606" t="s">
        <v>7</v>
      </c>
      <c r="G110" s="606">
        <v>1</v>
      </c>
      <c r="H110" s="20"/>
      <c r="I110" s="21"/>
    </row>
    <row r="111" spans="1:9">
      <c r="A111" s="209"/>
      <c r="B111" s="203"/>
      <c r="C111" s="608" t="s">
        <v>939</v>
      </c>
      <c r="D111" s="609"/>
      <c r="E111" s="605"/>
      <c r="F111" s="606" t="s">
        <v>7</v>
      </c>
      <c r="G111" s="606">
        <v>1</v>
      </c>
      <c r="H111" s="20"/>
      <c r="I111" s="21"/>
    </row>
    <row r="112" spans="1:9">
      <c r="A112" s="209"/>
      <c r="B112" s="203"/>
      <c r="C112" s="608" t="s">
        <v>940</v>
      </c>
      <c r="D112" s="609"/>
      <c r="E112" s="605"/>
      <c r="F112" s="606" t="s">
        <v>7</v>
      </c>
      <c r="G112" s="606">
        <v>1</v>
      </c>
      <c r="H112" s="20"/>
      <c r="I112" s="21"/>
    </row>
    <row r="113" spans="1:9">
      <c r="A113" s="209"/>
      <c r="B113" s="203"/>
      <c r="C113" s="608" t="s">
        <v>941</v>
      </c>
      <c r="D113" s="609"/>
      <c r="E113" s="605"/>
      <c r="F113" s="606" t="s">
        <v>7</v>
      </c>
      <c r="G113" s="606">
        <v>5</v>
      </c>
      <c r="H113" s="20"/>
      <c r="I113" s="21"/>
    </row>
    <row r="114" spans="1:9">
      <c r="A114" s="209"/>
      <c r="B114" s="203"/>
      <c r="C114" s="608" t="s">
        <v>942</v>
      </c>
      <c r="D114" s="609"/>
      <c r="E114" s="605"/>
      <c r="F114" s="606" t="s">
        <v>7</v>
      </c>
      <c r="G114" s="606">
        <v>1</v>
      </c>
      <c r="H114" s="20"/>
      <c r="I114" s="21"/>
    </row>
    <row r="115" spans="1:9">
      <c r="A115" s="209"/>
      <c r="B115" s="203"/>
      <c r="C115" s="608" t="s">
        <v>943</v>
      </c>
      <c r="D115" s="605"/>
      <c r="E115" s="605"/>
      <c r="F115" s="606" t="s">
        <v>7</v>
      </c>
      <c r="G115" s="606">
        <v>1</v>
      </c>
      <c r="H115" s="20"/>
      <c r="I115" s="21"/>
    </row>
    <row r="116" spans="1:9" ht="13.2" customHeight="1">
      <c r="A116" s="209"/>
      <c r="B116" s="203"/>
      <c r="C116" s="608" t="s">
        <v>944</v>
      </c>
      <c r="D116" s="605"/>
      <c r="E116" s="605"/>
      <c r="F116" s="606" t="s">
        <v>7</v>
      </c>
      <c r="G116" s="606">
        <v>1</v>
      </c>
      <c r="H116" s="20"/>
      <c r="I116" s="21"/>
    </row>
    <row r="117" spans="1:9" ht="13.2" customHeight="1">
      <c r="A117" s="209">
        <v>35</v>
      </c>
      <c r="B117" s="203"/>
      <c r="C117" s="611" t="s">
        <v>945</v>
      </c>
      <c r="D117" s="611"/>
      <c r="E117" s="609"/>
      <c r="F117" s="606" t="s">
        <v>10</v>
      </c>
      <c r="G117" s="606">
        <v>6</v>
      </c>
      <c r="H117" s="20"/>
      <c r="I117" s="21"/>
    </row>
    <row r="118" spans="1:9" ht="14.4" customHeight="1">
      <c r="A118" s="209">
        <f>A117+1</f>
        <v>36</v>
      </c>
      <c r="B118" s="203"/>
      <c r="C118" s="611" t="s">
        <v>946</v>
      </c>
      <c r="D118" s="611"/>
      <c r="E118" s="609"/>
      <c r="F118" s="606" t="s">
        <v>10</v>
      </c>
      <c r="G118" s="606">
        <v>24</v>
      </c>
      <c r="H118" s="20"/>
      <c r="I118" s="21"/>
    </row>
    <row r="119" spans="1:9" ht="14.4" customHeight="1">
      <c r="A119" s="209">
        <f>A118+1</f>
        <v>37</v>
      </c>
      <c r="B119" s="203"/>
      <c r="C119" s="611" t="s">
        <v>947</v>
      </c>
      <c r="D119" s="611"/>
      <c r="E119" s="609"/>
      <c r="F119" s="606" t="s">
        <v>10</v>
      </c>
      <c r="G119" s="606">
        <v>2</v>
      </c>
      <c r="H119" s="20"/>
      <c r="I119" s="21"/>
    </row>
    <row r="120" spans="1:9" ht="14.4" customHeight="1">
      <c r="A120" s="209">
        <f>A119+1</f>
        <v>38</v>
      </c>
      <c r="B120" s="203"/>
      <c r="C120" s="612" t="s">
        <v>948</v>
      </c>
      <c r="D120" s="612"/>
      <c r="E120" s="609"/>
      <c r="F120" s="606" t="s">
        <v>106</v>
      </c>
      <c r="G120" s="606">
        <v>1</v>
      </c>
      <c r="H120" s="20"/>
      <c r="I120" s="21"/>
    </row>
    <row r="121" spans="1:9" ht="14.4" customHeight="1">
      <c r="A121" s="209">
        <f t="shared" ref="A121:A131" si="1">A120+1</f>
        <v>39</v>
      </c>
      <c r="B121" s="203"/>
      <c r="C121" s="612" t="s">
        <v>949</v>
      </c>
      <c r="D121" s="612"/>
      <c r="E121" s="609"/>
      <c r="F121" s="606" t="s">
        <v>106</v>
      </c>
      <c r="G121" s="606">
        <v>1</v>
      </c>
      <c r="H121" s="20"/>
      <c r="I121" s="21"/>
    </row>
    <row r="122" spans="1:9" ht="14.4" customHeight="1">
      <c r="A122" s="209">
        <f t="shared" si="1"/>
        <v>40</v>
      </c>
      <c r="B122" s="203"/>
      <c r="C122" s="612" t="s">
        <v>950</v>
      </c>
      <c r="D122" s="612"/>
      <c r="E122" s="609"/>
      <c r="F122" s="606" t="s">
        <v>106</v>
      </c>
      <c r="G122" s="606">
        <v>1</v>
      </c>
      <c r="H122" s="20"/>
      <c r="I122" s="21"/>
    </row>
    <row r="123" spans="1:9" ht="14.4" customHeight="1">
      <c r="A123" s="209">
        <f t="shared" si="1"/>
        <v>41</v>
      </c>
      <c r="B123" s="203"/>
      <c r="C123" s="612" t="s">
        <v>1906</v>
      </c>
      <c r="D123" s="612"/>
      <c r="E123" s="609" t="s">
        <v>1907</v>
      </c>
      <c r="F123" s="606" t="s">
        <v>10</v>
      </c>
      <c r="G123" s="606">
        <v>6</v>
      </c>
      <c r="H123" s="20"/>
      <c r="I123" s="21"/>
    </row>
    <row r="124" spans="1:9" ht="14.4" customHeight="1">
      <c r="A124" s="209">
        <f t="shared" si="1"/>
        <v>42</v>
      </c>
      <c r="B124" s="203"/>
      <c r="C124" s="612" t="s">
        <v>1908</v>
      </c>
      <c r="D124" s="612"/>
      <c r="E124" s="609" t="s">
        <v>1907</v>
      </c>
      <c r="F124" s="606" t="s">
        <v>10</v>
      </c>
      <c r="G124" s="606">
        <v>24</v>
      </c>
      <c r="H124" s="20"/>
      <c r="I124" s="21"/>
    </row>
    <row r="125" spans="1:9">
      <c r="A125" s="209">
        <f t="shared" si="1"/>
        <v>43</v>
      </c>
      <c r="B125" s="203"/>
      <c r="C125" s="612" t="s">
        <v>1909</v>
      </c>
      <c r="D125" s="612"/>
      <c r="E125" s="609" t="s">
        <v>1910</v>
      </c>
      <c r="F125" s="606" t="s">
        <v>10</v>
      </c>
      <c r="G125" s="606">
        <v>2</v>
      </c>
      <c r="H125" s="20"/>
      <c r="I125" s="21"/>
    </row>
    <row r="126" spans="1:9" ht="14.4" customHeight="1">
      <c r="A126" s="209">
        <f t="shared" si="1"/>
        <v>44</v>
      </c>
      <c r="B126" s="203"/>
      <c r="C126" s="612" t="s">
        <v>951</v>
      </c>
      <c r="D126" s="612"/>
      <c r="E126" s="609"/>
      <c r="F126" s="606" t="s">
        <v>106</v>
      </c>
      <c r="G126" s="606">
        <v>1</v>
      </c>
      <c r="H126" s="20"/>
      <c r="I126" s="21"/>
    </row>
    <row r="127" spans="1:9">
      <c r="A127" s="209">
        <f t="shared" si="1"/>
        <v>45</v>
      </c>
      <c r="B127" s="203"/>
      <c r="C127" s="612" t="s">
        <v>1911</v>
      </c>
      <c r="D127" s="612"/>
      <c r="E127" s="609"/>
      <c r="F127" s="606" t="s">
        <v>31</v>
      </c>
      <c r="G127" s="606">
        <v>38</v>
      </c>
      <c r="H127" s="20"/>
      <c r="I127" s="21"/>
    </row>
    <row r="128" spans="1:9" ht="39.6">
      <c r="A128" s="209">
        <f t="shared" si="1"/>
        <v>46</v>
      </c>
      <c r="B128" s="203"/>
      <c r="C128" s="612" t="s">
        <v>952</v>
      </c>
      <c r="D128" s="612"/>
      <c r="E128" s="609"/>
      <c r="F128" s="606" t="s">
        <v>106</v>
      </c>
      <c r="G128" s="606">
        <v>1</v>
      </c>
      <c r="H128" s="20"/>
      <c r="I128" s="21"/>
    </row>
    <row r="129" spans="1:9">
      <c r="A129" s="209">
        <f t="shared" si="1"/>
        <v>47</v>
      </c>
      <c r="B129" s="203"/>
      <c r="C129" s="611" t="s">
        <v>953</v>
      </c>
      <c r="D129" s="611"/>
      <c r="E129" s="609"/>
      <c r="F129" s="606" t="s">
        <v>973</v>
      </c>
      <c r="G129" s="606">
        <v>1</v>
      </c>
      <c r="H129" s="20"/>
      <c r="I129" s="21"/>
    </row>
    <row r="130" spans="1:9">
      <c r="A130" s="209">
        <f t="shared" si="1"/>
        <v>48</v>
      </c>
      <c r="B130" s="203"/>
      <c r="C130" s="611" t="s">
        <v>272</v>
      </c>
      <c r="D130" s="611"/>
      <c r="E130" s="609"/>
      <c r="F130" s="606" t="s">
        <v>973</v>
      </c>
      <c r="G130" s="606">
        <v>1</v>
      </c>
      <c r="H130" s="20"/>
      <c r="I130" s="21"/>
    </row>
    <row r="131" spans="1:9">
      <c r="A131" s="209">
        <f t="shared" si="1"/>
        <v>49</v>
      </c>
      <c r="B131" s="203"/>
      <c r="C131" s="611" t="s">
        <v>954</v>
      </c>
      <c r="D131" s="611"/>
      <c r="E131" s="609"/>
      <c r="F131" s="606" t="s">
        <v>973</v>
      </c>
      <c r="G131" s="606">
        <v>1</v>
      </c>
      <c r="H131" s="20"/>
      <c r="I131" s="21"/>
    </row>
    <row r="132" spans="1:9">
      <c r="A132" s="602"/>
      <c r="B132" s="203"/>
      <c r="C132" s="603" t="s">
        <v>955</v>
      </c>
      <c r="D132" s="603"/>
      <c r="E132" s="603"/>
      <c r="F132" s="604"/>
      <c r="G132" s="604"/>
      <c r="H132" s="20"/>
      <c r="I132" s="21"/>
    </row>
    <row r="133" spans="1:9">
      <c r="A133" s="209">
        <v>1</v>
      </c>
      <c r="B133" s="203"/>
      <c r="C133" s="607" t="s">
        <v>956</v>
      </c>
      <c r="D133" s="605"/>
      <c r="E133" s="605" t="s">
        <v>1912</v>
      </c>
      <c r="F133" s="606" t="s">
        <v>106</v>
      </c>
      <c r="G133" s="606">
        <v>1</v>
      </c>
      <c r="H133" s="20"/>
      <c r="I133" s="21"/>
    </row>
    <row r="134" spans="1:9">
      <c r="A134" s="209"/>
      <c r="B134" s="203"/>
      <c r="C134" s="607" t="s">
        <v>957</v>
      </c>
      <c r="D134" s="605"/>
      <c r="E134" s="605"/>
      <c r="F134" s="606"/>
      <c r="G134" s="606"/>
      <c r="H134" s="20"/>
      <c r="I134" s="21"/>
    </row>
    <row r="135" spans="1:9">
      <c r="A135" s="209"/>
      <c r="B135" s="203"/>
      <c r="C135" s="607" t="s">
        <v>958</v>
      </c>
      <c r="D135" s="605"/>
      <c r="E135" s="605"/>
      <c r="F135" s="606"/>
      <c r="G135" s="606"/>
      <c r="H135" s="20"/>
      <c r="I135" s="21"/>
    </row>
    <row r="136" spans="1:9" ht="13.2" customHeight="1">
      <c r="A136" s="209"/>
      <c r="B136" s="203"/>
      <c r="C136" s="607" t="s">
        <v>959</v>
      </c>
      <c r="D136" s="605"/>
      <c r="E136" s="605"/>
      <c r="F136" s="606"/>
      <c r="G136" s="606"/>
      <c r="H136" s="20"/>
      <c r="I136" s="21"/>
    </row>
    <row r="137" spans="1:9">
      <c r="A137" s="209"/>
      <c r="B137" s="203"/>
      <c r="C137" s="607" t="s">
        <v>960</v>
      </c>
      <c r="D137" s="605"/>
      <c r="E137" s="605"/>
      <c r="F137" s="606"/>
      <c r="G137" s="606"/>
      <c r="H137" s="20"/>
      <c r="I137" s="21"/>
    </row>
    <row r="138" spans="1:9" ht="14.4" customHeight="1">
      <c r="A138" s="209">
        <v>2</v>
      </c>
      <c r="B138" s="203"/>
      <c r="C138" s="605" t="s">
        <v>961</v>
      </c>
      <c r="D138" s="205"/>
      <c r="E138" s="205" t="s">
        <v>1913</v>
      </c>
      <c r="F138" s="606" t="s">
        <v>106</v>
      </c>
      <c r="G138" s="606">
        <v>1</v>
      </c>
      <c r="H138" s="20"/>
      <c r="I138" s="21"/>
    </row>
    <row r="139" spans="1:9">
      <c r="A139" s="209">
        <v>3</v>
      </c>
      <c r="B139" s="203"/>
      <c r="C139" s="607" t="s">
        <v>962</v>
      </c>
      <c r="D139" s="605"/>
      <c r="E139" s="605" t="s">
        <v>1912</v>
      </c>
      <c r="F139" s="606" t="s">
        <v>106</v>
      </c>
      <c r="G139" s="606">
        <v>1</v>
      </c>
      <c r="H139" s="20"/>
      <c r="I139" s="21"/>
    </row>
    <row r="140" spans="1:9">
      <c r="A140" s="209"/>
      <c r="B140" s="203"/>
      <c r="C140" s="607" t="s">
        <v>957</v>
      </c>
      <c r="D140" s="605"/>
      <c r="E140" s="605"/>
      <c r="F140" s="606"/>
      <c r="G140" s="606"/>
      <c r="H140" s="20"/>
      <c r="I140" s="21"/>
    </row>
    <row r="141" spans="1:9">
      <c r="A141" s="209"/>
      <c r="B141" s="203"/>
      <c r="C141" s="607" t="s">
        <v>958</v>
      </c>
      <c r="D141" s="605"/>
      <c r="E141" s="605"/>
      <c r="F141" s="606"/>
      <c r="G141" s="606"/>
      <c r="H141" s="20"/>
      <c r="I141" s="21"/>
    </row>
    <row r="142" spans="1:9">
      <c r="A142" s="209"/>
      <c r="B142" s="203"/>
      <c r="C142" s="607" t="s">
        <v>959</v>
      </c>
      <c r="D142" s="605"/>
      <c r="E142" s="605"/>
      <c r="F142" s="606"/>
      <c r="G142" s="606"/>
      <c r="H142" s="20"/>
      <c r="I142" s="21"/>
    </row>
    <row r="143" spans="1:9">
      <c r="A143" s="209"/>
      <c r="B143" s="203"/>
      <c r="C143" s="607" t="s">
        <v>963</v>
      </c>
      <c r="D143" s="605"/>
      <c r="E143" s="605"/>
      <c r="F143" s="606"/>
      <c r="G143" s="606"/>
      <c r="H143" s="20"/>
      <c r="I143" s="21"/>
    </row>
    <row r="144" spans="1:9">
      <c r="A144" s="209"/>
      <c r="B144" s="203"/>
      <c r="C144" s="607" t="s">
        <v>964</v>
      </c>
      <c r="D144" s="605"/>
      <c r="E144" s="605"/>
      <c r="F144" s="606"/>
      <c r="G144" s="606"/>
      <c r="H144" s="20"/>
      <c r="I144" s="21"/>
    </row>
    <row r="145" spans="1:9">
      <c r="A145" s="209">
        <v>4</v>
      </c>
      <c r="B145" s="203"/>
      <c r="C145" s="359" t="s">
        <v>928</v>
      </c>
      <c r="D145" s="609" t="s">
        <v>923</v>
      </c>
      <c r="E145" s="609" t="s">
        <v>965</v>
      </c>
      <c r="F145" s="606" t="s">
        <v>106</v>
      </c>
      <c r="G145" s="606">
        <v>1</v>
      </c>
      <c r="H145" s="20"/>
      <c r="I145" s="21"/>
    </row>
    <row r="146" spans="1:9">
      <c r="A146" s="209">
        <f>A145+1</f>
        <v>5</v>
      </c>
      <c r="B146" s="203"/>
      <c r="C146" s="359" t="s">
        <v>928</v>
      </c>
      <c r="D146" s="609" t="s">
        <v>923</v>
      </c>
      <c r="E146" s="609" t="s">
        <v>965</v>
      </c>
      <c r="F146" s="606" t="s">
        <v>106</v>
      </c>
      <c r="G146" s="606">
        <v>1</v>
      </c>
      <c r="H146" s="20"/>
      <c r="I146" s="21"/>
    </row>
    <row r="147" spans="1:9">
      <c r="A147" s="209">
        <f t="shared" ref="A147:A164" si="2">A146+1</f>
        <v>6</v>
      </c>
      <c r="B147" s="203"/>
      <c r="C147" s="359" t="s">
        <v>928</v>
      </c>
      <c r="D147" s="609" t="s">
        <v>923</v>
      </c>
      <c r="E147" s="609" t="s">
        <v>966</v>
      </c>
      <c r="F147" s="606" t="s">
        <v>106</v>
      </c>
      <c r="G147" s="606">
        <v>1</v>
      </c>
      <c r="H147" s="20"/>
      <c r="I147" s="21"/>
    </row>
    <row r="148" spans="1:9">
      <c r="A148" s="209">
        <f t="shared" si="2"/>
        <v>7</v>
      </c>
      <c r="B148" s="203"/>
      <c r="C148" s="359" t="s">
        <v>928</v>
      </c>
      <c r="D148" s="609" t="s">
        <v>923</v>
      </c>
      <c r="E148" s="609" t="s">
        <v>967</v>
      </c>
      <c r="F148" s="606" t="s">
        <v>106</v>
      </c>
      <c r="G148" s="606">
        <v>1</v>
      </c>
      <c r="H148" s="20"/>
      <c r="I148" s="21"/>
    </row>
    <row r="149" spans="1:9">
      <c r="A149" s="209">
        <f t="shared" si="2"/>
        <v>8</v>
      </c>
      <c r="B149" s="203"/>
      <c r="C149" s="359" t="s">
        <v>928</v>
      </c>
      <c r="D149" s="609" t="s">
        <v>923</v>
      </c>
      <c r="E149" s="609" t="s">
        <v>967</v>
      </c>
      <c r="F149" s="606" t="s">
        <v>106</v>
      </c>
      <c r="G149" s="606">
        <v>1</v>
      </c>
      <c r="H149" s="20"/>
      <c r="I149" s="21"/>
    </row>
    <row r="150" spans="1:9">
      <c r="A150" s="209">
        <f t="shared" si="2"/>
        <v>9</v>
      </c>
      <c r="B150" s="203"/>
      <c r="C150" s="359" t="s">
        <v>928</v>
      </c>
      <c r="D150" s="609" t="s">
        <v>923</v>
      </c>
      <c r="E150" s="609" t="s">
        <v>924</v>
      </c>
      <c r="F150" s="606" t="s">
        <v>106</v>
      </c>
      <c r="G150" s="606">
        <v>1</v>
      </c>
      <c r="H150" s="20"/>
      <c r="I150" s="21"/>
    </row>
    <row r="151" spans="1:9">
      <c r="A151" s="209">
        <f t="shared" si="2"/>
        <v>10</v>
      </c>
      <c r="B151" s="203"/>
      <c r="C151" s="359" t="s">
        <v>928</v>
      </c>
      <c r="D151" s="609" t="s">
        <v>923</v>
      </c>
      <c r="E151" s="609" t="s">
        <v>924</v>
      </c>
      <c r="F151" s="606" t="s">
        <v>106</v>
      </c>
      <c r="G151" s="606">
        <v>1</v>
      </c>
      <c r="H151" s="20"/>
      <c r="I151" s="21"/>
    </row>
    <row r="152" spans="1:9">
      <c r="A152" s="209">
        <f t="shared" si="2"/>
        <v>11</v>
      </c>
      <c r="B152" s="203"/>
      <c r="C152" s="359" t="s">
        <v>928</v>
      </c>
      <c r="D152" s="609" t="s">
        <v>923</v>
      </c>
      <c r="E152" s="609" t="s">
        <v>924</v>
      </c>
      <c r="F152" s="606" t="s">
        <v>106</v>
      </c>
      <c r="G152" s="606">
        <v>1</v>
      </c>
      <c r="H152" s="20"/>
      <c r="I152" s="21"/>
    </row>
    <row r="153" spans="1:9">
      <c r="A153" s="209">
        <f t="shared" si="2"/>
        <v>12</v>
      </c>
      <c r="B153" s="203"/>
      <c r="C153" s="359" t="s">
        <v>928</v>
      </c>
      <c r="D153" s="609" t="s">
        <v>923</v>
      </c>
      <c r="E153" s="609" t="s">
        <v>924</v>
      </c>
      <c r="F153" s="606" t="s">
        <v>106</v>
      </c>
      <c r="G153" s="606">
        <v>1</v>
      </c>
      <c r="H153" s="20"/>
      <c r="I153" s="21"/>
    </row>
    <row r="154" spans="1:9">
      <c r="A154" s="209">
        <f t="shared" si="2"/>
        <v>13</v>
      </c>
      <c r="B154" s="203"/>
      <c r="C154" s="359" t="s">
        <v>928</v>
      </c>
      <c r="D154" s="609" t="s">
        <v>923</v>
      </c>
      <c r="E154" s="609" t="s">
        <v>924</v>
      </c>
      <c r="F154" s="606" t="s">
        <v>106</v>
      </c>
      <c r="G154" s="606">
        <v>1</v>
      </c>
      <c r="H154" s="20"/>
      <c r="I154" s="21"/>
    </row>
    <row r="155" spans="1:9">
      <c r="A155" s="209">
        <f t="shared" si="2"/>
        <v>14</v>
      </c>
      <c r="B155" s="203"/>
      <c r="C155" s="359" t="s">
        <v>928</v>
      </c>
      <c r="D155" s="609" t="s">
        <v>923</v>
      </c>
      <c r="E155" s="609" t="s">
        <v>924</v>
      </c>
      <c r="F155" s="606" t="s">
        <v>106</v>
      </c>
      <c r="G155" s="606">
        <v>1</v>
      </c>
      <c r="H155" s="20"/>
      <c r="I155" s="21"/>
    </row>
    <row r="156" spans="1:9">
      <c r="A156" s="209">
        <f t="shared" si="2"/>
        <v>15</v>
      </c>
      <c r="B156" s="203"/>
      <c r="C156" s="359" t="s">
        <v>928</v>
      </c>
      <c r="D156" s="609" t="s">
        <v>923</v>
      </c>
      <c r="E156" s="609" t="s">
        <v>924</v>
      </c>
      <c r="F156" s="606" t="s">
        <v>106</v>
      </c>
      <c r="G156" s="606">
        <v>1</v>
      </c>
      <c r="H156" s="20"/>
      <c r="I156" s="21"/>
    </row>
    <row r="157" spans="1:9">
      <c r="A157" s="209">
        <f t="shared" si="2"/>
        <v>16</v>
      </c>
      <c r="B157" s="203"/>
      <c r="C157" s="359" t="s">
        <v>928</v>
      </c>
      <c r="D157" s="609" t="s">
        <v>923</v>
      </c>
      <c r="E157" s="609" t="s">
        <v>924</v>
      </c>
      <c r="F157" s="606" t="s">
        <v>106</v>
      </c>
      <c r="G157" s="606">
        <v>1</v>
      </c>
      <c r="H157" s="20"/>
      <c r="I157" s="21"/>
    </row>
    <row r="158" spans="1:9">
      <c r="A158" s="209">
        <f t="shared" si="2"/>
        <v>17</v>
      </c>
      <c r="B158" s="203"/>
      <c r="C158" s="611" t="s">
        <v>968</v>
      </c>
      <c r="D158" s="611"/>
      <c r="E158" s="609"/>
      <c r="F158" s="606" t="s">
        <v>10</v>
      </c>
      <c r="G158" s="606">
        <v>48</v>
      </c>
      <c r="H158" s="20"/>
      <c r="I158" s="21"/>
    </row>
    <row r="159" spans="1:9" ht="13.2" customHeight="1">
      <c r="A159" s="209">
        <f t="shared" si="2"/>
        <v>18</v>
      </c>
      <c r="B159" s="203"/>
      <c r="C159" s="611" t="s">
        <v>969</v>
      </c>
      <c r="D159" s="611"/>
      <c r="E159" s="609"/>
      <c r="F159" s="606" t="s">
        <v>10</v>
      </c>
      <c r="G159" s="606">
        <v>4</v>
      </c>
      <c r="H159" s="20"/>
      <c r="I159" s="21"/>
    </row>
    <row r="160" spans="1:9" ht="13.2" customHeight="1">
      <c r="A160" s="209">
        <f t="shared" si="2"/>
        <v>19</v>
      </c>
      <c r="B160" s="203"/>
      <c r="C160" s="611" t="s">
        <v>970</v>
      </c>
      <c r="D160" s="611"/>
      <c r="E160" s="609"/>
      <c r="F160" s="606" t="s">
        <v>10</v>
      </c>
      <c r="G160" s="606">
        <v>6</v>
      </c>
      <c r="H160" s="20"/>
      <c r="I160" s="21"/>
    </row>
    <row r="161" spans="1:9" ht="14.4" customHeight="1">
      <c r="A161" s="209">
        <f t="shared" si="2"/>
        <v>20</v>
      </c>
      <c r="B161" s="203"/>
      <c r="C161" s="611" t="s">
        <v>947</v>
      </c>
      <c r="D161" s="611"/>
      <c r="E161" s="609"/>
      <c r="F161" s="606" t="s">
        <v>10</v>
      </c>
      <c r="G161" s="606">
        <v>24</v>
      </c>
      <c r="H161" s="20"/>
      <c r="I161" s="21"/>
    </row>
    <row r="162" spans="1:9" ht="14.4" customHeight="1">
      <c r="A162" s="209">
        <f t="shared" si="2"/>
        <v>21</v>
      </c>
      <c r="B162" s="203"/>
      <c r="C162" s="612" t="s">
        <v>948</v>
      </c>
      <c r="D162" s="612"/>
      <c r="E162" s="609"/>
      <c r="F162" s="606" t="s">
        <v>106</v>
      </c>
      <c r="G162" s="606">
        <v>1</v>
      </c>
      <c r="H162" s="20"/>
      <c r="I162" s="21"/>
    </row>
    <row r="163" spans="1:9" ht="14.4" customHeight="1">
      <c r="A163" s="209">
        <f t="shared" si="2"/>
        <v>22</v>
      </c>
      <c r="B163" s="203"/>
      <c r="C163" s="612" t="s">
        <v>971</v>
      </c>
      <c r="D163" s="612"/>
      <c r="E163" s="609"/>
      <c r="F163" s="606" t="s">
        <v>106</v>
      </c>
      <c r="G163" s="606">
        <v>1</v>
      </c>
      <c r="H163" s="20"/>
      <c r="I163" s="21"/>
    </row>
    <row r="164" spans="1:9" ht="14.4" customHeight="1">
      <c r="A164" s="209">
        <f t="shared" si="2"/>
        <v>23</v>
      </c>
      <c r="B164" s="203"/>
      <c r="C164" s="612" t="s">
        <v>950</v>
      </c>
      <c r="D164" s="612"/>
      <c r="E164" s="609"/>
      <c r="F164" s="606" t="s">
        <v>106</v>
      </c>
      <c r="G164" s="606">
        <v>1</v>
      </c>
      <c r="H164" s="20"/>
      <c r="I164" s="21"/>
    </row>
    <row r="165" spans="1:9" ht="14.4" customHeight="1">
      <c r="A165" s="209">
        <f>A164+1</f>
        <v>24</v>
      </c>
      <c r="B165" s="203"/>
      <c r="C165" s="612" t="s">
        <v>1914</v>
      </c>
      <c r="D165" s="612"/>
      <c r="E165" s="609" t="s">
        <v>1915</v>
      </c>
      <c r="F165" s="606" t="s">
        <v>10</v>
      </c>
      <c r="G165" s="606">
        <v>48</v>
      </c>
      <c r="H165" s="20"/>
      <c r="I165" s="21"/>
    </row>
    <row r="166" spans="1:9" ht="14.4" customHeight="1">
      <c r="A166" s="209">
        <f>A165+1</f>
        <v>25</v>
      </c>
      <c r="B166" s="203"/>
      <c r="C166" s="612" t="s">
        <v>1916</v>
      </c>
      <c r="D166" s="612"/>
      <c r="E166" s="609" t="s">
        <v>1915</v>
      </c>
      <c r="F166" s="606" t="s">
        <v>10</v>
      </c>
      <c r="G166" s="606">
        <v>4</v>
      </c>
      <c r="H166" s="20"/>
      <c r="I166" s="21"/>
    </row>
    <row r="167" spans="1:9" ht="14.4" customHeight="1">
      <c r="A167" s="209">
        <f t="shared" ref="A167:A174" si="3">A166+1</f>
        <v>26</v>
      </c>
      <c r="B167" s="203"/>
      <c r="C167" s="612" t="s">
        <v>1917</v>
      </c>
      <c r="D167" s="612"/>
      <c r="E167" s="609" t="s">
        <v>1910</v>
      </c>
      <c r="F167" s="606" t="s">
        <v>10</v>
      </c>
      <c r="G167" s="606">
        <v>6</v>
      </c>
      <c r="H167" s="20"/>
      <c r="I167" s="21"/>
    </row>
    <row r="168" spans="1:9" ht="14.4" customHeight="1">
      <c r="A168" s="209">
        <f t="shared" si="3"/>
        <v>27</v>
      </c>
      <c r="B168" s="203"/>
      <c r="C168" s="612" t="s">
        <v>1918</v>
      </c>
      <c r="D168" s="612"/>
      <c r="E168" s="609" t="s">
        <v>1919</v>
      </c>
      <c r="F168" s="606" t="s">
        <v>10</v>
      </c>
      <c r="G168" s="606">
        <v>24</v>
      </c>
      <c r="H168" s="20"/>
      <c r="I168" s="21"/>
    </row>
    <row r="169" spans="1:9" ht="26.4">
      <c r="A169" s="209">
        <f t="shared" si="3"/>
        <v>28</v>
      </c>
      <c r="B169" s="203"/>
      <c r="C169" s="612" t="s">
        <v>951</v>
      </c>
      <c r="D169" s="612"/>
      <c r="E169" s="609"/>
      <c r="F169" s="606" t="s">
        <v>106</v>
      </c>
      <c r="G169" s="606">
        <v>1</v>
      </c>
      <c r="H169" s="20"/>
      <c r="I169" s="21"/>
    </row>
    <row r="170" spans="1:9" ht="14.4" customHeight="1">
      <c r="A170" s="209">
        <f t="shared" si="3"/>
        <v>29</v>
      </c>
      <c r="B170" s="203"/>
      <c r="C170" s="612" t="s">
        <v>1911</v>
      </c>
      <c r="D170" s="612"/>
      <c r="E170" s="609"/>
      <c r="F170" s="606" t="s">
        <v>31</v>
      </c>
      <c r="G170" s="606">
        <v>56</v>
      </c>
      <c r="H170" s="20"/>
      <c r="I170" s="21"/>
    </row>
    <row r="171" spans="1:9" ht="39.6">
      <c r="A171" s="209">
        <f t="shared" si="3"/>
        <v>30</v>
      </c>
      <c r="B171" s="203"/>
      <c r="C171" s="612" t="s">
        <v>972</v>
      </c>
      <c r="D171" s="612"/>
      <c r="E171" s="609"/>
      <c r="F171" s="606" t="s">
        <v>106</v>
      </c>
      <c r="G171" s="606">
        <v>1</v>
      </c>
      <c r="H171" s="20"/>
      <c r="I171" s="21"/>
    </row>
    <row r="172" spans="1:9">
      <c r="A172" s="209">
        <f t="shared" si="3"/>
        <v>31</v>
      </c>
      <c r="B172" s="203"/>
      <c r="C172" s="611" t="s">
        <v>953</v>
      </c>
      <c r="D172" s="611"/>
      <c r="E172" s="609"/>
      <c r="F172" s="606" t="s">
        <v>973</v>
      </c>
      <c r="G172" s="606">
        <v>1</v>
      </c>
      <c r="H172" s="20"/>
      <c r="I172" s="21"/>
    </row>
    <row r="173" spans="1:9">
      <c r="A173" s="209">
        <f t="shared" si="3"/>
        <v>32</v>
      </c>
      <c r="B173" s="203"/>
      <c r="C173" s="611" t="s">
        <v>272</v>
      </c>
      <c r="D173" s="611"/>
      <c r="E173" s="609"/>
      <c r="F173" s="606" t="s">
        <v>973</v>
      </c>
      <c r="G173" s="606">
        <v>1</v>
      </c>
      <c r="H173" s="20"/>
      <c r="I173" s="21"/>
    </row>
    <row r="174" spans="1:9">
      <c r="A174" s="209">
        <f t="shared" si="3"/>
        <v>33</v>
      </c>
      <c r="B174" s="203"/>
      <c r="C174" s="611" t="s">
        <v>954</v>
      </c>
      <c r="D174" s="611"/>
      <c r="E174" s="609"/>
      <c r="F174" s="606" t="s">
        <v>973</v>
      </c>
      <c r="G174" s="606">
        <v>1</v>
      </c>
      <c r="H174" s="20"/>
      <c r="I174" s="21"/>
    </row>
    <row r="175" spans="1:9" ht="26.4">
      <c r="A175" s="613"/>
      <c r="B175" s="203"/>
      <c r="C175" s="603" t="s">
        <v>974</v>
      </c>
      <c r="D175" s="603"/>
      <c r="E175" s="603"/>
      <c r="F175" s="604"/>
      <c r="G175" s="604"/>
      <c r="H175" s="20"/>
      <c r="I175" s="21"/>
    </row>
    <row r="176" spans="1:9">
      <c r="A176" s="209">
        <v>1</v>
      </c>
      <c r="B176" s="203"/>
      <c r="C176" s="359" t="s">
        <v>928</v>
      </c>
      <c r="D176" s="609" t="s">
        <v>923</v>
      </c>
      <c r="E176" s="609" t="s">
        <v>933</v>
      </c>
      <c r="F176" s="606" t="s">
        <v>106</v>
      </c>
      <c r="G176" s="606">
        <v>1</v>
      </c>
      <c r="H176" s="20"/>
      <c r="I176" s="21"/>
    </row>
    <row r="177" spans="1:9">
      <c r="A177" s="209">
        <f>A176+1</f>
        <v>2</v>
      </c>
      <c r="B177" s="203"/>
      <c r="C177" s="359" t="s">
        <v>928</v>
      </c>
      <c r="D177" s="609" t="s">
        <v>923</v>
      </c>
      <c r="E177" s="609" t="s">
        <v>933</v>
      </c>
      <c r="F177" s="606" t="s">
        <v>106</v>
      </c>
      <c r="G177" s="606">
        <v>1</v>
      </c>
      <c r="H177" s="20"/>
      <c r="I177" s="21"/>
    </row>
    <row r="178" spans="1:9">
      <c r="A178" s="209">
        <f>A177+1</f>
        <v>3</v>
      </c>
      <c r="B178" s="203"/>
      <c r="C178" s="359" t="s">
        <v>928</v>
      </c>
      <c r="D178" s="609" t="s">
        <v>923</v>
      </c>
      <c r="E178" s="609" t="s">
        <v>933</v>
      </c>
      <c r="F178" s="606" t="s">
        <v>106</v>
      </c>
      <c r="G178" s="606">
        <v>1</v>
      </c>
      <c r="H178" s="20"/>
      <c r="I178" s="21"/>
    </row>
    <row r="179" spans="1:9">
      <c r="A179" s="209">
        <f>A178+1</f>
        <v>4</v>
      </c>
      <c r="B179" s="203"/>
      <c r="C179" s="359" t="s">
        <v>928</v>
      </c>
      <c r="D179" s="609" t="s">
        <v>923</v>
      </c>
      <c r="E179" s="609" t="s">
        <v>933</v>
      </c>
      <c r="F179" s="606" t="s">
        <v>106</v>
      </c>
      <c r="G179" s="606">
        <v>1</v>
      </c>
      <c r="H179" s="20"/>
      <c r="I179" s="21"/>
    </row>
    <row r="180" spans="1:9">
      <c r="A180" s="209">
        <f>A179+1</f>
        <v>5</v>
      </c>
      <c r="B180" s="203"/>
      <c r="C180" s="359" t="s">
        <v>928</v>
      </c>
      <c r="D180" s="609" t="s">
        <v>923</v>
      </c>
      <c r="E180" s="609" t="s">
        <v>975</v>
      </c>
      <c r="F180" s="606" t="s">
        <v>106</v>
      </c>
      <c r="G180" s="606">
        <v>1</v>
      </c>
      <c r="H180" s="20"/>
      <c r="I180" s="21"/>
    </row>
    <row r="181" spans="1:9" ht="26.4">
      <c r="A181" s="209">
        <f t="shared" ref="A181:A244" si="4">A180+1</f>
        <v>6</v>
      </c>
      <c r="B181" s="203"/>
      <c r="C181" s="605" t="s">
        <v>976</v>
      </c>
      <c r="D181" s="205"/>
      <c r="E181" s="609" t="s">
        <v>977</v>
      </c>
      <c r="F181" s="606" t="s">
        <v>106</v>
      </c>
      <c r="G181" s="606">
        <v>1</v>
      </c>
      <c r="H181" s="20"/>
      <c r="I181" s="21"/>
    </row>
    <row r="182" spans="1:9" ht="26.4" customHeight="1">
      <c r="A182" s="209">
        <f t="shared" si="4"/>
        <v>7</v>
      </c>
      <c r="B182" s="203"/>
      <c r="C182" s="607" t="s">
        <v>978</v>
      </c>
      <c r="D182" s="205"/>
      <c r="E182" s="205"/>
      <c r="F182" s="606" t="s">
        <v>106</v>
      </c>
      <c r="G182" s="606">
        <v>1</v>
      </c>
      <c r="H182" s="20"/>
      <c r="I182" s="21"/>
    </row>
    <row r="183" spans="1:9" ht="26.4" customHeight="1">
      <c r="A183" s="209">
        <f t="shared" si="4"/>
        <v>8</v>
      </c>
      <c r="B183" s="203"/>
      <c r="C183" s="607" t="s">
        <v>927</v>
      </c>
      <c r="D183" s="609"/>
      <c r="E183" s="609" t="s">
        <v>986</v>
      </c>
      <c r="F183" s="606" t="s">
        <v>7</v>
      </c>
      <c r="G183" s="606">
        <v>1</v>
      </c>
      <c r="H183" s="20"/>
      <c r="I183" s="21"/>
    </row>
    <row r="184" spans="1:9">
      <c r="A184" s="209">
        <f t="shared" si="4"/>
        <v>9</v>
      </c>
      <c r="B184" s="203"/>
      <c r="C184" s="607" t="s">
        <v>979</v>
      </c>
      <c r="D184" s="609" t="s">
        <v>980</v>
      </c>
      <c r="E184" s="610"/>
      <c r="F184" s="606" t="s">
        <v>7</v>
      </c>
      <c r="G184" s="606">
        <v>1</v>
      </c>
      <c r="H184" s="20"/>
      <c r="I184" s="21"/>
    </row>
    <row r="185" spans="1:9">
      <c r="A185" s="209">
        <f t="shared" si="4"/>
        <v>10</v>
      </c>
      <c r="B185" s="203"/>
      <c r="C185" s="607" t="s">
        <v>981</v>
      </c>
      <c r="D185" s="609"/>
      <c r="E185" s="609"/>
      <c r="F185" s="606" t="s">
        <v>7</v>
      </c>
      <c r="G185" s="606">
        <v>1</v>
      </c>
      <c r="H185" s="20"/>
      <c r="I185" s="21"/>
    </row>
    <row r="186" spans="1:9">
      <c r="A186" s="209">
        <f t="shared" si="4"/>
        <v>11</v>
      </c>
      <c r="B186" s="203"/>
      <c r="C186" s="359" t="s">
        <v>928</v>
      </c>
      <c r="D186" s="609" t="s">
        <v>923</v>
      </c>
      <c r="E186" s="609" t="s">
        <v>975</v>
      </c>
      <c r="F186" s="606" t="s">
        <v>106</v>
      </c>
      <c r="G186" s="606">
        <v>1</v>
      </c>
      <c r="H186" s="20"/>
      <c r="I186" s="21"/>
    </row>
    <row r="187" spans="1:9">
      <c r="A187" s="209">
        <f t="shared" si="4"/>
        <v>12</v>
      </c>
      <c r="B187" s="203"/>
      <c r="C187" s="359" t="s">
        <v>982</v>
      </c>
      <c r="D187" s="609" t="s">
        <v>923</v>
      </c>
      <c r="E187" s="609" t="s">
        <v>965</v>
      </c>
      <c r="F187" s="606" t="s">
        <v>106</v>
      </c>
      <c r="G187" s="606">
        <v>1</v>
      </c>
      <c r="H187" s="20"/>
      <c r="I187" s="21"/>
    </row>
    <row r="188" spans="1:9">
      <c r="A188" s="209">
        <f t="shared" si="4"/>
        <v>13</v>
      </c>
      <c r="B188" s="203"/>
      <c r="C188" s="359" t="s">
        <v>982</v>
      </c>
      <c r="D188" s="609" t="s">
        <v>923</v>
      </c>
      <c r="E188" s="609" t="s">
        <v>965</v>
      </c>
      <c r="F188" s="606" t="s">
        <v>106</v>
      </c>
      <c r="G188" s="606">
        <v>1</v>
      </c>
      <c r="H188" s="20"/>
      <c r="I188" s="21"/>
    </row>
    <row r="189" spans="1:9">
      <c r="A189" s="209">
        <f t="shared" si="4"/>
        <v>14</v>
      </c>
      <c r="B189" s="203"/>
      <c r="C189" s="359" t="s">
        <v>928</v>
      </c>
      <c r="D189" s="609" t="s">
        <v>923</v>
      </c>
      <c r="E189" s="609" t="s">
        <v>975</v>
      </c>
      <c r="F189" s="606" t="s">
        <v>106</v>
      </c>
      <c r="G189" s="606">
        <v>1</v>
      </c>
      <c r="H189" s="20"/>
      <c r="I189" s="21"/>
    </row>
    <row r="190" spans="1:9">
      <c r="A190" s="209">
        <f t="shared" si="4"/>
        <v>15</v>
      </c>
      <c r="B190" s="203"/>
      <c r="C190" s="607" t="s">
        <v>927</v>
      </c>
      <c r="D190" s="609"/>
      <c r="E190" s="609" t="s">
        <v>986</v>
      </c>
      <c r="F190" s="606" t="s">
        <v>7</v>
      </c>
      <c r="G190" s="606">
        <v>1</v>
      </c>
      <c r="H190" s="20"/>
      <c r="I190" s="21"/>
    </row>
    <row r="191" spans="1:9">
      <c r="A191" s="209">
        <f t="shared" si="4"/>
        <v>16</v>
      </c>
      <c r="B191" s="203"/>
      <c r="C191" s="359" t="s">
        <v>928</v>
      </c>
      <c r="D191" s="609" t="s">
        <v>923</v>
      </c>
      <c r="E191" s="609" t="s">
        <v>975</v>
      </c>
      <c r="F191" s="606" t="s">
        <v>106</v>
      </c>
      <c r="G191" s="606">
        <v>1</v>
      </c>
      <c r="H191" s="20"/>
      <c r="I191" s="21"/>
    </row>
    <row r="192" spans="1:9" ht="26.4">
      <c r="A192" s="209">
        <f t="shared" si="4"/>
        <v>17</v>
      </c>
      <c r="B192" s="203"/>
      <c r="C192" s="605" t="s">
        <v>983</v>
      </c>
      <c r="D192" s="609"/>
      <c r="E192" s="609"/>
      <c r="F192" s="606" t="s">
        <v>106</v>
      </c>
      <c r="G192" s="606">
        <v>1</v>
      </c>
      <c r="H192" s="20"/>
      <c r="I192" s="21"/>
    </row>
    <row r="193" spans="1:9" ht="26.4">
      <c r="A193" s="209">
        <f t="shared" si="4"/>
        <v>18</v>
      </c>
      <c r="B193" s="203"/>
      <c r="C193" s="605" t="s">
        <v>984</v>
      </c>
      <c r="D193" s="614" t="s">
        <v>985</v>
      </c>
      <c r="E193" s="609" t="s">
        <v>985</v>
      </c>
      <c r="F193" s="606" t="s">
        <v>106</v>
      </c>
      <c r="G193" s="606">
        <v>1</v>
      </c>
      <c r="H193" s="20"/>
      <c r="I193" s="21"/>
    </row>
    <row r="194" spans="1:9">
      <c r="A194" s="209">
        <f t="shared" si="4"/>
        <v>19</v>
      </c>
      <c r="B194" s="203"/>
      <c r="C194" s="359" t="s">
        <v>928</v>
      </c>
      <c r="D194" s="609" t="s">
        <v>923</v>
      </c>
      <c r="E194" s="609" t="s">
        <v>975</v>
      </c>
      <c r="F194" s="606" t="s">
        <v>106</v>
      </c>
      <c r="G194" s="606">
        <v>1</v>
      </c>
      <c r="H194" s="20"/>
      <c r="I194" s="21"/>
    </row>
    <row r="195" spans="1:9" ht="26.4">
      <c r="A195" s="209">
        <f t="shared" si="4"/>
        <v>20</v>
      </c>
      <c r="B195" s="203"/>
      <c r="C195" s="605" t="s">
        <v>976</v>
      </c>
      <c r="D195" s="205"/>
      <c r="E195" s="609" t="s">
        <v>977</v>
      </c>
      <c r="F195" s="606" t="s">
        <v>106</v>
      </c>
      <c r="G195" s="606">
        <v>1</v>
      </c>
      <c r="H195" s="20"/>
      <c r="I195" s="21"/>
    </row>
    <row r="196" spans="1:9" ht="26.4" customHeight="1">
      <c r="A196" s="209">
        <f t="shared" si="4"/>
        <v>21</v>
      </c>
      <c r="B196" s="203"/>
      <c r="C196" s="607" t="s">
        <v>978</v>
      </c>
      <c r="D196" s="205"/>
      <c r="E196" s="205"/>
      <c r="F196" s="606" t="s">
        <v>106</v>
      </c>
      <c r="G196" s="606">
        <v>1</v>
      </c>
      <c r="H196" s="20"/>
      <c r="I196" s="21"/>
    </row>
    <row r="197" spans="1:9" ht="26.4" customHeight="1">
      <c r="A197" s="209">
        <f t="shared" si="4"/>
        <v>22</v>
      </c>
      <c r="B197" s="203"/>
      <c r="C197" s="607" t="s">
        <v>927</v>
      </c>
      <c r="D197" s="609"/>
      <c r="E197" s="609" t="s">
        <v>986</v>
      </c>
      <c r="F197" s="606" t="s">
        <v>7</v>
      </c>
      <c r="G197" s="606">
        <v>1</v>
      </c>
      <c r="H197" s="20"/>
      <c r="I197" s="21"/>
    </row>
    <row r="198" spans="1:9">
      <c r="A198" s="209">
        <f t="shared" si="4"/>
        <v>23</v>
      </c>
      <c r="B198" s="203"/>
      <c r="C198" s="607" t="s">
        <v>979</v>
      </c>
      <c r="D198" s="609" t="s">
        <v>980</v>
      </c>
      <c r="E198" s="610"/>
      <c r="F198" s="606" t="s">
        <v>7</v>
      </c>
      <c r="G198" s="606">
        <v>1</v>
      </c>
      <c r="H198" s="20"/>
      <c r="I198" s="21"/>
    </row>
    <row r="199" spans="1:9">
      <c r="A199" s="209">
        <f t="shared" si="4"/>
        <v>24</v>
      </c>
      <c r="B199" s="203"/>
      <c r="C199" s="607" t="s">
        <v>981</v>
      </c>
      <c r="D199" s="609"/>
      <c r="E199" s="609"/>
      <c r="F199" s="606" t="s">
        <v>7</v>
      </c>
      <c r="G199" s="606">
        <v>1</v>
      </c>
      <c r="H199" s="20"/>
      <c r="I199" s="21"/>
    </row>
    <row r="200" spans="1:9">
      <c r="A200" s="209">
        <f t="shared" si="4"/>
        <v>25</v>
      </c>
      <c r="B200" s="203"/>
      <c r="C200" s="359" t="s">
        <v>928</v>
      </c>
      <c r="D200" s="609" t="s">
        <v>923</v>
      </c>
      <c r="E200" s="609" t="s">
        <v>975</v>
      </c>
      <c r="F200" s="606" t="s">
        <v>106</v>
      </c>
      <c r="G200" s="606">
        <v>1</v>
      </c>
      <c r="H200" s="20"/>
      <c r="I200" s="21"/>
    </row>
    <row r="201" spans="1:9">
      <c r="A201" s="209">
        <f t="shared" si="4"/>
        <v>26</v>
      </c>
      <c r="B201" s="203"/>
      <c r="C201" s="359" t="s">
        <v>982</v>
      </c>
      <c r="D201" s="609" t="s">
        <v>923</v>
      </c>
      <c r="E201" s="609" t="s">
        <v>965</v>
      </c>
      <c r="F201" s="606" t="s">
        <v>106</v>
      </c>
      <c r="G201" s="606">
        <v>1</v>
      </c>
      <c r="H201" s="20"/>
      <c r="I201" s="21"/>
    </row>
    <row r="202" spans="1:9">
      <c r="A202" s="209">
        <f t="shared" si="4"/>
        <v>27</v>
      </c>
      <c r="B202" s="203"/>
      <c r="C202" s="359" t="s">
        <v>982</v>
      </c>
      <c r="D202" s="609" t="s">
        <v>923</v>
      </c>
      <c r="E202" s="609" t="s">
        <v>965</v>
      </c>
      <c r="F202" s="606" t="s">
        <v>106</v>
      </c>
      <c r="G202" s="606">
        <v>1</v>
      </c>
      <c r="H202" s="20"/>
      <c r="I202" s="21"/>
    </row>
    <row r="203" spans="1:9">
      <c r="A203" s="209">
        <f t="shared" si="4"/>
        <v>28</v>
      </c>
      <c r="B203" s="203"/>
      <c r="C203" s="359" t="s">
        <v>928</v>
      </c>
      <c r="D203" s="609" t="s">
        <v>923</v>
      </c>
      <c r="E203" s="609" t="s">
        <v>975</v>
      </c>
      <c r="F203" s="606" t="s">
        <v>106</v>
      </c>
      <c r="G203" s="606">
        <v>1</v>
      </c>
      <c r="H203" s="20"/>
      <c r="I203" s="21"/>
    </row>
    <row r="204" spans="1:9">
      <c r="A204" s="209">
        <f t="shared" si="4"/>
        <v>29</v>
      </c>
      <c r="B204" s="203"/>
      <c r="C204" s="607" t="s">
        <v>927</v>
      </c>
      <c r="D204" s="609"/>
      <c r="E204" s="609" t="s">
        <v>986</v>
      </c>
      <c r="F204" s="606" t="s">
        <v>7</v>
      </c>
      <c r="G204" s="606">
        <v>1</v>
      </c>
      <c r="H204" s="20"/>
      <c r="I204" s="21"/>
    </row>
    <row r="205" spans="1:9">
      <c r="A205" s="209">
        <f t="shared" si="4"/>
        <v>30</v>
      </c>
      <c r="B205" s="203"/>
      <c r="C205" s="359" t="s">
        <v>928</v>
      </c>
      <c r="D205" s="609" t="s">
        <v>923</v>
      </c>
      <c r="E205" s="609" t="s">
        <v>975</v>
      </c>
      <c r="F205" s="606" t="s">
        <v>106</v>
      </c>
      <c r="G205" s="606">
        <v>1</v>
      </c>
      <c r="H205" s="20"/>
      <c r="I205" s="21"/>
    </row>
    <row r="206" spans="1:9" ht="26.4">
      <c r="A206" s="209">
        <f t="shared" si="4"/>
        <v>31</v>
      </c>
      <c r="B206" s="203"/>
      <c r="C206" s="605" t="s">
        <v>983</v>
      </c>
      <c r="D206" s="609"/>
      <c r="E206" s="609"/>
      <c r="F206" s="606" t="s">
        <v>106</v>
      </c>
      <c r="G206" s="606">
        <v>1</v>
      </c>
      <c r="H206" s="20"/>
      <c r="I206" s="21"/>
    </row>
    <row r="207" spans="1:9" ht="26.4">
      <c r="A207" s="209">
        <f t="shared" si="4"/>
        <v>32</v>
      </c>
      <c r="B207" s="203"/>
      <c r="C207" s="605" t="s">
        <v>984</v>
      </c>
      <c r="D207" s="614" t="s">
        <v>985</v>
      </c>
      <c r="E207" s="609" t="s">
        <v>985</v>
      </c>
      <c r="F207" s="606" t="s">
        <v>106</v>
      </c>
      <c r="G207" s="606">
        <v>1</v>
      </c>
      <c r="H207" s="20"/>
      <c r="I207" s="21"/>
    </row>
    <row r="208" spans="1:9">
      <c r="A208" s="209">
        <f t="shared" si="4"/>
        <v>33</v>
      </c>
      <c r="B208" s="203"/>
      <c r="C208" s="359" t="s">
        <v>928</v>
      </c>
      <c r="D208" s="609" t="s">
        <v>923</v>
      </c>
      <c r="E208" s="609" t="s">
        <v>977</v>
      </c>
      <c r="F208" s="606" t="s">
        <v>106</v>
      </c>
      <c r="G208" s="606">
        <v>1</v>
      </c>
      <c r="H208" s="20"/>
      <c r="I208" s="21"/>
    </row>
    <row r="209" spans="1:9" ht="26.4">
      <c r="A209" s="209">
        <f t="shared" si="4"/>
        <v>34</v>
      </c>
      <c r="B209" s="203"/>
      <c r="C209" s="605" t="s">
        <v>976</v>
      </c>
      <c r="D209" s="205"/>
      <c r="E209" s="609" t="s">
        <v>967</v>
      </c>
      <c r="F209" s="606" t="s">
        <v>106</v>
      </c>
      <c r="G209" s="606">
        <v>1</v>
      </c>
      <c r="H209" s="20"/>
      <c r="I209" s="21"/>
    </row>
    <row r="210" spans="1:9" ht="26.4" customHeight="1">
      <c r="A210" s="209">
        <f t="shared" si="4"/>
        <v>35</v>
      </c>
      <c r="B210" s="203"/>
      <c r="C210" s="607" t="s">
        <v>978</v>
      </c>
      <c r="D210" s="205"/>
      <c r="E210" s="205"/>
      <c r="F210" s="606" t="s">
        <v>106</v>
      </c>
      <c r="G210" s="606">
        <v>1</v>
      </c>
      <c r="H210" s="20"/>
      <c r="I210" s="21"/>
    </row>
    <row r="211" spans="1:9" ht="26.4" customHeight="1">
      <c r="A211" s="209">
        <f t="shared" si="4"/>
        <v>36</v>
      </c>
      <c r="B211" s="203"/>
      <c r="C211" s="607" t="s">
        <v>927</v>
      </c>
      <c r="D211" s="609"/>
      <c r="E211" s="609" t="s">
        <v>986</v>
      </c>
      <c r="F211" s="606" t="s">
        <v>7</v>
      </c>
      <c r="G211" s="606">
        <v>1</v>
      </c>
      <c r="H211" s="20"/>
      <c r="I211" s="21"/>
    </row>
    <row r="212" spans="1:9">
      <c r="A212" s="209">
        <f t="shared" si="4"/>
        <v>37</v>
      </c>
      <c r="B212" s="203"/>
      <c r="C212" s="607" t="s">
        <v>979</v>
      </c>
      <c r="D212" s="609" t="s">
        <v>980</v>
      </c>
      <c r="E212" s="610"/>
      <c r="F212" s="606" t="s">
        <v>7</v>
      </c>
      <c r="G212" s="606">
        <v>1</v>
      </c>
      <c r="H212" s="20"/>
      <c r="I212" s="21"/>
    </row>
    <row r="213" spans="1:9">
      <c r="A213" s="209">
        <f t="shared" si="4"/>
        <v>38</v>
      </c>
      <c r="B213" s="203"/>
      <c r="C213" s="607" t="s">
        <v>981</v>
      </c>
      <c r="D213" s="609"/>
      <c r="E213" s="609"/>
      <c r="F213" s="606" t="s">
        <v>7</v>
      </c>
      <c r="G213" s="606">
        <v>1</v>
      </c>
      <c r="H213" s="20"/>
      <c r="I213" s="21"/>
    </row>
    <row r="214" spans="1:9">
      <c r="A214" s="209">
        <f t="shared" si="4"/>
        <v>39</v>
      </c>
      <c r="B214" s="203"/>
      <c r="C214" s="359" t="s">
        <v>928</v>
      </c>
      <c r="D214" s="609" t="s">
        <v>923</v>
      </c>
      <c r="E214" s="609" t="s">
        <v>977</v>
      </c>
      <c r="F214" s="606" t="s">
        <v>106</v>
      </c>
      <c r="G214" s="606">
        <v>1</v>
      </c>
      <c r="H214" s="20"/>
      <c r="I214" s="21"/>
    </row>
    <row r="215" spans="1:9">
      <c r="A215" s="209">
        <f t="shared" si="4"/>
        <v>40</v>
      </c>
      <c r="B215" s="203"/>
      <c r="C215" s="359" t="s">
        <v>982</v>
      </c>
      <c r="D215" s="609" t="s">
        <v>923</v>
      </c>
      <c r="E215" s="609" t="s">
        <v>965</v>
      </c>
      <c r="F215" s="606" t="s">
        <v>106</v>
      </c>
      <c r="G215" s="606">
        <v>1</v>
      </c>
      <c r="H215" s="20"/>
      <c r="I215" s="21"/>
    </row>
    <row r="216" spans="1:9">
      <c r="A216" s="209">
        <f t="shared" si="4"/>
        <v>41</v>
      </c>
      <c r="B216" s="203"/>
      <c r="C216" s="359" t="s">
        <v>982</v>
      </c>
      <c r="D216" s="609" t="s">
        <v>923</v>
      </c>
      <c r="E216" s="609" t="s">
        <v>965</v>
      </c>
      <c r="F216" s="606" t="s">
        <v>106</v>
      </c>
      <c r="G216" s="606">
        <v>1</v>
      </c>
      <c r="H216" s="20"/>
      <c r="I216" s="21"/>
    </row>
    <row r="217" spans="1:9">
      <c r="A217" s="209">
        <f t="shared" si="4"/>
        <v>42</v>
      </c>
      <c r="B217" s="203"/>
      <c r="C217" s="359" t="s">
        <v>928</v>
      </c>
      <c r="D217" s="609" t="s">
        <v>923</v>
      </c>
      <c r="E217" s="609" t="s">
        <v>977</v>
      </c>
      <c r="F217" s="606" t="s">
        <v>106</v>
      </c>
      <c r="G217" s="606">
        <v>1</v>
      </c>
      <c r="H217" s="20"/>
      <c r="I217" s="21"/>
    </row>
    <row r="218" spans="1:9">
      <c r="A218" s="209">
        <f t="shared" si="4"/>
        <v>43</v>
      </c>
      <c r="B218" s="203"/>
      <c r="C218" s="607" t="s">
        <v>927</v>
      </c>
      <c r="D218" s="609"/>
      <c r="E218" s="609" t="s">
        <v>986</v>
      </c>
      <c r="F218" s="606" t="s">
        <v>7</v>
      </c>
      <c r="G218" s="606">
        <v>1</v>
      </c>
      <c r="H218" s="20"/>
      <c r="I218" s="21"/>
    </row>
    <row r="219" spans="1:9">
      <c r="A219" s="209">
        <f t="shared" si="4"/>
        <v>44</v>
      </c>
      <c r="B219" s="203"/>
      <c r="C219" s="359" t="s">
        <v>928</v>
      </c>
      <c r="D219" s="609" t="s">
        <v>923</v>
      </c>
      <c r="E219" s="609" t="s">
        <v>977</v>
      </c>
      <c r="F219" s="606" t="s">
        <v>106</v>
      </c>
      <c r="G219" s="606">
        <v>1</v>
      </c>
      <c r="H219" s="20"/>
      <c r="I219" s="21"/>
    </row>
    <row r="220" spans="1:9" ht="26.4">
      <c r="A220" s="209">
        <f t="shared" si="4"/>
        <v>45</v>
      </c>
      <c r="B220" s="203"/>
      <c r="C220" s="605" t="s">
        <v>983</v>
      </c>
      <c r="D220" s="609"/>
      <c r="E220" s="609"/>
      <c r="F220" s="606" t="s">
        <v>106</v>
      </c>
      <c r="G220" s="606">
        <v>1</v>
      </c>
      <c r="H220" s="20"/>
      <c r="I220" s="21"/>
    </row>
    <row r="221" spans="1:9" ht="26.4">
      <c r="A221" s="209">
        <f t="shared" si="4"/>
        <v>46</v>
      </c>
      <c r="B221" s="203"/>
      <c r="C221" s="605" t="s">
        <v>984</v>
      </c>
      <c r="D221" s="614" t="s">
        <v>985</v>
      </c>
      <c r="E221" s="609" t="s">
        <v>985</v>
      </c>
      <c r="F221" s="606" t="s">
        <v>106</v>
      </c>
      <c r="G221" s="606">
        <v>1</v>
      </c>
      <c r="H221" s="20"/>
      <c r="I221" s="21"/>
    </row>
    <row r="222" spans="1:9">
      <c r="A222" s="209">
        <f t="shared" si="4"/>
        <v>47</v>
      </c>
      <c r="B222" s="203"/>
      <c r="C222" s="359" t="s">
        <v>928</v>
      </c>
      <c r="D222" s="609" t="s">
        <v>923</v>
      </c>
      <c r="E222" s="609" t="s">
        <v>977</v>
      </c>
      <c r="F222" s="606" t="s">
        <v>106</v>
      </c>
      <c r="G222" s="606">
        <v>1</v>
      </c>
      <c r="H222" s="20"/>
      <c r="I222" s="21"/>
    </row>
    <row r="223" spans="1:9" ht="26.4">
      <c r="A223" s="209">
        <f t="shared" si="4"/>
        <v>48</v>
      </c>
      <c r="B223" s="203"/>
      <c r="C223" s="605" t="s">
        <v>976</v>
      </c>
      <c r="D223" s="205"/>
      <c r="E223" s="609" t="s">
        <v>967</v>
      </c>
      <c r="F223" s="606" t="s">
        <v>106</v>
      </c>
      <c r="G223" s="606">
        <v>1</v>
      </c>
      <c r="H223" s="20"/>
      <c r="I223" s="21"/>
    </row>
    <row r="224" spans="1:9" ht="26.4" customHeight="1">
      <c r="A224" s="209">
        <f t="shared" si="4"/>
        <v>49</v>
      </c>
      <c r="B224" s="203"/>
      <c r="C224" s="607" t="s">
        <v>978</v>
      </c>
      <c r="D224" s="205"/>
      <c r="E224" s="205"/>
      <c r="F224" s="606" t="s">
        <v>106</v>
      </c>
      <c r="G224" s="606">
        <v>1</v>
      </c>
      <c r="H224" s="20"/>
      <c r="I224" s="21"/>
    </row>
    <row r="225" spans="1:9" ht="26.4" customHeight="1">
      <c r="A225" s="209">
        <f t="shared" si="4"/>
        <v>50</v>
      </c>
      <c r="B225" s="203"/>
      <c r="C225" s="607" t="s">
        <v>927</v>
      </c>
      <c r="D225" s="609"/>
      <c r="E225" s="609" t="s">
        <v>986</v>
      </c>
      <c r="F225" s="606" t="s">
        <v>7</v>
      </c>
      <c r="G225" s="606">
        <v>1</v>
      </c>
      <c r="H225" s="20"/>
      <c r="I225" s="21"/>
    </row>
    <row r="226" spans="1:9">
      <c r="A226" s="209">
        <f t="shared" si="4"/>
        <v>51</v>
      </c>
      <c r="B226" s="203"/>
      <c r="C226" s="607" t="s">
        <v>979</v>
      </c>
      <c r="D226" s="609" t="s">
        <v>980</v>
      </c>
      <c r="E226" s="610"/>
      <c r="F226" s="606" t="s">
        <v>7</v>
      </c>
      <c r="G226" s="606">
        <v>1</v>
      </c>
      <c r="H226" s="20"/>
      <c r="I226" s="21"/>
    </row>
    <row r="227" spans="1:9">
      <c r="A227" s="209">
        <f t="shared" si="4"/>
        <v>52</v>
      </c>
      <c r="B227" s="203"/>
      <c r="C227" s="607" t="s">
        <v>981</v>
      </c>
      <c r="D227" s="609"/>
      <c r="E227" s="609"/>
      <c r="F227" s="606" t="s">
        <v>7</v>
      </c>
      <c r="G227" s="606">
        <v>1</v>
      </c>
      <c r="H227" s="20"/>
      <c r="I227" s="21"/>
    </row>
    <row r="228" spans="1:9">
      <c r="A228" s="209">
        <f t="shared" si="4"/>
        <v>53</v>
      </c>
      <c r="B228" s="203"/>
      <c r="C228" s="359" t="s">
        <v>928</v>
      </c>
      <c r="D228" s="609" t="s">
        <v>923</v>
      </c>
      <c r="E228" s="609" t="s">
        <v>977</v>
      </c>
      <c r="F228" s="606" t="s">
        <v>106</v>
      </c>
      <c r="G228" s="606">
        <v>1</v>
      </c>
      <c r="H228" s="20"/>
      <c r="I228" s="21"/>
    </row>
    <row r="229" spans="1:9">
      <c r="A229" s="209">
        <f t="shared" si="4"/>
        <v>54</v>
      </c>
      <c r="B229" s="203"/>
      <c r="C229" s="359" t="s">
        <v>982</v>
      </c>
      <c r="D229" s="609" t="s">
        <v>923</v>
      </c>
      <c r="E229" s="609" t="s">
        <v>965</v>
      </c>
      <c r="F229" s="606" t="s">
        <v>106</v>
      </c>
      <c r="G229" s="606">
        <v>1</v>
      </c>
      <c r="H229" s="20"/>
      <c r="I229" s="21"/>
    </row>
    <row r="230" spans="1:9">
      <c r="A230" s="209">
        <f t="shared" si="4"/>
        <v>55</v>
      </c>
      <c r="B230" s="203"/>
      <c r="C230" s="359" t="s">
        <v>982</v>
      </c>
      <c r="D230" s="609" t="s">
        <v>923</v>
      </c>
      <c r="E230" s="609" t="s">
        <v>965</v>
      </c>
      <c r="F230" s="606" t="s">
        <v>106</v>
      </c>
      <c r="G230" s="606">
        <v>1</v>
      </c>
      <c r="H230" s="20"/>
      <c r="I230" s="21"/>
    </row>
    <row r="231" spans="1:9">
      <c r="A231" s="209">
        <f t="shared" si="4"/>
        <v>56</v>
      </c>
      <c r="B231" s="203"/>
      <c r="C231" s="359" t="s">
        <v>928</v>
      </c>
      <c r="D231" s="609" t="s">
        <v>923</v>
      </c>
      <c r="E231" s="609" t="s">
        <v>977</v>
      </c>
      <c r="F231" s="606" t="s">
        <v>106</v>
      </c>
      <c r="G231" s="606">
        <v>1</v>
      </c>
      <c r="H231" s="20"/>
      <c r="I231" s="21"/>
    </row>
    <row r="232" spans="1:9">
      <c r="A232" s="209">
        <f t="shared" si="4"/>
        <v>57</v>
      </c>
      <c r="B232" s="203"/>
      <c r="C232" s="607" t="s">
        <v>927</v>
      </c>
      <c r="D232" s="609"/>
      <c r="E232" s="609" t="s">
        <v>986</v>
      </c>
      <c r="F232" s="606" t="s">
        <v>7</v>
      </c>
      <c r="G232" s="606">
        <v>1</v>
      </c>
      <c r="H232" s="20"/>
      <c r="I232" s="21"/>
    </row>
    <row r="233" spans="1:9">
      <c r="A233" s="209">
        <f t="shared" si="4"/>
        <v>58</v>
      </c>
      <c r="B233" s="203"/>
      <c r="C233" s="359" t="s">
        <v>928</v>
      </c>
      <c r="D233" s="609" t="s">
        <v>923</v>
      </c>
      <c r="E233" s="609" t="s">
        <v>977</v>
      </c>
      <c r="F233" s="606" t="s">
        <v>106</v>
      </c>
      <c r="G233" s="606">
        <v>1</v>
      </c>
      <c r="H233" s="20"/>
      <c r="I233" s="21"/>
    </row>
    <row r="234" spans="1:9" ht="26.4">
      <c r="A234" s="209">
        <f t="shared" si="4"/>
        <v>59</v>
      </c>
      <c r="B234" s="203"/>
      <c r="C234" s="605" t="s">
        <v>983</v>
      </c>
      <c r="D234" s="609"/>
      <c r="E234" s="609"/>
      <c r="F234" s="606" t="s">
        <v>106</v>
      </c>
      <c r="G234" s="606">
        <v>1</v>
      </c>
      <c r="H234" s="20"/>
      <c r="I234" s="21"/>
    </row>
    <row r="235" spans="1:9" ht="26.4">
      <c r="A235" s="209">
        <f t="shared" si="4"/>
        <v>60</v>
      </c>
      <c r="B235" s="203"/>
      <c r="C235" s="605" t="s">
        <v>984</v>
      </c>
      <c r="D235" s="614" t="s">
        <v>985</v>
      </c>
      <c r="E235" s="609" t="s">
        <v>985</v>
      </c>
      <c r="F235" s="606" t="s">
        <v>106</v>
      </c>
      <c r="G235" s="606">
        <v>1</v>
      </c>
      <c r="H235" s="20"/>
      <c r="I235" s="21"/>
    </row>
    <row r="236" spans="1:9">
      <c r="A236" s="209">
        <f t="shared" si="4"/>
        <v>61</v>
      </c>
      <c r="B236" s="203"/>
      <c r="C236" s="359" t="s">
        <v>928</v>
      </c>
      <c r="D236" s="609" t="s">
        <v>923</v>
      </c>
      <c r="E236" s="609" t="s">
        <v>977</v>
      </c>
      <c r="F236" s="606" t="s">
        <v>106</v>
      </c>
      <c r="G236" s="606">
        <v>1</v>
      </c>
      <c r="H236" s="20"/>
      <c r="I236" s="21"/>
    </row>
    <row r="237" spans="1:9" ht="26.4">
      <c r="A237" s="209">
        <f t="shared" si="4"/>
        <v>62</v>
      </c>
      <c r="B237" s="203"/>
      <c r="C237" s="605" t="s">
        <v>976</v>
      </c>
      <c r="D237" s="205"/>
      <c r="E237" s="609" t="s">
        <v>967</v>
      </c>
      <c r="F237" s="606" t="s">
        <v>106</v>
      </c>
      <c r="G237" s="606">
        <v>1</v>
      </c>
      <c r="H237" s="20"/>
      <c r="I237" s="21"/>
    </row>
    <row r="238" spans="1:9" ht="26.4" customHeight="1">
      <c r="A238" s="209">
        <f t="shared" si="4"/>
        <v>63</v>
      </c>
      <c r="B238" s="203"/>
      <c r="C238" s="607" t="s">
        <v>978</v>
      </c>
      <c r="D238" s="205"/>
      <c r="E238" s="205"/>
      <c r="F238" s="606" t="s">
        <v>106</v>
      </c>
      <c r="G238" s="606">
        <v>1</v>
      </c>
      <c r="H238" s="20"/>
      <c r="I238" s="21"/>
    </row>
    <row r="239" spans="1:9" ht="26.4" customHeight="1">
      <c r="A239" s="209">
        <f t="shared" si="4"/>
        <v>64</v>
      </c>
      <c r="B239" s="203"/>
      <c r="C239" s="607" t="s">
        <v>927</v>
      </c>
      <c r="D239" s="609"/>
      <c r="E239" s="609" t="s">
        <v>986</v>
      </c>
      <c r="F239" s="606" t="s">
        <v>7</v>
      </c>
      <c r="G239" s="606">
        <v>1</v>
      </c>
      <c r="H239" s="20"/>
      <c r="I239" s="21"/>
    </row>
    <row r="240" spans="1:9">
      <c r="A240" s="209">
        <f t="shared" si="4"/>
        <v>65</v>
      </c>
      <c r="B240" s="203"/>
      <c r="C240" s="607" t="s">
        <v>979</v>
      </c>
      <c r="D240" s="609" t="s">
        <v>980</v>
      </c>
      <c r="E240" s="610"/>
      <c r="F240" s="606" t="s">
        <v>7</v>
      </c>
      <c r="G240" s="606">
        <v>1</v>
      </c>
      <c r="H240" s="20"/>
      <c r="I240" s="21"/>
    </row>
    <row r="241" spans="1:9">
      <c r="A241" s="209">
        <f t="shared" si="4"/>
        <v>66</v>
      </c>
      <c r="B241" s="203"/>
      <c r="C241" s="607" t="s">
        <v>981</v>
      </c>
      <c r="D241" s="609"/>
      <c r="E241" s="609"/>
      <c r="F241" s="606" t="s">
        <v>7</v>
      </c>
      <c r="G241" s="606">
        <v>1</v>
      </c>
      <c r="H241" s="20"/>
      <c r="I241" s="21"/>
    </row>
    <row r="242" spans="1:9">
      <c r="A242" s="209">
        <f t="shared" si="4"/>
        <v>67</v>
      </c>
      <c r="B242" s="203"/>
      <c r="C242" s="359" t="s">
        <v>928</v>
      </c>
      <c r="D242" s="609" t="s">
        <v>923</v>
      </c>
      <c r="E242" s="609" t="s">
        <v>977</v>
      </c>
      <c r="F242" s="606" t="s">
        <v>106</v>
      </c>
      <c r="G242" s="606">
        <v>1</v>
      </c>
      <c r="H242" s="20"/>
      <c r="I242" s="21"/>
    </row>
    <row r="243" spans="1:9">
      <c r="A243" s="209">
        <f t="shared" si="4"/>
        <v>68</v>
      </c>
      <c r="B243" s="203"/>
      <c r="C243" s="359" t="s">
        <v>982</v>
      </c>
      <c r="D243" s="609" t="s">
        <v>923</v>
      </c>
      <c r="E243" s="609" t="s">
        <v>965</v>
      </c>
      <c r="F243" s="606" t="s">
        <v>106</v>
      </c>
      <c r="G243" s="606">
        <v>1</v>
      </c>
      <c r="H243" s="20"/>
      <c r="I243" s="21"/>
    </row>
    <row r="244" spans="1:9">
      <c r="A244" s="209">
        <f t="shared" si="4"/>
        <v>69</v>
      </c>
      <c r="B244" s="203"/>
      <c r="C244" s="359" t="s">
        <v>982</v>
      </c>
      <c r="D244" s="609" t="s">
        <v>923</v>
      </c>
      <c r="E244" s="609" t="s">
        <v>965</v>
      </c>
      <c r="F244" s="606" t="s">
        <v>106</v>
      </c>
      <c r="G244" s="606">
        <v>1</v>
      </c>
      <c r="H244" s="20"/>
      <c r="I244" s="21"/>
    </row>
    <row r="245" spans="1:9">
      <c r="A245" s="209">
        <f t="shared" ref="A245:A308" si="5">A244+1</f>
        <v>70</v>
      </c>
      <c r="B245" s="203"/>
      <c r="C245" s="359" t="s">
        <v>928</v>
      </c>
      <c r="D245" s="609" t="s">
        <v>923</v>
      </c>
      <c r="E245" s="609" t="s">
        <v>977</v>
      </c>
      <c r="F245" s="606" t="s">
        <v>106</v>
      </c>
      <c r="G245" s="606">
        <v>1</v>
      </c>
      <c r="H245" s="20"/>
      <c r="I245" s="21"/>
    </row>
    <row r="246" spans="1:9">
      <c r="A246" s="209">
        <f t="shared" si="5"/>
        <v>71</v>
      </c>
      <c r="B246" s="203"/>
      <c r="C246" s="607" t="s">
        <v>927</v>
      </c>
      <c r="D246" s="609"/>
      <c r="E246" s="609" t="s">
        <v>986</v>
      </c>
      <c r="F246" s="606" t="s">
        <v>7</v>
      </c>
      <c r="G246" s="606">
        <v>1</v>
      </c>
      <c r="H246" s="20"/>
      <c r="I246" s="21"/>
    </row>
    <row r="247" spans="1:9">
      <c r="A247" s="209">
        <f t="shared" si="5"/>
        <v>72</v>
      </c>
      <c r="B247" s="203"/>
      <c r="C247" s="359" t="s">
        <v>928</v>
      </c>
      <c r="D247" s="609" t="s">
        <v>923</v>
      </c>
      <c r="E247" s="609" t="s">
        <v>977</v>
      </c>
      <c r="F247" s="606" t="s">
        <v>106</v>
      </c>
      <c r="G247" s="606">
        <v>1</v>
      </c>
      <c r="H247" s="20"/>
      <c r="I247" s="21"/>
    </row>
    <row r="248" spans="1:9" ht="26.4">
      <c r="A248" s="209">
        <f t="shared" si="5"/>
        <v>73</v>
      </c>
      <c r="B248" s="203"/>
      <c r="C248" s="605" t="s">
        <v>983</v>
      </c>
      <c r="D248" s="609"/>
      <c r="E248" s="609"/>
      <c r="F248" s="606" t="s">
        <v>106</v>
      </c>
      <c r="G248" s="606">
        <v>1</v>
      </c>
      <c r="H248" s="20"/>
      <c r="I248" s="21"/>
    </row>
    <row r="249" spans="1:9" ht="26.4">
      <c r="A249" s="209">
        <f t="shared" si="5"/>
        <v>74</v>
      </c>
      <c r="B249" s="203"/>
      <c r="C249" s="605" t="s">
        <v>984</v>
      </c>
      <c r="D249" s="609"/>
      <c r="E249" s="304" t="s">
        <v>985</v>
      </c>
      <c r="F249" s="606" t="s">
        <v>106</v>
      </c>
      <c r="G249" s="606">
        <v>1</v>
      </c>
      <c r="H249" s="20"/>
      <c r="I249" s="21"/>
    </row>
    <row r="250" spans="1:9">
      <c r="A250" s="209">
        <f t="shared" si="5"/>
        <v>75</v>
      </c>
      <c r="B250" s="203"/>
      <c r="C250" s="359" t="s">
        <v>928</v>
      </c>
      <c r="D250" s="609" t="s">
        <v>923</v>
      </c>
      <c r="E250" s="609" t="s">
        <v>967</v>
      </c>
      <c r="F250" s="606" t="s">
        <v>106</v>
      </c>
      <c r="G250" s="606">
        <v>1</v>
      </c>
      <c r="H250" s="20"/>
      <c r="I250" s="21"/>
    </row>
    <row r="251" spans="1:9" ht="26.4">
      <c r="A251" s="209">
        <f t="shared" si="5"/>
        <v>76</v>
      </c>
      <c r="B251" s="203"/>
      <c r="C251" s="605" t="s">
        <v>976</v>
      </c>
      <c r="D251" s="205"/>
      <c r="E251" s="609" t="s">
        <v>987</v>
      </c>
      <c r="F251" s="606" t="s">
        <v>106</v>
      </c>
      <c r="G251" s="606">
        <v>1</v>
      </c>
      <c r="H251" s="20"/>
      <c r="I251" s="21"/>
    </row>
    <row r="252" spans="1:9" ht="26.4" customHeight="1">
      <c r="A252" s="209">
        <f t="shared" si="5"/>
        <v>77</v>
      </c>
      <c r="B252" s="203"/>
      <c r="C252" s="607" t="s">
        <v>978</v>
      </c>
      <c r="D252" s="205"/>
      <c r="E252" s="205"/>
      <c r="F252" s="606" t="s">
        <v>106</v>
      </c>
      <c r="G252" s="606">
        <v>1</v>
      </c>
      <c r="H252" s="20"/>
      <c r="I252" s="21"/>
    </row>
    <row r="253" spans="1:9" ht="26.4" customHeight="1">
      <c r="A253" s="209">
        <f t="shared" si="5"/>
        <v>78</v>
      </c>
      <c r="B253" s="203"/>
      <c r="C253" s="607" t="s">
        <v>927</v>
      </c>
      <c r="D253" s="609"/>
      <c r="E253" s="609" t="s">
        <v>986</v>
      </c>
      <c r="F253" s="606" t="s">
        <v>7</v>
      </c>
      <c r="G253" s="606">
        <v>1</v>
      </c>
      <c r="H253" s="20"/>
      <c r="I253" s="21"/>
    </row>
    <row r="254" spans="1:9">
      <c r="A254" s="209">
        <f t="shared" si="5"/>
        <v>79</v>
      </c>
      <c r="B254" s="203"/>
      <c r="C254" s="607" t="s">
        <v>979</v>
      </c>
      <c r="D254" s="609" t="s">
        <v>980</v>
      </c>
      <c r="E254" s="610"/>
      <c r="F254" s="606" t="s">
        <v>7</v>
      </c>
      <c r="G254" s="606">
        <v>1</v>
      </c>
      <c r="H254" s="20"/>
      <c r="I254" s="21"/>
    </row>
    <row r="255" spans="1:9">
      <c r="A255" s="209">
        <f t="shared" si="5"/>
        <v>80</v>
      </c>
      <c r="B255" s="203"/>
      <c r="C255" s="607" t="s">
        <v>981</v>
      </c>
      <c r="D255" s="609"/>
      <c r="E255" s="609"/>
      <c r="F255" s="606" t="s">
        <v>7</v>
      </c>
      <c r="G255" s="606">
        <v>1</v>
      </c>
      <c r="H255" s="20"/>
      <c r="I255" s="21"/>
    </row>
    <row r="256" spans="1:9">
      <c r="A256" s="209">
        <f t="shared" si="5"/>
        <v>81</v>
      </c>
      <c r="B256" s="203"/>
      <c r="C256" s="359" t="s">
        <v>928</v>
      </c>
      <c r="D256" s="609" t="s">
        <v>923</v>
      </c>
      <c r="E256" s="609" t="s">
        <v>967</v>
      </c>
      <c r="F256" s="606" t="s">
        <v>106</v>
      </c>
      <c r="G256" s="606">
        <v>1</v>
      </c>
      <c r="H256" s="20"/>
      <c r="I256" s="21"/>
    </row>
    <row r="257" spans="1:9">
      <c r="A257" s="209">
        <f t="shared" si="5"/>
        <v>82</v>
      </c>
      <c r="B257" s="203"/>
      <c r="C257" s="359" t="s">
        <v>982</v>
      </c>
      <c r="D257" s="609" t="s">
        <v>923</v>
      </c>
      <c r="E257" s="609" t="s">
        <v>965</v>
      </c>
      <c r="F257" s="606" t="s">
        <v>106</v>
      </c>
      <c r="G257" s="606">
        <v>1</v>
      </c>
      <c r="H257" s="20"/>
      <c r="I257" s="21"/>
    </row>
    <row r="258" spans="1:9">
      <c r="A258" s="209">
        <f t="shared" si="5"/>
        <v>83</v>
      </c>
      <c r="B258" s="203"/>
      <c r="C258" s="359" t="s">
        <v>982</v>
      </c>
      <c r="D258" s="609" t="s">
        <v>923</v>
      </c>
      <c r="E258" s="609" t="s">
        <v>965</v>
      </c>
      <c r="F258" s="606" t="s">
        <v>106</v>
      </c>
      <c r="G258" s="606">
        <v>1</v>
      </c>
      <c r="H258" s="20"/>
      <c r="I258" s="21"/>
    </row>
    <row r="259" spans="1:9">
      <c r="A259" s="209">
        <f t="shared" si="5"/>
        <v>84</v>
      </c>
      <c r="B259" s="203"/>
      <c r="C259" s="359" t="s">
        <v>928</v>
      </c>
      <c r="D259" s="609" t="s">
        <v>923</v>
      </c>
      <c r="E259" s="609" t="s">
        <v>967</v>
      </c>
      <c r="F259" s="606" t="s">
        <v>106</v>
      </c>
      <c r="G259" s="606">
        <v>1</v>
      </c>
      <c r="H259" s="20"/>
      <c r="I259" s="21"/>
    </row>
    <row r="260" spans="1:9">
      <c r="A260" s="209">
        <f t="shared" si="5"/>
        <v>85</v>
      </c>
      <c r="B260" s="203"/>
      <c r="C260" s="607" t="s">
        <v>927</v>
      </c>
      <c r="D260" s="609"/>
      <c r="E260" s="609" t="s">
        <v>986</v>
      </c>
      <c r="F260" s="606" t="s">
        <v>7</v>
      </c>
      <c r="G260" s="606">
        <v>1</v>
      </c>
      <c r="H260" s="20"/>
      <c r="I260" s="21"/>
    </row>
    <row r="261" spans="1:9">
      <c r="A261" s="209">
        <f t="shared" si="5"/>
        <v>86</v>
      </c>
      <c r="B261" s="203"/>
      <c r="C261" s="359" t="s">
        <v>928</v>
      </c>
      <c r="D261" s="609" t="s">
        <v>923</v>
      </c>
      <c r="E261" s="609" t="s">
        <v>967</v>
      </c>
      <c r="F261" s="606" t="s">
        <v>106</v>
      </c>
      <c r="G261" s="606">
        <v>1</v>
      </c>
      <c r="H261" s="20"/>
      <c r="I261" s="21"/>
    </row>
    <row r="262" spans="1:9" ht="26.4">
      <c r="A262" s="209">
        <f t="shared" si="5"/>
        <v>87</v>
      </c>
      <c r="B262" s="203"/>
      <c r="C262" s="605" t="s">
        <v>983</v>
      </c>
      <c r="D262" s="609"/>
      <c r="E262" s="609"/>
      <c r="F262" s="606" t="s">
        <v>106</v>
      </c>
      <c r="G262" s="606">
        <v>1</v>
      </c>
      <c r="H262" s="20"/>
      <c r="I262" s="21"/>
    </row>
    <row r="263" spans="1:9" ht="26.4">
      <c r="A263" s="209">
        <f t="shared" si="5"/>
        <v>88</v>
      </c>
      <c r="B263" s="203"/>
      <c r="C263" s="605" t="s">
        <v>984</v>
      </c>
      <c r="D263" s="609"/>
      <c r="E263" s="304" t="s">
        <v>985</v>
      </c>
      <c r="F263" s="606" t="s">
        <v>106</v>
      </c>
      <c r="G263" s="606">
        <v>1</v>
      </c>
      <c r="H263" s="20"/>
      <c r="I263" s="21"/>
    </row>
    <row r="264" spans="1:9">
      <c r="A264" s="209">
        <f t="shared" si="5"/>
        <v>89</v>
      </c>
      <c r="B264" s="203"/>
      <c r="C264" s="359" t="s">
        <v>928</v>
      </c>
      <c r="D264" s="609" t="s">
        <v>923</v>
      </c>
      <c r="E264" s="609" t="s">
        <v>977</v>
      </c>
      <c r="F264" s="606" t="s">
        <v>106</v>
      </c>
      <c r="G264" s="606">
        <v>1</v>
      </c>
      <c r="H264" s="20"/>
      <c r="I264" s="21"/>
    </row>
    <row r="265" spans="1:9" ht="26.4">
      <c r="A265" s="209">
        <f t="shared" si="5"/>
        <v>90</v>
      </c>
      <c r="B265" s="203"/>
      <c r="C265" s="605" t="s">
        <v>976</v>
      </c>
      <c r="D265" s="205"/>
      <c r="E265" s="609" t="s">
        <v>967</v>
      </c>
      <c r="F265" s="606" t="s">
        <v>106</v>
      </c>
      <c r="G265" s="606">
        <v>1</v>
      </c>
      <c r="H265" s="20"/>
      <c r="I265" s="21"/>
    </row>
    <row r="266" spans="1:9" ht="26.4" customHeight="1">
      <c r="A266" s="209">
        <f t="shared" si="5"/>
        <v>91</v>
      </c>
      <c r="B266" s="203"/>
      <c r="C266" s="607" t="s">
        <v>978</v>
      </c>
      <c r="D266" s="205"/>
      <c r="E266" s="205"/>
      <c r="F266" s="606" t="s">
        <v>106</v>
      </c>
      <c r="G266" s="606">
        <v>1</v>
      </c>
      <c r="H266" s="20"/>
      <c r="I266" s="21"/>
    </row>
    <row r="267" spans="1:9" ht="26.4" customHeight="1">
      <c r="A267" s="209">
        <f t="shared" si="5"/>
        <v>92</v>
      </c>
      <c r="B267" s="203"/>
      <c r="C267" s="607" t="s">
        <v>927</v>
      </c>
      <c r="D267" s="609"/>
      <c r="E267" s="609" t="s">
        <v>986</v>
      </c>
      <c r="F267" s="606" t="s">
        <v>7</v>
      </c>
      <c r="G267" s="606">
        <v>1</v>
      </c>
      <c r="H267" s="20"/>
      <c r="I267" s="21"/>
    </row>
    <row r="268" spans="1:9">
      <c r="A268" s="209">
        <f t="shared" si="5"/>
        <v>93</v>
      </c>
      <c r="B268" s="203"/>
      <c r="C268" s="607" t="s">
        <v>979</v>
      </c>
      <c r="D268" s="609" t="s">
        <v>980</v>
      </c>
      <c r="E268" s="610"/>
      <c r="F268" s="606" t="s">
        <v>7</v>
      </c>
      <c r="G268" s="606">
        <v>1</v>
      </c>
      <c r="H268" s="20"/>
      <c r="I268" s="21"/>
    </row>
    <row r="269" spans="1:9">
      <c r="A269" s="209">
        <f t="shared" si="5"/>
        <v>94</v>
      </c>
      <c r="B269" s="203"/>
      <c r="C269" s="607" t="s">
        <v>981</v>
      </c>
      <c r="D269" s="609"/>
      <c r="E269" s="609"/>
      <c r="F269" s="606" t="s">
        <v>7</v>
      </c>
      <c r="G269" s="606">
        <v>1</v>
      </c>
      <c r="H269" s="20"/>
      <c r="I269" s="21"/>
    </row>
    <row r="270" spans="1:9">
      <c r="A270" s="209">
        <f t="shared" si="5"/>
        <v>95</v>
      </c>
      <c r="B270" s="203"/>
      <c r="C270" s="359" t="s">
        <v>928</v>
      </c>
      <c r="D270" s="609" t="s">
        <v>923</v>
      </c>
      <c r="E270" s="609" t="s">
        <v>977</v>
      </c>
      <c r="F270" s="606" t="s">
        <v>106</v>
      </c>
      <c r="G270" s="606">
        <v>1</v>
      </c>
      <c r="H270" s="20"/>
      <c r="I270" s="21"/>
    </row>
    <row r="271" spans="1:9">
      <c r="A271" s="209">
        <f t="shared" si="5"/>
        <v>96</v>
      </c>
      <c r="B271" s="203"/>
      <c r="C271" s="359" t="s">
        <v>982</v>
      </c>
      <c r="D271" s="609" t="s">
        <v>923</v>
      </c>
      <c r="E271" s="609" t="s">
        <v>965</v>
      </c>
      <c r="F271" s="606" t="s">
        <v>106</v>
      </c>
      <c r="G271" s="606">
        <v>1</v>
      </c>
      <c r="H271" s="20"/>
      <c r="I271" s="21"/>
    </row>
    <row r="272" spans="1:9">
      <c r="A272" s="209">
        <f t="shared" si="5"/>
        <v>97</v>
      </c>
      <c r="B272" s="203"/>
      <c r="C272" s="359" t="s">
        <v>982</v>
      </c>
      <c r="D272" s="609" t="s">
        <v>923</v>
      </c>
      <c r="E272" s="609" t="s">
        <v>965</v>
      </c>
      <c r="F272" s="606" t="s">
        <v>106</v>
      </c>
      <c r="G272" s="606">
        <v>1</v>
      </c>
      <c r="H272" s="20"/>
      <c r="I272" s="21"/>
    </row>
    <row r="273" spans="1:9">
      <c r="A273" s="209">
        <f t="shared" si="5"/>
        <v>98</v>
      </c>
      <c r="B273" s="203"/>
      <c r="C273" s="359" t="s">
        <v>928</v>
      </c>
      <c r="D273" s="609" t="s">
        <v>923</v>
      </c>
      <c r="E273" s="609" t="s">
        <v>977</v>
      </c>
      <c r="F273" s="606" t="s">
        <v>106</v>
      </c>
      <c r="G273" s="606">
        <v>1</v>
      </c>
      <c r="H273" s="20"/>
      <c r="I273" s="21"/>
    </row>
    <row r="274" spans="1:9">
      <c r="A274" s="209">
        <f t="shared" si="5"/>
        <v>99</v>
      </c>
      <c r="B274" s="203"/>
      <c r="C274" s="607" t="s">
        <v>927</v>
      </c>
      <c r="D274" s="609"/>
      <c r="E274" s="609" t="s">
        <v>986</v>
      </c>
      <c r="F274" s="606" t="s">
        <v>7</v>
      </c>
      <c r="G274" s="606">
        <v>1</v>
      </c>
      <c r="H274" s="20"/>
      <c r="I274" s="21"/>
    </row>
    <row r="275" spans="1:9">
      <c r="A275" s="209">
        <f t="shared" si="5"/>
        <v>100</v>
      </c>
      <c r="B275" s="203"/>
      <c r="C275" s="359" t="s">
        <v>928</v>
      </c>
      <c r="D275" s="609" t="s">
        <v>923</v>
      </c>
      <c r="E275" s="609" t="s">
        <v>977</v>
      </c>
      <c r="F275" s="606" t="s">
        <v>106</v>
      </c>
      <c r="G275" s="606">
        <v>1</v>
      </c>
      <c r="H275" s="20"/>
      <c r="I275" s="21"/>
    </row>
    <row r="276" spans="1:9" ht="26.4">
      <c r="A276" s="209">
        <f t="shared" si="5"/>
        <v>101</v>
      </c>
      <c r="B276" s="203"/>
      <c r="C276" s="605" t="s">
        <v>983</v>
      </c>
      <c r="D276" s="609"/>
      <c r="E276" s="609"/>
      <c r="F276" s="606" t="s">
        <v>106</v>
      </c>
      <c r="G276" s="606">
        <v>1</v>
      </c>
      <c r="H276" s="20"/>
      <c r="I276" s="21"/>
    </row>
    <row r="277" spans="1:9" ht="26.4">
      <c r="A277" s="209">
        <f t="shared" si="5"/>
        <v>102</v>
      </c>
      <c r="B277" s="203"/>
      <c r="C277" s="605" t="s">
        <v>984</v>
      </c>
      <c r="D277" s="609"/>
      <c r="E277" s="304" t="s">
        <v>985</v>
      </c>
      <c r="F277" s="606" t="s">
        <v>106</v>
      </c>
      <c r="G277" s="606">
        <v>1</v>
      </c>
      <c r="H277" s="20"/>
      <c r="I277" s="21"/>
    </row>
    <row r="278" spans="1:9">
      <c r="A278" s="209">
        <f t="shared" si="5"/>
        <v>103</v>
      </c>
      <c r="B278" s="203"/>
      <c r="C278" s="359" t="s">
        <v>928</v>
      </c>
      <c r="D278" s="609" t="s">
        <v>923</v>
      </c>
      <c r="E278" s="609" t="s">
        <v>967</v>
      </c>
      <c r="F278" s="606" t="s">
        <v>106</v>
      </c>
      <c r="G278" s="606">
        <v>1</v>
      </c>
      <c r="H278" s="20"/>
      <c r="I278" s="21"/>
    </row>
    <row r="279" spans="1:9" ht="26.4">
      <c r="A279" s="209">
        <f t="shared" si="5"/>
        <v>104</v>
      </c>
      <c r="B279" s="203"/>
      <c r="C279" s="605" t="s">
        <v>976</v>
      </c>
      <c r="D279" s="205"/>
      <c r="E279" s="609" t="s">
        <v>987</v>
      </c>
      <c r="F279" s="606" t="s">
        <v>106</v>
      </c>
      <c r="G279" s="606">
        <v>1</v>
      </c>
      <c r="H279" s="20"/>
      <c r="I279" s="21"/>
    </row>
    <row r="280" spans="1:9" ht="26.4" customHeight="1">
      <c r="A280" s="209">
        <f t="shared" si="5"/>
        <v>105</v>
      </c>
      <c r="B280" s="203"/>
      <c r="C280" s="607" t="s">
        <v>978</v>
      </c>
      <c r="D280" s="205"/>
      <c r="E280" s="205"/>
      <c r="F280" s="606" t="s">
        <v>106</v>
      </c>
      <c r="G280" s="606">
        <v>1</v>
      </c>
      <c r="H280" s="20"/>
      <c r="I280" s="21"/>
    </row>
    <row r="281" spans="1:9" ht="26.4" customHeight="1">
      <c r="A281" s="209">
        <f t="shared" si="5"/>
        <v>106</v>
      </c>
      <c r="B281" s="203"/>
      <c r="C281" s="607" t="s">
        <v>927</v>
      </c>
      <c r="D281" s="609"/>
      <c r="E281" s="609" t="s">
        <v>986</v>
      </c>
      <c r="F281" s="606" t="s">
        <v>7</v>
      </c>
      <c r="G281" s="606">
        <v>1</v>
      </c>
      <c r="H281" s="20"/>
      <c r="I281" s="21"/>
    </row>
    <row r="282" spans="1:9">
      <c r="A282" s="209">
        <f t="shared" si="5"/>
        <v>107</v>
      </c>
      <c r="B282" s="203"/>
      <c r="C282" s="607" t="s">
        <v>979</v>
      </c>
      <c r="D282" s="609" t="s">
        <v>980</v>
      </c>
      <c r="E282" s="610"/>
      <c r="F282" s="606" t="s">
        <v>7</v>
      </c>
      <c r="G282" s="606">
        <v>1</v>
      </c>
      <c r="H282" s="20"/>
      <c r="I282" s="21"/>
    </row>
    <row r="283" spans="1:9">
      <c r="A283" s="209">
        <f t="shared" si="5"/>
        <v>108</v>
      </c>
      <c r="B283" s="203"/>
      <c r="C283" s="607" t="s">
        <v>981</v>
      </c>
      <c r="D283" s="609"/>
      <c r="E283" s="609"/>
      <c r="F283" s="606" t="s">
        <v>7</v>
      </c>
      <c r="G283" s="606">
        <v>1</v>
      </c>
      <c r="H283" s="20"/>
      <c r="I283" s="21"/>
    </row>
    <row r="284" spans="1:9">
      <c r="A284" s="209">
        <f t="shared" si="5"/>
        <v>109</v>
      </c>
      <c r="B284" s="203"/>
      <c r="C284" s="359" t="s">
        <v>928</v>
      </c>
      <c r="D284" s="609" t="s">
        <v>923</v>
      </c>
      <c r="E284" s="609" t="s">
        <v>967</v>
      </c>
      <c r="F284" s="606" t="s">
        <v>106</v>
      </c>
      <c r="G284" s="606">
        <v>1</v>
      </c>
      <c r="H284" s="20"/>
      <c r="I284" s="21"/>
    </row>
    <row r="285" spans="1:9">
      <c r="A285" s="209">
        <f t="shared" si="5"/>
        <v>110</v>
      </c>
      <c r="B285" s="203"/>
      <c r="C285" s="359" t="s">
        <v>982</v>
      </c>
      <c r="D285" s="609" t="s">
        <v>923</v>
      </c>
      <c r="E285" s="609" t="s">
        <v>965</v>
      </c>
      <c r="F285" s="606" t="s">
        <v>106</v>
      </c>
      <c r="G285" s="606">
        <v>1</v>
      </c>
      <c r="H285" s="20"/>
      <c r="I285" s="21"/>
    </row>
    <row r="286" spans="1:9">
      <c r="A286" s="209">
        <f t="shared" si="5"/>
        <v>111</v>
      </c>
      <c r="B286" s="203"/>
      <c r="C286" s="359" t="s">
        <v>982</v>
      </c>
      <c r="D286" s="609" t="s">
        <v>923</v>
      </c>
      <c r="E286" s="609" t="s">
        <v>965</v>
      </c>
      <c r="F286" s="606" t="s">
        <v>106</v>
      </c>
      <c r="G286" s="606">
        <v>1</v>
      </c>
      <c r="H286" s="20"/>
      <c r="I286" s="21"/>
    </row>
    <row r="287" spans="1:9">
      <c r="A287" s="209">
        <f t="shared" si="5"/>
        <v>112</v>
      </c>
      <c r="B287" s="203"/>
      <c r="C287" s="359" t="s">
        <v>928</v>
      </c>
      <c r="D287" s="609" t="s">
        <v>923</v>
      </c>
      <c r="E287" s="609" t="s">
        <v>967</v>
      </c>
      <c r="F287" s="606" t="s">
        <v>106</v>
      </c>
      <c r="G287" s="606">
        <v>1</v>
      </c>
      <c r="H287" s="20"/>
      <c r="I287" s="21"/>
    </row>
    <row r="288" spans="1:9">
      <c r="A288" s="209">
        <f t="shared" si="5"/>
        <v>113</v>
      </c>
      <c r="B288" s="203"/>
      <c r="C288" s="607" t="s">
        <v>927</v>
      </c>
      <c r="D288" s="609"/>
      <c r="E288" s="609" t="s">
        <v>986</v>
      </c>
      <c r="F288" s="606" t="s">
        <v>7</v>
      </c>
      <c r="G288" s="606">
        <v>1</v>
      </c>
      <c r="H288" s="20"/>
      <c r="I288" s="21"/>
    </row>
    <row r="289" spans="1:9">
      <c r="A289" s="209">
        <f t="shared" si="5"/>
        <v>114</v>
      </c>
      <c r="B289" s="203"/>
      <c r="C289" s="359" t="s">
        <v>928</v>
      </c>
      <c r="D289" s="609" t="s">
        <v>923</v>
      </c>
      <c r="E289" s="609" t="s">
        <v>967</v>
      </c>
      <c r="F289" s="606" t="s">
        <v>106</v>
      </c>
      <c r="G289" s="606">
        <v>1</v>
      </c>
      <c r="H289" s="20"/>
      <c r="I289" s="21"/>
    </row>
    <row r="290" spans="1:9" ht="26.4">
      <c r="A290" s="209">
        <f t="shared" si="5"/>
        <v>115</v>
      </c>
      <c r="B290" s="203"/>
      <c r="C290" s="605" t="s">
        <v>983</v>
      </c>
      <c r="D290" s="609"/>
      <c r="E290" s="609"/>
      <c r="F290" s="606" t="s">
        <v>106</v>
      </c>
      <c r="G290" s="606">
        <v>1</v>
      </c>
      <c r="H290" s="20"/>
      <c r="I290" s="21"/>
    </row>
    <row r="291" spans="1:9" ht="26.4">
      <c r="A291" s="209">
        <f t="shared" si="5"/>
        <v>116</v>
      </c>
      <c r="B291" s="203"/>
      <c r="C291" s="605" t="s">
        <v>984</v>
      </c>
      <c r="D291" s="609"/>
      <c r="E291" s="304" t="s">
        <v>985</v>
      </c>
      <c r="F291" s="606" t="s">
        <v>106</v>
      </c>
      <c r="G291" s="606">
        <v>1</v>
      </c>
      <c r="H291" s="20"/>
      <c r="I291" s="21"/>
    </row>
    <row r="292" spans="1:9">
      <c r="A292" s="209">
        <f t="shared" si="5"/>
        <v>117</v>
      </c>
      <c r="B292" s="203"/>
      <c r="C292" s="359" t="s">
        <v>928</v>
      </c>
      <c r="D292" s="609" t="s">
        <v>923</v>
      </c>
      <c r="E292" s="609" t="s">
        <v>967</v>
      </c>
      <c r="F292" s="606" t="s">
        <v>106</v>
      </c>
      <c r="G292" s="606">
        <v>1</v>
      </c>
      <c r="H292" s="20"/>
      <c r="I292" s="21"/>
    </row>
    <row r="293" spans="1:9" ht="26.4">
      <c r="A293" s="209">
        <f t="shared" si="5"/>
        <v>118</v>
      </c>
      <c r="B293" s="203"/>
      <c r="C293" s="605" t="s">
        <v>976</v>
      </c>
      <c r="D293" s="205"/>
      <c r="E293" s="609" t="s">
        <v>987</v>
      </c>
      <c r="F293" s="606" t="s">
        <v>106</v>
      </c>
      <c r="G293" s="606">
        <v>1</v>
      </c>
      <c r="H293" s="20"/>
      <c r="I293" s="21"/>
    </row>
    <row r="294" spans="1:9" ht="26.4" customHeight="1">
      <c r="A294" s="209">
        <f t="shared" si="5"/>
        <v>119</v>
      </c>
      <c r="B294" s="203"/>
      <c r="C294" s="607" t="s">
        <v>978</v>
      </c>
      <c r="D294" s="205"/>
      <c r="E294" s="205"/>
      <c r="F294" s="606" t="s">
        <v>106</v>
      </c>
      <c r="G294" s="606">
        <v>1</v>
      </c>
      <c r="H294" s="20"/>
      <c r="I294" s="21"/>
    </row>
    <row r="295" spans="1:9" ht="26.4" customHeight="1">
      <c r="A295" s="209">
        <f t="shared" si="5"/>
        <v>120</v>
      </c>
      <c r="B295" s="203"/>
      <c r="C295" s="607" t="s">
        <v>927</v>
      </c>
      <c r="D295" s="609"/>
      <c r="E295" s="609" t="s">
        <v>986</v>
      </c>
      <c r="F295" s="606" t="s">
        <v>7</v>
      </c>
      <c r="G295" s="606">
        <v>1</v>
      </c>
      <c r="H295" s="20"/>
      <c r="I295" s="21"/>
    </row>
    <row r="296" spans="1:9">
      <c r="A296" s="209">
        <f t="shared" si="5"/>
        <v>121</v>
      </c>
      <c r="B296" s="203"/>
      <c r="C296" s="607" t="s">
        <v>979</v>
      </c>
      <c r="D296" s="609" t="s">
        <v>980</v>
      </c>
      <c r="E296" s="610"/>
      <c r="F296" s="606" t="s">
        <v>7</v>
      </c>
      <c r="G296" s="606">
        <v>1</v>
      </c>
      <c r="H296" s="20"/>
      <c r="I296" s="21"/>
    </row>
    <row r="297" spans="1:9">
      <c r="A297" s="209">
        <f t="shared" si="5"/>
        <v>122</v>
      </c>
      <c r="B297" s="203"/>
      <c r="C297" s="607" t="s">
        <v>981</v>
      </c>
      <c r="D297" s="609"/>
      <c r="E297" s="609"/>
      <c r="F297" s="606" t="s">
        <v>7</v>
      </c>
      <c r="G297" s="606">
        <v>1</v>
      </c>
      <c r="H297" s="20"/>
      <c r="I297" s="21"/>
    </row>
    <row r="298" spans="1:9">
      <c r="A298" s="209">
        <f t="shared" si="5"/>
        <v>123</v>
      </c>
      <c r="B298" s="203"/>
      <c r="C298" s="359" t="s">
        <v>928</v>
      </c>
      <c r="D298" s="609" t="s">
        <v>923</v>
      </c>
      <c r="E298" s="609" t="s">
        <v>967</v>
      </c>
      <c r="F298" s="606" t="s">
        <v>106</v>
      </c>
      <c r="G298" s="606">
        <v>1</v>
      </c>
      <c r="H298" s="20"/>
      <c r="I298" s="21"/>
    </row>
    <row r="299" spans="1:9">
      <c r="A299" s="209">
        <f t="shared" si="5"/>
        <v>124</v>
      </c>
      <c r="B299" s="203"/>
      <c r="C299" s="359" t="s">
        <v>982</v>
      </c>
      <c r="D299" s="609" t="s">
        <v>923</v>
      </c>
      <c r="E299" s="609" t="s">
        <v>965</v>
      </c>
      <c r="F299" s="606" t="s">
        <v>106</v>
      </c>
      <c r="G299" s="606">
        <v>1</v>
      </c>
      <c r="H299" s="20"/>
      <c r="I299" s="21"/>
    </row>
    <row r="300" spans="1:9">
      <c r="A300" s="209">
        <f t="shared" si="5"/>
        <v>125</v>
      </c>
      <c r="B300" s="203"/>
      <c r="C300" s="359" t="s">
        <v>982</v>
      </c>
      <c r="D300" s="609" t="s">
        <v>923</v>
      </c>
      <c r="E300" s="609" t="s">
        <v>965</v>
      </c>
      <c r="F300" s="606" t="s">
        <v>106</v>
      </c>
      <c r="G300" s="606">
        <v>1</v>
      </c>
      <c r="H300" s="20"/>
      <c r="I300" s="21"/>
    </row>
    <row r="301" spans="1:9">
      <c r="A301" s="209">
        <f t="shared" si="5"/>
        <v>126</v>
      </c>
      <c r="B301" s="203"/>
      <c r="C301" s="359" t="s">
        <v>928</v>
      </c>
      <c r="D301" s="609" t="s">
        <v>923</v>
      </c>
      <c r="E301" s="609" t="s">
        <v>967</v>
      </c>
      <c r="F301" s="606" t="s">
        <v>106</v>
      </c>
      <c r="G301" s="606">
        <v>1</v>
      </c>
      <c r="H301" s="20"/>
      <c r="I301" s="21"/>
    </row>
    <row r="302" spans="1:9">
      <c r="A302" s="209">
        <f t="shared" si="5"/>
        <v>127</v>
      </c>
      <c r="B302" s="203"/>
      <c r="C302" s="607" t="s">
        <v>927</v>
      </c>
      <c r="D302" s="609"/>
      <c r="E302" s="609" t="s">
        <v>986</v>
      </c>
      <c r="F302" s="606" t="s">
        <v>7</v>
      </c>
      <c r="G302" s="606">
        <v>1</v>
      </c>
      <c r="H302" s="20"/>
      <c r="I302" s="21"/>
    </row>
    <row r="303" spans="1:9">
      <c r="A303" s="209">
        <f t="shared" si="5"/>
        <v>128</v>
      </c>
      <c r="B303" s="203"/>
      <c r="C303" s="359" t="s">
        <v>928</v>
      </c>
      <c r="D303" s="609" t="s">
        <v>923</v>
      </c>
      <c r="E303" s="609" t="s">
        <v>967</v>
      </c>
      <c r="F303" s="606" t="s">
        <v>106</v>
      </c>
      <c r="G303" s="606">
        <v>1</v>
      </c>
      <c r="H303" s="20"/>
      <c r="I303" s="21"/>
    </row>
    <row r="304" spans="1:9" ht="26.4">
      <c r="A304" s="209">
        <f t="shared" si="5"/>
        <v>129</v>
      </c>
      <c r="B304" s="203"/>
      <c r="C304" s="605" t="s">
        <v>983</v>
      </c>
      <c r="D304" s="609"/>
      <c r="E304" s="609"/>
      <c r="F304" s="606" t="s">
        <v>106</v>
      </c>
      <c r="G304" s="606">
        <v>1</v>
      </c>
      <c r="H304" s="20"/>
      <c r="I304" s="21"/>
    </row>
    <row r="305" spans="1:9" ht="26.4">
      <c r="A305" s="209">
        <f t="shared" si="5"/>
        <v>130</v>
      </c>
      <c r="B305" s="203"/>
      <c r="C305" s="605" t="s">
        <v>984</v>
      </c>
      <c r="D305" s="609"/>
      <c r="E305" s="304" t="s">
        <v>985</v>
      </c>
      <c r="F305" s="606" t="s">
        <v>106</v>
      </c>
      <c r="G305" s="606">
        <v>1</v>
      </c>
      <c r="H305" s="20"/>
      <c r="I305" s="21"/>
    </row>
    <row r="306" spans="1:9" ht="26.4">
      <c r="A306" s="209">
        <f t="shared" si="5"/>
        <v>131</v>
      </c>
      <c r="B306" s="203"/>
      <c r="C306" s="605" t="s">
        <v>988</v>
      </c>
      <c r="D306" s="609" t="s">
        <v>989</v>
      </c>
      <c r="E306" s="609"/>
      <c r="F306" s="606" t="s">
        <v>106</v>
      </c>
      <c r="G306" s="606">
        <v>2</v>
      </c>
      <c r="H306" s="20"/>
      <c r="I306" s="21"/>
    </row>
    <row r="307" spans="1:9">
      <c r="A307" s="209">
        <f t="shared" si="5"/>
        <v>132</v>
      </c>
      <c r="B307" s="203"/>
      <c r="C307" s="611" t="s">
        <v>945</v>
      </c>
      <c r="D307" s="611"/>
      <c r="E307" s="609"/>
      <c r="F307" s="606" t="s">
        <v>10</v>
      </c>
      <c r="G307" s="606">
        <v>200</v>
      </c>
      <c r="H307" s="20"/>
      <c r="I307" s="21"/>
    </row>
    <row r="308" spans="1:9" ht="26.4" customHeight="1">
      <c r="A308" s="209">
        <f t="shared" si="5"/>
        <v>133</v>
      </c>
      <c r="B308" s="203"/>
      <c r="C308" s="611" t="s">
        <v>946</v>
      </c>
      <c r="D308" s="611"/>
      <c r="E308" s="609"/>
      <c r="F308" s="606" t="s">
        <v>10</v>
      </c>
      <c r="G308" s="606">
        <v>24</v>
      </c>
      <c r="H308" s="20"/>
      <c r="I308" s="21"/>
    </row>
    <row r="309" spans="1:9" ht="26.4" customHeight="1">
      <c r="A309" s="209"/>
      <c r="B309" s="203"/>
      <c r="C309" s="611" t="s">
        <v>1920</v>
      </c>
      <c r="D309" s="611"/>
      <c r="E309" s="609"/>
      <c r="F309" s="606" t="s">
        <v>10</v>
      </c>
      <c r="G309" s="606">
        <v>34</v>
      </c>
      <c r="H309" s="20"/>
      <c r="I309" s="21"/>
    </row>
    <row r="310" spans="1:9">
      <c r="A310" s="209">
        <f>A308+1</f>
        <v>134</v>
      </c>
      <c r="B310" s="203"/>
      <c r="C310" s="611" t="s">
        <v>991</v>
      </c>
      <c r="D310" s="611"/>
      <c r="E310" s="609"/>
      <c r="F310" s="606" t="s">
        <v>10</v>
      </c>
      <c r="G310" s="606">
        <v>72</v>
      </c>
      <c r="H310" s="20"/>
      <c r="I310" s="21"/>
    </row>
    <row r="311" spans="1:9">
      <c r="A311" s="209">
        <f t="shared" ref="A311:A333" si="6">A310+1</f>
        <v>135</v>
      </c>
      <c r="B311" s="203"/>
      <c r="C311" s="611" t="s">
        <v>968</v>
      </c>
      <c r="D311" s="611"/>
      <c r="E311" s="609"/>
      <c r="F311" s="606" t="s">
        <v>10</v>
      </c>
      <c r="G311" s="606">
        <v>58</v>
      </c>
      <c r="H311" s="20"/>
      <c r="I311" s="21"/>
    </row>
    <row r="312" spans="1:9">
      <c r="A312" s="209">
        <f t="shared" si="6"/>
        <v>136</v>
      </c>
      <c r="B312" s="203"/>
      <c r="C312" s="611" t="s">
        <v>969</v>
      </c>
      <c r="D312" s="611"/>
      <c r="E312" s="609"/>
      <c r="F312" s="606" t="s">
        <v>10</v>
      </c>
      <c r="G312" s="606">
        <v>4</v>
      </c>
      <c r="H312" s="20"/>
      <c r="I312" s="21"/>
    </row>
    <row r="313" spans="1:9" ht="26.4">
      <c r="A313" s="209">
        <f t="shared" si="6"/>
        <v>137</v>
      </c>
      <c r="B313" s="203"/>
      <c r="C313" s="612" t="s">
        <v>948</v>
      </c>
      <c r="D313" s="612"/>
      <c r="E313" s="609"/>
      <c r="F313" s="606" t="s">
        <v>106</v>
      </c>
      <c r="G313" s="606">
        <v>1</v>
      </c>
      <c r="H313" s="20"/>
      <c r="I313" s="21"/>
    </row>
    <row r="314" spans="1:9" ht="39.6">
      <c r="A314" s="209">
        <f t="shared" si="6"/>
        <v>138</v>
      </c>
      <c r="B314" s="203"/>
      <c r="C314" s="612" t="s">
        <v>992</v>
      </c>
      <c r="D314" s="612"/>
      <c r="E314" s="609"/>
      <c r="F314" s="606" t="s">
        <v>106</v>
      </c>
      <c r="G314" s="606">
        <v>1</v>
      </c>
      <c r="H314" s="20"/>
      <c r="I314" s="21"/>
    </row>
    <row r="315" spans="1:9" ht="39.6">
      <c r="A315" s="209">
        <f t="shared" si="6"/>
        <v>139</v>
      </c>
      <c r="B315" s="203"/>
      <c r="C315" s="612" t="s">
        <v>950</v>
      </c>
      <c r="D315" s="612"/>
      <c r="E315" s="609"/>
      <c r="F315" s="606" t="s">
        <v>106</v>
      </c>
      <c r="G315" s="606">
        <v>1</v>
      </c>
      <c r="H315" s="20"/>
      <c r="I315" s="21"/>
    </row>
    <row r="316" spans="1:9">
      <c r="A316" s="209">
        <f t="shared" si="6"/>
        <v>140</v>
      </c>
      <c r="B316" s="203"/>
      <c r="C316" s="612" t="s">
        <v>993</v>
      </c>
      <c r="D316" s="612"/>
      <c r="E316" s="609" t="s">
        <v>277</v>
      </c>
      <c r="F316" s="606" t="s">
        <v>106</v>
      </c>
      <c r="G316" s="606">
        <v>12</v>
      </c>
      <c r="H316" s="20"/>
      <c r="I316" s="21"/>
    </row>
    <row r="317" spans="1:9">
      <c r="A317" s="209">
        <f t="shared" si="6"/>
        <v>141</v>
      </c>
      <c r="B317" s="203"/>
      <c r="C317" s="612" t="s">
        <v>993</v>
      </c>
      <c r="D317" s="612"/>
      <c r="E317" s="609" t="s">
        <v>278</v>
      </c>
      <c r="F317" s="606" t="s">
        <v>106</v>
      </c>
      <c r="G317" s="606">
        <v>4</v>
      </c>
      <c r="H317" s="20"/>
      <c r="I317" s="21"/>
    </row>
    <row r="318" spans="1:9">
      <c r="A318" s="209">
        <f t="shared" si="6"/>
        <v>142</v>
      </c>
      <c r="B318" s="203"/>
      <c r="C318" s="612" t="s">
        <v>993</v>
      </c>
      <c r="D318" s="612"/>
      <c r="E318" s="609" t="s">
        <v>990</v>
      </c>
      <c r="F318" s="606" t="s">
        <v>106</v>
      </c>
      <c r="G318" s="606">
        <v>4</v>
      </c>
      <c r="H318" s="20"/>
      <c r="I318" s="21"/>
    </row>
    <row r="319" spans="1:9">
      <c r="A319" s="209">
        <f t="shared" si="6"/>
        <v>143</v>
      </c>
      <c r="B319" s="203"/>
      <c r="C319" s="612" t="s">
        <v>993</v>
      </c>
      <c r="D319" s="612"/>
      <c r="E319" s="609" t="s">
        <v>288</v>
      </c>
      <c r="F319" s="606" t="s">
        <v>106</v>
      </c>
      <c r="G319" s="606">
        <v>8</v>
      </c>
      <c r="H319" s="20"/>
      <c r="I319" s="21"/>
    </row>
    <row r="320" spans="1:9">
      <c r="A320" s="209">
        <f t="shared" si="6"/>
        <v>144</v>
      </c>
      <c r="B320" s="203"/>
      <c r="C320" s="612" t="s">
        <v>993</v>
      </c>
      <c r="D320" s="612"/>
      <c r="E320" s="609" t="s">
        <v>858</v>
      </c>
      <c r="F320" s="606" t="s">
        <v>106</v>
      </c>
      <c r="G320" s="606">
        <v>7</v>
      </c>
      <c r="H320" s="20"/>
      <c r="I320" s="21"/>
    </row>
    <row r="321" spans="1:9">
      <c r="A321" s="209">
        <f t="shared" si="6"/>
        <v>145</v>
      </c>
      <c r="B321" s="203"/>
      <c r="C321" s="612" t="s">
        <v>994</v>
      </c>
      <c r="D321" s="612"/>
      <c r="E321" s="609" t="s">
        <v>277</v>
      </c>
      <c r="F321" s="606" t="s">
        <v>106</v>
      </c>
      <c r="G321" s="606">
        <v>5</v>
      </c>
      <c r="H321" s="20"/>
      <c r="I321" s="21"/>
    </row>
    <row r="322" spans="1:9" ht="26.4" customHeight="1">
      <c r="A322" s="209">
        <f t="shared" si="6"/>
        <v>146</v>
      </c>
      <c r="B322" s="203"/>
      <c r="C322" s="612" t="s">
        <v>1906</v>
      </c>
      <c r="D322" s="612"/>
      <c r="E322" s="609" t="s">
        <v>1915</v>
      </c>
      <c r="F322" s="606" t="s">
        <v>10</v>
      </c>
      <c r="G322" s="606">
        <v>200</v>
      </c>
      <c r="H322" s="20"/>
      <c r="I322" s="21"/>
    </row>
    <row r="323" spans="1:9" ht="26.4" customHeight="1">
      <c r="A323" s="209">
        <f t="shared" si="6"/>
        <v>147</v>
      </c>
      <c r="B323" s="203"/>
      <c r="C323" s="612" t="s">
        <v>1921</v>
      </c>
      <c r="D323" s="612"/>
      <c r="E323" s="609" t="s">
        <v>1907</v>
      </c>
      <c r="F323" s="606" t="s">
        <v>10</v>
      </c>
      <c r="G323" s="606">
        <v>24</v>
      </c>
      <c r="H323" s="20"/>
      <c r="I323" s="21"/>
    </row>
    <row r="324" spans="1:9" ht="26.4">
      <c r="A324" s="209">
        <f t="shared" si="6"/>
        <v>148</v>
      </c>
      <c r="B324" s="203"/>
      <c r="C324" s="612" t="s">
        <v>1922</v>
      </c>
      <c r="D324" s="612"/>
      <c r="E324" s="609" t="s">
        <v>1907</v>
      </c>
      <c r="F324" s="606" t="s">
        <v>10</v>
      </c>
      <c r="G324" s="606">
        <v>34</v>
      </c>
      <c r="H324" s="20"/>
      <c r="I324" s="21"/>
    </row>
    <row r="325" spans="1:9">
      <c r="A325" s="209">
        <f t="shared" si="6"/>
        <v>149</v>
      </c>
      <c r="B325" s="203"/>
      <c r="C325" s="612" t="s">
        <v>1923</v>
      </c>
      <c r="D325" s="612"/>
      <c r="E325" s="609" t="s">
        <v>1915</v>
      </c>
      <c r="F325" s="606" t="s">
        <v>10</v>
      </c>
      <c r="G325" s="606">
        <v>72</v>
      </c>
      <c r="H325" s="20"/>
      <c r="I325" s="21"/>
    </row>
    <row r="326" spans="1:9">
      <c r="A326" s="209">
        <f t="shared" si="6"/>
        <v>150</v>
      </c>
      <c r="B326" s="203"/>
      <c r="C326" s="612" t="s">
        <v>1924</v>
      </c>
      <c r="D326" s="612"/>
      <c r="E326" s="609" t="s">
        <v>1915</v>
      </c>
      <c r="F326" s="606" t="s">
        <v>10</v>
      </c>
      <c r="G326" s="606">
        <v>58</v>
      </c>
      <c r="H326" s="20"/>
      <c r="I326" s="21"/>
    </row>
    <row r="327" spans="1:9">
      <c r="A327" s="209">
        <f t="shared" si="6"/>
        <v>151</v>
      </c>
      <c r="B327" s="203"/>
      <c r="C327" s="612" t="s">
        <v>1916</v>
      </c>
      <c r="D327" s="612"/>
      <c r="E327" s="609" t="s">
        <v>1915</v>
      </c>
      <c r="F327" s="606" t="s">
        <v>10</v>
      </c>
      <c r="G327" s="606">
        <v>4</v>
      </c>
      <c r="H327" s="20"/>
      <c r="I327" s="21"/>
    </row>
    <row r="328" spans="1:9" ht="26.4">
      <c r="A328" s="209">
        <f t="shared" si="6"/>
        <v>152</v>
      </c>
      <c r="B328" s="203"/>
      <c r="C328" s="612" t="s">
        <v>951</v>
      </c>
      <c r="D328" s="612"/>
      <c r="E328" s="609"/>
      <c r="F328" s="606" t="s">
        <v>106</v>
      </c>
      <c r="G328" s="606">
        <v>1</v>
      </c>
      <c r="H328" s="20"/>
      <c r="I328" s="21"/>
    </row>
    <row r="329" spans="1:9">
      <c r="A329" s="209">
        <f t="shared" si="6"/>
        <v>153</v>
      </c>
      <c r="B329" s="203"/>
      <c r="C329" s="612" t="s">
        <v>1911</v>
      </c>
      <c r="D329" s="612"/>
      <c r="E329" s="609"/>
      <c r="F329" s="606" t="s">
        <v>31</v>
      </c>
      <c r="G329" s="606">
        <v>400</v>
      </c>
      <c r="H329" s="20"/>
      <c r="I329" s="21"/>
    </row>
    <row r="330" spans="1:9" ht="52.8">
      <c r="A330" s="209">
        <f t="shared" si="6"/>
        <v>154</v>
      </c>
      <c r="B330" s="203"/>
      <c r="C330" s="612" t="s">
        <v>995</v>
      </c>
      <c r="D330" s="612"/>
      <c r="E330" s="609"/>
      <c r="F330" s="606" t="s">
        <v>106</v>
      </c>
      <c r="G330" s="606">
        <v>1</v>
      </c>
      <c r="H330" s="20"/>
      <c r="I330" s="21"/>
    </row>
    <row r="331" spans="1:9">
      <c r="A331" s="209">
        <f t="shared" si="6"/>
        <v>155</v>
      </c>
      <c r="B331" s="203"/>
      <c r="C331" s="611" t="s">
        <v>953</v>
      </c>
      <c r="D331" s="611"/>
      <c r="E331" s="609"/>
      <c r="F331" s="606" t="s">
        <v>973</v>
      </c>
      <c r="G331" s="606">
        <v>1</v>
      </c>
      <c r="H331" s="20"/>
      <c r="I331" s="21"/>
    </row>
    <row r="332" spans="1:9">
      <c r="A332" s="209">
        <f t="shared" si="6"/>
        <v>156</v>
      </c>
      <c r="B332" s="203"/>
      <c r="C332" s="611" t="s">
        <v>272</v>
      </c>
      <c r="D332" s="611"/>
      <c r="E332" s="609"/>
      <c r="F332" s="606" t="s">
        <v>973</v>
      </c>
      <c r="G332" s="606">
        <v>1</v>
      </c>
      <c r="H332" s="20"/>
      <c r="I332" s="21"/>
    </row>
    <row r="333" spans="1:9">
      <c r="A333" s="209">
        <f t="shared" si="6"/>
        <v>157</v>
      </c>
      <c r="B333" s="203"/>
      <c r="C333" s="611" t="s">
        <v>996</v>
      </c>
      <c r="D333" s="611"/>
      <c r="E333" s="609"/>
      <c r="F333" s="606" t="s">
        <v>973</v>
      </c>
      <c r="G333" s="606">
        <v>1</v>
      </c>
      <c r="H333" s="20"/>
      <c r="I333" s="21"/>
    </row>
    <row r="334" spans="1:9">
      <c r="A334" s="613"/>
      <c r="B334" s="203"/>
      <c r="C334" s="603" t="s">
        <v>997</v>
      </c>
      <c r="D334" s="603"/>
      <c r="E334" s="603"/>
      <c r="F334" s="604"/>
      <c r="G334" s="604"/>
      <c r="H334" s="20"/>
      <c r="I334" s="21"/>
    </row>
    <row r="335" spans="1:9">
      <c r="A335" s="209">
        <v>158</v>
      </c>
      <c r="B335" s="203"/>
      <c r="C335" s="359" t="s">
        <v>1925</v>
      </c>
      <c r="D335" s="609" t="s">
        <v>1926</v>
      </c>
      <c r="E335" s="609"/>
      <c r="F335" s="606" t="s">
        <v>190</v>
      </c>
      <c r="G335" s="606">
        <v>11500</v>
      </c>
      <c r="H335" s="20"/>
      <c r="I335" s="21"/>
    </row>
    <row r="336" spans="1:9" ht="26.4" customHeight="1">
      <c r="A336" s="209">
        <v>159</v>
      </c>
      <c r="B336" s="203"/>
      <c r="C336" s="359" t="s">
        <v>1927</v>
      </c>
      <c r="D336" s="609" t="s">
        <v>1928</v>
      </c>
      <c r="E336" s="609"/>
      <c r="F336" s="606" t="s">
        <v>106</v>
      </c>
      <c r="G336" s="606">
        <v>1</v>
      </c>
      <c r="H336" s="20"/>
      <c r="I336" s="21"/>
    </row>
    <row r="337" spans="1:9" ht="26.4" customHeight="1">
      <c r="A337" s="209">
        <f>A336+1</f>
        <v>160</v>
      </c>
      <c r="B337" s="203"/>
      <c r="C337" s="605" t="s">
        <v>998</v>
      </c>
      <c r="D337" s="605"/>
      <c r="E337" s="610" t="s">
        <v>999</v>
      </c>
      <c r="F337" s="606" t="s">
        <v>106</v>
      </c>
      <c r="G337" s="606">
        <v>1</v>
      </c>
      <c r="H337" s="20"/>
      <c r="I337" s="21"/>
    </row>
    <row r="338" spans="1:9">
      <c r="A338" s="209">
        <v>161</v>
      </c>
      <c r="B338" s="203"/>
      <c r="C338" s="605" t="s">
        <v>1000</v>
      </c>
      <c r="D338" s="605"/>
      <c r="E338" s="610" t="s">
        <v>999</v>
      </c>
      <c r="F338" s="606" t="s">
        <v>10</v>
      </c>
      <c r="G338" s="606">
        <v>1</v>
      </c>
      <c r="H338" s="20"/>
      <c r="I338" s="21"/>
    </row>
    <row r="339" spans="1:9">
      <c r="A339" s="406"/>
      <c r="B339" s="414"/>
      <c r="C339" s="42"/>
      <c r="D339" s="42"/>
      <c r="E339" s="42"/>
      <c r="F339" s="43"/>
      <c r="G339" s="407"/>
      <c r="H339" s="20"/>
      <c r="I339" s="21"/>
    </row>
    <row r="340" spans="1:9" ht="13.8">
      <c r="A340" s="387"/>
      <c r="B340" s="387"/>
      <c r="C340" s="418"/>
      <c r="D340" s="418"/>
      <c r="E340" s="418"/>
      <c r="F340" s="418" t="s">
        <v>1</v>
      </c>
      <c r="G340" s="388"/>
      <c r="H340" s="20"/>
      <c r="I340" s="21"/>
    </row>
    <row r="342" spans="1:9" s="50" customFormat="1" ht="12.75" customHeight="1">
      <c r="B342" s="51" t="str">
        <f>'1,1'!B22</f>
        <v>Piezīmes:</v>
      </c>
    </row>
    <row r="343" spans="1:9" s="50" customFormat="1" ht="45" customHeight="1">
      <c r="A343"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43" s="971"/>
      <c r="C343" s="971"/>
      <c r="D343" s="971"/>
      <c r="E343" s="971"/>
      <c r="F343" s="971"/>
      <c r="G343" s="971"/>
      <c r="H343" s="971"/>
      <c r="I343" s="971"/>
    </row>
  </sheetData>
  <mergeCells count="8">
    <mergeCell ref="A343:I343"/>
    <mergeCell ref="C7:E8"/>
    <mergeCell ref="A1:C1"/>
    <mergeCell ref="A2:I2"/>
    <mergeCell ref="A7:A8"/>
    <mergeCell ref="B7:B8"/>
    <mergeCell ref="F7:F8"/>
    <mergeCell ref="G7:G8"/>
  </mergeCells>
  <printOptions horizontalCentered="1"/>
  <pageMargins left="0.27559055118110237" right="0.27559055118110237" top="0.74803149606299213" bottom="0.74803149606299213" header="0.31496062992125984" footer="0.31496062992125984"/>
  <pageSetup paperSize="9" scale="7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B95D-A91F-4EAF-9EA4-056983521D5C}">
  <sheetPr>
    <tabColor theme="8" tint="0.39997558519241921"/>
  </sheetPr>
  <dimension ref="A1:I32"/>
  <sheetViews>
    <sheetView showZeros="0" view="pageBreakPreview" zoomScale="90" zoomScaleNormal="100" zoomScaleSheetLayoutView="90" workbookViewId="0">
      <selection activeCell="D28" sqref="D28"/>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c r="B1" s="50"/>
      <c r="C1" s="50"/>
      <c r="D1" s="50"/>
      <c r="E1" s="50"/>
      <c r="F1" s="50"/>
      <c r="G1" s="50"/>
      <c r="H1" s="50"/>
      <c r="I1" s="50"/>
    </row>
    <row r="2" spans="1:9">
      <c r="A2" s="956" t="s">
        <v>1652</v>
      </c>
      <c r="B2" s="956"/>
      <c r="C2" s="956"/>
      <c r="D2" s="956"/>
      <c r="E2" s="956"/>
      <c r="F2" s="956"/>
      <c r="G2" s="956"/>
      <c r="H2" s="956"/>
      <c r="I2" s="956"/>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57" t="s">
        <v>1575</v>
      </c>
      <c r="B5" s="958"/>
      <c r="C5" s="958"/>
      <c r="D5" s="958"/>
      <c r="E5" s="958"/>
      <c r="F5" s="958"/>
      <c r="G5" s="958"/>
      <c r="H5" s="958"/>
      <c r="I5" s="959"/>
    </row>
    <row r="6" spans="1:9" ht="15" customHeight="1">
      <c r="A6" s="1000"/>
      <c r="B6" s="1000"/>
      <c r="C6" s="267"/>
      <c r="D6" s="69"/>
      <c r="E6" s="50"/>
    </row>
    <row r="7" spans="1:9" ht="15" customHeight="1">
      <c r="A7" s="11" t="s">
        <v>1585</v>
      </c>
      <c r="B7" s="12"/>
      <c r="C7" s="11" t="s">
        <v>1588</v>
      </c>
      <c r="D7" s="11"/>
      <c r="E7" s="69"/>
      <c r="F7" s="69"/>
      <c r="G7" s="69"/>
      <c r="H7" s="69"/>
      <c r="I7" s="69"/>
    </row>
    <row r="8" spans="1:9" ht="15.75" customHeight="1">
      <c r="A8" s="11" t="s">
        <v>1584</v>
      </c>
      <c r="B8" s="12"/>
      <c r="C8" s="11" t="s">
        <v>1054</v>
      </c>
      <c r="D8" s="11"/>
      <c r="E8" s="69"/>
      <c r="F8" s="69"/>
      <c r="G8" s="69"/>
      <c r="H8" s="69"/>
      <c r="I8" s="69"/>
    </row>
    <row r="9" spans="1:9" ht="15" customHeight="1">
      <c r="A9" s="11" t="s">
        <v>1583</v>
      </c>
      <c r="B9" s="12"/>
      <c r="C9" s="11" t="s">
        <v>1582</v>
      </c>
      <c r="D9" s="11"/>
      <c r="E9" s="69"/>
      <c r="F9" s="69"/>
      <c r="G9" s="69"/>
      <c r="H9" s="69"/>
      <c r="I9" s="69"/>
    </row>
    <row r="10" spans="1:9">
      <c r="A10" s="70"/>
      <c r="B10" s="70"/>
      <c r="C10" s="69"/>
      <c r="D10" s="69"/>
      <c r="E10" s="50"/>
    </row>
    <row r="11" spans="1:9" ht="15" customHeight="1">
      <c r="A11" s="69"/>
      <c r="B11" s="50"/>
      <c r="C11" s="50"/>
      <c r="D11" s="50"/>
      <c r="E11" s="50"/>
      <c r="F11" s="960" t="s">
        <v>1613</v>
      </c>
      <c r="G11" s="961"/>
      <c r="H11" s="71"/>
      <c r="I11" s="72"/>
    </row>
    <row r="12" spans="1:9" ht="15.75" customHeight="1">
      <c r="A12" s="69"/>
      <c r="B12" s="50"/>
      <c r="C12" s="50"/>
      <c r="D12" s="50"/>
      <c r="E12" s="50"/>
      <c r="F12" s="960" t="s">
        <v>1612</v>
      </c>
      <c r="G12" s="961"/>
      <c r="H12" s="71"/>
      <c r="I12" s="72"/>
    </row>
    <row r="13" spans="1:9" ht="15" customHeight="1">
      <c r="A13" s="50"/>
      <c r="B13" s="50"/>
      <c r="C13" s="50"/>
      <c r="D13" s="50"/>
      <c r="E13" s="50"/>
      <c r="F13" s="50"/>
      <c r="G13" s="73" t="s">
        <v>1645</v>
      </c>
      <c r="H13" s="50"/>
      <c r="I13" s="50"/>
    </row>
    <row r="14" spans="1:9" ht="18" customHeight="1">
      <c r="A14" s="74"/>
      <c r="B14" s="50"/>
      <c r="C14" s="50"/>
      <c r="D14" s="50"/>
      <c r="E14" s="50"/>
      <c r="F14" s="50"/>
      <c r="G14" s="50"/>
      <c r="H14" s="50"/>
      <c r="I14" s="50"/>
    </row>
    <row r="15" spans="1:9" ht="13.2" customHeight="1">
      <c r="A15" s="962" t="s">
        <v>0</v>
      </c>
      <c r="B15" s="962" t="s">
        <v>1611</v>
      </c>
      <c r="C15" s="963" t="s">
        <v>1610</v>
      </c>
      <c r="D15" s="964"/>
      <c r="E15" s="962" t="s">
        <v>1609</v>
      </c>
      <c r="F15" s="962" t="s">
        <v>1608</v>
      </c>
      <c r="G15" s="962"/>
      <c r="H15" s="962"/>
      <c r="I15" s="962" t="s">
        <v>1607</v>
      </c>
    </row>
    <row r="16" spans="1:9" ht="26.4">
      <c r="A16" s="962"/>
      <c r="B16" s="962"/>
      <c r="C16" s="965"/>
      <c r="D16" s="966"/>
      <c r="E16" s="962"/>
      <c r="F16" s="75" t="s">
        <v>1606</v>
      </c>
      <c r="G16" s="75" t="s">
        <v>1628</v>
      </c>
      <c r="H16" s="75" t="s">
        <v>1604</v>
      </c>
      <c r="I16" s="962"/>
    </row>
    <row r="17" spans="1:9">
      <c r="A17" s="76"/>
      <c r="B17" s="77"/>
      <c r="C17" s="969"/>
      <c r="D17" s="970"/>
      <c r="E17" s="77"/>
      <c r="F17" s="77"/>
      <c r="G17" s="77"/>
      <c r="H17" s="77"/>
      <c r="I17" s="78"/>
    </row>
    <row r="18" spans="1:9" ht="14.4" customHeight="1">
      <c r="A18" s="58">
        <v>1</v>
      </c>
      <c r="B18" s="59" t="s">
        <v>1646</v>
      </c>
      <c r="C18" s="953" t="s">
        <v>252</v>
      </c>
      <c r="D18" s="954"/>
      <c r="E18" s="60"/>
      <c r="F18" s="60"/>
      <c r="G18" s="60"/>
      <c r="H18" s="60"/>
      <c r="I18" s="61"/>
    </row>
    <row r="19" spans="1:9" ht="16.2" customHeight="1">
      <c r="A19" s="58">
        <v>2</v>
      </c>
      <c r="B19" s="59" t="s">
        <v>1647</v>
      </c>
      <c r="C19" s="953" t="s">
        <v>253</v>
      </c>
      <c r="D19" s="954"/>
      <c r="E19" s="60"/>
      <c r="F19" s="60"/>
      <c r="G19" s="60"/>
      <c r="H19" s="60"/>
      <c r="I19" s="61"/>
    </row>
    <row r="20" spans="1:9">
      <c r="A20" s="58">
        <v>3</v>
      </c>
      <c r="B20" s="59" t="s">
        <v>1648</v>
      </c>
      <c r="C20" s="953" t="s">
        <v>254</v>
      </c>
      <c r="D20" s="954"/>
      <c r="E20" s="60"/>
      <c r="F20" s="60"/>
      <c r="G20" s="60"/>
      <c r="H20" s="60"/>
      <c r="I20" s="61"/>
    </row>
    <row r="21" spans="1:9">
      <c r="A21" s="58">
        <v>4</v>
      </c>
      <c r="B21" s="59" t="s">
        <v>1649</v>
      </c>
      <c r="C21" s="953" t="s">
        <v>255</v>
      </c>
      <c r="D21" s="954"/>
      <c r="E21" s="60"/>
      <c r="F21" s="60"/>
      <c r="G21" s="60"/>
      <c r="H21" s="60"/>
      <c r="I21" s="61"/>
    </row>
    <row r="22" spans="1:9">
      <c r="A22" s="58">
        <v>5</v>
      </c>
      <c r="B22" s="59" t="s">
        <v>1650</v>
      </c>
      <c r="C22" s="953" t="s">
        <v>1164</v>
      </c>
      <c r="D22" s="954"/>
      <c r="E22" s="60"/>
      <c r="F22" s="60"/>
      <c r="G22" s="60"/>
      <c r="H22" s="60"/>
      <c r="I22" s="61"/>
    </row>
    <row r="23" spans="1:9">
      <c r="A23" s="58">
        <v>6</v>
      </c>
      <c r="B23" s="59" t="s">
        <v>1651</v>
      </c>
      <c r="C23" s="347" t="s">
        <v>1165</v>
      </c>
      <c r="D23" s="347"/>
      <c r="E23" s="60"/>
      <c r="F23" s="60"/>
      <c r="G23" s="60"/>
      <c r="H23" s="60"/>
      <c r="I23" s="61"/>
    </row>
    <row r="24" spans="1:9" ht="16.5" customHeight="1">
      <c r="A24" s="62"/>
      <c r="B24" s="63"/>
      <c r="C24" s="998"/>
      <c r="D24" s="999"/>
      <c r="E24" s="64"/>
      <c r="F24" s="64"/>
      <c r="G24" s="64"/>
      <c r="H24" s="64"/>
      <c r="I24" s="65"/>
    </row>
    <row r="25" spans="1:9" ht="15.6" customHeight="1">
      <c r="A25" s="79"/>
      <c r="B25" s="79"/>
      <c r="C25" s="80" t="s">
        <v>1</v>
      </c>
      <c r="D25" s="80"/>
      <c r="E25" s="266"/>
      <c r="F25" s="266"/>
      <c r="G25" s="266"/>
      <c r="H25" s="266"/>
      <c r="I25" s="266"/>
    </row>
    <row r="26" spans="1:9" ht="13.2" customHeight="1">
      <c r="A26" s="968" t="s">
        <v>1592</v>
      </c>
      <c r="B26" s="968"/>
      <c r="C26" s="968"/>
      <c r="D26" s="81" t="s">
        <v>1617</v>
      </c>
      <c r="E26" s="278"/>
      <c r="F26" s="277"/>
      <c r="G26" s="277"/>
      <c r="H26" s="277"/>
      <c r="I26" s="278"/>
    </row>
    <row r="27" spans="1:9">
      <c r="A27" s="82"/>
      <c r="B27" s="82"/>
      <c r="C27" s="83" t="s">
        <v>1591</v>
      </c>
      <c r="D27" s="81"/>
      <c r="E27" s="278"/>
      <c r="F27" s="277"/>
      <c r="G27" s="277"/>
      <c r="H27" s="277"/>
      <c r="I27" s="278"/>
    </row>
    <row r="28" spans="1:9" ht="18" customHeight="1">
      <c r="A28" s="968" t="s">
        <v>1590</v>
      </c>
      <c r="B28" s="968"/>
      <c r="C28" s="968"/>
      <c r="D28" s="81" t="s">
        <v>1617</v>
      </c>
      <c r="E28" s="278"/>
      <c r="F28" s="277"/>
      <c r="G28" s="277"/>
      <c r="H28" s="277"/>
      <c r="I28" s="278"/>
    </row>
    <row r="29" spans="1:9">
      <c r="A29" s="967"/>
      <c r="B29" s="967"/>
      <c r="C29" s="80" t="s">
        <v>1589</v>
      </c>
      <c r="D29" s="80"/>
      <c r="E29" s="268"/>
      <c r="F29" s="277"/>
      <c r="G29" s="277"/>
      <c r="H29" s="277"/>
      <c r="I29" s="278"/>
    </row>
    <row r="30" spans="1:9">
      <c r="A30" s="84"/>
      <c r="B30" s="50"/>
      <c r="C30" s="50"/>
      <c r="D30" s="50"/>
      <c r="E30" s="50"/>
      <c r="F30" s="50"/>
      <c r="G30" s="50"/>
      <c r="H30" s="50"/>
      <c r="I30" s="50"/>
    </row>
    <row r="31" spans="1:9">
      <c r="B31" s="50"/>
      <c r="C31" s="52"/>
    </row>
    <row r="32" spans="1:9">
      <c r="B32" s="54"/>
      <c r="C32" s="53"/>
    </row>
  </sheetData>
  <mergeCells count="21">
    <mergeCell ref="A26:C26"/>
    <mergeCell ref="A28:C28"/>
    <mergeCell ref="A29:B29"/>
    <mergeCell ref="C18:D18"/>
    <mergeCell ref="C19:D19"/>
    <mergeCell ref="C20:D20"/>
    <mergeCell ref="C21:D21"/>
    <mergeCell ref="C22:D22"/>
    <mergeCell ref="C24:D24"/>
    <mergeCell ref="I15:I16"/>
    <mergeCell ref="C17:D17"/>
    <mergeCell ref="A2:I2"/>
    <mergeCell ref="A5:I5"/>
    <mergeCell ref="A6:B6"/>
    <mergeCell ref="F11:G11"/>
    <mergeCell ref="F12:G12"/>
    <mergeCell ref="A15:A16"/>
    <mergeCell ref="B15:B16"/>
    <mergeCell ref="C15:D16"/>
    <mergeCell ref="E15:E16"/>
    <mergeCell ref="F15:H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J52"/>
  <sheetViews>
    <sheetView showZeros="0" view="pageBreakPreview" topLeftCell="A34" zoomScaleNormal="100" zoomScaleSheetLayoutView="100" workbookViewId="0">
      <selection activeCell="H16" sqref="H16"/>
    </sheetView>
  </sheetViews>
  <sheetFormatPr defaultColWidth="9.109375" defaultRowHeight="13.2"/>
  <cols>
    <col min="1" max="1" width="5.33203125" style="14" customWidth="1"/>
    <col min="2" max="2" width="16.21875" style="14" hidden="1" customWidth="1"/>
    <col min="3" max="3" width="40.21875" style="14" customWidth="1"/>
    <col min="4" max="4" width="17.109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3,1</v>
      </c>
      <c r="F1" s="10"/>
      <c r="G1" s="10"/>
      <c r="H1" s="10"/>
    </row>
    <row r="2" spans="1:8" s="9" customFormat="1" ht="17.399999999999999">
      <c r="A2" s="974" t="str">
        <f>C9</f>
        <v>Ārējais ūdensvads</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75" t="s">
        <v>4</v>
      </c>
      <c r="G7" s="21"/>
      <c r="H7" s="21"/>
    </row>
    <row r="8" spans="1:8" ht="59.25" customHeight="1">
      <c r="A8" s="975"/>
      <c r="B8" s="977"/>
      <c r="C8" s="1003"/>
      <c r="D8" s="1004"/>
      <c r="E8" s="980"/>
      <c r="F8" s="975"/>
      <c r="G8" s="21"/>
      <c r="H8" s="21"/>
    </row>
    <row r="9" spans="1:8">
      <c r="A9" s="615"/>
      <c r="B9" s="616"/>
      <c r="C9" s="617" t="s">
        <v>252</v>
      </c>
      <c r="D9" s="618"/>
      <c r="E9" s="619"/>
      <c r="F9" s="667"/>
      <c r="G9" s="21"/>
      <c r="H9" s="21"/>
    </row>
    <row r="10" spans="1:8" ht="13.8">
      <c r="A10" s="348"/>
      <c r="B10" s="687"/>
      <c r="C10" s="349" t="s">
        <v>1001</v>
      </c>
      <c r="D10" s="349"/>
      <c r="E10" s="349"/>
      <c r="F10" s="666"/>
      <c r="G10" s="21"/>
      <c r="H10" s="21"/>
    </row>
    <row r="11" spans="1:8">
      <c r="A11" s="229">
        <v>1</v>
      </c>
      <c r="B11" s="649"/>
      <c r="C11" s="689" t="s">
        <v>2071</v>
      </c>
      <c r="D11" s="231" t="s">
        <v>12</v>
      </c>
      <c r="E11" s="650" t="s">
        <v>10</v>
      </c>
      <c r="F11" s="665">
        <v>112</v>
      </c>
      <c r="G11" s="21"/>
      <c r="H11" s="21"/>
    </row>
    <row r="12" spans="1:8">
      <c r="A12" s="229">
        <v>2</v>
      </c>
      <c r="B12" s="649"/>
      <c r="C12" s="689" t="s">
        <v>2071</v>
      </c>
      <c r="D12" s="231" t="s">
        <v>300</v>
      </c>
      <c r="E12" s="650" t="s">
        <v>10</v>
      </c>
      <c r="F12" s="664" t="s">
        <v>2072</v>
      </c>
      <c r="G12" s="21"/>
      <c r="H12" s="21"/>
    </row>
    <row r="13" spans="1:8" ht="26.4">
      <c r="A13" s="229">
        <v>3</v>
      </c>
      <c r="B13" s="649"/>
      <c r="C13" s="204" t="s">
        <v>1469</v>
      </c>
      <c r="D13" s="690" t="s">
        <v>1002</v>
      </c>
      <c r="E13" s="650" t="s">
        <v>13</v>
      </c>
      <c r="F13" s="665">
        <v>2</v>
      </c>
      <c r="G13" s="21"/>
      <c r="H13" s="21"/>
    </row>
    <row r="14" spans="1:8" ht="26.4">
      <c r="A14" s="229"/>
      <c r="B14" s="649"/>
      <c r="C14" s="689" t="s">
        <v>1470</v>
      </c>
      <c r="D14" s="690"/>
      <c r="E14" s="650"/>
      <c r="F14" s="665"/>
      <c r="G14" s="21"/>
      <c r="H14" s="21"/>
    </row>
    <row r="15" spans="1:8">
      <c r="A15" s="229"/>
      <c r="B15" s="649"/>
      <c r="C15" s="689" t="s">
        <v>1471</v>
      </c>
      <c r="D15" s="690"/>
      <c r="E15" s="650"/>
      <c r="F15" s="665"/>
      <c r="G15" s="21"/>
      <c r="H15" s="21"/>
    </row>
    <row r="16" spans="1:8">
      <c r="A16" s="229"/>
      <c r="B16" s="649"/>
      <c r="C16" s="681" t="s">
        <v>1472</v>
      </c>
      <c r="D16" s="690"/>
      <c r="E16" s="650"/>
      <c r="F16" s="665"/>
      <c r="G16" s="21"/>
      <c r="H16" s="21"/>
    </row>
    <row r="17" spans="1:8" ht="26.4">
      <c r="A17" s="237">
        <v>4</v>
      </c>
      <c r="B17" s="239"/>
      <c r="C17" s="689" t="s">
        <v>1003</v>
      </c>
      <c r="D17" s="680" t="s">
        <v>277</v>
      </c>
      <c r="E17" s="203" t="s">
        <v>30</v>
      </c>
      <c r="F17" s="663">
        <v>15</v>
      </c>
      <c r="G17" s="21"/>
      <c r="H17" s="21"/>
    </row>
    <row r="18" spans="1:8" ht="26.4">
      <c r="A18" s="237">
        <v>5</v>
      </c>
      <c r="B18" s="239"/>
      <c r="C18" s="204" t="s">
        <v>1004</v>
      </c>
      <c r="D18" s="680" t="s">
        <v>278</v>
      </c>
      <c r="E18" s="203" t="s">
        <v>30</v>
      </c>
      <c r="F18" s="663">
        <v>1</v>
      </c>
      <c r="G18" s="21"/>
      <c r="H18" s="21"/>
    </row>
    <row r="19" spans="1:8">
      <c r="A19" s="237">
        <v>6</v>
      </c>
      <c r="B19" s="239"/>
      <c r="C19" s="204" t="s">
        <v>1005</v>
      </c>
      <c r="D19" s="680" t="s">
        <v>277</v>
      </c>
      <c r="E19" s="203" t="s">
        <v>30</v>
      </c>
      <c r="F19" s="663">
        <v>1</v>
      </c>
      <c r="G19" s="21"/>
      <c r="H19" s="21"/>
    </row>
    <row r="20" spans="1:8">
      <c r="A20" s="237">
        <v>7</v>
      </c>
      <c r="B20" s="239"/>
      <c r="C20" s="689" t="s">
        <v>1006</v>
      </c>
      <c r="D20" s="680" t="s">
        <v>2073</v>
      </c>
      <c r="E20" s="203" t="s">
        <v>30</v>
      </c>
      <c r="F20" s="663">
        <v>1</v>
      </c>
      <c r="G20" s="21"/>
      <c r="H20" s="21"/>
    </row>
    <row r="21" spans="1:8">
      <c r="A21" s="237">
        <v>8</v>
      </c>
      <c r="B21" s="239"/>
      <c r="C21" s="689" t="s">
        <v>2084</v>
      </c>
      <c r="D21" s="680" t="s">
        <v>277</v>
      </c>
      <c r="E21" s="203" t="s">
        <v>30</v>
      </c>
      <c r="F21" s="663">
        <v>1</v>
      </c>
      <c r="G21" s="21"/>
      <c r="H21" s="21"/>
    </row>
    <row r="22" spans="1:8">
      <c r="A22" s="237">
        <v>9</v>
      </c>
      <c r="B22" s="239"/>
      <c r="C22" s="204" t="s">
        <v>2074</v>
      </c>
      <c r="D22" s="680" t="s">
        <v>277</v>
      </c>
      <c r="E22" s="203" t="s">
        <v>30</v>
      </c>
      <c r="F22" s="663">
        <v>2</v>
      </c>
      <c r="G22" s="21"/>
      <c r="H22" s="21"/>
    </row>
    <row r="23" spans="1:8">
      <c r="A23" s="237">
        <v>10</v>
      </c>
      <c r="B23" s="239"/>
      <c r="C23" s="681" t="s">
        <v>2075</v>
      </c>
      <c r="D23" s="238" t="s">
        <v>277</v>
      </c>
      <c r="E23" s="203" t="s">
        <v>30</v>
      </c>
      <c r="F23" s="663">
        <v>2</v>
      </c>
      <c r="G23" s="21"/>
      <c r="H23" s="21"/>
    </row>
    <row r="24" spans="1:8" ht="26.4">
      <c r="A24" s="237">
        <v>11</v>
      </c>
      <c r="B24" s="239"/>
      <c r="C24" s="681" t="s">
        <v>1929</v>
      </c>
      <c r="D24" s="700" t="s">
        <v>2076</v>
      </c>
      <c r="E24" s="650" t="s">
        <v>13</v>
      </c>
      <c r="F24" s="663">
        <v>2</v>
      </c>
      <c r="G24" s="21"/>
      <c r="H24" s="21"/>
    </row>
    <row r="25" spans="1:8" ht="26.4">
      <c r="A25" s="237"/>
      <c r="B25" s="239"/>
      <c r="C25" s="681" t="s">
        <v>1930</v>
      </c>
      <c r="D25" s="700"/>
      <c r="E25" s="203"/>
      <c r="F25" s="663"/>
      <c r="G25" s="21"/>
      <c r="H25" s="21"/>
    </row>
    <row r="26" spans="1:8">
      <c r="A26" s="237"/>
      <c r="B26" s="239"/>
      <c r="C26" s="681" t="s">
        <v>1931</v>
      </c>
      <c r="D26" s="700"/>
      <c r="E26" s="203"/>
      <c r="F26" s="663"/>
      <c r="G26" s="21"/>
      <c r="H26" s="21"/>
    </row>
    <row r="27" spans="1:8" ht="26.4">
      <c r="A27" s="237"/>
      <c r="B27" s="239"/>
      <c r="C27" s="681" t="s">
        <v>1932</v>
      </c>
      <c r="D27" s="700"/>
      <c r="E27" s="203"/>
      <c r="F27" s="663"/>
      <c r="G27" s="21"/>
      <c r="H27" s="21"/>
    </row>
    <row r="28" spans="1:8" ht="11.4" customHeight="1">
      <c r="A28" s="237"/>
      <c r="B28" s="239"/>
      <c r="C28" s="681" t="s">
        <v>1933</v>
      </c>
      <c r="D28" s="700"/>
      <c r="E28" s="203"/>
      <c r="F28" s="663"/>
      <c r="G28" s="21"/>
      <c r="H28" s="21"/>
    </row>
    <row r="29" spans="1:8">
      <c r="A29" s="237">
        <v>12</v>
      </c>
      <c r="B29" s="239"/>
      <c r="C29" s="681" t="s">
        <v>2077</v>
      </c>
      <c r="D29" s="238"/>
      <c r="E29" s="203" t="s">
        <v>30</v>
      </c>
      <c r="F29" s="663">
        <v>5</v>
      </c>
      <c r="G29" s="21"/>
      <c r="H29" s="21"/>
    </row>
    <row r="30" spans="1:8">
      <c r="A30" s="237">
        <v>13</v>
      </c>
      <c r="B30" s="239"/>
      <c r="C30" s="681" t="s">
        <v>15</v>
      </c>
      <c r="D30" s="238" t="s">
        <v>2078</v>
      </c>
      <c r="E30" s="203" t="s">
        <v>16</v>
      </c>
      <c r="F30" s="663">
        <v>15</v>
      </c>
      <c r="G30" s="21"/>
      <c r="H30" s="21"/>
    </row>
    <row r="31" spans="1:8" ht="12.6" customHeight="1">
      <c r="A31" s="237">
        <v>14</v>
      </c>
      <c r="B31" s="239"/>
      <c r="C31" s="681" t="s">
        <v>17</v>
      </c>
      <c r="D31" s="238" t="s">
        <v>18</v>
      </c>
      <c r="E31" s="203" t="s">
        <v>16</v>
      </c>
      <c r="F31" s="663">
        <v>52</v>
      </c>
      <c r="G31" s="21"/>
      <c r="H31" s="21"/>
    </row>
    <row r="32" spans="1:8" ht="26.4">
      <c r="A32" s="237">
        <v>15</v>
      </c>
      <c r="B32" s="239"/>
      <c r="C32" s="234" t="s">
        <v>1570</v>
      </c>
      <c r="D32" s="238"/>
      <c r="E32" s="203" t="s">
        <v>16</v>
      </c>
      <c r="F32" s="663">
        <v>228</v>
      </c>
      <c r="G32" s="21"/>
      <c r="H32" s="21"/>
    </row>
    <row r="33" spans="1:8">
      <c r="A33" s="237">
        <v>16</v>
      </c>
      <c r="B33" s="239"/>
      <c r="C33" s="681" t="s">
        <v>2079</v>
      </c>
      <c r="D33" s="238"/>
      <c r="E33" s="650" t="s">
        <v>13</v>
      </c>
      <c r="F33" s="663">
        <v>1</v>
      </c>
      <c r="G33" s="21"/>
      <c r="H33" s="21"/>
    </row>
    <row r="34" spans="1:8">
      <c r="A34" s="237"/>
      <c r="B34" s="239"/>
      <c r="C34" s="681"/>
      <c r="D34" s="238"/>
      <c r="E34" s="203"/>
      <c r="F34" s="663"/>
      <c r="G34" s="21"/>
      <c r="H34" s="21"/>
    </row>
    <row r="35" spans="1:8" ht="13.8">
      <c r="A35" s="348"/>
      <c r="B35" s="687"/>
      <c r="C35" s="349" t="s">
        <v>1007</v>
      </c>
      <c r="D35" s="349"/>
      <c r="E35" s="683"/>
      <c r="F35" s="652"/>
      <c r="G35" s="21"/>
      <c r="H35" s="21"/>
    </row>
    <row r="36" spans="1:8">
      <c r="A36" s="693">
        <v>1</v>
      </c>
      <c r="B36" s="682"/>
      <c r="C36" s="689" t="s">
        <v>20</v>
      </c>
      <c r="D36" s="680"/>
      <c r="E36" s="688" t="s">
        <v>10</v>
      </c>
      <c r="F36" s="662" t="s">
        <v>2080</v>
      </c>
      <c r="G36" s="21"/>
      <c r="H36" s="21"/>
    </row>
    <row r="37" spans="1:8">
      <c r="A37" s="695">
        <v>2</v>
      </c>
      <c r="B37" s="677"/>
      <c r="C37" s="689" t="s">
        <v>1008</v>
      </c>
      <c r="D37" s="238"/>
      <c r="E37" s="669" t="s">
        <v>10</v>
      </c>
      <c r="F37" s="661" t="s">
        <v>2080</v>
      </c>
      <c r="G37" s="21"/>
      <c r="H37" s="21"/>
    </row>
    <row r="38" spans="1:8">
      <c r="A38" s="695">
        <v>3</v>
      </c>
      <c r="B38" s="677"/>
      <c r="C38" s="689" t="s">
        <v>2081</v>
      </c>
      <c r="D38" s="680"/>
      <c r="E38" s="650" t="s">
        <v>13</v>
      </c>
      <c r="F38" s="661">
        <v>2</v>
      </c>
      <c r="G38" s="21"/>
      <c r="H38" s="21"/>
    </row>
    <row r="39" spans="1:8">
      <c r="A39" s="693">
        <v>4</v>
      </c>
      <c r="B39" s="682"/>
      <c r="C39" s="681" t="s">
        <v>24</v>
      </c>
      <c r="D39" s="680"/>
      <c r="E39" s="688" t="s">
        <v>16</v>
      </c>
      <c r="F39" s="662">
        <v>15</v>
      </c>
      <c r="G39" s="21"/>
      <c r="H39" s="21"/>
    </row>
    <row r="40" spans="1:8">
      <c r="A40" s="695">
        <v>5</v>
      </c>
      <c r="B40" s="677"/>
      <c r="C40" s="204" t="s">
        <v>1009</v>
      </c>
      <c r="D40" s="238"/>
      <c r="E40" s="669" t="s">
        <v>16</v>
      </c>
      <c r="F40" s="661">
        <v>52</v>
      </c>
      <c r="G40" s="21"/>
      <c r="H40" s="21"/>
    </row>
    <row r="41" spans="1:8">
      <c r="A41" s="695">
        <v>6</v>
      </c>
      <c r="B41" s="677"/>
      <c r="C41" s="204" t="s">
        <v>2082</v>
      </c>
      <c r="D41" s="238"/>
      <c r="E41" s="669" t="s">
        <v>21</v>
      </c>
      <c r="F41" s="661">
        <v>8</v>
      </c>
      <c r="G41" s="21"/>
      <c r="H41" s="21"/>
    </row>
    <row r="42" spans="1:8">
      <c r="A42" s="229">
        <v>7</v>
      </c>
      <c r="B42" s="649"/>
      <c r="C42" s="681" t="s">
        <v>26</v>
      </c>
      <c r="D42" s="680"/>
      <c r="E42" s="650" t="s">
        <v>16</v>
      </c>
      <c r="F42" s="665">
        <v>295</v>
      </c>
      <c r="G42" s="21"/>
      <c r="H42" s="21"/>
    </row>
    <row r="43" spans="1:8" ht="26.4">
      <c r="A43" s="229">
        <v>8</v>
      </c>
      <c r="B43" s="649"/>
      <c r="C43" s="699" t="s">
        <v>1473</v>
      </c>
      <c r="D43" s="680"/>
      <c r="E43" s="650" t="s">
        <v>16</v>
      </c>
      <c r="F43" s="665">
        <v>228</v>
      </c>
      <c r="G43" s="21"/>
      <c r="H43" s="21"/>
    </row>
    <row r="44" spans="1:8">
      <c r="A44" s="229"/>
      <c r="B44" s="649"/>
      <c r="C44" s="699" t="s">
        <v>1571</v>
      </c>
      <c r="D44" s="680"/>
      <c r="E44" s="650"/>
      <c r="F44" s="665"/>
      <c r="G44" s="21"/>
      <c r="H44" s="21"/>
    </row>
    <row r="45" spans="1:8" ht="26.4">
      <c r="A45" s="229">
        <v>9</v>
      </c>
      <c r="B45" s="649"/>
      <c r="C45" s="699" t="s">
        <v>1010</v>
      </c>
      <c r="D45" s="680"/>
      <c r="E45" s="650" t="s">
        <v>16</v>
      </c>
      <c r="F45" s="665">
        <v>295</v>
      </c>
      <c r="G45" s="21"/>
      <c r="H45" s="21"/>
    </row>
    <row r="46" spans="1:8" s="16" customFormat="1">
      <c r="A46" s="693">
        <v>10</v>
      </c>
      <c r="B46" s="682"/>
      <c r="C46" s="699" t="s">
        <v>272</v>
      </c>
      <c r="D46" s="680"/>
      <c r="E46" s="650" t="s">
        <v>10</v>
      </c>
      <c r="F46" s="665" t="s">
        <v>2080</v>
      </c>
      <c r="G46" s="46"/>
      <c r="H46" s="46"/>
    </row>
    <row r="47" spans="1:8">
      <c r="A47" s="693">
        <v>11</v>
      </c>
      <c r="B47" s="682"/>
      <c r="C47" s="204" t="s">
        <v>29</v>
      </c>
      <c r="D47" s="668"/>
      <c r="E47" s="688" t="s">
        <v>10</v>
      </c>
      <c r="F47" s="662" t="s">
        <v>2080</v>
      </c>
      <c r="G47" s="21"/>
      <c r="H47" s="21"/>
    </row>
    <row r="48" spans="1:8">
      <c r="A48" s="693">
        <v>12</v>
      </c>
      <c r="B48" s="682"/>
      <c r="C48" s="204" t="s">
        <v>1011</v>
      </c>
      <c r="D48" s="232"/>
      <c r="E48" s="650" t="s">
        <v>13</v>
      </c>
      <c r="F48" s="662">
        <v>1</v>
      </c>
    </row>
    <row r="49" spans="1:8" s="50" customFormat="1" ht="12.75" customHeight="1">
      <c r="A49" s="237">
        <v>13</v>
      </c>
      <c r="B49" s="239"/>
      <c r="C49" s="689" t="s">
        <v>2083</v>
      </c>
      <c r="D49" s="680"/>
      <c r="E49" s="203" t="s">
        <v>10</v>
      </c>
      <c r="F49" s="663" t="s">
        <v>2080</v>
      </c>
    </row>
    <row r="50" spans="1:8">
      <c r="A50" s="406"/>
      <c r="B50" s="414"/>
      <c r="C50" s="42"/>
      <c r="D50" s="42"/>
      <c r="E50" s="43"/>
      <c r="F50" s="432"/>
    </row>
    <row r="51" spans="1:8" ht="13.8">
      <c r="A51" s="387"/>
      <c r="B51" s="387"/>
      <c r="C51" s="418"/>
      <c r="D51" s="418"/>
      <c r="E51" s="418" t="s">
        <v>1</v>
      </c>
      <c r="F51" s="418"/>
    </row>
    <row r="52" spans="1:8" s="50" customFormat="1" ht="45" customHeight="1">
      <c r="A52"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2" s="971"/>
      <c r="C52" s="971"/>
      <c r="D52" s="971"/>
      <c r="E52" s="971"/>
      <c r="F52" s="971"/>
      <c r="G52" s="971"/>
      <c r="H52" s="971"/>
    </row>
  </sheetData>
  <mergeCells count="8">
    <mergeCell ref="A52:H5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J38"/>
  <sheetViews>
    <sheetView showZeros="0" view="pageBreakPreview" topLeftCell="A16" zoomScaleNormal="100" zoomScaleSheetLayoutView="100" workbookViewId="0">
      <selection activeCell="F11" sqref="F11:F36"/>
    </sheetView>
  </sheetViews>
  <sheetFormatPr defaultColWidth="9.109375" defaultRowHeight="13.2"/>
  <cols>
    <col min="1" max="1" width="5.44140625" style="14" customWidth="1"/>
    <col min="2" max="2" width="16.21875" style="14" hidden="1" customWidth="1"/>
    <col min="3" max="3" width="40.21875" style="14" customWidth="1"/>
    <col min="4" max="4" width="21.66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3,2</v>
      </c>
      <c r="F1" s="10"/>
      <c r="G1" s="10"/>
      <c r="H1" s="10"/>
    </row>
    <row r="2" spans="1:8" s="9" customFormat="1" ht="17.399999999999999">
      <c r="A2" s="974" t="str">
        <f>C9</f>
        <v>Ārējā sadzīves kanalizācija</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253</v>
      </c>
      <c r="D9" s="245"/>
      <c r="E9" s="25"/>
      <c r="F9" s="26"/>
      <c r="G9" s="20"/>
      <c r="H9" s="21"/>
    </row>
    <row r="10" spans="1:8" ht="13.8">
      <c r="A10" s="660"/>
      <c r="B10" s="684"/>
      <c r="C10" s="697" t="s">
        <v>1012</v>
      </c>
      <c r="D10" s="697"/>
      <c r="E10" s="697"/>
      <c r="F10" s="697"/>
      <c r="G10" s="20"/>
      <c r="H10" s="21"/>
    </row>
    <row r="11" spans="1:8">
      <c r="A11" s="698">
        <v>1</v>
      </c>
      <c r="B11" s="684"/>
      <c r="C11" s="659" t="s">
        <v>2085</v>
      </c>
      <c r="D11" s="678" t="s">
        <v>12</v>
      </c>
      <c r="E11" s="658" t="s">
        <v>10</v>
      </c>
      <c r="F11" s="658" t="s">
        <v>2086</v>
      </c>
      <c r="G11" s="20"/>
      <c r="H11" s="21"/>
    </row>
    <row r="12" spans="1:8">
      <c r="A12" s="698">
        <v>2</v>
      </c>
      <c r="B12" s="684"/>
      <c r="C12" s="659" t="s">
        <v>2085</v>
      </c>
      <c r="D12" s="678" t="s">
        <v>300</v>
      </c>
      <c r="E12" s="658" t="s">
        <v>10</v>
      </c>
      <c r="F12" s="658">
        <v>8</v>
      </c>
      <c r="G12" s="20"/>
      <c r="H12" s="21"/>
    </row>
    <row r="13" spans="1:8" ht="16.8" customHeight="1">
      <c r="A13" s="698">
        <v>3</v>
      </c>
      <c r="B13" s="684"/>
      <c r="C13" s="657" t="s">
        <v>1934</v>
      </c>
      <c r="D13" s="656" t="s">
        <v>1572</v>
      </c>
      <c r="E13" s="345" t="s">
        <v>13</v>
      </c>
      <c r="F13" s="655">
        <v>3</v>
      </c>
      <c r="G13" s="20"/>
      <c r="H13" s="21"/>
    </row>
    <row r="14" spans="1:8">
      <c r="A14" s="698"/>
      <c r="B14" s="684"/>
      <c r="C14" s="657" t="s">
        <v>1474</v>
      </c>
      <c r="D14" s="656"/>
      <c r="E14" s="656"/>
      <c r="F14" s="654"/>
      <c r="G14" s="20"/>
      <c r="H14" s="21"/>
    </row>
    <row r="15" spans="1:8">
      <c r="A15" s="698"/>
      <c r="B15" s="684"/>
      <c r="C15" s="653" t="s">
        <v>2087</v>
      </c>
      <c r="D15" s="656"/>
      <c r="E15" s="656"/>
      <c r="F15" s="654"/>
      <c r="G15" s="20"/>
      <c r="H15" s="21"/>
    </row>
    <row r="16" spans="1:8">
      <c r="A16" s="696"/>
      <c r="B16" s="684"/>
      <c r="C16" s="653" t="s">
        <v>2088</v>
      </c>
      <c r="D16" s="656"/>
      <c r="E16" s="656"/>
      <c r="F16" s="654"/>
      <c r="G16" s="20"/>
      <c r="H16" s="21"/>
    </row>
    <row r="17" spans="1:8" ht="13.8" customHeight="1">
      <c r="A17" s="696">
        <v>4</v>
      </c>
      <c r="B17" s="684"/>
      <c r="C17" s="657" t="s">
        <v>1014</v>
      </c>
      <c r="D17" s="678"/>
      <c r="E17" s="345" t="s">
        <v>13</v>
      </c>
      <c r="F17" s="746">
        <v>1</v>
      </c>
      <c r="G17" s="21"/>
      <c r="H17" s="21"/>
    </row>
    <row r="18" spans="1:8">
      <c r="A18" s="696">
        <v>5</v>
      </c>
      <c r="B18" s="684"/>
      <c r="C18" s="653" t="s">
        <v>15</v>
      </c>
      <c r="D18" s="735" t="s">
        <v>2078</v>
      </c>
      <c r="E18" s="736" t="s">
        <v>16</v>
      </c>
      <c r="F18" s="746">
        <v>8</v>
      </c>
      <c r="G18" s="21"/>
      <c r="H18" s="21"/>
    </row>
    <row r="19" spans="1:8">
      <c r="A19" s="696">
        <v>6</v>
      </c>
      <c r="B19" s="684"/>
      <c r="C19" s="653" t="s">
        <v>17</v>
      </c>
      <c r="D19" s="735" t="s">
        <v>18</v>
      </c>
      <c r="E19" s="736" t="s">
        <v>16</v>
      </c>
      <c r="F19" s="746">
        <v>28</v>
      </c>
      <c r="G19" s="21"/>
      <c r="H19" s="21"/>
    </row>
    <row r="20" spans="1:8">
      <c r="A20" s="696">
        <v>7</v>
      </c>
      <c r="B20" s="684"/>
      <c r="C20" s="653" t="s">
        <v>1570</v>
      </c>
      <c r="D20" s="735"/>
      <c r="E20" s="736" t="s">
        <v>16</v>
      </c>
      <c r="F20" s="746"/>
      <c r="G20" s="21"/>
      <c r="H20" s="21"/>
    </row>
    <row r="21" spans="1:8">
      <c r="A21" s="696">
        <v>8</v>
      </c>
      <c r="B21" s="684"/>
      <c r="C21" s="737" t="s">
        <v>2079</v>
      </c>
      <c r="D21" s="735"/>
      <c r="E21" s="345" t="s">
        <v>13</v>
      </c>
      <c r="F21" s="746">
        <v>1</v>
      </c>
      <c r="G21" s="21"/>
      <c r="H21" s="21"/>
    </row>
    <row r="22" spans="1:8">
      <c r="A22" s="696"/>
      <c r="B22" s="684"/>
      <c r="C22" s="657"/>
      <c r="D22" s="678"/>
      <c r="E22" s="658"/>
      <c r="F22" s="746"/>
      <c r="G22" s="21"/>
      <c r="H22" s="21"/>
    </row>
    <row r="23" spans="1:8" ht="13.8">
      <c r="A23" s="738"/>
      <c r="B23" s="684"/>
      <c r="C23" s="739" t="s">
        <v>1015</v>
      </c>
      <c r="D23" s="739"/>
      <c r="E23" s="739"/>
      <c r="F23" s="747"/>
      <c r="G23" s="21"/>
      <c r="H23" s="21"/>
    </row>
    <row r="24" spans="1:8">
      <c r="A24" s="698">
        <v>1</v>
      </c>
      <c r="B24" s="684"/>
      <c r="C24" s="653" t="s">
        <v>20</v>
      </c>
      <c r="D24" s="740"/>
      <c r="E24" s="658" t="s">
        <v>10</v>
      </c>
      <c r="F24" s="746" t="s">
        <v>2089</v>
      </c>
      <c r="G24" s="21"/>
      <c r="H24" s="21"/>
    </row>
    <row r="25" spans="1:8">
      <c r="A25" s="698">
        <v>2</v>
      </c>
      <c r="B25" s="684"/>
      <c r="C25" s="653" t="s">
        <v>2090</v>
      </c>
      <c r="D25" s="740"/>
      <c r="E25" s="658" t="s">
        <v>21</v>
      </c>
      <c r="F25" s="746">
        <v>5</v>
      </c>
      <c r="G25" s="21"/>
      <c r="H25" s="21"/>
    </row>
    <row r="26" spans="1:8">
      <c r="A26" s="698">
        <v>3</v>
      </c>
      <c r="B26" s="684"/>
      <c r="C26" s="653" t="s">
        <v>22</v>
      </c>
      <c r="D26" s="740"/>
      <c r="E26" s="658" t="s">
        <v>10</v>
      </c>
      <c r="F26" s="746" t="s">
        <v>2089</v>
      </c>
      <c r="G26" s="21"/>
      <c r="H26" s="21"/>
    </row>
    <row r="27" spans="1:8">
      <c r="A27" s="698">
        <v>4</v>
      </c>
      <c r="B27" s="684"/>
      <c r="C27" s="653" t="s">
        <v>23</v>
      </c>
      <c r="D27" s="735"/>
      <c r="E27" s="345" t="s">
        <v>13</v>
      </c>
      <c r="F27" s="746">
        <v>3</v>
      </c>
      <c r="G27" s="21"/>
      <c r="H27" s="21"/>
    </row>
    <row r="28" spans="1:8" ht="27" customHeight="1">
      <c r="A28" s="741">
        <v>5</v>
      </c>
      <c r="B28" s="684"/>
      <c r="C28" s="653" t="s">
        <v>24</v>
      </c>
      <c r="D28" s="735"/>
      <c r="E28" s="742" t="s">
        <v>16</v>
      </c>
      <c r="F28" s="746">
        <v>8</v>
      </c>
      <c r="G28" s="21"/>
      <c r="H28" s="21"/>
    </row>
    <row r="29" spans="1:8">
      <c r="A29" s="743">
        <v>6</v>
      </c>
      <c r="B29" s="684"/>
      <c r="C29" s="744" t="s">
        <v>25</v>
      </c>
      <c r="D29" s="735"/>
      <c r="E29" s="745" t="s">
        <v>16</v>
      </c>
      <c r="F29" s="746">
        <v>28</v>
      </c>
      <c r="G29" s="21"/>
      <c r="H29" s="21"/>
    </row>
    <row r="30" spans="1:8">
      <c r="A30" s="743">
        <v>7</v>
      </c>
      <c r="B30" s="684"/>
      <c r="C30" s="744" t="s">
        <v>26</v>
      </c>
      <c r="D30" s="735"/>
      <c r="E30" s="745" t="s">
        <v>16</v>
      </c>
      <c r="F30" s="746">
        <v>110</v>
      </c>
      <c r="G30" s="21"/>
      <c r="H30" s="21"/>
    </row>
    <row r="31" spans="1:8" s="16" customFormat="1">
      <c r="A31" s="743">
        <v>8</v>
      </c>
      <c r="B31" s="684"/>
      <c r="C31" s="744" t="s">
        <v>1473</v>
      </c>
      <c r="D31" s="735"/>
      <c r="E31" s="745" t="s">
        <v>16</v>
      </c>
      <c r="F31" s="746">
        <v>74</v>
      </c>
      <c r="G31" s="46"/>
      <c r="H31" s="46"/>
    </row>
    <row r="32" spans="1:8" s="16" customFormat="1">
      <c r="A32" s="743"/>
      <c r="B32" s="684"/>
      <c r="C32" s="744" t="s">
        <v>1571</v>
      </c>
      <c r="D32" s="735"/>
      <c r="E32" s="745"/>
      <c r="F32" s="746"/>
      <c r="G32" s="46"/>
      <c r="H32" s="46"/>
    </row>
    <row r="33" spans="1:8">
      <c r="A33" s="743">
        <v>9</v>
      </c>
      <c r="B33" s="684"/>
      <c r="C33" s="744" t="s">
        <v>27</v>
      </c>
      <c r="D33" s="735"/>
      <c r="E33" s="745" t="s">
        <v>16</v>
      </c>
      <c r="F33" s="746">
        <v>110</v>
      </c>
      <c r="G33" s="21"/>
      <c r="H33" s="21"/>
    </row>
    <row r="34" spans="1:8">
      <c r="A34" s="743">
        <v>10</v>
      </c>
      <c r="B34" s="684"/>
      <c r="C34" s="653" t="s">
        <v>28</v>
      </c>
      <c r="D34" s="735"/>
      <c r="E34" s="745" t="s">
        <v>10</v>
      </c>
      <c r="F34" s="746" t="s">
        <v>2089</v>
      </c>
    </row>
    <row r="35" spans="1:8" s="50" customFormat="1" ht="12.75" customHeight="1">
      <c r="A35" s="743">
        <v>11</v>
      </c>
      <c r="B35" s="684"/>
      <c r="C35" s="653" t="s">
        <v>29</v>
      </c>
      <c r="D35" s="735"/>
      <c r="E35" s="745" t="s">
        <v>10</v>
      </c>
      <c r="F35" s="746" t="s">
        <v>2089</v>
      </c>
    </row>
    <row r="36" spans="1:8">
      <c r="A36" s="743">
        <v>12</v>
      </c>
      <c r="B36" s="684"/>
      <c r="C36" s="744" t="s">
        <v>2083</v>
      </c>
      <c r="D36" s="735"/>
      <c r="E36" s="745" t="s">
        <v>10</v>
      </c>
      <c r="F36" s="746" t="s">
        <v>2089</v>
      </c>
    </row>
    <row r="37" spans="1:8" ht="13.8">
      <c r="A37" s="387"/>
      <c r="B37" s="387"/>
      <c r="C37" s="418"/>
      <c r="D37" s="418"/>
      <c r="E37" s="418" t="s">
        <v>1</v>
      </c>
      <c r="F37" s="418"/>
    </row>
    <row r="38" spans="1:8" s="50" customFormat="1" ht="45" customHeight="1">
      <c r="A38"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8" s="971"/>
      <c r="C38" s="971"/>
      <c r="D38" s="971"/>
      <c r="E38" s="971"/>
      <c r="F38" s="971"/>
      <c r="G38" s="971"/>
      <c r="H38" s="971"/>
    </row>
  </sheetData>
  <mergeCells count="8">
    <mergeCell ref="A38:H3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1:J76"/>
  <sheetViews>
    <sheetView showZeros="0" view="pageBreakPreview" topLeftCell="A16" zoomScaleNormal="100" zoomScaleSheetLayoutView="100" workbookViewId="0">
      <selection activeCell="F9" sqref="F9:F70"/>
    </sheetView>
  </sheetViews>
  <sheetFormatPr defaultColWidth="9.109375" defaultRowHeight="13.2"/>
  <cols>
    <col min="1" max="1" width="6.77734375" style="14" customWidth="1"/>
    <col min="2" max="2" width="16.21875" style="14" hidden="1" customWidth="1"/>
    <col min="3" max="3" width="43.44140625" style="14" customWidth="1"/>
    <col min="4" max="4" width="19"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72" t="s">
        <v>8</v>
      </c>
      <c r="B1" s="972"/>
      <c r="C1" s="972"/>
      <c r="D1" s="10" t="str">
        <f ca="1">MID(CELL("filename",A1), FIND("]", CELL("filename",A1))+ 1, 255)</f>
        <v>3,3</v>
      </c>
      <c r="F1" s="10"/>
      <c r="G1" s="10"/>
      <c r="H1" s="10"/>
    </row>
    <row r="2" spans="1:8" s="9" customFormat="1" ht="17.399999999999999">
      <c r="A2" s="974" t="str">
        <f>C9</f>
        <v>Ārējā lietus ūdens kanalizācija</v>
      </c>
      <c r="B2" s="974"/>
      <c r="C2" s="974"/>
      <c r="D2" s="974"/>
      <c r="E2" s="974"/>
      <c r="F2" s="974"/>
      <c r="G2" s="974"/>
      <c r="H2" s="974"/>
    </row>
    <row r="3" spans="1:8" ht="13.8" customHeight="1">
      <c r="A3" s="11" t="s">
        <v>1618</v>
      </c>
      <c r="B3" s="11"/>
      <c r="C3" s="13"/>
      <c r="D3" s="13"/>
      <c r="E3" s="13"/>
      <c r="F3" s="13"/>
    </row>
    <row r="4" spans="1:8" s="16" customFormat="1">
      <c r="A4" s="11" t="s">
        <v>1619</v>
      </c>
      <c r="B4" s="11"/>
      <c r="C4" s="15"/>
      <c r="D4" s="15"/>
      <c r="E4" s="15"/>
      <c r="F4" s="15"/>
    </row>
    <row r="5" spans="1:8" s="16" customFormat="1">
      <c r="A5" s="11" t="s">
        <v>1620</v>
      </c>
      <c r="B5" s="11"/>
      <c r="C5" s="17"/>
      <c r="D5" s="18"/>
      <c r="E5" s="18"/>
      <c r="F5" s="18"/>
    </row>
    <row r="6" spans="1:8">
      <c r="A6" s="19"/>
      <c r="B6" s="19"/>
    </row>
    <row r="7" spans="1:8" ht="14.25" customHeight="1">
      <c r="A7" s="975" t="s">
        <v>0</v>
      </c>
      <c r="B7" s="976"/>
      <c r="C7" s="1001" t="s">
        <v>2</v>
      </c>
      <c r="D7" s="1002"/>
      <c r="E7" s="980" t="s">
        <v>3</v>
      </c>
      <c r="F7" s="981" t="s">
        <v>4</v>
      </c>
      <c r="G7" s="20"/>
      <c r="H7" s="21"/>
    </row>
    <row r="8" spans="1:8" ht="59.25" customHeight="1">
      <c r="A8" s="975"/>
      <c r="B8" s="977"/>
      <c r="C8" s="1003"/>
      <c r="D8" s="1004"/>
      <c r="E8" s="980"/>
      <c r="F8" s="981"/>
      <c r="G8" s="20"/>
      <c r="H8" s="21"/>
    </row>
    <row r="9" spans="1:8">
      <c r="A9" s="22"/>
      <c r="B9" s="23"/>
      <c r="C9" s="244" t="s">
        <v>254</v>
      </c>
      <c r="D9" s="245"/>
      <c r="E9" s="25"/>
      <c r="F9" s="26"/>
      <c r="G9" s="20"/>
      <c r="H9" s="21"/>
    </row>
    <row r="10" spans="1:8" ht="13.8">
      <c r="A10" s="748"/>
      <c r="B10" s="457"/>
      <c r="C10" s="349" t="s">
        <v>9</v>
      </c>
      <c r="D10" s="349"/>
      <c r="E10" s="349"/>
      <c r="F10" s="753"/>
      <c r="G10" s="21"/>
      <c r="H10" s="21"/>
    </row>
    <row r="11" spans="1:8">
      <c r="A11" s="229">
        <v>1</v>
      </c>
      <c r="B11" s="457"/>
      <c r="C11" s="749" t="s">
        <v>2091</v>
      </c>
      <c r="D11" s="231" t="s">
        <v>2092</v>
      </c>
      <c r="E11" s="649" t="s">
        <v>10</v>
      </c>
      <c r="F11" s="754">
        <v>226</v>
      </c>
      <c r="G11" s="21"/>
      <c r="H11" s="21"/>
    </row>
    <row r="12" spans="1:8">
      <c r="A12" s="237"/>
      <c r="B12" s="457"/>
      <c r="C12" s="681" t="s">
        <v>2093</v>
      </c>
      <c r="D12" s="238"/>
      <c r="E12" s="239"/>
      <c r="F12" s="755"/>
      <c r="G12" s="21"/>
      <c r="H12" s="21"/>
    </row>
    <row r="13" spans="1:8">
      <c r="A13" s="229">
        <v>2</v>
      </c>
      <c r="B13" s="457"/>
      <c r="C13" s="749" t="s">
        <v>2091</v>
      </c>
      <c r="D13" s="750" t="s">
        <v>11</v>
      </c>
      <c r="E13" s="239" t="s">
        <v>10</v>
      </c>
      <c r="F13" s="755">
        <v>263</v>
      </c>
      <c r="G13" s="21"/>
      <c r="H13" s="21"/>
    </row>
    <row r="14" spans="1:8">
      <c r="A14" s="229"/>
      <c r="B14" s="457"/>
      <c r="C14" s="668" t="s">
        <v>2093</v>
      </c>
      <c r="D14" s="750"/>
      <c r="E14" s="239"/>
      <c r="F14" s="755"/>
      <c r="G14" s="21"/>
      <c r="H14" s="21"/>
    </row>
    <row r="15" spans="1:8">
      <c r="A15" s="237">
        <v>3</v>
      </c>
      <c r="B15" s="457"/>
      <c r="C15" s="749" t="s">
        <v>2091</v>
      </c>
      <c r="D15" s="750" t="s">
        <v>12</v>
      </c>
      <c r="E15" s="239" t="s">
        <v>10</v>
      </c>
      <c r="F15" s="755">
        <v>195</v>
      </c>
      <c r="G15" s="21"/>
      <c r="H15" s="21"/>
    </row>
    <row r="16" spans="1:8">
      <c r="A16" s="237"/>
      <c r="B16" s="457"/>
      <c r="C16" s="668" t="s">
        <v>2093</v>
      </c>
      <c r="D16" s="750"/>
      <c r="E16" s="239"/>
      <c r="F16" s="755"/>
      <c r="G16" s="21"/>
      <c r="H16" s="21"/>
    </row>
    <row r="17" spans="1:8">
      <c r="A17" s="237">
        <v>4</v>
      </c>
      <c r="B17" s="457"/>
      <c r="C17" s="749" t="s">
        <v>2091</v>
      </c>
      <c r="D17" s="231" t="s">
        <v>300</v>
      </c>
      <c r="E17" s="649" t="s">
        <v>10</v>
      </c>
      <c r="F17" s="754" t="s">
        <v>2094</v>
      </c>
      <c r="G17" s="21"/>
      <c r="H17" s="21"/>
    </row>
    <row r="18" spans="1:8">
      <c r="A18" s="237"/>
      <c r="B18" s="457"/>
      <c r="C18" s="668" t="s">
        <v>2093</v>
      </c>
      <c r="D18" s="231"/>
      <c r="E18" s="649"/>
      <c r="F18" s="754"/>
      <c r="G18" s="21"/>
      <c r="H18" s="21"/>
    </row>
    <row r="19" spans="1:8">
      <c r="A19" s="237">
        <v>5</v>
      </c>
      <c r="B19" s="457"/>
      <c r="C19" s="749" t="s">
        <v>1653</v>
      </c>
      <c r="D19" s="751" t="s">
        <v>14</v>
      </c>
      <c r="E19" s="650" t="s">
        <v>13</v>
      </c>
      <c r="F19" s="665">
        <v>3</v>
      </c>
      <c r="G19" s="21"/>
      <c r="H19" s="21"/>
    </row>
    <row r="20" spans="1:8">
      <c r="A20" s="237"/>
      <c r="B20" s="457"/>
      <c r="C20" s="752" t="s">
        <v>1474</v>
      </c>
      <c r="D20" s="751"/>
      <c r="E20" s="690"/>
      <c r="F20" s="665"/>
      <c r="G20" s="21"/>
      <c r="H20" s="21"/>
    </row>
    <row r="21" spans="1:8">
      <c r="A21" s="237"/>
      <c r="B21" s="457"/>
      <c r="C21" s="668" t="s">
        <v>2095</v>
      </c>
      <c r="D21" s="751"/>
      <c r="E21" s="690"/>
      <c r="F21" s="665"/>
      <c r="G21" s="21"/>
      <c r="H21" s="21"/>
    </row>
    <row r="22" spans="1:8">
      <c r="A22" s="237"/>
      <c r="B22" s="457"/>
      <c r="C22" s="668" t="s">
        <v>2096</v>
      </c>
      <c r="D22" s="751"/>
      <c r="E22" s="690"/>
      <c r="F22" s="665"/>
      <c r="G22" s="21"/>
      <c r="H22" s="21"/>
    </row>
    <row r="23" spans="1:8">
      <c r="A23" s="237">
        <v>6</v>
      </c>
      <c r="B23" s="457"/>
      <c r="C23" s="749" t="s">
        <v>1653</v>
      </c>
      <c r="D23" s="751" t="s">
        <v>14</v>
      </c>
      <c r="E23" s="650" t="s">
        <v>13</v>
      </c>
      <c r="F23" s="665">
        <v>2</v>
      </c>
      <c r="G23" s="21"/>
      <c r="H23" s="21"/>
    </row>
    <row r="24" spans="1:8">
      <c r="A24" s="237"/>
      <c r="B24" s="457"/>
      <c r="C24" s="752" t="s">
        <v>1474</v>
      </c>
      <c r="D24" s="751"/>
      <c r="E24" s="690"/>
      <c r="F24" s="665"/>
      <c r="G24" s="21"/>
      <c r="H24" s="21"/>
    </row>
    <row r="25" spans="1:8">
      <c r="A25" s="237"/>
      <c r="B25" s="457"/>
      <c r="C25" s="668" t="s">
        <v>2095</v>
      </c>
      <c r="D25" s="751"/>
      <c r="E25" s="690"/>
      <c r="F25" s="665"/>
      <c r="G25" s="21"/>
      <c r="H25" s="21"/>
    </row>
    <row r="26" spans="1:8">
      <c r="A26" s="237"/>
      <c r="B26" s="457"/>
      <c r="C26" s="668" t="s">
        <v>2097</v>
      </c>
      <c r="D26" s="751"/>
      <c r="E26" s="690"/>
      <c r="F26" s="665"/>
      <c r="G26" s="21"/>
      <c r="H26" s="21"/>
    </row>
    <row r="27" spans="1:8">
      <c r="A27" s="237">
        <v>7</v>
      </c>
      <c r="B27" s="457"/>
      <c r="C27" s="749" t="s">
        <v>1653</v>
      </c>
      <c r="D27" s="751" t="s">
        <v>14</v>
      </c>
      <c r="E27" s="650" t="s">
        <v>13</v>
      </c>
      <c r="F27" s="665">
        <v>2</v>
      </c>
      <c r="G27" s="21"/>
      <c r="H27" s="21"/>
    </row>
    <row r="28" spans="1:8">
      <c r="A28" s="237"/>
      <c r="B28" s="457"/>
      <c r="C28" s="752" t="s">
        <v>1474</v>
      </c>
      <c r="D28" s="751"/>
      <c r="E28" s="690"/>
      <c r="F28" s="665"/>
      <c r="G28" s="21"/>
      <c r="H28" s="21"/>
    </row>
    <row r="29" spans="1:8">
      <c r="A29" s="237"/>
      <c r="B29" s="457"/>
      <c r="C29" s="668" t="s">
        <v>2095</v>
      </c>
      <c r="D29" s="751"/>
      <c r="E29" s="690"/>
      <c r="F29" s="665"/>
      <c r="G29" s="21"/>
      <c r="H29" s="21"/>
    </row>
    <row r="30" spans="1:8">
      <c r="A30" s="237"/>
      <c r="B30" s="457"/>
      <c r="C30" s="668" t="s">
        <v>2098</v>
      </c>
      <c r="D30" s="751"/>
      <c r="E30" s="690"/>
      <c r="F30" s="665"/>
      <c r="G30" s="21"/>
      <c r="H30" s="21"/>
    </row>
    <row r="31" spans="1:8">
      <c r="A31" s="237">
        <v>8</v>
      </c>
      <c r="B31" s="457"/>
      <c r="C31" s="749" t="s">
        <v>1653</v>
      </c>
      <c r="D31" s="751" t="s">
        <v>14</v>
      </c>
      <c r="E31" s="650" t="s">
        <v>13</v>
      </c>
      <c r="F31" s="665">
        <v>13</v>
      </c>
      <c r="G31" s="21"/>
      <c r="H31" s="21"/>
    </row>
    <row r="32" spans="1:8">
      <c r="A32" s="237"/>
      <c r="B32" s="457"/>
      <c r="C32" s="752" t="s">
        <v>1474</v>
      </c>
      <c r="D32" s="751"/>
      <c r="E32" s="690"/>
      <c r="F32" s="665"/>
      <c r="G32" s="21"/>
      <c r="H32" s="21"/>
    </row>
    <row r="33" spans="1:8">
      <c r="A33" s="237"/>
      <c r="B33" s="457"/>
      <c r="C33" s="668" t="s">
        <v>2099</v>
      </c>
      <c r="D33" s="751"/>
      <c r="E33" s="690"/>
      <c r="F33" s="665"/>
      <c r="G33" s="21"/>
      <c r="H33" s="21"/>
    </row>
    <row r="34" spans="1:8">
      <c r="A34" s="237"/>
      <c r="B34" s="457"/>
      <c r="C34" s="668" t="s">
        <v>2100</v>
      </c>
      <c r="D34" s="751"/>
      <c r="E34" s="690"/>
      <c r="F34" s="665"/>
      <c r="G34" s="21"/>
      <c r="H34" s="21"/>
    </row>
    <row r="35" spans="1:8">
      <c r="A35" s="237">
        <v>9</v>
      </c>
      <c r="B35" s="457"/>
      <c r="C35" s="749" t="s">
        <v>1653</v>
      </c>
      <c r="D35" s="751" t="s">
        <v>14</v>
      </c>
      <c r="E35" s="650" t="s">
        <v>13</v>
      </c>
      <c r="F35" s="665">
        <v>4</v>
      </c>
      <c r="G35" s="21"/>
      <c r="H35" s="21"/>
    </row>
    <row r="36" spans="1:8">
      <c r="A36" s="237"/>
      <c r="B36" s="457"/>
      <c r="C36" s="752" t="s">
        <v>1474</v>
      </c>
      <c r="D36" s="751"/>
      <c r="E36" s="690"/>
      <c r="F36" s="665"/>
      <c r="G36" s="21"/>
      <c r="H36" s="21"/>
    </row>
    <row r="37" spans="1:8">
      <c r="A37" s="237"/>
      <c r="B37" s="457"/>
      <c r="C37" s="668" t="s">
        <v>2099</v>
      </c>
      <c r="D37" s="751"/>
      <c r="E37" s="690"/>
      <c r="F37" s="665"/>
      <c r="G37" s="21"/>
      <c r="H37" s="21"/>
    </row>
    <row r="38" spans="1:8">
      <c r="A38" s="237"/>
      <c r="B38" s="457"/>
      <c r="C38" s="668" t="s">
        <v>2101</v>
      </c>
      <c r="D38" s="751"/>
      <c r="E38" s="690"/>
      <c r="F38" s="665"/>
      <c r="G38" s="21"/>
      <c r="H38" s="21"/>
    </row>
    <row r="39" spans="1:8">
      <c r="A39" s="237">
        <v>10</v>
      </c>
      <c r="B39" s="457"/>
      <c r="C39" s="749" t="s">
        <v>1654</v>
      </c>
      <c r="D39" s="751" t="s">
        <v>391</v>
      </c>
      <c r="E39" s="650" t="s">
        <v>13</v>
      </c>
      <c r="F39" s="665">
        <v>6</v>
      </c>
      <c r="G39" s="21"/>
      <c r="H39" s="21"/>
    </row>
    <row r="40" spans="1:8">
      <c r="A40" s="237"/>
      <c r="B40" s="457"/>
      <c r="C40" s="752" t="s">
        <v>1474</v>
      </c>
      <c r="D40" s="751"/>
      <c r="E40" s="690"/>
      <c r="F40" s="665"/>
      <c r="G40" s="21"/>
      <c r="H40" s="21"/>
    </row>
    <row r="41" spans="1:8">
      <c r="A41" s="237"/>
      <c r="B41" s="457"/>
      <c r="C41" s="668" t="s">
        <v>2095</v>
      </c>
      <c r="D41" s="751"/>
      <c r="E41" s="690"/>
      <c r="F41" s="665"/>
      <c r="G41" s="21"/>
      <c r="H41" s="21"/>
    </row>
    <row r="42" spans="1:8">
      <c r="A42" s="237"/>
      <c r="B42" s="457"/>
      <c r="C42" s="668" t="s">
        <v>2096</v>
      </c>
      <c r="D42" s="751"/>
      <c r="E42" s="690"/>
      <c r="F42" s="665"/>
      <c r="G42" s="21"/>
      <c r="H42" s="21"/>
    </row>
    <row r="43" spans="1:8">
      <c r="A43" s="237">
        <v>11</v>
      </c>
      <c r="B43" s="457"/>
      <c r="C43" s="749" t="s">
        <v>1654</v>
      </c>
      <c r="D43" s="751" t="s">
        <v>391</v>
      </c>
      <c r="E43" s="650" t="s">
        <v>13</v>
      </c>
      <c r="F43" s="665">
        <v>2</v>
      </c>
      <c r="G43" s="21"/>
      <c r="H43" s="21"/>
    </row>
    <row r="44" spans="1:8">
      <c r="A44" s="237"/>
      <c r="B44" s="457"/>
      <c r="C44" s="752" t="s">
        <v>1474</v>
      </c>
      <c r="D44" s="751"/>
      <c r="E44" s="690"/>
      <c r="F44" s="665"/>
      <c r="G44" s="21"/>
      <c r="H44" s="21"/>
    </row>
    <row r="45" spans="1:8">
      <c r="A45" s="237"/>
      <c r="B45" s="457"/>
      <c r="C45" s="668" t="s">
        <v>2099</v>
      </c>
      <c r="D45" s="751"/>
      <c r="E45" s="690"/>
      <c r="F45" s="665"/>
      <c r="G45" s="21"/>
      <c r="H45" s="21"/>
    </row>
    <row r="46" spans="1:8">
      <c r="A46" s="237"/>
      <c r="B46" s="457"/>
      <c r="C46" s="668" t="s">
        <v>2100</v>
      </c>
      <c r="D46" s="751"/>
      <c r="E46" s="690"/>
      <c r="F46" s="665"/>
      <c r="G46" s="21"/>
      <c r="H46" s="21"/>
    </row>
    <row r="47" spans="1:8">
      <c r="A47" s="237">
        <v>12</v>
      </c>
      <c r="B47" s="457"/>
      <c r="C47" s="749" t="s">
        <v>1475</v>
      </c>
      <c r="D47" s="690" t="s">
        <v>14</v>
      </c>
      <c r="E47" s="650" t="s">
        <v>13</v>
      </c>
      <c r="F47" s="665">
        <v>18</v>
      </c>
      <c r="G47" s="21"/>
      <c r="H47" s="21"/>
    </row>
    <row r="48" spans="1:8">
      <c r="A48" s="237"/>
      <c r="B48" s="457"/>
      <c r="C48" s="749" t="s">
        <v>1476</v>
      </c>
      <c r="D48" s="690"/>
      <c r="E48" s="690"/>
      <c r="F48" s="756"/>
      <c r="G48" s="21"/>
      <c r="H48" s="21"/>
    </row>
    <row r="49" spans="1:8">
      <c r="A49" s="237"/>
      <c r="B49" s="457"/>
      <c r="C49" s="749" t="s">
        <v>1477</v>
      </c>
      <c r="D49" s="690"/>
      <c r="E49" s="690"/>
      <c r="F49" s="756"/>
      <c r="G49" s="21"/>
      <c r="H49" s="21"/>
    </row>
    <row r="50" spans="1:8">
      <c r="A50" s="237"/>
      <c r="B50" s="457"/>
      <c r="C50" s="749" t="s">
        <v>1478</v>
      </c>
      <c r="D50" s="690"/>
      <c r="E50" s="690"/>
      <c r="F50" s="756"/>
      <c r="G50" s="21"/>
      <c r="H50" s="21"/>
    </row>
    <row r="51" spans="1:8">
      <c r="A51" s="237"/>
      <c r="B51" s="457"/>
      <c r="C51" s="752" t="s">
        <v>1479</v>
      </c>
      <c r="D51" s="690"/>
      <c r="E51" s="690"/>
      <c r="F51" s="756"/>
      <c r="G51" s="21"/>
      <c r="H51" s="21"/>
    </row>
    <row r="52" spans="1:8">
      <c r="A52" s="237">
        <v>13</v>
      </c>
      <c r="B52" s="457"/>
      <c r="C52" s="668" t="s">
        <v>15</v>
      </c>
      <c r="D52" s="238" t="s">
        <v>2078</v>
      </c>
      <c r="E52" s="239" t="s">
        <v>16</v>
      </c>
      <c r="F52" s="757">
        <v>76</v>
      </c>
      <c r="G52" s="21"/>
      <c r="H52" s="21"/>
    </row>
    <row r="53" spans="1:8">
      <c r="A53" s="237">
        <v>14</v>
      </c>
      <c r="B53" s="457"/>
      <c r="C53" s="668" t="s">
        <v>17</v>
      </c>
      <c r="D53" s="238" t="s">
        <v>18</v>
      </c>
      <c r="E53" s="239" t="s">
        <v>16</v>
      </c>
      <c r="F53" s="757">
        <v>305</v>
      </c>
      <c r="G53" s="21"/>
      <c r="H53" s="21"/>
    </row>
    <row r="54" spans="1:8">
      <c r="A54" s="237">
        <v>15</v>
      </c>
      <c r="B54" s="457"/>
      <c r="C54" s="668" t="s">
        <v>2102</v>
      </c>
      <c r="D54" s="231" t="s">
        <v>2076</v>
      </c>
      <c r="E54" s="649" t="s">
        <v>30</v>
      </c>
      <c r="F54" s="665">
        <v>22</v>
      </c>
      <c r="G54" s="21"/>
      <c r="H54" s="21"/>
    </row>
    <row r="55" spans="1:8">
      <c r="A55" s="237">
        <v>16</v>
      </c>
      <c r="B55" s="457"/>
      <c r="C55" s="668" t="s">
        <v>2102</v>
      </c>
      <c r="D55" s="231" t="s">
        <v>278</v>
      </c>
      <c r="E55" s="649" t="s">
        <v>30</v>
      </c>
      <c r="F55" s="665">
        <v>1</v>
      </c>
      <c r="G55" s="21"/>
      <c r="H55" s="21"/>
    </row>
    <row r="56" spans="1:8">
      <c r="A56" s="237">
        <v>17</v>
      </c>
      <c r="B56" s="457"/>
      <c r="C56" s="668" t="s">
        <v>1570</v>
      </c>
      <c r="D56" s="231"/>
      <c r="E56" s="649" t="s">
        <v>16</v>
      </c>
      <c r="F56" s="665">
        <v>789</v>
      </c>
      <c r="G56" s="21"/>
      <c r="H56" s="21"/>
    </row>
    <row r="57" spans="1:8">
      <c r="A57" s="237">
        <v>18</v>
      </c>
      <c r="B57" s="457"/>
      <c r="C57" s="749" t="s">
        <v>1014</v>
      </c>
      <c r="D57" s="231"/>
      <c r="E57" s="650" t="s">
        <v>13</v>
      </c>
      <c r="F57" s="665">
        <v>1</v>
      </c>
      <c r="G57" s="21"/>
      <c r="H57" s="21"/>
    </row>
    <row r="58" spans="1:8" ht="13.8">
      <c r="A58" s="348"/>
      <c r="B58" s="457"/>
      <c r="C58" s="349" t="s">
        <v>19</v>
      </c>
      <c r="D58" s="231"/>
      <c r="E58" s="349"/>
      <c r="F58" s="666"/>
      <c r="G58" s="21"/>
      <c r="H58" s="21"/>
    </row>
    <row r="59" spans="1:8">
      <c r="A59" s="229">
        <v>1</v>
      </c>
      <c r="B59" s="457"/>
      <c r="C59" s="668" t="s">
        <v>20</v>
      </c>
      <c r="D59" s="231"/>
      <c r="E59" s="649" t="s">
        <v>10</v>
      </c>
      <c r="F59" s="754" t="s">
        <v>2103</v>
      </c>
      <c r="G59" s="21"/>
      <c r="H59" s="21"/>
    </row>
    <row r="60" spans="1:8">
      <c r="A60" s="229">
        <v>2</v>
      </c>
      <c r="B60" s="457"/>
      <c r="C60" s="668" t="s">
        <v>2090</v>
      </c>
      <c r="D60" s="231"/>
      <c r="E60" s="649" t="s">
        <v>21</v>
      </c>
      <c r="F60" s="754">
        <v>39</v>
      </c>
      <c r="G60" s="21"/>
      <c r="H60" s="21"/>
    </row>
    <row r="61" spans="1:8">
      <c r="A61" s="229">
        <v>3</v>
      </c>
      <c r="B61" s="457"/>
      <c r="C61" s="668" t="s">
        <v>22</v>
      </c>
      <c r="D61" s="231"/>
      <c r="E61" s="649" t="s">
        <v>10</v>
      </c>
      <c r="F61" s="754" t="s">
        <v>2103</v>
      </c>
      <c r="G61" s="21"/>
      <c r="H61" s="21"/>
    </row>
    <row r="62" spans="1:8">
      <c r="A62" s="229">
        <v>4</v>
      </c>
      <c r="B62" s="457"/>
      <c r="C62" s="668" t="s">
        <v>2104</v>
      </c>
      <c r="D62" s="231"/>
      <c r="E62" s="650" t="s">
        <v>13</v>
      </c>
      <c r="F62" s="754">
        <v>50</v>
      </c>
    </row>
    <row r="63" spans="1:8">
      <c r="A63" s="693">
        <v>5</v>
      </c>
      <c r="B63" s="457"/>
      <c r="C63" s="668" t="s">
        <v>24</v>
      </c>
      <c r="D63" s="231"/>
      <c r="E63" s="682" t="s">
        <v>16</v>
      </c>
      <c r="F63" s="758">
        <v>76</v>
      </c>
    </row>
    <row r="64" spans="1:8">
      <c r="A64" s="695">
        <v>6</v>
      </c>
      <c r="B64" s="457"/>
      <c r="C64" s="752" t="s">
        <v>25</v>
      </c>
      <c r="D64" s="231"/>
      <c r="E64" s="677" t="s">
        <v>16</v>
      </c>
      <c r="F64" s="759">
        <v>305</v>
      </c>
    </row>
    <row r="65" spans="1:8">
      <c r="A65" s="695">
        <v>7</v>
      </c>
      <c r="B65" s="457"/>
      <c r="C65" s="752" t="s">
        <v>26</v>
      </c>
      <c r="D65" s="231"/>
      <c r="E65" s="677" t="s">
        <v>16</v>
      </c>
      <c r="F65" s="759">
        <v>1170</v>
      </c>
    </row>
    <row r="66" spans="1:8">
      <c r="A66" s="695">
        <v>8</v>
      </c>
      <c r="B66" s="457"/>
      <c r="C66" s="752" t="s">
        <v>1473</v>
      </c>
      <c r="D66" s="231"/>
      <c r="E66" s="677" t="s">
        <v>16</v>
      </c>
      <c r="F66" s="759">
        <v>789</v>
      </c>
    </row>
    <row r="67" spans="1:8">
      <c r="A67" s="695"/>
      <c r="B67" s="457"/>
      <c r="C67" s="752" t="s">
        <v>1571</v>
      </c>
      <c r="D67" s="231"/>
      <c r="E67" s="677"/>
      <c r="F67" s="759"/>
    </row>
    <row r="68" spans="1:8">
      <c r="A68" s="695">
        <v>9</v>
      </c>
      <c r="B68" s="457"/>
      <c r="C68" s="752" t="s">
        <v>27</v>
      </c>
      <c r="D68" s="231"/>
      <c r="E68" s="677" t="s">
        <v>16</v>
      </c>
      <c r="F68" s="759">
        <v>1170</v>
      </c>
    </row>
    <row r="69" spans="1:8">
      <c r="A69" s="695">
        <v>10</v>
      </c>
      <c r="B69" s="457"/>
      <c r="C69" s="668" t="s">
        <v>2105</v>
      </c>
      <c r="D69" s="231"/>
      <c r="E69" s="649" t="s">
        <v>30</v>
      </c>
      <c r="F69" s="759">
        <v>23</v>
      </c>
    </row>
    <row r="70" spans="1:8">
      <c r="A70" s="695">
        <v>11</v>
      </c>
      <c r="B70" s="457"/>
      <c r="C70" s="668" t="s">
        <v>28</v>
      </c>
      <c r="D70" s="231"/>
      <c r="E70" s="677" t="s">
        <v>10</v>
      </c>
      <c r="F70" s="759" t="s">
        <v>2103</v>
      </c>
    </row>
    <row r="71" spans="1:8">
      <c r="A71" s="695">
        <v>12</v>
      </c>
      <c r="B71" s="457"/>
      <c r="C71" s="668" t="s">
        <v>29</v>
      </c>
      <c r="D71" s="231"/>
      <c r="E71" s="677" t="s">
        <v>10</v>
      </c>
      <c r="F71" s="759" t="s">
        <v>2103</v>
      </c>
    </row>
    <row r="72" spans="1:8">
      <c r="A72" s="695">
        <v>13</v>
      </c>
      <c r="B72" s="457"/>
      <c r="C72" s="752" t="s">
        <v>2083</v>
      </c>
      <c r="D72" s="231"/>
      <c r="E72" s="677" t="s">
        <v>10</v>
      </c>
      <c r="F72" s="759" t="s">
        <v>2103</v>
      </c>
    </row>
    <row r="73" spans="1:8">
      <c r="A73" s="406"/>
      <c r="B73" s="414"/>
      <c r="C73" s="42"/>
      <c r="D73" s="42"/>
      <c r="E73" s="43"/>
      <c r="F73" s="432"/>
    </row>
    <row r="74" spans="1:8" ht="13.8">
      <c r="A74" s="387"/>
      <c r="B74" s="387"/>
      <c r="C74" s="418"/>
      <c r="D74" s="418"/>
      <c r="E74" s="418" t="s">
        <v>1</v>
      </c>
      <c r="F74" s="418"/>
    </row>
    <row r="75" spans="1:8" s="50" customFormat="1" ht="12.75" customHeight="1">
      <c r="B75" s="51" t="str">
        <f>'1,1'!B22</f>
        <v>Piezīmes:</v>
      </c>
    </row>
    <row r="76" spans="1:8" s="50" customFormat="1" ht="45" customHeight="1">
      <c r="A76"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6" s="971"/>
      <c r="C76" s="971"/>
      <c r="D76" s="971"/>
      <c r="E76" s="971"/>
      <c r="F76" s="971"/>
      <c r="G76" s="971"/>
      <c r="H76" s="971"/>
    </row>
  </sheetData>
  <mergeCells count="8">
    <mergeCell ref="A76:H7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A1:I79"/>
  <sheetViews>
    <sheetView showZeros="0" view="pageBreakPreview" topLeftCell="A37" zoomScaleNormal="100" zoomScaleSheetLayoutView="100" workbookViewId="0">
      <selection activeCell="G13" sqref="G13"/>
    </sheetView>
  </sheetViews>
  <sheetFormatPr defaultColWidth="9.109375" defaultRowHeight="13.2"/>
  <cols>
    <col min="1" max="1" width="8.77734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3,4</v>
      </c>
      <c r="E1" s="10"/>
      <c r="F1" s="10"/>
      <c r="G1" s="10"/>
    </row>
    <row r="2" spans="1:7" s="9" customFormat="1" ht="17.399999999999999">
      <c r="A2" s="974" t="str">
        <f>C9</f>
        <v>ELT</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1001" t="s">
        <v>2</v>
      </c>
      <c r="D7" s="980" t="s">
        <v>3</v>
      </c>
      <c r="E7" s="981" t="s">
        <v>4</v>
      </c>
      <c r="F7" s="20"/>
      <c r="G7" s="21"/>
    </row>
    <row r="8" spans="1:7" ht="59.25" customHeight="1">
      <c r="A8" s="975"/>
      <c r="B8" s="977"/>
      <c r="C8" s="1003"/>
      <c r="D8" s="980"/>
      <c r="E8" s="981"/>
      <c r="F8" s="20"/>
      <c r="G8" s="21"/>
    </row>
    <row r="9" spans="1:7">
      <c r="A9" s="615"/>
      <c r="B9" s="616"/>
      <c r="C9" s="617" t="s">
        <v>255</v>
      </c>
      <c r="D9" s="619"/>
      <c r="E9" s="620"/>
      <c r="F9" s="20"/>
      <c r="G9" s="21"/>
    </row>
    <row r="10" spans="1:7" ht="15.6">
      <c r="A10" s="630"/>
      <c r="B10" s="457"/>
      <c r="C10" s="779" t="s">
        <v>1099</v>
      </c>
      <c r="D10" s="779"/>
      <c r="E10" s="779"/>
      <c r="F10" s="20"/>
      <c r="G10" s="21"/>
    </row>
    <row r="11" spans="1:7" ht="15.6">
      <c r="A11" s="630"/>
      <c r="B11" s="457"/>
      <c r="C11" s="778" t="s">
        <v>1100</v>
      </c>
      <c r="D11" s="778"/>
      <c r="E11" s="778"/>
      <c r="F11" s="20"/>
      <c r="G11" s="21"/>
    </row>
    <row r="12" spans="1:7" ht="46.8">
      <c r="A12" s="777">
        <v>1</v>
      </c>
      <c r="B12" s="781"/>
      <c r="C12" s="782" t="s">
        <v>1096</v>
      </c>
      <c r="D12" s="783" t="s">
        <v>30</v>
      </c>
      <c r="E12" s="783">
        <v>2</v>
      </c>
      <c r="F12" s="20"/>
      <c r="G12" s="21"/>
    </row>
    <row r="13" spans="1:7" ht="46.8">
      <c r="A13" s="777">
        <v>2</v>
      </c>
      <c r="B13" s="781"/>
      <c r="C13" s="782" t="s">
        <v>2110</v>
      </c>
      <c r="D13" s="783" t="s">
        <v>10</v>
      </c>
      <c r="E13" s="780">
        <v>35</v>
      </c>
      <c r="F13" s="20"/>
      <c r="G13" s="21"/>
    </row>
    <row r="14" spans="1:7" ht="46.8">
      <c r="A14" s="777">
        <v>3</v>
      </c>
      <c r="B14" s="781"/>
      <c r="C14" s="782" t="s">
        <v>2111</v>
      </c>
      <c r="D14" s="783" t="s">
        <v>10</v>
      </c>
      <c r="E14" s="780">
        <v>12</v>
      </c>
      <c r="F14" s="20"/>
      <c r="G14" s="21"/>
    </row>
    <row r="15" spans="1:7" ht="46.8">
      <c r="A15" s="777">
        <v>4</v>
      </c>
      <c r="B15" s="781"/>
      <c r="C15" s="782" t="s">
        <v>1101</v>
      </c>
      <c r="D15" s="783" t="s">
        <v>10</v>
      </c>
      <c r="E15" s="783">
        <v>40</v>
      </c>
      <c r="F15" s="20"/>
      <c r="G15" s="21"/>
    </row>
    <row r="16" spans="1:7" ht="31.2">
      <c r="A16" s="777">
        <v>5</v>
      </c>
      <c r="B16" s="781"/>
      <c r="C16" s="782" t="s">
        <v>1098</v>
      </c>
      <c r="D16" s="783" t="s">
        <v>10</v>
      </c>
      <c r="E16" s="783">
        <v>164</v>
      </c>
      <c r="F16" s="20"/>
      <c r="G16" s="21"/>
    </row>
    <row r="17" spans="1:7" ht="31.2">
      <c r="A17" s="777">
        <v>6</v>
      </c>
      <c r="B17" s="781"/>
      <c r="C17" s="782" t="s">
        <v>1102</v>
      </c>
      <c r="D17" s="783" t="s">
        <v>10</v>
      </c>
      <c r="E17" s="783">
        <v>40</v>
      </c>
      <c r="F17" s="20"/>
      <c r="G17" s="21"/>
    </row>
    <row r="18" spans="1:7" ht="31.2">
      <c r="A18" s="777">
        <v>7</v>
      </c>
      <c r="B18" s="781"/>
      <c r="C18" s="782" t="s">
        <v>1103</v>
      </c>
      <c r="D18" s="783" t="s">
        <v>10</v>
      </c>
      <c r="E18" s="783">
        <v>94</v>
      </c>
      <c r="F18" s="20"/>
      <c r="G18" s="21"/>
    </row>
    <row r="19" spans="1:7" ht="31.2">
      <c r="A19" s="777">
        <v>8</v>
      </c>
      <c r="B19" s="781"/>
      <c r="C19" s="782" t="s">
        <v>1104</v>
      </c>
      <c r="D19" s="783" t="s">
        <v>10</v>
      </c>
      <c r="E19" s="783">
        <v>40</v>
      </c>
      <c r="F19" s="20"/>
      <c r="G19" s="21"/>
    </row>
    <row r="20" spans="1:7" ht="31.2">
      <c r="A20" s="777">
        <v>9</v>
      </c>
      <c r="B20" s="781"/>
      <c r="C20" s="782" t="s">
        <v>1105</v>
      </c>
      <c r="D20" s="783" t="s">
        <v>30</v>
      </c>
      <c r="E20" s="783">
        <v>6</v>
      </c>
      <c r="F20" s="20"/>
      <c r="G20" s="21"/>
    </row>
    <row r="21" spans="1:7" ht="31.2">
      <c r="A21" s="777">
        <v>10</v>
      </c>
      <c r="B21" s="781"/>
      <c r="C21" s="782" t="s">
        <v>1106</v>
      </c>
      <c r="D21" s="783" t="s">
        <v>10</v>
      </c>
      <c r="E21" s="784" t="s">
        <v>528</v>
      </c>
      <c r="F21" s="20"/>
      <c r="G21" s="21"/>
    </row>
    <row r="22" spans="1:7" ht="31.2">
      <c r="A22" s="777">
        <v>11</v>
      </c>
      <c r="B22" s="781"/>
      <c r="C22" s="782" t="s">
        <v>1107</v>
      </c>
      <c r="D22" s="783" t="s">
        <v>31</v>
      </c>
      <c r="E22" s="784" t="s">
        <v>524</v>
      </c>
      <c r="F22" s="20"/>
      <c r="G22" s="21"/>
    </row>
    <row r="23" spans="1:7" ht="31.2">
      <c r="A23" s="777">
        <v>12</v>
      </c>
      <c r="B23" s="781"/>
      <c r="C23" s="782" t="s">
        <v>1108</v>
      </c>
      <c r="D23" s="783" t="s">
        <v>31</v>
      </c>
      <c r="E23" s="784" t="s">
        <v>524</v>
      </c>
      <c r="F23" s="20"/>
      <c r="G23" s="21"/>
    </row>
    <row r="24" spans="1:7" ht="15.6">
      <c r="A24" s="785"/>
      <c r="B24" s="781"/>
      <c r="C24" s="810" t="s">
        <v>1109</v>
      </c>
      <c r="D24" s="786"/>
      <c r="E24" s="787"/>
      <c r="F24" s="20"/>
      <c r="G24" s="21"/>
    </row>
    <row r="25" spans="1:7" ht="15.6">
      <c r="A25" s="788">
        <v>1</v>
      </c>
      <c r="B25" s="781"/>
      <c r="C25" s="789" t="s">
        <v>1110</v>
      </c>
      <c r="D25" s="787" t="s">
        <v>10</v>
      </c>
      <c r="E25" s="787">
        <v>133</v>
      </c>
      <c r="F25" s="20"/>
      <c r="G25" s="21"/>
    </row>
    <row r="26" spans="1:7" ht="15.6">
      <c r="A26" s="788">
        <v>2</v>
      </c>
      <c r="B26" s="781"/>
      <c r="C26" s="789" t="s">
        <v>1111</v>
      </c>
      <c r="D26" s="787" t="s">
        <v>10</v>
      </c>
      <c r="E26" s="787">
        <v>12</v>
      </c>
      <c r="F26" s="20"/>
      <c r="G26" s="21"/>
    </row>
    <row r="27" spans="1:7" ht="15.6">
      <c r="A27" s="788">
        <v>3</v>
      </c>
      <c r="B27" s="781"/>
      <c r="C27" s="790" t="s">
        <v>1112</v>
      </c>
      <c r="D27" s="787" t="s">
        <v>10</v>
      </c>
      <c r="E27" s="787">
        <v>110</v>
      </c>
      <c r="F27" s="20"/>
      <c r="G27" s="21"/>
    </row>
    <row r="28" spans="1:7" ht="15.6">
      <c r="A28" s="788">
        <v>4</v>
      </c>
      <c r="B28" s="781"/>
      <c r="C28" s="790" t="s">
        <v>2112</v>
      </c>
      <c r="D28" s="787" t="s">
        <v>10</v>
      </c>
      <c r="E28" s="787">
        <v>40</v>
      </c>
      <c r="F28" s="20"/>
      <c r="G28" s="21"/>
    </row>
    <row r="29" spans="1:7" ht="31.2">
      <c r="A29" s="788">
        <v>5</v>
      </c>
      <c r="B29" s="781"/>
      <c r="C29" s="789" t="s">
        <v>2113</v>
      </c>
      <c r="D29" s="787" t="s">
        <v>10</v>
      </c>
      <c r="E29" s="787">
        <v>164</v>
      </c>
      <c r="F29" s="20"/>
      <c r="G29" s="21"/>
    </row>
    <row r="30" spans="1:7" ht="46.8">
      <c r="A30" s="788">
        <v>6</v>
      </c>
      <c r="B30" s="781"/>
      <c r="C30" s="789" t="s">
        <v>1480</v>
      </c>
      <c r="D30" s="783" t="s">
        <v>30</v>
      </c>
      <c r="E30" s="791" t="s">
        <v>514</v>
      </c>
      <c r="F30" s="20"/>
      <c r="G30" s="21"/>
    </row>
    <row r="31" spans="1:7" s="815" customFormat="1" ht="15.6">
      <c r="A31" s="811"/>
      <c r="B31" s="812"/>
      <c r="C31" s="810" t="s">
        <v>1113</v>
      </c>
      <c r="D31" s="810"/>
      <c r="E31" s="810"/>
      <c r="F31" s="813"/>
      <c r="G31" s="814"/>
    </row>
    <row r="32" spans="1:7" s="815" customFormat="1" ht="15.6">
      <c r="A32" s="811"/>
      <c r="B32" s="812"/>
      <c r="C32" s="810" t="s">
        <v>1100</v>
      </c>
      <c r="D32" s="810"/>
      <c r="E32" s="816"/>
      <c r="F32" s="813"/>
      <c r="G32" s="814"/>
    </row>
    <row r="33" spans="1:7" ht="15.6">
      <c r="A33" s="777">
        <v>1</v>
      </c>
      <c r="B33" s="781"/>
      <c r="C33" s="782" t="s">
        <v>1481</v>
      </c>
      <c r="D33" s="783" t="s">
        <v>10</v>
      </c>
      <c r="E33" s="783">
        <v>25</v>
      </c>
      <c r="F33" s="20"/>
      <c r="G33" s="21"/>
    </row>
    <row r="34" spans="1:7" ht="15.6">
      <c r="A34" s="777">
        <v>2</v>
      </c>
      <c r="B34" s="781"/>
      <c r="C34" s="792" t="s">
        <v>1482</v>
      </c>
      <c r="D34" s="793" t="s">
        <v>10</v>
      </c>
      <c r="E34" s="783">
        <v>25</v>
      </c>
      <c r="F34" s="20"/>
      <c r="G34" s="21"/>
    </row>
    <row r="35" spans="1:7" ht="31.2">
      <c r="A35" s="777">
        <v>3</v>
      </c>
      <c r="B35" s="781"/>
      <c r="C35" s="792" t="s">
        <v>2114</v>
      </c>
      <c r="D35" s="783" t="s">
        <v>30</v>
      </c>
      <c r="E35" s="783">
        <v>4</v>
      </c>
      <c r="F35" s="20"/>
      <c r="G35" s="21"/>
    </row>
    <row r="36" spans="1:7" ht="31.2">
      <c r="A36" s="777">
        <v>4</v>
      </c>
      <c r="B36" s="781"/>
      <c r="C36" s="782" t="s">
        <v>2115</v>
      </c>
      <c r="D36" s="783" t="s">
        <v>30</v>
      </c>
      <c r="E36" s="784" t="s">
        <v>506</v>
      </c>
      <c r="F36" s="20"/>
      <c r="G36" s="21"/>
    </row>
    <row r="37" spans="1:7" ht="15.6">
      <c r="A37" s="777">
        <v>5</v>
      </c>
      <c r="B37" s="781"/>
      <c r="C37" s="782" t="s">
        <v>1483</v>
      </c>
      <c r="D37" s="783" t="s">
        <v>30</v>
      </c>
      <c r="E37" s="784" t="s">
        <v>510</v>
      </c>
      <c r="F37" s="20"/>
      <c r="G37" s="21"/>
    </row>
    <row r="38" spans="1:7" ht="31.2">
      <c r="A38" s="777">
        <v>6</v>
      </c>
      <c r="B38" s="781"/>
      <c r="C38" s="794" t="s">
        <v>2116</v>
      </c>
      <c r="D38" s="795" t="s">
        <v>13</v>
      </c>
      <c r="E38" s="784" t="s">
        <v>505</v>
      </c>
      <c r="F38" s="20"/>
      <c r="G38" s="21"/>
    </row>
    <row r="39" spans="1:7" ht="31.2">
      <c r="A39" s="777">
        <v>7</v>
      </c>
      <c r="B39" s="781"/>
      <c r="C39" s="782" t="s">
        <v>2117</v>
      </c>
      <c r="D39" s="783" t="s">
        <v>30</v>
      </c>
      <c r="E39" s="784" t="s">
        <v>505</v>
      </c>
      <c r="F39" s="20"/>
      <c r="G39" s="21"/>
    </row>
    <row r="40" spans="1:7" ht="15.6">
      <c r="A40" s="777">
        <v>8</v>
      </c>
      <c r="B40" s="781"/>
      <c r="C40" s="794" t="s">
        <v>1114</v>
      </c>
      <c r="D40" s="795" t="s">
        <v>10</v>
      </c>
      <c r="E40" s="784" t="s">
        <v>2118</v>
      </c>
      <c r="F40" s="20"/>
      <c r="G40" s="21"/>
    </row>
    <row r="41" spans="1:7" ht="31.2">
      <c r="A41" s="777">
        <v>9</v>
      </c>
      <c r="B41" s="781"/>
      <c r="C41" s="794" t="s">
        <v>1115</v>
      </c>
      <c r="D41" s="783" t="s">
        <v>30</v>
      </c>
      <c r="E41" s="784" t="s">
        <v>510</v>
      </c>
      <c r="F41" s="20"/>
      <c r="G41" s="21"/>
    </row>
    <row r="42" spans="1:7" ht="15.6">
      <c r="A42" s="777">
        <v>10</v>
      </c>
      <c r="B42" s="781"/>
      <c r="C42" s="794" t="s">
        <v>1116</v>
      </c>
      <c r="D42" s="783" t="s">
        <v>30</v>
      </c>
      <c r="E42" s="784" t="s">
        <v>505</v>
      </c>
      <c r="F42" s="20"/>
      <c r="G42" s="21"/>
    </row>
    <row r="43" spans="1:7" ht="15.6">
      <c r="A43" s="777">
        <v>11</v>
      </c>
      <c r="B43" s="781"/>
      <c r="C43" s="794" t="s">
        <v>2119</v>
      </c>
      <c r="D43" s="783" t="s">
        <v>30</v>
      </c>
      <c r="E43" s="784" t="s">
        <v>514</v>
      </c>
      <c r="F43" s="20"/>
      <c r="G43" s="21"/>
    </row>
    <row r="44" spans="1:7" ht="15.6">
      <c r="A44" s="777">
        <v>12</v>
      </c>
      <c r="B44" s="781"/>
      <c r="C44" s="794" t="s">
        <v>2120</v>
      </c>
      <c r="D44" s="795" t="s">
        <v>13</v>
      </c>
      <c r="E44" s="784" t="s">
        <v>505</v>
      </c>
      <c r="F44" s="20"/>
      <c r="G44" s="21"/>
    </row>
    <row r="45" spans="1:7" s="809" customFormat="1" ht="15.6">
      <c r="A45" s="805"/>
      <c r="B45" s="806"/>
      <c r="C45" s="810" t="s">
        <v>1109</v>
      </c>
      <c r="D45" s="810"/>
      <c r="E45" s="817">
        <v>1</v>
      </c>
      <c r="F45" s="807"/>
      <c r="G45" s="808"/>
    </row>
    <row r="46" spans="1:7" ht="62.4">
      <c r="A46" s="788">
        <v>1</v>
      </c>
      <c r="B46" s="781"/>
      <c r="C46" s="789" t="s">
        <v>1117</v>
      </c>
      <c r="D46" s="795" t="s">
        <v>13</v>
      </c>
      <c r="E46" s="787">
        <v>1</v>
      </c>
      <c r="F46" s="20"/>
      <c r="G46" s="21"/>
    </row>
    <row r="47" spans="1:7" ht="249.6">
      <c r="A47" s="788">
        <v>2</v>
      </c>
      <c r="B47" s="781"/>
      <c r="C47" s="789" t="s">
        <v>2121</v>
      </c>
      <c r="D47" s="795" t="s">
        <v>13</v>
      </c>
      <c r="E47" s="787">
        <v>1</v>
      </c>
      <c r="F47" s="20"/>
      <c r="G47" s="21"/>
    </row>
    <row r="48" spans="1:7" ht="15.6">
      <c r="A48" s="788">
        <v>3</v>
      </c>
      <c r="B48" s="781"/>
      <c r="C48" s="790" t="s">
        <v>2122</v>
      </c>
      <c r="D48" s="787" t="s">
        <v>10</v>
      </c>
      <c r="E48" s="787">
        <v>25</v>
      </c>
      <c r="F48" s="20"/>
      <c r="G48" s="21"/>
    </row>
    <row r="49" spans="1:7" ht="31.2">
      <c r="A49" s="788">
        <v>4</v>
      </c>
      <c r="B49" s="781"/>
      <c r="C49" s="790" t="s">
        <v>2123</v>
      </c>
      <c r="D49" s="783" t="s">
        <v>10</v>
      </c>
      <c r="E49" s="787">
        <v>20</v>
      </c>
      <c r="F49" s="20"/>
      <c r="G49" s="21"/>
    </row>
    <row r="50" spans="1:7" ht="31.2">
      <c r="A50" s="788">
        <v>5</v>
      </c>
      <c r="B50" s="781"/>
      <c r="C50" s="790" t="s">
        <v>2124</v>
      </c>
      <c r="D50" s="783" t="s">
        <v>10</v>
      </c>
      <c r="E50" s="796">
        <v>28</v>
      </c>
      <c r="F50" s="20"/>
      <c r="G50" s="21"/>
    </row>
    <row r="51" spans="1:7" ht="31.2">
      <c r="A51" s="788">
        <v>6</v>
      </c>
      <c r="B51" s="781"/>
      <c r="C51" s="790" t="s">
        <v>2125</v>
      </c>
      <c r="D51" s="783" t="s">
        <v>10</v>
      </c>
      <c r="E51" s="796">
        <v>40</v>
      </c>
      <c r="F51" s="20"/>
      <c r="G51" s="21"/>
    </row>
    <row r="52" spans="1:7" ht="62.4">
      <c r="A52" s="788">
        <v>7</v>
      </c>
      <c r="B52" s="781"/>
      <c r="C52" s="797" t="s">
        <v>2126</v>
      </c>
      <c r="D52" s="783" t="s">
        <v>30</v>
      </c>
      <c r="E52" s="793" t="s">
        <v>510</v>
      </c>
      <c r="F52" s="20"/>
      <c r="G52" s="21"/>
    </row>
    <row r="53" spans="1:7" ht="31.2">
      <c r="A53" s="788">
        <v>8</v>
      </c>
      <c r="B53" s="781"/>
      <c r="C53" s="797" t="s">
        <v>2127</v>
      </c>
      <c r="D53" s="783" t="s">
        <v>30</v>
      </c>
      <c r="E53" s="793" t="s">
        <v>510</v>
      </c>
      <c r="F53" s="20"/>
      <c r="G53" s="21"/>
    </row>
    <row r="54" spans="1:7" ht="46.8">
      <c r="A54" s="788">
        <v>9</v>
      </c>
      <c r="B54" s="781"/>
      <c r="C54" s="794" t="s">
        <v>2128</v>
      </c>
      <c r="D54" s="795" t="s">
        <v>13</v>
      </c>
      <c r="E54" s="784" t="s">
        <v>505</v>
      </c>
      <c r="F54" s="20"/>
      <c r="G54" s="21"/>
    </row>
    <row r="55" spans="1:7" ht="15.6">
      <c r="A55" s="785"/>
      <c r="B55" s="781"/>
      <c r="C55" s="786" t="s">
        <v>1118</v>
      </c>
      <c r="D55" s="786"/>
      <c r="E55" s="798"/>
      <c r="F55" s="20"/>
      <c r="G55" s="21"/>
    </row>
    <row r="56" spans="1:7" ht="15.6">
      <c r="A56" s="785"/>
      <c r="B56" s="781"/>
      <c r="C56" s="798" t="s">
        <v>1119</v>
      </c>
      <c r="D56" s="798"/>
      <c r="E56" s="780"/>
      <c r="F56" s="20"/>
      <c r="G56" s="21"/>
    </row>
    <row r="57" spans="1:7" ht="46.8">
      <c r="A57" s="777">
        <v>1</v>
      </c>
      <c r="B57" s="781"/>
      <c r="C57" s="782" t="s">
        <v>1101</v>
      </c>
      <c r="D57" s="783" t="s">
        <v>10</v>
      </c>
      <c r="E57" s="780">
        <v>67</v>
      </c>
      <c r="F57" s="20"/>
      <c r="G57" s="21"/>
    </row>
    <row r="58" spans="1:7" ht="46.8">
      <c r="A58" s="777">
        <v>2</v>
      </c>
      <c r="B58" s="781"/>
      <c r="C58" s="782" t="s">
        <v>1097</v>
      </c>
      <c r="D58" s="783" t="s">
        <v>10</v>
      </c>
      <c r="E58" s="780">
        <v>87</v>
      </c>
      <c r="F58" s="20"/>
      <c r="G58" s="21"/>
    </row>
    <row r="59" spans="1:7" ht="31.2">
      <c r="A59" s="777">
        <v>3</v>
      </c>
      <c r="B59" s="781"/>
      <c r="C59" s="782" t="s">
        <v>1120</v>
      </c>
      <c r="D59" s="783" t="s">
        <v>10</v>
      </c>
      <c r="E59" s="780">
        <v>101</v>
      </c>
      <c r="F59" s="20"/>
      <c r="G59" s="21"/>
    </row>
    <row r="60" spans="1:7" ht="31.2">
      <c r="A60" s="777">
        <v>4</v>
      </c>
      <c r="B60" s="781"/>
      <c r="C60" s="782" t="s">
        <v>1121</v>
      </c>
      <c r="D60" s="783" t="s">
        <v>10</v>
      </c>
      <c r="E60" s="780">
        <v>42</v>
      </c>
      <c r="F60" s="20"/>
      <c r="G60" s="21"/>
    </row>
    <row r="61" spans="1:7" ht="15.6">
      <c r="A61" s="777">
        <v>5</v>
      </c>
      <c r="B61" s="781"/>
      <c r="C61" s="782" t="s">
        <v>1122</v>
      </c>
      <c r="D61" s="783" t="s">
        <v>10</v>
      </c>
      <c r="E61" s="783">
        <v>67</v>
      </c>
      <c r="F61" s="20"/>
      <c r="G61" s="21"/>
    </row>
    <row r="62" spans="1:7" ht="15.6">
      <c r="A62" s="777">
        <v>6</v>
      </c>
      <c r="B62" s="781"/>
      <c r="C62" s="782" t="s">
        <v>2129</v>
      </c>
      <c r="D62" s="783" t="s">
        <v>10</v>
      </c>
      <c r="E62" s="799">
        <v>26</v>
      </c>
      <c r="F62" s="20"/>
      <c r="G62" s="21"/>
    </row>
    <row r="63" spans="1:7" s="809" customFormat="1" ht="15.6">
      <c r="A63" s="805"/>
      <c r="B63" s="806"/>
      <c r="C63" s="810" t="s">
        <v>1109</v>
      </c>
      <c r="D63" s="810"/>
      <c r="E63" s="818"/>
      <c r="F63" s="807"/>
      <c r="G63" s="808"/>
    </row>
    <row r="64" spans="1:7" ht="31.2">
      <c r="A64" s="788">
        <v>1</v>
      </c>
      <c r="B64" s="781"/>
      <c r="C64" s="782" t="s">
        <v>2130</v>
      </c>
      <c r="D64" s="793" t="s">
        <v>10</v>
      </c>
      <c r="E64" s="784" t="s">
        <v>2131</v>
      </c>
      <c r="F64" s="20"/>
      <c r="G64" s="21"/>
    </row>
    <row r="65" spans="1:7" ht="31.2">
      <c r="A65" s="788">
        <v>2</v>
      </c>
      <c r="B65" s="781"/>
      <c r="C65" s="782" t="s">
        <v>2132</v>
      </c>
      <c r="D65" s="793" t="s">
        <v>10</v>
      </c>
      <c r="E65" s="784" t="s">
        <v>2133</v>
      </c>
      <c r="F65" s="20"/>
      <c r="G65" s="21"/>
    </row>
    <row r="66" spans="1:7" ht="15.6">
      <c r="A66" s="788">
        <v>3</v>
      </c>
      <c r="B66" s="781"/>
      <c r="C66" s="789" t="s">
        <v>1123</v>
      </c>
      <c r="D66" s="800" t="s">
        <v>10</v>
      </c>
      <c r="E66" s="796">
        <v>101</v>
      </c>
      <c r="F66" s="20"/>
      <c r="G66" s="21"/>
    </row>
    <row r="67" spans="1:7" s="809" customFormat="1" ht="15.6">
      <c r="A67" s="805"/>
      <c r="B67" s="806"/>
      <c r="C67" s="819" t="s">
        <v>1124</v>
      </c>
      <c r="D67" s="820"/>
      <c r="E67" s="821"/>
      <c r="F67" s="807"/>
      <c r="G67" s="808"/>
    </row>
    <row r="68" spans="1:7" ht="31.2">
      <c r="A68" s="802" t="s">
        <v>505</v>
      </c>
      <c r="B68" s="781"/>
      <c r="C68" s="790" t="s">
        <v>1125</v>
      </c>
      <c r="D68" s="783" t="s">
        <v>30</v>
      </c>
      <c r="E68" s="801">
        <v>1</v>
      </c>
      <c r="F68" s="20"/>
      <c r="G68" s="21"/>
    </row>
    <row r="69" spans="1:7" ht="31.2">
      <c r="A69" s="802" t="s">
        <v>506</v>
      </c>
      <c r="B69" s="781"/>
      <c r="C69" s="790" t="s">
        <v>1126</v>
      </c>
      <c r="D69" s="800" t="s">
        <v>1127</v>
      </c>
      <c r="E69" s="801">
        <v>1</v>
      </c>
      <c r="F69" s="20"/>
      <c r="G69" s="21"/>
    </row>
    <row r="70" spans="1:7" ht="15.6">
      <c r="A70" s="802" t="s">
        <v>508</v>
      </c>
      <c r="B70" s="781"/>
      <c r="C70" s="790" t="s">
        <v>1128</v>
      </c>
      <c r="D70" s="800" t="s">
        <v>1129</v>
      </c>
      <c r="E70" s="801">
        <v>1</v>
      </c>
      <c r="F70" s="20"/>
      <c r="G70" s="21"/>
    </row>
    <row r="71" spans="1:7" ht="15.6">
      <c r="A71" s="802" t="s">
        <v>510</v>
      </c>
      <c r="B71" s="781"/>
      <c r="C71" s="790" t="s">
        <v>1130</v>
      </c>
      <c r="D71" s="800" t="s">
        <v>1129</v>
      </c>
      <c r="E71" s="801">
        <v>1</v>
      </c>
      <c r="F71" s="20"/>
      <c r="G71" s="21"/>
    </row>
    <row r="72" spans="1:7" ht="15.6">
      <c r="A72" s="802" t="s">
        <v>512</v>
      </c>
      <c r="B72" s="781"/>
      <c r="C72" s="790" t="s">
        <v>1131</v>
      </c>
      <c r="D72" s="800" t="s">
        <v>1132</v>
      </c>
      <c r="E72" s="801">
        <v>1</v>
      </c>
      <c r="F72" s="20"/>
      <c r="G72" s="21"/>
    </row>
    <row r="73" spans="1:7" ht="15.6">
      <c r="A73" s="802" t="s">
        <v>514</v>
      </c>
      <c r="B73" s="781"/>
      <c r="C73" s="790" t="s">
        <v>1133</v>
      </c>
      <c r="D73" s="800" t="s">
        <v>1132</v>
      </c>
      <c r="E73" s="801">
        <v>1</v>
      </c>
      <c r="F73" s="20"/>
      <c r="G73" s="21"/>
    </row>
    <row r="74" spans="1:7" ht="31.2">
      <c r="A74" s="802" t="s">
        <v>515</v>
      </c>
      <c r="B74" s="781"/>
      <c r="C74" s="794" t="s">
        <v>1134</v>
      </c>
      <c r="D74" s="803" t="s">
        <v>1135</v>
      </c>
      <c r="E74" s="804">
        <v>4</v>
      </c>
      <c r="F74" s="20"/>
      <c r="G74" s="21"/>
    </row>
    <row r="75" spans="1:7">
      <c r="A75" s="406"/>
      <c r="B75" s="414"/>
      <c r="C75" s="42"/>
      <c r="D75" s="43"/>
      <c r="E75" s="407"/>
      <c r="F75" s="20"/>
      <c r="G75" s="21"/>
    </row>
    <row r="76" spans="1:7" ht="13.8">
      <c r="A76" s="387"/>
      <c r="B76" s="387"/>
      <c r="C76" s="418"/>
      <c r="D76" s="418" t="s">
        <v>1</v>
      </c>
      <c r="E76" s="388"/>
      <c r="F76" s="20"/>
      <c r="G76" s="21"/>
    </row>
    <row r="78" spans="1:7" s="50" customFormat="1" ht="12.75" customHeight="1">
      <c r="B78" s="51" t="str">
        <f>'1,1'!B22</f>
        <v>Piezīmes:</v>
      </c>
    </row>
    <row r="79" spans="1:7" s="50" customFormat="1" ht="45" customHeight="1">
      <c r="A79"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9" s="971"/>
      <c r="C79" s="971"/>
      <c r="D79" s="971"/>
      <c r="E79" s="971"/>
      <c r="F79" s="971"/>
      <c r="G79" s="971"/>
    </row>
  </sheetData>
  <mergeCells count="8">
    <mergeCell ref="A79:G79"/>
    <mergeCell ref="C7:C8"/>
    <mergeCell ref="A1:C1"/>
    <mergeCell ref="A2:G2"/>
    <mergeCell ref="A7:A8"/>
    <mergeCell ref="B7:B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67"/>
  <sheetViews>
    <sheetView showZeros="0" view="pageBreakPreview" topLeftCell="A32" zoomScaleNormal="100" zoomScaleSheetLayoutView="100" workbookViewId="0">
      <selection activeCell="C32" sqref="C32"/>
    </sheetView>
  </sheetViews>
  <sheetFormatPr defaultColWidth="9.109375" defaultRowHeight="13.2"/>
  <cols>
    <col min="1" max="1" width="7.77734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3,5</v>
      </c>
      <c r="E1" s="10"/>
      <c r="F1" s="10"/>
      <c r="G1" s="10"/>
    </row>
    <row r="2" spans="1:7" s="9" customFormat="1" ht="17.399999999999999">
      <c r="A2" s="974" t="str">
        <f>C9</f>
        <v>Ārējais gāzes vads</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115"/>
      <c r="B9" s="139">
        <v>0</v>
      </c>
      <c r="C9" s="24" t="s">
        <v>1164</v>
      </c>
      <c r="D9" s="118"/>
      <c r="E9" s="119"/>
      <c r="F9" s="20"/>
      <c r="G9" s="21"/>
    </row>
    <row r="10" spans="1:7">
      <c r="A10" s="621"/>
      <c r="B10" s="622"/>
      <c r="C10" s="312" t="s">
        <v>1935</v>
      </c>
      <c r="D10" s="118"/>
      <c r="E10" s="119"/>
      <c r="F10" s="20"/>
      <c r="G10" s="21"/>
    </row>
    <row r="11" spans="1:7">
      <c r="A11" s="623">
        <v>1</v>
      </c>
      <c r="B11" s="457"/>
      <c r="C11" s="354" t="s">
        <v>1539</v>
      </c>
      <c r="D11" s="624"/>
      <c r="E11" s="239"/>
      <c r="F11" s="20"/>
      <c r="G11" s="21"/>
    </row>
    <row r="12" spans="1:7">
      <c r="A12" s="625" t="s">
        <v>1488</v>
      </c>
      <c r="B12" s="457"/>
      <c r="C12" s="355" t="s">
        <v>1936</v>
      </c>
      <c r="D12" s="356" t="s">
        <v>30</v>
      </c>
      <c r="E12" s="357">
        <v>4</v>
      </c>
      <c r="F12" s="20"/>
      <c r="G12" s="21"/>
    </row>
    <row r="13" spans="1:7">
      <c r="A13" s="625" t="s">
        <v>1489</v>
      </c>
      <c r="B13" s="457"/>
      <c r="C13" s="355" t="s">
        <v>1937</v>
      </c>
      <c r="D13" s="356" t="s">
        <v>13</v>
      </c>
      <c r="E13" s="357">
        <v>2</v>
      </c>
      <c r="F13" s="20"/>
      <c r="G13" s="21"/>
    </row>
    <row r="14" spans="1:7">
      <c r="A14" s="625" t="s">
        <v>1490</v>
      </c>
      <c r="B14" s="457"/>
      <c r="C14" s="355" t="s">
        <v>1938</v>
      </c>
      <c r="D14" s="356" t="s">
        <v>1135</v>
      </c>
      <c r="E14" s="357">
        <v>5</v>
      </c>
      <c r="F14" s="20"/>
      <c r="G14" s="21"/>
    </row>
    <row r="15" spans="1:7">
      <c r="A15" s="625" t="s">
        <v>1491</v>
      </c>
      <c r="B15" s="457"/>
      <c r="C15" s="355" t="s">
        <v>1939</v>
      </c>
      <c r="D15" s="356" t="s">
        <v>13</v>
      </c>
      <c r="E15" s="357">
        <v>1</v>
      </c>
      <c r="F15" s="20"/>
      <c r="G15" s="21"/>
    </row>
    <row r="16" spans="1:7">
      <c r="A16" s="625" t="s">
        <v>1492</v>
      </c>
      <c r="B16" s="457"/>
      <c r="C16" s="355" t="s">
        <v>1940</v>
      </c>
      <c r="D16" s="356" t="s">
        <v>30</v>
      </c>
      <c r="E16" s="357">
        <v>4</v>
      </c>
      <c r="F16" s="20"/>
      <c r="G16" s="21"/>
    </row>
    <row r="17" spans="1:7">
      <c r="A17" s="625" t="s">
        <v>1493</v>
      </c>
      <c r="B17" s="457"/>
      <c r="C17" s="355" t="s">
        <v>1540</v>
      </c>
      <c r="D17" s="356" t="s">
        <v>31</v>
      </c>
      <c r="E17" s="357">
        <v>20</v>
      </c>
      <c r="F17" s="20"/>
      <c r="G17" s="21"/>
    </row>
    <row r="18" spans="1:7">
      <c r="A18" s="625" t="s">
        <v>1494</v>
      </c>
      <c r="B18" s="457"/>
      <c r="C18" s="355" t="s">
        <v>1541</v>
      </c>
      <c r="D18" s="356" t="s">
        <v>30</v>
      </c>
      <c r="E18" s="357">
        <v>4</v>
      </c>
      <c r="F18" s="20"/>
      <c r="G18" s="21"/>
    </row>
    <row r="19" spans="1:7" ht="26.4">
      <c r="A19" s="625" t="s">
        <v>1495</v>
      </c>
      <c r="B19" s="457"/>
      <c r="C19" s="355" t="s">
        <v>1941</v>
      </c>
      <c r="D19" s="356" t="s">
        <v>1129</v>
      </c>
      <c r="E19" s="357">
        <v>360</v>
      </c>
      <c r="F19" s="20"/>
      <c r="G19" s="21"/>
    </row>
    <row r="20" spans="1:7">
      <c r="A20" s="625" t="s">
        <v>1496</v>
      </c>
      <c r="B20" s="457"/>
      <c r="C20" s="355" t="s">
        <v>1542</v>
      </c>
      <c r="D20" s="356" t="s">
        <v>30</v>
      </c>
      <c r="E20" s="357">
        <v>4</v>
      </c>
      <c r="F20" s="20"/>
      <c r="G20" s="21"/>
    </row>
    <row r="21" spans="1:7">
      <c r="A21" s="625" t="s">
        <v>1497</v>
      </c>
      <c r="B21" s="457"/>
      <c r="C21" s="355" t="s">
        <v>1942</v>
      </c>
      <c r="D21" s="356" t="s">
        <v>30</v>
      </c>
      <c r="E21" s="357">
        <v>8</v>
      </c>
      <c r="F21" s="20"/>
      <c r="G21" s="21"/>
    </row>
    <row r="22" spans="1:7">
      <c r="A22" s="625" t="s">
        <v>1498</v>
      </c>
      <c r="B22" s="457"/>
      <c r="C22" s="355" t="s">
        <v>1543</v>
      </c>
      <c r="D22" s="356" t="s">
        <v>30</v>
      </c>
      <c r="E22" s="357">
        <v>4</v>
      </c>
      <c r="F22" s="20"/>
      <c r="G22" s="21"/>
    </row>
    <row r="23" spans="1:7">
      <c r="A23" s="625" t="s">
        <v>1499</v>
      </c>
      <c r="B23" s="457"/>
      <c r="C23" s="355" t="s">
        <v>1016</v>
      </c>
      <c r="D23" s="356" t="s">
        <v>30</v>
      </c>
      <c r="E23" s="357">
        <v>2</v>
      </c>
      <c r="F23" s="20"/>
      <c r="G23" s="21"/>
    </row>
    <row r="24" spans="1:7">
      <c r="A24" s="625" t="s">
        <v>1500</v>
      </c>
      <c r="B24" s="457"/>
      <c r="C24" s="355" t="s">
        <v>1544</v>
      </c>
      <c r="D24" s="356" t="s">
        <v>16</v>
      </c>
      <c r="E24" s="357">
        <v>40</v>
      </c>
      <c r="F24" s="20"/>
      <c r="G24" s="21"/>
    </row>
    <row r="25" spans="1:7">
      <c r="A25" s="625" t="s">
        <v>1501</v>
      </c>
      <c r="B25" s="457"/>
      <c r="C25" s="355" t="s">
        <v>1545</v>
      </c>
      <c r="D25" s="356" t="s">
        <v>16</v>
      </c>
      <c r="E25" s="357">
        <v>40</v>
      </c>
      <c r="F25" s="20"/>
      <c r="G25" s="21"/>
    </row>
    <row r="26" spans="1:7">
      <c r="A26" s="623">
        <v>2</v>
      </c>
      <c r="B26" s="457"/>
      <c r="C26" s="354" t="s">
        <v>1546</v>
      </c>
      <c r="D26" s="626"/>
      <c r="E26" s="627"/>
      <c r="F26" s="20"/>
      <c r="G26" s="21"/>
    </row>
    <row r="27" spans="1:7">
      <c r="A27" s="625" t="s">
        <v>1943</v>
      </c>
      <c r="B27" s="457"/>
      <c r="C27" s="355" t="s">
        <v>1547</v>
      </c>
      <c r="D27" s="356" t="s">
        <v>30</v>
      </c>
      <c r="E27" s="357">
        <v>1</v>
      </c>
      <c r="F27" s="20"/>
      <c r="G27" s="21"/>
    </row>
    <row r="28" spans="1:7">
      <c r="A28" s="625" t="s">
        <v>1944</v>
      </c>
      <c r="B28" s="457"/>
      <c r="C28" s="355" t="s">
        <v>1548</v>
      </c>
      <c r="D28" s="356" t="s">
        <v>30</v>
      </c>
      <c r="E28" s="357">
        <v>2</v>
      </c>
      <c r="F28" s="20"/>
      <c r="G28" s="21"/>
    </row>
    <row r="29" spans="1:7">
      <c r="A29" s="625" t="s">
        <v>1945</v>
      </c>
      <c r="B29" s="457"/>
      <c r="C29" s="941" t="s">
        <v>2168</v>
      </c>
      <c r="D29" s="942" t="s">
        <v>31</v>
      </c>
      <c r="E29" s="357">
        <v>6</v>
      </c>
      <c r="F29" s="20"/>
      <c r="G29" s="21"/>
    </row>
    <row r="30" spans="1:7">
      <c r="A30" s="625" t="s">
        <v>1946</v>
      </c>
      <c r="B30" s="457"/>
      <c r="C30" s="355" t="s">
        <v>1540</v>
      </c>
      <c r="D30" s="356" t="s">
        <v>31</v>
      </c>
      <c r="E30" s="357">
        <v>6</v>
      </c>
      <c r="F30" s="20"/>
      <c r="G30" s="21"/>
    </row>
    <row r="31" spans="1:7">
      <c r="A31" s="623">
        <v>3</v>
      </c>
      <c r="B31" s="457"/>
      <c r="C31" s="354" t="s">
        <v>1549</v>
      </c>
      <c r="D31" s="626"/>
      <c r="E31" s="627"/>
      <c r="F31" s="20"/>
      <c r="G31" s="21"/>
    </row>
    <row r="32" spans="1:7">
      <c r="A32" s="625" t="s">
        <v>1947</v>
      </c>
      <c r="B32" s="457"/>
      <c r="C32" s="355" t="s">
        <v>1550</v>
      </c>
      <c r="D32" s="356" t="s">
        <v>10</v>
      </c>
      <c r="E32" s="357">
        <v>15</v>
      </c>
      <c r="F32" s="20"/>
      <c r="G32" s="21"/>
    </row>
    <row r="33" spans="1:7">
      <c r="A33" s="625" t="s">
        <v>1948</v>
      </c>
      <c r="B33" s="457"/>
      <c r="C33" s="355" t="s">
        <v>1551</v>
      </c>
      <c r="D33" s="356" t="s">
        <v>10</v>
      </c>
      <c r="E33" s="357">
        <v>34</v>
      </c>
      <c r="F33" s="20"/>
      <c r="G33" s="21"/>
    </row>
    <row r="34" spans="1:7">
      <c r="A34" s="625" t="s">
        <v>1949</v>
      </c>
      <c r="B34" s="457"/>
      <c r="C34" s="355" t="s">
        <v>1552</v>
      </c>
      <c r="D34" s="356" t="s">
        <v>10</v>
      </c>
      <c r="E34" s="357">
        <v>19</v>
      </c>
      <c r="F34" s="20"/>
      <c r="G34" s="21"/>
    </row>
    <row r="35" spans="1:7">
      <c r="A35" s="625" t="s">
        <v>1950</v>
      </c>
      <c r="B35" s="457"/>
      <c r="C35" s="355" t="s">
        <v>860</v>
      </c>
      <c r="D35" s="356" t="s">
        <v>10</v>
      </c>
      <c r="E35" s="357">
        <v>5</v>
      </c>
      <c r="F35" s="20"/>
      <c r="G35" s="21"/>
    </row>
    <row r="36" spans="1:7">
      <c r="A36" s="625" t="s">
        <v>1951</v>
      </c>
      <c r="B36" s="457"/>
      <c r="C36" s="355" t="s">
        <v>1553</v>
      </c>
      <c r="D36" s="356" t="s">
        <v>30</v>
      </c>
      <c r="E36" s="357">
        <v>1</v>
      </c>
      <c r="F36" s="20"/>
      <c r="G36" s="21"/>
    </row>
    <row r="37" spans="1:7">
      <c r="A37" s="625" t="s">
        <v>1952</v>
      </c>
      <c r="B37" s="457"/>
      <c r="C37" s="355" t="s">
        <v>1554</v>
      </c>
      <c r="D37" s="356" t="s">
        <v>30</v>
      </c>
      <c r="E37" s="357">
        <v>1</v>
      </c>
      <c r="F37" s="20"/>
      <c r="G37" s="21"/>
    </row>
    <row r="38" spans="1:7">
      <c r="A38" s="625" t="s">
        <v>1953</v>
      </c>
      <c r="B38" s="457"/>
      <c r="C38" s="355" t="s">
        <v>1555</v>
      </c>
      <c r="D38" s="356" t="s">
        <v>13</v>
      </c>
      <c r="E38" s="357">
        <v>2</v>
      </c>
      <c r="F38" s="20"/>
      <c r="G38" s="21"/>
    </row>
    <row r="39" spans="1:7">
      <c r="A39" s="625" t="s">
        <v>1954</v>
      </c>
      <c r="B39" s="457"/>
      <c r="C39" s="355" t="s">
        <v>1018</v>
      </c>
      <c r="D39" s="356" t="s">
        <v>10</v>
      </c>
      <c r="E39" s="357">
        <v>20</v>
      </c>
      <c r="F39" s="20"/>
      <c r="G39" s="21"/>
    </row>
    <row r="40" spans="1:7">
      <c r="A40" s="625" t="s">
        <v>1955</v>
      </c>
      <c r="B40" s="457"/>
      <c r="C40" s="355" t="s">
        <v>861</v>
      </c>
      <c r="D40" s="356" t="s">
        <v>30</v>
      </c>
      <c r="E40" s="357">
        <v>1</v>
      </c>
      <c r="F40" s="20"/>
      <c r="G40" s="21"/>
    </row>
    <row r="41" spans="1:7">
      <c r="A41" s="623">
        <v>4</v>
      </c>
      <c r="B41" s="457"/>
      <c r="C41" s="628" t="s">
        <v>1556</v>
      </c>
      <c r="D41" s="626"/>
      <c r="E41" s="627"/>
      <c r="F41" s="20"/>
      <c r="G41" s="21"/>
    </row>
    <row r="42" spans="1:7">
      <c r="A42" s="625" t="s">
        <v>1956</v>
      </c>
      <c r="B42" s="457"/>
      <c r="C42" s="355" t="s">
        <v>1557</v>
      </c>
      <c r="D42" s="356" t="s">
        <v>30</v>
      </c>
      <c r="E42" s="357">
        <v>2</v>
      </c>
      <c r="F42" s="20"/>
      <c r="G42" s="21"/>
    </row>
    <row r="43" spans="1:7">
      <c r="A43" s="625" t="s">
        <v>1957</v>
      </c>
      <c r="B43" s="457"/>
      <c r="C43" s="355" t="s">
        <v>1558</v>
      </c>
      <c r="D43" s="356" t="s">
        <v>30</v>
      </c>
      <c r="E43" s="357">
        <v>1</v>
      </c>
      <c r="F43" s="20"/>
      <c r="G43" s="21"/>
    </row>
    <row r="44" spans="1:7">
      <c r="A44" s="625" t="s">
        <v>1958</v>
      </c>
      <c r="B44" s="457"/>
      <c r="C44" s="355" t="s">
        <v>1550</v>
      </c>
      <c r="D44" s="356" t="s">
        <v>10</v>
      </c>
      <c r="E44" s="357">
        <v>95</v>
      </c>
      <c r="F44" s="20"/>
      <c r="G44" s="21"/>
    </row>
    <row r="45" spans="1:7">
      <c r="A45" s="625" t="s">
        <v>1959</v>
      </c>
      <c r="B45" s="457"/>
      <c r="C45" s="355" t="s">
        <v>1559</v>
      </c>
      <c r="D45" s="356" t="s">
        <v>10</v>
      </c>
      <c r="E45" s="357">
        <v>95</v>
      </c>
      <c r="F45" s="20"/>
      <c r="G45" s="21"/>
    </row>
    <row r="46" spans="1:7" ht="26.4">
      <c r="A46" s="625" t="s">
        <v>1960</v>
      </c>
      <c r="B46" s="457"/>
      <c r="C46" s="355" t="s">
        <v>1560</v>
      </c>
      <c r="D46" s="356" t="s">
        <v>10</v>
      </c>
      <c r="E46" s="357">
        <v>95</v>
      </c>
      <c r="F46" s="20"/>
      <c r="G46" s="21"/>
    </row>
    <row r="47" spans="1:7">
      <c r="A47" s="625" t="s">
        <v>1961</v>
      </c>
      <c r="B47" s="457"/>
      <c r="C47" s="355" t="s">
        <v>1018</v>
      </c>
      <c r="D47" s="356" t="s">
        <v>10</v>
      </c>
      <c r="E47" s="357">
        <v>110</v>
      </c>
      <c r="F47" s="20"/>
      <c r="G47" s="21"/>
    </row>
    <row r="48" spans="1:7">
      <c r="A48" s="625" t="s">
        <v>1962</v>
      </c>
      <c r="B48" s="457"/>
      <c r="C48" s="355" t="s">
        <v>1561</v>
      </c>
      <c r="D48" s="356" t="s">
        <v>10</v>
      </c>
      <c r="E48" s="357">
        <v>110</v>
      </c>
      <c r="F48" s="20"/>
      <c r="G48" s="21"/>
    </row>
    <row r="49" spans="1:7">
      <c r="A49" s="625" t="s">
        <v>1963</v>
      </c>
      <c r="B49" s="457"/>
      <c r="C49" s="355" t="s">
        <v>1562</v>
      </c>
      <c r="D49" s="356" t="s">
        <v>30</v>
      </c>
      <c r="E49" s="357">
        <v>2</v>
      </c>
      <c r="F49" s="20"/>
      <c r="G49" s="21"/>
    </row>
    <row r="50" spans="1:7">
      <c r="A50" s="625" t="s">
        <v>1964</v>
      </c>
      <c r="B50" s="457"/>
      <c r="C50" s="355" t="s">
        <v>1563</v>
      </c>
      <c r="D50" s="356" t="s">
        <v>30</v>
      </c>
      <c r="E50" s="357">
        <v>20</v>
      </c>
      <c r="F50" s="20"/>
      <c r="G50" s="21"/>
    </row>
    <row r="51" spans="1:7">
      <c r="A51" s="625" t="s">
        <v>1965</v>
      </c>
      <c r="B51" s="457"/>
      <c r="C51" s="355" t="s">
        <v>1564</v>
      </c>
      <c r="D51" s="356" t="s">
        <v>30</v>
      </c>
      <c r="E51" s="357">
        <v>3</v>
      </c>
      <c r="F51" s="20"/>
      <c r="G51" s="21"/>
    </row>
    <row r="52" spans="1:7">
      <c r="A52" s="625" t="s">
        <v>1966</v>
      </c>
      <c r="B52" s="457"/>
      <c r="C52" s="355" t="s">
        <v>1565</v>
      </c>
      <c r="D52" s="356" t="s">
        <v>30</v>
      </c>
      <c r="E52" s="357">
        <v>1</v>
      </c>
      <c r="F52" s="20"/>
      <c r="G52" s="21"/>
    </row>
    <row r="53" spans="1:7">
      <c r="A53" s="625" t="s">
        <v>1967</v>
      </c>
      <c r="B53" s="457"/>
      <c r="C53" s="355" t="s">
        <v>1566</v>
      </c>
      <c r="D53" s="356" t="s">
        <v>30</v>
      </c>
      <c r="E53" s="357">
        <v>1</v>
      </c>
      <c r="F53" s="20"/>
      <c r="G53" s="21"/>
    </row>
    <row r="54" spans="1:7">
      <c r="A54" s="625" t="s">
        <v>1968</v>
      </c>
      <c r="B54" s="457"/>
      <c r="C54" s="355" t="s">
        <v>1567</v>
      </c>
      <c r="D54" s="356" t="s">
        <v>30</v>
      </c>
      <c r="E54" s="357">
        <v>2</v>
      </c>
      <c r="F54" s="20"/>
      <c r="G54" s="21"/>
    </row>
    <row r="55" spans="1:7">
      <c r="A55" s="625" t="s">
        <v>1969</v>
      </c>
      <c r="B55" s="457"/>
      <c r="C55" s="355" t="s">
        <v>861</v>
      </c>
      <c r="D55" s="356" t="s">
        <v>30</v>
      </c>
      <c r="E55" s="357">
        <v>1</v>
      </c>
      <c r="F55" s="20"/>
      <c r="G55" s="21"/>
    </row>
    <row r="56" spans="1:7">
      <c r="A56" s="625" t="s">
        <v>1970</v>
      </c>
      <c r="B56" s="457"/>
      <c r="C56" s="355" t="s">
        <v>1568</v>
      </c>
      <c r="D56" s="356" t="s">
        <v>30</v>
      </c>
      <c r="E56" s="357">
        <v>2</v>
      </c>
      <c r="F56" s="20"/>
      <c r="G56" s="21"/>
    </row>
    <row r="57" spans="1:7">
      <c r="A57" s="625" t="s">
        <v>1971</v>
      </c>
      <c r="B57" s="457"/>
      <c r="C57" s="355" t="s">
        <v>1569</v>
      </c>
      <c r="D57" s="356" t="s">
        <v>30</v>
      </c>
      <c r="E57" s="357">
        <v>1</v>
      </c>
      <c r="F57" s="20"/>
      <c r="G57" s="21"/>
    </row>
    <row r="58" spans="1:7">
      <c r="A58" s="625"/>
      <c r="B58" s="457"/>
      <c r="C58" s="629" t="s">
        <v>1972</v>
      </c>
      <c r="D58" s="356"/>
      <c r="E58" s="357"/>
      <c r="F58" s="20"/>
      <c r="G58" s="21"/>
    </row>
    <row r="59" spans="1:7">
      <c r="A59" s="625">
        <v>1</v>
      </c>
      <c r="B59" s="457"/>
      <c r="C59" s="355" t="s">
        <v>1973</v>
      </c>
      <c r="D59" s="239" t="s">
        <v>13</v>
      </c>
      <c r="E59" s="239">
        <v>1</v>
      </c>
      <c r="F59" s="20"/>
      <c r="G59" s="21"/>
    </row>
    <row r="60" spans="1:7">
      <c r="A60" s="625">
        <v>2</v>
      </c>
      <c r="B60" s="457"/>
      <c r="C60" s="355" t="s">
        <v>1974</v>
      </c>
      <c r="D60" s="356" t="s">
        <v>13</v>
      </c>
      <c r="E60" s="239">
        <v>1</v>
      </c>
      <c r="F60" s="20"/>
      <c r="G60" s="21"/>
    </row>
    <row r="61" spans="1:7">
      <c r="A61" s="625">
        <v>3</v>
      </c>
      <c r="B61" s="457"/>
      <c r="C61" s="355" t="s">
        <v>1975</v>
      </c>
      <c r="D61" s="356" t="s">
        <v>13</v>
      </c>
      <c r="E61" s="239">
        <v>1</v>
      </c>
      <c r="F61" s="20"/>
      <c r="G61" s="21"/>
    </row>
    <row r="62" spans="1:7" ht="26.4">
      <c r="A62" s="625">
        <v>5</v>
      </c>
      <c r="B62" s="457"/>
      <c r="C62" s="355" t="s">
        <v>1976</v>
      </c>
      <c r="D62" s="356" t="s">
        <v>13</v>
      </c>
      <c r="E62" s="239">
        <v>1</v>
      </c>
      <c r="F62" s="20"/>
      <c r="G62" s="21"/>
    </row>
    <row r="63" spans="1:7">
      <c r="A63" s="406"/>
      <c r="B63" s="414"/>
      <c r="C63" s="42"/>
      <c r="D63" s="43"/>
      <c r="E63" s="407"/>
      <c r="F63" s="20"/>
      <c r="G63" s="21"/>
    </row>
    <row r="64" spans="1:7" ht="13.8">
      <c r="A64" s="387"/>
      <c r="B64" s="387"/>
      <c r="C64" s="418"/>
      <c r="D64" s="418" t="s">
        <v>1</v>
      </c>
      <c r="E64" s="388"/>
      <c r="F64" s="20"/>
      <c r="G64" s="21"/>
    </row>
    <row r="66" spans="1:7" s="50" customFormat="1" ht="12.75" customHeight="1">
      <c r="B66" s="51" t="str">
        <f>'1,1'!B22</f>
        <v>Piezīmes:</v>
      </c>
    </row>
    <row r="67" spans="1:7" s="50" customFormat="1" ht="45" customHeight="1">
      <c r="A67"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7" s="971"/>
      <c r="C67" s="971"/>
      <c r="D67" s="971"/>
      <c r="E67" s="971"/>
      <c r="F67" s="971"/>
      <c r="G67" s="971"/>
    </row>
  </sheetData>
  <mergeCells count="8">
    <mergeCell ref="A67:G6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I58"/>
  <sheetViews>
    <sheetView showZeros="0" view="pageBreakPreview" topLeftCell="A37" zoomScaleNormal="100" zoomScaleSheetLayoutView="100" workbookViewId="0">
      <selection activeCell="C32" sqref="C32"/>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3,6</v>
      </c>
      <c r="E1" s="10"/>
      <c r="F1" s="10"/>
      <c r="G1" s="10"/>
    </row>
    <row r="2" spans="1:7" s="9" customFormat="1" ht="17.399999999999999">
      <c r="A2" s="974" t="str">
        <f>C9</f>
        <v>Ārējie siltumtīkli</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115"/>
      <c r="B9" s="139">
        <v>0</v>
      </c>
      <c r="C9" s="24" t="s">
        <v>1165</v>
      </c>
      <c r="D9" s="118"/>
      <c r="E9" s="119"/>
      <c r="F9" s="20"/>
      <c r="G9" s="21"/>
    </row>
    <row r="10" spans="1:7">
      <c r="A10" s="350"/>
      <c r="B10" s="457"/>
      <c r="C10" s="358" t="s">
        <v>1019</v>
      </c>
      <c r="D10" s="377"/>
      <c r="E10" s="351"/>
      <c r="F10" s="20"/>
      <c r="G10" s="21"/>
    </row>
    <row r="11" spans="1:7">
      <c r="A11" s="350">
        <v>1</v>
      </c>
      <c r="B11" s="457"/>
      <c r="C11" s="260" t="s">
        <v>1020</v>
      </c>
      <c r="D11" s="377" t="s">
        <v>10</v>
      </c>
      <c r="E11" s="351">
        <f>69-2*(9.3-2.5)-2*(6-2)</f>
        <v>47.4</v>
      </c>
      <c r="F11" s="20"/>
      <c r="G11" s="21"/>
    </row>
    <row r="12" spans="1:7">
      <c r="A12" s="350">
        <f>A11+1</f>
        <v>2</v>
      </c>
      <c r="B12" s="457"/>
      <c r="C12" s="260" t="s">
        <v>1977</v>
      </c>
      <c r="D12" s="377" t="s">
        <v>10</v>
      </c>
      <c r="E12" s="351">
        <v>2</v>
      </c>
      <c r="F12" s="20"/>
      <c r="G12" s="21"/>
    </row>
    <row r="13" spans="1:7" ht="22.2" customHeight="1">
      <c r="A13" s="350">
        <f t="shared" ref="A13:A30" si="0">A12+1</f>
        <v>3</v>
      </c>
      <c r="B13" s="457"/>
      <c r="C13" s="260" t="s">
        <v>1021</v>
      </c>
      <c r="D13" s="377" t="s">
        <v>30</v>
      </c>
      <c r="E13" s="351">
        <v>2</v>
      </c>
      <c r="F13" s="20"/>
      <c r="G13" s="21"/>
    </row>
    <row r="14" spans="1:7" ht="39.6">
      <c r="A14" s="350">
        <f t="shared" si="0"/>
        <v>4</v>
      </c>
      <c r="B14" s="457"/>
      <c r="C14" s="260" t="s">
        <v>1022</v>
      </c>
      <c r="D14" s="377" t="s">
        <v>30</v>
      </c>
      <c r="E14" s="351">
        <v>2</v>
      </c>
      <c r="F14" s="20"/>
      <c r="G14" s="21"/>
    </row>
    <row r="15" spans="1:7" ht="49.2" customHeight="1">
      <c r="A15" s="350">
        <f t="shared" si="0"/>
        <v>5</v>
      </c>
      <c r="B15" s="457"/>
      <c r="C15" s="260" t="s">
        <v>1978</v>
      </c>
      <c r="D15" s="377" t="s">
        <v>30</v>
      </c>
      <c r="E15" s="351">
        <v>2</v>
      </c>
      <c r="F15" s="20"/>
      <c r="G15" s="21"/>
    </row>
    <row r="16" spans="1:7" ht="49.2" customHeight="1">
      <c r="A16" s="350">
        <f t="shared" si="0"/>
        <v>6</v>
      </c>
      <c r="B16" s="457"/>
      <c r="C16" s="260" t="s">
        <v>1023</v>
      </c>
      <c r="D16" s="377" t="s">
        <v>13</v>
      </c>
      <c r="E16" s="351">
        <v>2</v>
      </c>
      <c r="F16" s="20"/>
      <c r="G16" s="21"/>
    </row>
    <row r="17" spans="1:7" ht="48.6" customHeight="1">
      <c r="A17" s="350">
        <f t="shared" si="0"/>
        <v>7</v>
      </c>
      <c r="B17" s="457"/>
      <c r="C17" s="260" t="s">
        <v>1979</v>
      </c>
      <c r="D17" s="377" t="s">
        <v>13</v>
      </c>
      <c r="E17" s="351">
        <v>1</v>
      </c>
      <c r="F17" s="20"/>
      <c r="G17" s="21"/>
    </row>
    <row r="18" spans="1:7" ht="52.8">
      <c r="A18" s="350">
        <f t="shared" si="0"/>
        <v>8</v>
      </c>
      <c r="B18" s="457"/>
      <c r="C18" s="260" t="s">
        <v>1024</v>
      </c>
      <c r="D18" s="377" t="s">
        <v>30</v>
      </c>
      <c r="E18" s="351">
        <v>22</v>
      </c>
      <c r="F18" s="20"/>
      <c r="G18" s="21"/>
    </row>
    <row r="19" spans="1:7" ht="52.8">
      <c r="A19" s="350">
        <f t="shared" si="0"/>
        <v>9</v>
      </c>
      <c r="B19" s="457"/>
      <c r="C19" s="260" t="s">
        <v>1025</v>
      </c>
      <c r="D19" s="377" t="s">
        <v>30</v>
      </c>
      <c r="E19" s="351">
        <v>4</v>
      </c>
      <c r="F19" s="20"/>
      <c r="G19" s="21"/>
    </row>
    <row r="20" spans="1:7">
      <c r="A20" s="350">
        <f t="shared" si="0"/>
        <v>10</v>
      </c>
      <c r="B20" s="457"/>
      <c r="C20" s="260" t="s">
        <v>1980</v>
      </c>
      <c r="D20" s="377" t="s">
        <v>30</v>
      </c>
      <c r="E20" s="351">
        <v>1</v>
      </c>
      <c r="F20" s="20"/>
      <c r="G20" s="21"/>
    </row>
    <row r="21" spans="1:7" ht="26.4">
      <c r="A21" s="350">
        <f t="shared" si="0"/>
        <v>11</v>
      </c>
      <c r="B21" s="457"/>
      <c r="C21" s="260" t="s">
        <v>1026</v>
      </c>
      <c r="D21" s="377" t="s">
        <v>30</v>
      </c>
      <c r="E21" s="351">
        <v>4</v>
      </c>
      <c r="F21" s="20"/>
      <c r="G21" s="21"/>
    </row>
    <row r="22" spans="1:7">
      <c r="A22" s="350">
        <f t="shared" si="0"/>
        <v>12</v>
      </c>
      <c r="B22" s="457"/>
      <c r="C22" s="260" t="s">
        <v>1027</v>
      </c>
      <c r="D22" s="377" t="s">
        <v>30</v>
      </c>
      <c r="E22" s="351">
        <v>2</v>
      </c>
      <c r="F22" s="20"/>
      <c r="G22" s="21"/>
    </row>
    <row r="23" spans="1:7">
      <c r="A23" s="350">
        <f t="shared" si="0"/>
        <v>13</v>
      </c>
      <c r="B23" s="457"/>
      <c r="C23" s="260" t="s">
        <v>1981</v>
      </c>
      <c r="D23" s="377" t="s">
        <v>30</v>
      </c>
      <c r="E23" s="351">
        <v>2</v>
      </c>
      <c r="F23" s="20"/>
      <c r="G23" s="21"/>
    </row>
    <row r="24" spans="1:7" ht="15.6">
      <c r="A24" s="350">
        <f t="shared" si="0"/>
        <v>14</v>
      </c>
      <c r="B24" s="457"/>
      <c r="C24" s="260" t="s">
        <v>1028</v>
      </c>
      <c r="D24" s="377" t="s">
        <v>1989</v>
      </c>
      <c r="E24" s="351">
        <v>0.2</v>
      </c>
      <c r="F24" s="20"/>
      <c r="G24" s="21"/>
    </row>
    <row r="25" spans="1:7">
      <c r="A25" s="350">
        <f t="shared" si="0"/>
        <v>15</v>
      </c>
      <c r="B25" s="457"/>
      <c r="C25" s="260" t="s">
        <v>1029</v>
      </c>
      <c r="D25" s="377" t="s">
        <v>13</v>
      </c>
      <c r="E25" s="351">
        <v>1</v>
      </c>
      <c r="F25" s="20"/>
      <c r="G25" s="21"/>
    </row>
    <row r="26" spans="1:7">
      <c r="A26" s="350">
        <f t="shared" si="0"/>
        <v>16</v>
      </c>
      <c r="B26" s="457"/>
      <c r="C26" s="260" t="s">
        <v>1030</v>
      </c>
      <c r="D26" s="377" t="s">
        <v>13</v>
      </c>
      <c r="E26" s="351">
        <v>1</v>
      </c>
      <c r="F26" s="20"/>
      <c r="G26" s="21"/>
    </row>
    <row r="27" spans="1:7">
      <c r="A27" s="350">
        <f t="shared" si="0"/>
        <v>17</v>
      </c>
      <c r="B27" s="457"/>
      <c r="C27" s="260" t="s">
        <v>1031</v>
      </c>
      <c r="D27" s="377" t="s">
        <v>10</v>
      </c>
      <c r="E27" s="351">
        <v>9</v>
      </c>
      <c r="F27" s="20"/>
      <c r="G27" s="21"/>
    </row>
    <row r="28" spans="1:7">
      <c r="A28" s="350">
        <f t="shared" si="0"/>
        <v>18</v>
      </c>
      <c r="B28" s="457"/>
      <c r="C28" s="260" t="s">
        <v>1032</v>
      </c>
      <c r="D28" s="377" t="s">
        <v>10</v>
      </c>
      <c r="E28" s="351">
        <v>60</v>
      </c>
      <c r="F28" s="20"/>
      <c r="G28" s="21"/>
    </row>
    <row r="29" spans="1:7" ht="26.4">
      <c r="A29" s="350">
        <f t="shared" si="0"/>
        <v>19</v>
      </c>
      <c r="B29" s="457"/>
      <c r="C29" s="260" t="s">
        <v>2224</v>
      </c>
      <c r="D29" s="377" t="s">
        <v>1982</v>
      </c>
      <c r="E29" s="351">
        <v>0.5</v>
      </c>
      <c r="F29" s="20"/>
      <c r="G29" s="21"/>
    </row>
    <row r="30" spans="1:7" ht="15.6">
      <c r="A30" s="350">
        <f t="shared" si="0"/>
        <v>20</v>
      </c>
      <c r="B30" s="457"/>
      <c r="C30" s="260" t="s">
        <v>1033</v>
      </c>
      <c r="D30" s="377" t="s">
        <v>1989</v>
      </c>
      <c r="E30" s="351">
        <v>42</v>
      </c>
      <c r="F30" s="20"/>
      <c r="G30" s="21"/>
    </row>
    <row r="31" spans="1:7">
      <c r="A31" s="630"/>
      <c r="B31" s="457"/>
      <c r="C31" s="375" t="s">
        <v>39</v>
      </c>
      <c r="D31" s="377"/>
      <c r="E31" s="351"/>
      <c r="F31" s="20"/>
      <c r="G31" s="21"/>
    </row>
    <row r="32" spans="1:7" ht="15.6">
      <c r="A32" s="350">
        <v>1</v>
      </c>
      <c r="B32" s="457"/>
      <c r="C32" s="260" t="s">
        <v>1034</v>
      </c>
      <c r="D32" s="377" t="s">
        <v>1989</v>
      </c>
      <c r="E32" s="351">
        <f>1.76*47</f>
        <v>82.72</v>
      </c>
      <c r="F32" s="20"/>
      <c r="G32" s="21"/>
    </row>
    <row r="33" spans="1:7">
      <c r="A33" s="350">
        <f>A32+1</f>
        <v>2</v>
      </c>
      <c r="B33" s="457"/>
      <c r="C33" s="260" t="s">
        <v>1035</v>
      </c>
      <c r="D33" s="377" t="s">
        <v>16</v>
      </c>
      <c r="E33" s="351">
        <f>E32*0.15</f>
        <v>12.407999999999999</v>
      </c>
      <c r="F33" s="20"/>
      <c r="G33" s="21"/>
    </row>
    <row r="34" spans="1:7">
      <c r="A34" s="350">
        <f>A33+1</f>
        <v>3</v>
      </c>
      <c r="B34" s="457"/>
      <c r="C34" s="260" t="s">
        <v>1036</v>
      </c>
      <c r="D34" s="377" t="s">
        <v>13</v>
      </c>
      <c r="E34" s="351">
        <v>1</v>
      </c>
      <c r="F34" s="20"/>
      <c r="G34" s="21"/>
    </row>
    <row r="35" spans="1:7" ht="15.6">
      <c r="A35" s="350">
        <f>A34+1</f>
        <v>4</v>
      </c>
      <c r="B35" s="457"/>
      <c r="C35" s="260" t="s">
        <v>1037</v>
      </c>
      <c r="D35" s="377" t="s">
        <v>1990</v>
      </c>
      <c r="E35" s="351">
        <f>2.4*40</f>
        <v>96</v>
      </c>
      <c r="F35" s="20"/>
      <c r="G35" s="21"/>
    </row>
    <row r="36" spans="1:7">
      <c r="A36" s="350">
        <f>A35+1</f>
        <v>5</v>
      </c>
      <c r="B36" s="457"/>
      <c r="C36" s="375" t="s">
        <v>1038</v>
      </c>
      <c r="D36" s="377"/>
      <c r="E36" s="351"/>
      <c r="F36" s="20"/>
      <c r="G36" s="21"/>
    </row>
    <row r="37" spans="1:7" ht="39.6">
      <c r="A37" s="631">
        <f>A36+0.1</f>
        <v>5.0999999999999996</v>
      </c>
      <c r="B37" s="457"/>
      <c r="C37" s="260" t="s">
        <v>1039</v>
      </c>
      <c r="D37" s="377" t="s">
        <v>1989</v>
      </c>
      <c r="E37" s="351">
        <f>(0.15)*40*1.5*1.05</f>
        <v>9.4500000000000011</v>
      </c>
      <c r="F37" s="20"/>
      <c r="G37" s="21"/>
    </row>
    <row r="38" spans="1:7" ht="26.4">
      <c r="A38" s="631">
        <f>A37+0.1</f>
        <v>5.1999999999999993</v>
      </c>
      <c r="B38" s="457"/>
      <c r="C38" s="260" t="s">
        <v>1040</v>
      </c>
      <c r="D38" s="377" t="s">
        <v>1989</v>
      </c>
      <c r="E38" s="351">
        <f>(0.3+0.225)*40*1.6*1.05</f>
        <v>35.28</v>
      </c>
      <c r="F38" s="20"/>
      <c r="G38" s="21"/>
    </row>
    <row r="39" spans="1:7" ht="26.4">
      <c r="A39" s="631">
        <f>A38+0.1</f>
        <v>5.2999999999999989</v>
      </c>
      <c r="B39" s="457"/>
      <c r="C39" s="260" t="s">
        <v>1041</v>
      </c>
      <c r="D39" s="377" t="s">
        <v>1991</v>
      </c>
      <c r="E39" s="351">
        <f>E32+E33-E37-E38</f>
        <v>50.397999999999996</v>
      </c>
      <c r="F39" s="20"/>
      <c r="G39" s="21"/>
    </row>
    <row r="40" spans="1:7" ht="14.4" customHeight="1">
      <c r="A40" s="631">
        <f>A39+0.1</f>
        <v>5.3999999999999986</v>
      </c>
      <c r="B40" s="457"/>
      <c r="C40" s="260" t="s">
        <v>1042</v>
      </c>
      <c r="D40" s="377" t="s">
        <v>1991</v>
      </c>
      <c r="E40" s="351">
        <f>E32+E33-E39</f>
        <v>44.730000000000004</v>
      </c>
      <c r="F40" s="20"/>
      <c r="G40" s="21"/>
    </row>
    <row r="41" spans="1:7" ht="15.6">
      <c r="A41" s="631">
        <f>A40+0.1</f>
        <v>5.4999999999999982</v>
      </c>
      <c r="B41" s="457"/>
      <c r="C41" s="260" t="s">
        <v>1043</v>
      </c>
      <c r="D41" s="377" t="s">
        <v>1990</v>
      </c>
      <c r="E41" s="351">
        <f>2.4*10</f>
        <v>24</v>
      </c>
      <c r="F41" s="20"/>
      <c r="G41" s="21"/>
    </row>
    <row r="42" spans="1:7">
      <c r="A42" s="630"/>
      <c r="B42" s="457"/>
      <c r="C42" s="375" t="s">
        <v>1983</v>
      </c>
      <c r="D42" s="377"/>
      <c r="E42" s="351"/>
      <c r="F42" s="20"/>
      <c r="G42" s="21"/>
    </row>
    <row r="43" spans="1:7" ht="26.4">
      <c r="A43" s="350">
        <v>1</v>
      </c>
      <c r="B43" s="457"/>
      <c r="C43" s="260" t="s">
        <v>1044</v>
      </c>
      <c r="D43" s="377" t="s">
        <v>10</v>
      </c>
      <c r="E43" s="351">
        <v>35</v>
      </c>
      <c r="F43" s="20"/>
      <c r="G43" s="21"/>
    </row>
    <row r="44" spans="1:7">
      <c r="A44" s="350">
        <f>A43+1</f>
        <v>2</v>
      </c>
      <c r="B44" s="457"/>
      <c r="C44" s="260" t="s">
        <v>1045</v>
      </c>
      <c r="D44" s="377" t="s">
        <v>21</v>
      </c>
      <c r="E44" s="351">
        <v>4</v>
      </c>
      <c r="F44" s="20"/>
      <c r="G44" s="21"/>
    </row>
    <row r="45" spans="1:7">
      <c r="A45" s="350">
        <f t="shared" ref="A45:A55" si="1">A44+1</f>
        <v>3</v>
      </c>
      <c r="B45" s="457"/>
      <c r="C45" s="260" t="s">
        <v>1046</v>
      </c>
      <c r="D45" s="377" t="s">
        <v>21</v>
      </c>
      <c r="E45" s="351">
        <v>2</v>
      </c>
      <c r="F45" s="20"/>
      <c r="G45" s="21"/>
    </row>
    <row r="46" spans="1:7">
      <c r="A46" s="350">
        <f t="shared" si="1"/>
        <v>4</v>
      </c>
      <c r="B46" s="457"/>
      <c r="C46" s="260" t="s">
        <v>1032</v>
      </c>
      <c r="D46" s="377" t="s">
        <v>10</v>
      </c>
      <c r="E46" s="351">
        <v>55</v>
      </c>
      <c r="F46" s="20"/>
      <c r="G46" s="21"/>
    </row>
    <row r="47" spans="1:7">
      <c r="A47" s="350">
        <f t="shared" si="1"/>
        <v>5</v>
      </c>
      <c r="B47" s="457"/>
      <c r="C47" s="260" t="s">
        <v>1047</v>
      </c>
      <c r="D47" s="377" t="s">
        <v>21</v>
      </c>
      <c r="E47" s="351">
        <v>1</v>
      </c>
      <c r="F47" s="20"/>
      <c r="G47" s="21"/>
    </row>
    <row r="48" spans="1:7">
      <c r="A48" s="350">
        <f t="shared" si="1"/>
        <v>6</v>
      </c>
      <c r="B48" s="457"/>
      <c r="C48" s="260" t="s">
        <v>1984</v>
      </c>
      <c r="D48" s="377" t="s">
        <v>21</v>
      </c>
      <c r="E48" s="351">
        <v>1</v>
      </c>
      <c r="F48" s="20"/>
      <c r="G48" s="21"/>
    </row>
    <row r="49" spans="1:7">
      <c r="A49" s="350">
        <f>A48+0.1</f>
        <v>6.1</v>
      </c>
      <c r="B49" s="457"/>
      <c r="C49" s="260" t="s">
        <v>1985</v>
      </c>
      <c r="D49" s="377" t="s">
        <v>21</v>
      </c>
      <c r="E49" s="351">
        <v>2</v>
      </c>
      <c r="F49" s="20"/>
      <c r="G49" s="21"/>
    </row>
    <row r="50" spans="1:7">
      <c r="A50" s="350">
        <f>A49+0.1</f>
        <v>6.1999999999999993</v>
      </c>
      <c r="B50" s="457"/>
      <c r="C50" s="260" t="s">
        <v>1986</v>
      </c>
      <c r="D50" s="377" t="s">
        <v>21</v>
      </c>
      <c r="E50" s="351">
        <v>1</v>
      </c>
      <c r="F50" s="20"/>
      <c r="G50" s="21"/>
    </row>
    <row r="51" spans="1:7">
      <c r="A51" s="350">
        <f>A50+0.1</f>
        <v>6.2999999999999989</v>
      </c>
      <c r="B51" s="457"/>
      <c r="C51" s="260" t="s">
        <v>1987</v>
      </c>
      <c r="D51" s="377" t="s">
        <v>21</v>
      </c>
      <c r="E51" s="351">
        <v>1</v>
      </c>
      <c r="F51" s="20"/>
      <c r="G51" s="21"/>
    </row>
    <row r="52" spans="1:7">
      <c r="A52" s="350">
        <f>A51+0.1</f>
        <v>6.3999999999999986</v>
      </c>
      <c r="B52" s="457"/>
      <c r="C52" s="260" t="s">
        <v>1988</v>
      </c>
      <c r="D52" s="377" t="s">
        <v>21</v>
      </c>
      <c r="E52" s="351">
        <v>1</v>
      </c>
      <c r="F52" s="20"/>
      <c r="G52" s="21"/>
    </row>
    <row r="53" spans="1:7">
      <c r="A53" s="350">
        <f>A48+1</f>
        <v>7</v>
      </c>
      <c r="B53" s="457"/>
      <c r="C53" s="260" t="s">
        <v>1048</v>
      </c>
      <c r="D53" s="377" t="s">
        <v>21</v>
      </c>
      <c r="E53" s="351">
        <v>1</v>
      </c>
      <c r="F53" s="20"/>
      <c r="G53" s="21"/>
    </row>
    <row r="54" spans="1:7" s="16" customFormat="1" ht="26.4">
      <c r="A54" s="350">
        <f t="shared" si="1"/>
        <v>8</v>
      </c>
      <c r="B54" s="457"/>
      <c r="C54" s="260" t="s">
        <v>1049</v>
      </c>
      <c r="D54" s="377" t="s">
        <v>10</v>
      </c>
      <c r="E54" s="351">
        <v>60</v>
      </c>
      <c r="F54" s="45"/>
      <c r="G54" s="46"/>
    </row>
    <row r="55" spans="1:7">
      <c r="A55" s="350">
        <f t="shared" si="1"/>
        <v>9</v>
      </c>
      <c r="B55" s="457"/>
      <c r="C55" s="260" t="s">
        <v>1050</v>
      </c>
      <c r="D55" s="377" t="s">
        <v>21</v>
      </c>
      <c r="E55" s="351">
        <v>2</v>
      </c>
      <c r="F55" s="20"/>
      <c r="G55" s="21"/>
    </row>
    <row r="56" spans="1:7" ht="13.8">
      <c r="A56" s="425"/>
      <c r="B56" s="425"/>
      <c r="C56" s="426"/>
      <c r="D56" s="418" t="s">
        <v>1</v>
      </c>
      <c r="E56" s="426"/>
    </row>
    <row r="57" spans="1:7" s="50" customFormat="1" ht="12.75" customHeight="1">
      <c r="B57" s="51" t="str">
        <f>'1,1'!B22</f>
        <v>Piezīmes:</v>
      </c>
    </row>
    <row r="58" spans="1:7" s="50" customFormat="1" ht="45" customHeight="1">
      <c r="A58"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8" s="971"/>
      <c r="C58" s="971"/>
      <c r="D58" s="971"/>
      <c r="E58" s="971"/>
      <c r="F58" s="971"/>
      <c r="G58" s="971"/>
    </row>
  </sheetData>
  <mergeCells count="8">
    <mergeCell ref="A58:G58"/>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623F-79DB-4DD0-BAE5-0AADBF09E194}">
  <sheetPr>
    <tabColor theme="8" tint="0.39997558519241921"/>
  </sheetPr>
  <dimension ref="A1:I27"/>
  <sheetViews>
    <sheetView showZeros="0" view="pageBreakPreview" zoomScale="90" zoomScaleNormal="100" zoomScaleSheetLayoutView="90" workbookViewId="0">
      <selection activeCell="H11" sqref="H11"/>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c r="B1" s="50"/>
      <c r="C1" s="50"/>
      <c r="D1" s="50"/>
      <c r="E1" s="50"/>
      <c r="F1" s="50"/>
      <c r="G1" s="50"/>
      <c r="H1" s="50"/>
      <c r="I1" s="50"/>
    </row>
    <row r="2" spans="1:9">
      <c r="A2" s="956" t="s">
        <v>1655</v>
      </c>
      <c r="B2" s="956"/>
      <c r="C2" s="956"/>
      <c r="D2" s="956"/>
      <c r="E2" s="956"/>
      <c r="F2" s="956"/>
      <c r="G2" s="956"/>
      <c r="H2" s="956"/>
      <c r="I2" s="956"/>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57" t="s">
        <v>1166</v>
      </c>
      <c r="B5" s="958"/>
      <c r="C5" s="958"/>
      <c r="D5" s="958"/>
      <c r="E5" s="958"/>
      <c r="F5" s="958"/>
      <c r="G5" s="958"/>
      <c r="H5" s="958"/>
      <c r="I5" s="959"/>
    </row>
    <row r="6" spans="1:9" ht="15" customHeight="1">
      <c r="A6" s="1000"/>
      <c r="B6" s="1000"/>
      <c r="C6" s="267"/>
      <c r="D6" s="69"/>
      <c r="E6" s="50"/>
    </row>
    <row r="7" spans="1:9" ht="15" customHeight="1">
      <c r="A7" s="11" t="s">
        <v>1585</v>
      </c>
      <c r="B7" s="12"/>
      <c r="C7" s="11" t="s">
        <v>1588</v>
      </c>
      <c r="D7" s="11"/>
      <c r="E7" s="69"/>
      <c r="F7" s="69"/>
      <c r="G7" s="69"/>
      <c r="H7" s="69"/>
      <c r="I7" s="69"/>
    </row>
    <row r="8" spans="1:9" ht="15.75" customHeight="1">
      <c r="A8" s="11" t="s">
        <v>1584</v>
      </c>
      <c r="B8" s="12"/>
      <c r="C8" s="11" t="s">
        <v>1054</v>
      </c>
      <c r="D8" s="11"/>
      <c r="E8" s="69"/>
      <c r="F8" s="69"/>
      <c r="G8" s="69"/>
      <c r="H8" s="69"/>
      <c r="I8" s="69"/>
    </row>
    <row r="9" spans="1:9" ht="15" customHeight="1">
      <c r="A9" s="11" t="s">
        <v>1583</v>
      </c>
      <c r="B9" s="12"/>
      <c r="C9" s="11" t="s">
        <v>1582</v>
      </c>
      <c r="D9" s="11"/>
      <c r="E9" s="69"/>
      <c r="F9" s="69"/>
      <c r="G9" s="69"/>
      <c r="H9" s="69"/>
      <c r="I9" s="69"/>
    </row>
    <row r="10" spans="1:9">
      <c r="A10" s="70"/>
      <c r="B10" s="70"/>
      <c r="C10" s="69"/>
      <c r="D10" s="69"/>
      <c r="E10" s="50"/>
    </row>
    <row r="11" spans="1:9" ht="15" customHeight="1">
      <c r="A11" s="69"/>
      <c r="B11" s="50"/>
      <c r="C11" s="50"/>
      <c r="D11" s="50"/>
      <c r="E11" s="50"/>
      <c r="F11" s="960" t="s">
        <v>1613</v>
      </c>
      <c r="G11" s="961"/>
      <c r="H11" s="71"/>
      <c r="I11" s="72"/>
    </row>
    <row r="12" spans="1:9" ht="15.75" customHeight="1">
      <c r="A12" s="69"/>
      <c r="B12" s="50"/>
      <c r="C12" s="50"/>
      <c r="D12" s="50"/>
      <c r="E12" s="50"/>
      <c r="F12" s="960" t="s">
        <v>1612</v>
      </c>
      <c r="G12" s="961"/>
      <c r="H12" s="71"/>
      <c r="I12" s="72"/>
    </row>
    <row r="13" spans="1:9" ht="15" customHeight="1">
      <c r="A13" s="50"/>
      <c r="B13" s="50"/>
      <c r="C13" s="50"/>
      <c r="D13" s="50"/>
      <c r="E13" s="50"/>
      <c r="F13" s="50"/>
      <c r="G13" s="73" t="s">
        <v>1645</v>
      </c>
      <c r="H13" s="50"/>
      <c r="I13" s="50"/>
    </row>
    <row r="14" spans="1:9" ht="18" customHeight="1">
      <c r="A14" s="74"/>
      <c r="B14" s="50"/>
      <c r="C14" s="50"/>
      <c r="D14" s="50"/>
      <c r="E14" s="50"/>
      <c r="F14" s="50"/>
      <c r="G14" s="50"/>
      <c r="H14" s="50"/>
      <c r="I14" s="50"/>
    </row>
    <row r="15" spans="1:9" ht="13.2" customHeight="1">
      <c r="A15" s="962" t="s">
        <v>0</v>
      </c>
      <c r="B15" s="962" t="s">
        <v>1611</v>
      </c>
      <c r="C15" s="963" t="s">
        <v>1610</v>
      </c>
      <c r="D15" s="964"/>
      <c r="E15" s="962" t="s">
        <v>1609</v>
      </c>
      <c r="F15" s="962" t="s">
        <v>1608</v>
      </c>
      <c r="G15" s="962"/>
      <c r="H15" s="962"/>
      <c r="I15" s="962" t="s">
        <v>1607</v>
      </c>
    </row>
    <row r="16" spans="1:9" ht="26.4">
      <c r="A16" s="962"/>
      <c r="B16" s="962"/>
      <c r="C16" s="965"/>
      <c r="D16" s="966"/>
      <c r="E16" s="962"/>
      <c r="F16" s="75" t="s">
        <v>1606</v>
      </c>
      <c r="G16" s="75" t="s">
        <v>1628</v>
      </c>
      <c r="H16" s="75" t="s">
        <v>1604</v>
      </c>
      <c r="I16" s="962"/>
    </row>
    <row r="17" spans="1:9">
      <c r="A17" s="76"/>
      <c r="B17" s="77"/>
      <c r="C17" s="969"/>
      <c r="D17" s="970"/>
      <c r="E17" s="77"/>
      <c r="F17" s="77"/>
      <c r="G17" s="77"/>
      <c r="H17" s="77"/>
      <c r="I17" s="78"/>
    </row>
    <row r="18" spans="1:9" ht="14.4" customHeight="1">
      <c r="A18" s="58">
        <v>1</v>
      </c>
      <c r="B18" s="59" t="s">
        <v>1656</v>
      </c>
      <c r="C18" s="953" t="s">
        <v>1166</v>
      </c>
      <c r="D18" s="954"/>
      <c r="E18" s="60"/>
      <c r="F18" s="60"/>
      <c r="G18" s="60"/>
      <c r="H18" s="60"/>
      <c r="I18" s="61"/>
    </row>
    <row r="19" spans="1:9" ht="16.5" customHeight="1">
      <c r="A19" s="62"/>
      <c r="B19" s="63"/>
      <c r="C19" s="998"/>
      <c r="D19" s="999"/>
      <c r="E19" s="64"/>
      <c r="F19" s="64"/>
      <c r="G19" s="64"/>
      <c r="H19" s="64"/>
      <c r="I19" s="65"/>
    </row>
    <row r="20" spans="1:9" ht="15.6" customHeight="1">
      <c r="A20" s="79"/>
      <c r="B20" s="79"/>
      <c r="C20" s="80" t="s">
        <v>1</v>
      </c>
      <c r="D20" s="80"/>
      <c r="E20" s="266"/>
      <c r="F20" s="266"/>
      <c r="G20" s="266"/>
      <c r="H20" s="266"/>
      <c r="I20" s="266"/>
    </row>
    <row r="21" spans="1:9" ht="13.2" customHeight="1">
      <c r="A21" s="968" t="s">
        <v>1592</v>
      </c>
      <c r="B21" s="968"/>
      <c r="C21" s="968"/>
      <c r="D21" s="81" t="s">
        <v>1617</v>
      </c>
      <c r="E21" s="278"/>
      <c r="F21" s="277"/>
      <c r="G21" s="277"/>
      <c r="H21" s="277"/>
      <c r="I21" s="278"/>
    </row>
    <row r="22" spans="1:9">
      <c r="A22" s="82"/>
      <c r="B22" s="82"/>
      <c r="C22" s="83" t="s">
        <v>1591</v>
      </c>
      <c r="D22" s="81"/>
      <c r="E22" s="278"/>
      <c r="F22" s="277"/>
      <c r="G22" s="277"/>
      <c r="H22" s="277"/>
      <c r="I22" s="278"/>
    </row>
    <row r="23" spans="1:9" ht="18" customHeight="1">
      <c r="A23" s="968" t="s">
        <v>1590</v>
      </c>
      <c r="B23" s="968"/>
      <c r="C23" s="968"/>
      <c r="D23" s="81" t="s">
        <v>1617</v>
      </c>
      <c r="E23" s="278"/>
      <c r="F23" s="277"/>
      <c r="G23" s="277"/>
      <c r="H23" s="277"/>
      <c r="I23" s="278"/>
    </row>
    <row r="24" spans="1:9">
      <c r="A24" s="967"/>
      <c r="B24" s="967"/>
      <c r="C24" s="80" t="s">
        <v>1589</v>
      </c>
      <c r="D24" s="80"/>
      <c r="E24" s="268"/>
      <c r="F24" s="277"/>
      <c r="G24" s="277"/>
      <c r="H24" s="277"/>
      <c r="I24" s="278"/>
    </row>
    <row r="25" spans="1:9">
      <c r="A25" s="84"/>
      <c r="B25" s="50"/>
      <c r="C25" s="50"/>
      <c r="D25" s="50"/>
      <c r="E25" s="50"/>
      <c r="F25" s="50"/>
      <c r="G25" s="50"/>
      <c r="H25" s="50"/>
      <c r="I25" s="50"/>
    </row>
    <row r="26" spans="1:9">
      <c r="B26" s="50"/>
      <c r="C26" s="52"/>
    </row>
    <row r="27" spans="1:9">
      <c r="B27" s="54"/>
      <c r="C27" s="53"/>
    </row>
  </sheetData>
  <mergeCells count="17">
    <mergeCell ref="C19:D19"/>
    <mergeCell ref="A21:C21"/>
    <mergeCell ref="A23:C23"/>
    <mergeCell ref="A24:B24"/>
    <mergeCell ref="I15:I16"/>
    <mergeCell ref="C17:D17"/>
    <mergeCell ref="C18:D18"/>
    <mergeCell ref="A15:A16"/>
    <mergeCell ref="B15:B16"/>
    <mergeCell ref="C15:D16"/>
    <mergeCell ref="E15:E16"/>
    <mergeCell ref="F15:H15"/>
    <mergeCell ref="A2:I2"/>
    <mergeCell ref="A5:I5"/>
    <mergeCell ref="A6:B6"/>
    <mergeCell ref="F11:G11"/>
    <mergeCell ref="F12:G1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I51"/>
  <sheetViews>
    <sheetView showZeros="0" view="pageBreakPreview" topLeftCell="A16" zoomScaleNormal="100" zoomScaleSheetLayoutView="100" workbookViewId="0">
      <selection activeCell="G20" sqref="G20"/>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1,2</v>
      </c>
      <c r="E1" s="10"/>
      <c r="F1" s="10"/>
      <c r="G1" s="10"/>
    </row>
    <row r="2" spans="1:7" s="9" customFormat="1" ht="17.399999999999999">
      <c r="A2" s="974" t="str">
        <f>C9</f>
        <v>Pamati</v>
      </c>
      <c r="B2" s="974"/>
      <c r="C2" s="974"/>
      <c r="D2" s="974"/>
      <c r="E2" s="974"/>
      <c r="F2" s="974"/>
      <c r="G2" s="974"/>
    </row>
    <row r="3" spans="1:7" ht="13.8" customHeight="1">
      <c r="A3" s="11" t="s">
        <v>1618</v>
      </c>
      <c r="B3" s="11"/>
      <c r="C3" s="11"/>
      <c r="D3" s="13"/>
      <c r="E3" s="13"/>
      <c r="F3" s="13"/>
      <c r="G3" s="13"/>
    </row>
    <row r="4" spans="1:7" s="16" customFormat="1">
      <c r="A4" s="11" t="s">
        <v>1619</v>
      </c>
      <c r="B4" s="11"/>
      <c r="C4" s="11"/>
      <c r="D4" s="15"/>
      <c r="E4" s="15"/>
      <c r="F4" s="15"/>
      <c r="G4" s="15"/>
    </row>
    <row r="5" spans="1:7" s="16" customFormat="1">
      <c r="A5" s="11" t="s">
        <v>1620</v>
      </c>
      <c r="B5" s="11"/>
      <c r="C5" s="11"/>
      <c r="D5" s="17"/>
      <c r="E5" s="18"/>
      <c r="F5" s="18"/>
      <c r="G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ht="15.6">
      <c r="A9" s="115"/>
      <c r="B9" s="139">
        <v>0</v>
      </c>
      <c r="C9" s="117" t="s">
        <v>1154</v>
      </c>
      <c r="D9" s="118"/>
      <c r="E9" s="119"/>
      <c r="F9" s="20"/>
      <c r="G9" s="21"/>
    </row>
    <row r="10" spans="1:7">
      <c r="A10" s="31">
        <v>0</v>
      </c>
      <c r="B10" s="32"/>
      <c r="C10" s="120" t="s">
        <v>40</v>
      </c>
      <c r="D10" s="121"/>
      <c r="E10" s="121"/>
      <c r="F10" s="20"/>
      <c r="G10" s="21"/>
    </row>
    <row r="11" spans="1:7" ht="79.2">
      <c r="A11" s="854">
        <v>1</v>
      </c>
      <c r="B11" s="672"/>
      <c r="C11" s="850" t="s">
        <v>41</v>
      </c>
      <c r="D11" s="856" t="s">
        <v>30</v>
      </c>
      <c r="E11" s="849">
        <v>464</v>
      </c>
      <c r="F11" s="20"/>
      <c r="G11" s="21"/>
    </row>
    <row r="12" spans="1:7">
      <c r="A12" s="122">
        <v>0</v>
      </c>
      <c r="B12" s="123"/>
      <c r="C12" s="125" t="s">
        <v>1168</v>
      </c>
      <c r="D12" s="378"/>
      <c r="E12" s="30"/>
      <c r="F12" s="20"/>
      <c r="G12" s="21"/>
    </row>
    <row r="13" spans="1:7" ht="26.4">
      <c r="A13" s="122">
        <v>2</v>
      </c>
      <c r="B13" s="126"/>
      <c r="C13" s="127" t="s">
        <v>43</v>
      </c>
      <c r="D13" s="128" t="s">
        <v>31</v>
      </c>
      <c r="E13" s="129">
        <v>32</v>
      </c>
      <c r="F13" s="20"/>
      <c r="G13" s="21"/>
    </row>
    <row r="14" spans="1:7" ht="26.4">
      <c r="A14" s="122">
        <v>3</v>
      </c>
      <c r="B14" s="126"/>
      <c r="C14" s="127" t="s">
        <v>44</v>
      </c>
      <c r="D14" s="128" t="s">
        <v>31</v>
      </c>
      <c r="E14" s="38">
        <v>1190</v>
      </c>
      <c r="F14" s="20"/>
      <c r="G14" s="21"/>
    </row>
    <row r="15" spans="1:7" ht="26.4">
      <c r="A15" s="122">
        <v>4</v>
      </c>
      <c r="B15" s="126"/>
      <c r="C15" s="130" t="s">
        <v>45</v>
      </c>
      <c r="D15" s="128" t="s">
        <v>16</v>
      </c>
      <c r="E15" s="38">
        <v>25.28</v>
      </c>
      <c r="F15" s="20"/>
      <c r="G15" s="21"/>
    </row>
    <row r="16" spans="1:7" ht="26.4">
      <c r="A16" s="122">
        <v>5</v>
      </c>
      <c r="B16" s="126"/>
      <c r="C16" s="131" t="s">
        <v>46</v>
      </c>
      <c r="D16" s="128" t="s">
        <v>47</v>
      </c>
      <c r="E16" s="38">
        <v>17826</v>
      </c>
      <c r="F16" s="20"/>
      <c r="G16" s="21"/>
    </row>
    <row r="17" spans="1:7">
      <c r="A17" s="122">
        <v>0</v>
      </c>
      <c r="B17" s="126"/>
      <c r="C17" s="132" t="s">
        <v>48</v>
      </c>
      <c r="D17" s="133" t="s">
        <v>47</v>
      </c>
      <c r="E17" s="134">
        <v>20499.899999999998</v>
      </c>
      <c r="F17" s="20"/>
      <c r="G17" s="21"/>
    </row>
    <row r="18" spans="1:7" ht="26.4">
      <c r="A18" s="122">
        <v>0</v>
      </c>
      <c r="B18" s="126"/>
      <c r="C18" s="132" t="s">
        <v>49</v>
      </c>
      <c r="D18" s="128" t="s">
        <v>13</v>
      </c>
      <c r="E18" s="128">
        <v>1</v>
      </c>
      <c r="F18" s="20"/>
      <c r="G18" s="21"/>
    </row>
    <row r="19" spans="1:7">
      <c r="A19" s="764">
        <v>6</v>
      </c>
      <c r="B19" s="206"/>
      <c r="C19" s="855" t="s">
        <v>2169</v>
      </c>
      <c r="D19" s="845" t="s">
        <v>30</v>
      </c>
      <c r="E19" s="843">
        <v>388</v>
      </c>
      <c r="F19" s="20"/>
      <c r="G19" s="21"/>
    </row>
    <row r="20" spans="1:7">
      <c r="A20" s="122">
        <v>0</v>
      </c>
      <c r="B20" s="126"/>
      <c r="C20" s="132" t="s">
        <v>50</v>
      </c>
      <c r="D20" s="128" t="s">
        <v>30</v>
      </c>
      <c r="E20" s="128">
        <v>136</v>
      </c>
      <c r="F20" s="20"/>
      <c r="G20" s="21"/>
    </row>
    <row r="21" spans="1:7">
      <c r="A21" s="122">
        <v>0</v>
      </c>
      <c r="B21" s="126"/>
      <c r="C21" s="132" t="s">
        <v>51</v>
      </c>
      <c r="D21" s="128" t="s">
        <v>30</v>
      </c>
      <c r="E21" s="128">
        <v>36</v>
      </c>
      <c r="F21" s="20"/>
      <c r="G21" s="21"/>
    </row>
    <row r="22" spans="1:7">
      <c r="A22" s="764">
        <v>0</v>
      </c>
      <c r="B22" s="206"/>
      <c r="C22" s="844" t="s">
        <v>52</v>
      </c>
      <c r="D22" s="845" t="s">
        <v>30</v>
      </c>
      <c r="E22" s="843">
        <v>140</v>
      </c>
      <c r="F22" s="20"/>
      <c r="G22" s="21"/>
    </row>
    <row r="23" spans="1:7">
      <c r="A23" s="764">
        <v>0</v>
      </c>
      <c r="B23" s="206"/>
      <c r="C23" s="844" t="s">
        <v>53</v>
      </c>
      <c r="D23" s="845" t="s">
        <v>30</v>
      </c>
      <c r="E23" s="843">
        <v>76</v>
      </c>
      <c r="F23" s="20"/>
      <c r="G23" s="21"/>
    </row>
    <row r="24" spans="1:7" ht="26.4">
      <c r="A24" s="764">
        <v>7</v>
      </c>
      <c r="B24" s="206"/>
      <c r="C24" s="842" t="s">
        <v>54</v>
      </c>
      <c r="D24" s="853" t="s">
        <v>16</v>
      </c>
      <c r="E24" s="832">
        <v>14.92</v>
      </c>
      <c r="F24" s="20"/>
      <c r="G24" s="21"/>
    </row>
    <row r="25" spans="1:7">
      <c r="A25" s="764">
        <v>0</v>
      </c>
      <c r="B25" s="206"/>
      <c r="C25" s="844" t="s">
        <v>55</v>
      </c>
      <c r="D25" s="853" t="s">
        <v>16</v>
      </c>
      <c r="E25" s="847">
        <v>15.666</v>
      </c>
      <c r="F25" s="20"/>
      <c r="G25" s="21"/>
    </row>
    <row r="26" spans="1:7">
      <c r="A26" s="764">
        <v>0</v>
      </c>
      <c r="B26" s="206"/>
      <c r="C26" s="844" t="s">
        <v>56</v>
      </c>
      <c r="D26" s="853" t="s">
        <v>57</v>
      </c>
      <c r="E26" s="847">
        <v>3.73</v>
      </c>
      <c r="F26" s="20"/>
      <c r="G26" s="21"/>
    </row>
    <row r="27" spans="1:7" ht="26.4">
      <c r="A27" s="764">
        <v>8</v>
      </c>
      <c r="B27" s="206"/>
      <c r="C27" s="842" t="s">
        <v>58</v>
      </c>
      <c r="D27" s="853" t="s">
        <v>16</v>
      </c>
      <c r="E27" s="832">
        <v>140.94999999999999</v>
      </c>
      <c r="F27" s="20"/>
      <c r="G27" s="21"/>
    </row>
    <row r="28" spans="1:7">
      <c r="A28" s="764">
        <v>0</v>
      </c>
      <c r="B28" s="206"/>
      <c r="C28" s="844" t="s">
        <v>59</v>
      </c>
      <c r="D28" s="853" t="s">
        <v>16</v>
      </c>
      <c r="E28" s="847">
        <v>147.9975</v>
      </c>
      <c r="F28" s="20"/>
      <c r="G28" s="21"/>
    </row>
    <row r="29" spans="1:7">
      <c r="A29" s="764">
        <v>0</v>
      </c>
      <c r="B29" s="206"/>
      <c r="C29" s="844" t="s">
        <v>56</v>
      </c>
      <c r="D29" s="853" t="s">
        <v>57</v>
      </c>
      <c r="E29" s="847">
        <v>35.237499999999997</v>
      </c>
      <c r="F29" s="20"/>
      <c r="G29" s="21"/>
    </row>
    <row r="30" spans="1:7" ht="26.4">
      <c r="A30" s="764">
        <v>9</v>
      </c>
      <c r="B30" s="206"/>
      <c r="C30" s="842" t="s">
        <v>60</v>
      </c>
      <c r="D30" s="853" t="s">
        <v>16</v>
      </c>
      <c r="E30" s="892">
        <v>8.89</v>
      </c>
      <c r="F30" s="20"/>
      <c r="G30" s="21"/>
    </row>
    <row r="31" spans="1:7">
      <c r="A31" s="764">
        <v>0</v>
      </c>
      <c r="B31" s="206"/>
      <c r="C31" s="844" t="s">
        <v>61</v>
      </c>
      <c r="D31" s="853" t="s">
        <v>16</v>
      </c>
      <c r="E31" s="893">
        <v>6.8250000000000002</v>
      </c>
      <c r="F31" s="20"/>
      <c r="G31" s="21"/>
    </row>
    <row r="32" spans="1:7">
      <c r="A32" s="764">
        <v>0</v>
      </c>
      <c r="B32" s="206"/>
      <c r="C32" s="844" t="s">
        <v>56</v>
      </c>
      <c r="D32" s="853" t="s">
        <v>57</v>
      </c>
      <c r="E32" s="893">
        <v>1.625</v>
      </c>
      <c r="F32" s="20"/>
      <c r="G32" s="21"/>
    </row>
    <row r="33" spans="1:7" ht="26.4">
      <c r="A33" s="122">
        <v>10</v>
      </c>
      <c r="B33" s="126"/>
      <c r="C33" s="136" t="s">
        <v>62</v>
      </c>
      <c r="D33" s="37" t="s">
        <v>30</v>
      </c>
      <c r="E33" s="128">
        <v>64</v>
      </c>
      <c r="F33" s="20"/>
      <c r="G33" s="21"/>
    </row>
    <row r="34" spans="1:7" ht="26.4">
      <c r="A34" s="122">
        <v>11</v>
      </c>
      <c r="B34" s="126"/>
      <c r="C34" s="137" t="s">
        <v>63</v>
      </c>
      <c r="D34" s="138" t="s">
        <v>64</v>
      </c>
      <c r="E34" s="135">
        <v>21.5</v>
      </c>
      <c r="F34" s="20"/>
      <c r="G34" s="21"/>
    </row>
    <row r="35" spans="1:7" ht="26.4">
      <c r="A35" s="122">
        <v>0</v>
      </c>
      <c r="B35" s="123"/>
      <c r="C35" s="125" t="s">
        <v>65</v>
      </c>
      <c r="D35" s="378"/>
      <c r="E35" s="30"/>
      <c r="F35" s="20"/>
      <c r="G35" s="21"/>
    </row>
    <row r="36" spans="1:7" ht="26.4">
      <c r="A36" s="122">
        <v>12</v>
      </c>
      <c r="B36" s="123"/>
      <c r="C36" s="130" t="s">
        <v>45</v>
      </c>
      <c r="D36" s="128" t="s">
        <v>16</v>
      </c>
      <c r="E36" s="38">
        <v>13</v>
      </c>
      <c r="F36" s="20"/>
      <c r="G36" s="21"/>
    </row>
    <row r="37" spans="1:7" ht="26.4">
      <c r="A37" s="854">
        <v>13</v>
      </c>
      <c r="B37" s="841"/>
      <c r="C37" s="840" t="s">
        <v>44</v>
      </c>
      <c r="D37" s="843" t="s">
        <v>31</v>
      </c>
      <c r="E37" s="832">
        <v>960</v>
      </c>
      <c r="F37" s="20"/>
      <c r="G37" s="21"/>
    </row>
    <row r="38" spans="1:7" ht="26.4">
      <c r="A38" s="122">
        <v>14</v>
      </c>
      <c r="B38" s="126"/>
      <c r="C38" s="131" t="s">
        <v>66</v>
      </c>
      <c r="D38" s="128" t="s">
        <v>47</v>
      </c>
      <c r="E38" s="38">
        <v>10160</v>
      </c>
      <c r="F38" s="20"/>
      <c r="G38" s="21"/>
    </row>
    <row r="39" spans="1:7">
      <c r="A39" s="122">
        <v>0</v>
      </c>
      <c r="B39" s="126"/>
      <c r="C39" s="132" t="s">
        <v>48</v>
      </c>
      <c r="D39" s="133" t="s">
        <v>47</v>
      </c>
      <c r="E39" s="134">
        <v>11684</v>
      </c>
      <c r="F39" s="20"/>
      <c r="G39" s="21"/>
    </row>
    <row r="40" spans="1:7" ht="26.4">
      <c r="A40" s="122">
        <v>0</v>
      </c>
      <c r="B40" s="126"/>
      <c r="C40" s="132" t="s">
        <v>49</v>
      </c>
      <c r="D40" s="128" t="s">
        <v>13</v>
      </c>
      <c r="E40" s="128">
        <v>1</v>
      </c>
      <c r="F40" s="20"/>
      <c r="G40" s="21"/>
    </row>
    <row r="41" spans="1:7" ht="26.4">
      <c r="A41" s="122">
        <v>15</v>
      </c>
      <c r="B41" s="126"/>
      <c r="C41" s="131" t="s">
        <v>67</v>
      </c>
      <c r="D41" s="133" t="s">
        <v>16</v>
      </c>
      <c r="E41" s="38">
        <v>3</v>
      </c>
      <c r="F41" s="20"/>
      <c r="G41" s="21"/>
    </row>
    <row r="42" spans="1:7">
      <c r="A42" s="122">
        <v>0</v>
      </c>
      <c r="B42" s="126"/>
      <c r="C42" s="132" t="s">
        <v>61</v>
      </c>
      <c r="D42" s="133" t="s">
        <v>16</v>
      </c>
      <c r="E42" s="135">
        <v>3.1500000000000004</v>
      </c>
      <c r="F42" s="20"/>
      <c r="G42" s="21"/>
    </row>
    <row r="43" spans="1:7">
      <c r="A43" s="122">
        <v>0</v>
      </c>
      <c r="B43" s="126"/>
      <c r="C43" s="132" t="s">
        <v>56</v>
      </c>
      <c r="D43" s="133" t="s">
        <v>57</v>
      </c>
      <c r="E43" s="135">
        <v>0.75</v>
      </c>
      <c r="F43" s="20"/>
      <c r="G43" s="21"/>
    </row>
    <row r="44" spans="1:7" ht="26.4">
      <c r="A44" s="122">
        <v>16</v>
      </c>
      <c r="B44" s="126"/>
      <c r="C44" s="131" t="s">
        <v>1169</v>
      </c>
      <c r="D44" s="133" t="s">
        <v>16</v>
      </c>
      <c r="E44" s="38">
        <v>96</v>
      </c>
      <c r="F44" s="20"/>
      <c r="G44" s="21"/>
    </row>
    <row r="45" spans="1:7">
      <c r="A45" s="122">
        <v>0</v>
      </c>
      <c r="B45" s="126"/>
      <c r="C45" s="132" t="s">
        <v>1170</v>
      </c>
      <c r="D45" s="133" t="s">
        <v>16</v>
      </c>
      <c r="E45" s="135">
        <v>100.80000000000001</v>
      </c>
      <c r="F45" s="20"/>
      <c r="G45" s="21"/>
    </row>
    <row r="46" spans="1:7">
      <c r="A46" s="122">
        <v>0</v>
      </c>
      <c r="B46" s="126"/>
      <c r="C46" s="132" t="s">
        <v>56</v>
      </c>
      <c r="D46" s="133" t="s">
        <v>57</v>
      </c>
      <c r="E46" s="135">
        <v>24</v>
      </c>
      <c r="F46" s="20"/>
      <c r="G46" s="21"/>
    </row>
    <row r="47" spans="1:7" s="16" customFormat="1">
      <c r="A47" s="406"/>
      <c r="B47" s="414"/>
      <c r="C47" s="42"/>
      <c r="D47" s="43"/>
      <c r="E47" s="407"/>
      <c r="F47" s="45"/>
      <c r="G47" s="46"/>
    </row>
    <row r="48" spans="1:7" ht="13.8">
      <c r="A48" s="387"/>
      <c r="B48" s="387"/>
      <c r="C48" s="418"/>
      <c r="D48" s="418" t="s">
        <v>1</v>
      </c>
      <c r="E48" s="388"/>
      <c r="F48" s="20"/>
      <c r="G48" s="21"/>
    </row>
    <row r="50" spans="1:7" s="50" customFormat="1" ht="12.75" customHeight="1">
      <c r="B50" s="51" t="str">
        <f>'1,1'!B22</f>
        <v>Piezīmes:</v>
      </c>
    </row>
    <row r="51" spans="1:7" s="50" customFormat="1" ht="45" customHeight="1">
      <c r="A5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71"/>
      <c r="C51" s="971"/>
      <c r="D51" s="971"/>
      <c r="E51" s="971"/>
      <c r="F51" s="971"/>
      <c r="G51" s="971"/>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sheetPr>
  <dimension ref="A1:I86"/>
  <sheetViews>
    <sheetView showZeros="0" view="pageBreakPreview" topLeftCell="A10" zoomScaleNormal="100" zoomScaleSheetLayoutView="100" workbookViewId="0">
      <selection activeCell="C76" sqref="C76"/>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5" width="11.441406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4,1</v>
      </c>
      <c r="E1" s="10"/>
      <c r="F1" s="10"/>
      <c r="G1" s="10"/>
    </row>
    <row r="2" spans="1:7" s="9" customFormat="1" ht="17.399999999999999">
      <c r="A2" s="974" t="str">
        <f>C9</f>
        <v>Teritorijas labiekārtošana</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360"/>
      <c r="B9" s="361"/>
      <c r="C9" s="374" t="s">
        <v>1166</v>
      </c>
      <c r="D9" s="362"/>
      <c r="E9" s="363"/>
      <c r="F9" s="20"/>
      <c r="G9" s="21"/>
    </row>
    <row r="10" spans="1:7">
      <c r="A10" s="364"/>
      <c r="B10" s="365"/>
      <c r="C10" s="366" t="s">
        <v>1136</v>
      </c>
      <c r="D10" s="319"/>
      <c r="E10" s="319"/>
      <c r="F10" s="20"/>
      <c r="G10" s="21"/>
    </row>
    <row r="11" spans="1:7">
      <c r="A11" s="364">
        <v>1</v>
      </c>
      <c r="B11" s="367"/>
      <c r="C11" s="368" t="s">
        <v>1051</v>
      </c>
      <c r="D11" s="369" t="s">
        <v>13</v>
      </c>
      <c r="E11" s="370">
        <v>1</v>
      </c>
      <c r="F11" s="20"/>
      <c r="G11" s="21"/>
    </row>
    <row r="12" spans="1:7" ht="26.4">
      <c r="A12" s="364">
        <v>2</v>
      </c>
      <c r="B12" s="367"/>
      <c r="C12" s="368" t="s">
        <v>1052</v>
      </c>
      <c r="D12" s="369" t="s">
        <v>30</v>
      </c>
      <c r="E12" s="370">
        <v>1</v>
      </c>
      <c r="F12" s="20"/>
      <c r="G12" s="21"/>
    </row>
    <row r="13" spans="1:7">
      <c r="A13" s="364">
        <v>3</v>
      </c>
      <c r="B13" s="367"/>
      <c r="C13" s="368" t="s">
        <v>1053</v>
      </c>
      <c r="D13" s="369" t="s">
        <v>106</v>
      </c>
      <c r="E13" s="370">
        <v>1</v>
      </c>
      <c r="F13" s="20"/>
      <c r="G13" s="21"/>
    </row>
    <row r="14" spans="1:7" ht="39.6">
      <c r="A14" s="364">
        <v>4</v>
      </c>
      <c r="B14" s="319"/>
      <c r="C14" s="346" t="s">
        <v>1137</v>
      </c>
      <c r="D14" s="319" t="s">
        <v>10</v>
      </c>
      <c r="E14" s="319">
        <v>14.7</v>
      </c>
      <c r="F14" s="20"/>
      <c r="G14" s="21"/>
    </row>
    <row r="15" spans="1:7" ht="42" customHeight="1">
      <c r="A15" s="364">
        <v>5</v>
      </c>
      <c r="B15" s="319"/>
      <c r="C15" s="346" t="s">
        <v>1138</v>
      </c>
      <c r="D15" s="319" t="s">
        <v>10</v>
      </c>
      <c r="E15" s="319">
        <f>8.7+27</f>
        <v>35.700000000000003</v>
      </c>
      <c r="F15" s="20"/>
      <c r="G15" s="21"/>
    </row>
    <row r="16" spans="1:7">
      <c r="A16" s="353"/>
      <c r="B16" s="458"/>
      <c r="C16" s="366" t="s">
        <v>1139</v>
      </c>
      <c r="D16" s="365"/>
      <c r="E16" s="319"/>
      <c r="F16" s="20"/>
      <c r="G16" s="21"/>
    </row>
    <row r="17" spans="1:7" ht="26.4">
      <c r="A17" s="288">
        <v>1</v>
      </c>
      <c r="B17" s="458"/>
      <c r="C17" s="346" t="s">
        <v>1484</v>
      </c>
      <c r="D17" s="262" t="s">
        <v>1140</v>
      </c>
      <c r="E17" s="262">
        <f>(4092-18-23-32-25)*0.15*1.3</f>
        <v>778.83</v>
      </c>
      <c r="F17" s="20"/>
      <c r="G17" s="21"/>
    </row>
    <row r="18" spans="1:7" ht="26.4">
      <c r="A18" s="288">
        <v>2</v>
      </c>
      <c r="B18" s="458"/>
      <c r="C18" s="346" t="s">
        <v>1485</v>
      </c>
      <c r="D18" s="262" t="s">
        <v>1140</v>
      </c>
      <c r="E18" s="262">
        <f>(3983)*0.7*1.3</f>
        <v>3624.53</v>
      </c>
      <c r="F18" s="20"/>
      <c r="G18" s="21"/>
    </row>
    <row r="19" spans="1:7" ht="39.6">
      <c r="A19" s="288">
        <v>3</v>
      </c>
      <c r="B19" s="458"/>
      <c r="C19" s="346" t="s">
        <v>1141</v>
      </c>
      <c r="D19" s="262" t="s">
        <v>1140</v>
      </c>
      <c r="E19" s="371">
        <v>300</v>
      </c>
      <c r="F19" s="20"/>
      <c r="G19" s="21"/>
    </row>
    <row r="20" spans="1:7">
      <c r="A20" s="352">
        <v>4</v>
      </c>
      <c r="B20" s="458"/>
      <c r="C20" s="346" t="s">
        <v>1142</v>
      </c>
      <c r="D20" s="262" t="s">
        <v>64</v>
      </c>
      <c r="E20" s="371">
        <f>3983</f>
        <v>3983</v>
      </c>
      <c r="F20" s="20"/>
      <c r="G20" s="21"/>
    </row>
    <row r="21" spans="1:7">
      <c r="A21" s="353"/>
      <c r="B21" s="458"/>
      <c r="C21" s="372" t="s">
        <v>1143</v>
      </c>
      <c r="D21" s="365"/>
      <c r="E21" s="365"/>
      <c r="F21" s="20"/>
      <c r="G21" s="21"/>
    </row>
    <row r="22" spans="1:7" ht="13.8">
      <c r="A22" s="353"/>
      <c r="B22" s="458"/>
      <c r="C22" s="632" t="s">
        <v>1144</v>
      </c>
      <c r="D22" s="365"/>
      <c r="E22" s="365"/>
      <c r="F22" s="20"/>
      <c r="G22" s="21"/>
    </row>
    <row r="23" spans="1:7">
      <c r="A23" s="288">
        <v>1</v>
      </c>
      <c r="B23" s="458"/>
      <c r="C23" s="346" t="s">
        <v>1145</v>
      </c>
      <c r="D23" s="262" t="s">
        <v>1140</v>
      </c>
      <c r="E23" s="371">
        <f>(2908-116)*0.4</f>
        <v>1116.8</v>
      </c>
      <c r="F23" s="20"/>
      <c r="G23" s="21"/>
    </row>
    <row r="24" spans="1:7">
      <c r="A24" s="288">
        <v>2</v>
      </c>
      <c r="B24" s="458"/>
      <c r="C24" s="346" t="s">
        <v>1992</v>
      </c>
      <c r="D24" s="262" t="s">
        <v>64</v>
      </c>
      <c r="E24" s="371">
        <f>(2908-116)*1.1</f>
        <v>3071.2000000000003</v>
      </c>
      <c r="F24" s="20"/>
      <c r="G24" s="21"/>
    </row>
    <row r="25" spans="1:7">
      <c r="A25" s="288">
        <v>3</v>
      </c>
      <c r="B25" s="458"/>
      <c r="C25" s="346" t="s">
        <v>1993</v>
      </c>
      <c r="D25" s="262" t="s">
        <v>1140</v>
      </c>
      <c r="E25" s="371">
        <f>(2908-116)*0.2</f>
        <v>558.4</v>
      </c>
      <c r="F25" s="20"/>
      <c r="G25" s="21"/>
    </row>
    <row r="26" spans="1:7">
      <c r="A26" s="288">
        <v>4</v>
      </c>
      <c r="B26" s="458"/>
      <c r="C26" s="346" t="s">
        <v>1994</v>
      </c>
      <c r="D26" s="262" t="s">
        <v>1140</v>
      </c>
      <c r="E26" s="371">
        <f>(2908-116)*0.15</f>
        <v>418.8</v>
      </c>
      <c r="F26" s="20"/>
      <c r="G26" s="21"/>
    </row>
    <row r="27" spans="1:7">
      <c r="A27" s="288">
        <v>5</v>
      </c>
      <c r="B27" s="458"/>
      <c r="C27" s="346" t="s">
        <v>1995</v>
      </c>
      <c r="D27" s="262" t="s">
        <v>1140</v>
      </c>
      <c r="E27" s="371">
        <f>(2908-116)*0.04</f>
        <v>111.68</v>
      </c>
      <c r="F27" s="20"/>
      <c r="G27" s="21"/>
    </row>
    <row r="28" spans="1:7" ht="26.4">
      <c r="A28" s="288">
        <v>6</v>
      </c>
      <c r="B28" s="458"/>
      <c r="C28" s="346" t="s">
        <v>1996</v>
      </c>
      <c r="D28" s="262" t="s">
        <v>64</v>
      </c>
      <c r="E28" s="373">
        <f>(2908-116)*0.98</f>
        <v>2736.16</v>
      </c>
      <c r="F28" s="20"/>
      <c r="G28" s="21"/>
    </row>
    <row r="29" spans="1:7" ht="26.4">
      <c r="A29" s="288">
        <v>7</v>
      </c>
      <c r="B29" s="458"/>
      <c r="C29" s="346" t="s">
        <v>1997</v>
      </c>
      <c r="D29" s="262" t="s">
        <v>64</v>
      </c>
      <c r="E29" s="373">
        <f>(2908-116)*0.03</f>
        <v>83.759999999999991</v>
      </c>
      <c r="F29" s="20"/>
      <c r="G29" s="21"/>
    </row>
    <row r="30" spans="1:7" ht="26.4">
      <c r="A30" s="288">
        <v>8</v>
      </c>
      <c r="B30" s="458"/>
      <c r="C30" s="346" t="s">
        <v>1146</v>
      </c>
      <c r="D30" s="262" t="s">
        <v>10</v>
      </c>
      <c r="E30" s="262">
        <f>528-81-73</f>
        <v>374</v>
      </c>
      <c r="F30" s="20"/>
      <c r="G30" s="21"/>
    </row>
    <row r="31" spans="1:7" ht="26.4">
      <c r="A31" s="288">
        <v>9</v>
      </c>
      <c r="B31" s="458"/>
      <c r="C31" s="346" t="s">
        <v>1147</v>
      </c>
      <c r="D31" s="262" t="s">
        <v>10</v>
      </c>
      <c r="E31" s="262">
        <f>85-34</f>
        <v>51</v>
      </c>
      <c r="F31" s="20"/>
      <c r="G31" s="21"/>
    </row>
    <row r="32" spans="1:7" ht="27.6">
      <c r="A32" s="288">
        <v>10</v>
      </c>
      <c r="B32" s="458"/>
      <c r="C32" s="633" t="s">
        <v>1998</v>
      </c>
      <c r="D32" s="634" t="s">
        <v>13</v>
      </c>
      <c r="E32" s="634">
        <v>21</v>
      </c>
      <c r="F32" s="20"/>
      <c r="G32" s="21"/>
    </row>
    <row r="33" spans="1:7" ht="13.8">
      <c r="A33" s="353"/>
      <c r="B33" s="458"/>
      <c r="C33" s="632" t="s">
        <v>1486</v>
      </c>
      <c r="D33" s="365"/>
      <c r="E33" s="365"/>
      <c r="F33" s="20"/>
      <c r="G33" s="21"/>
    </row>
    <row r="34" spans="1:7">
      <c r="A34" s="288">
        <v>11</v>
      </c>
      <c r="B34" s="458"/>
      <c r="C34" s="346" t="s">
        <v>1145</v>
      </c>
      <c r="D34" s="262" t="s">
        <v>1140</v>
      </c>
      <c r="E34" s="262">
        <f>(116+54+157)*0.4</f>
        <v>130.80000000000001</v>
      </c>
      <c r="F34" s="20"/>
      <c r="G34" s="21"/>
    </row>
    <row r="35" spans="1:7">
      <c r="A35" s="288">
        <v>12</v>
      </c>
      <c r="B35" s="458"/>
      <c r="C35" s="346" t="s">
        <v>1992</v>
      </c>
      <c r="D35" s="262" t="s">
        <v>64</v>
      </c>
      <c r="E35" s="262">
        <f>(116+54+157)*1.1</f>
        <v>359.70000000000005</v>
      </c>
      <c r="F35" s="20"/>
      <c r="G35" s="21"/>
    </row>
    <row r="36" spans="1:7">
      <c r="A36" s="288">
        <v>13</v>
      </c>
      <c r="B36" s="458"/>
      <c r="C36" s="346" t="s">
        <v>1999</v>
      </c>
      <c r="D36" s="262" t="s">
        <v>1140</v>
      </c>
      <c r="E36" s="262">
        <f>(116+54+157)*0.15</f>
        <v>49.05</v>
      </c>
      <c r="F36" s="20"/>
      <c r="G36" s="21"/>
    </row>
    <row r="37" spans="1:7">
      <c r="A37" s="288">
        <v>14</v>
      </c>
      <c r="B37" s="458"/>
      <c r="C37" s="346" t="s">
        <v>2000</v>
      </c>
      <c r="D37" s="262" t="s">
        <v>1140</v>
      </c>
      <c r="E37" s="262">
        <f>(116+54+157)*0.1</f>
        <v>32.700000000000003</v>
      </c>
      <c r="F37" s="20"/>
      <c r="G37" s="21"/>
    </row>
    <row r="38" spans="1:7">
      <c r="A38" s="288">
        <v>15</v>
      </c>
      <c r="B38" s="458"/>
      <c r="C38" s="346" t="s">
        <v>2001</v>
      </c>
      <c r="D38" s="262" t="s">
        <v>1140</v>
      </c>
      <c r="E38" s="262">
        <f>(116+54+157)*0.04</f>
        <v>13.08</v>
      </c>
      <c r="F38" s="20"/>
      <c r="G38" s="21"/>
    </row>
    <row r="39" spans="1:7" ht="26.4">
      <c r="A39" s="288">
        <v>16</v>
      </c>
      <c r="B39" s="458"/>
      <c r="C39" s="346" t="s">
        <v>1996</v>
      </c>
      <c r="D39" s="262" t="s">
        <v>64</v>
      </c>
      <c r="E39" s="373">
        <f>(116+157)*0.92</f>
        <v>251.16000000000003</v>
      </c>
      <c r="F39" s="20"/>
      <c r="G39" s="21"/>
    </row>
    <row r="40" spans="1:7" ht="26.4">
      <c r="A40" s="288">
        <v>17</v>
      </c>
      <c r="B40" s="458"/>
      <c r="C40" s="346" t="s">
        <v>2002</v>
      </c>
      <c r="D40" s="262" t="s">
        <v>64</v>
      </c>
      <c r="E40" s="373">
        <f>(116+157)*0.08</f>
        <v>21.84</v>
      </c>
      <c r="F40" s="20"/>
      <c r="G40" s="21"/>
    </row>
    <row r="41" spans="1:7" ht="26.4">
      <c r="A41" s="288">
        <v>18</v>
      </c>
      <c r="B41" s="458"/>
      <c r="C41" s="346" t="s">
        <v>2003</v>
      </c>
      <c r="D41" s="262" t="s">
        <v>64</v>
      </c>
      <c r="E41" s="373">
        <f>(54)*0.95</f>
        <v>51.3</v>
      </c>
      <c r="F41" s="20"/>
      <c r="G41" s="21"/>
    </row>
    <row r="42" spans="1:7" ht="26.4">
      <c r="A42" s="288">
        <v>19</v>
      </c>
      <c r="B42" s="458"/>
      <c r="C42" s="346" t="s">
        <v>2004</v>
      </c>
      <c r="D42" s="262" t="s">
        <v>64</v>
      </c>
      <c r="E42" s="373">
        <f>(54)*0.05</f>
        <v>2.7</v>
      </c>
      <c r="F42" s="20"/>
      <c r="G42" s="21"/>
    </row>
    <row r="43" spans="1:7" ht="26.4">
      <c r="A43" s="288">
        <v>20</v>
      </c>
      <c r="B43" s="458"/>
      <c r="C43" s="346" t="s">
        <v>2005</v>
      </c>
      <c r="D43" s="262" t="s">
        <v>13</v>
      </c>
      <c r="E43" s="373">
        <v>2</v>
      </c>
      <c r="F43" s="20"/>
      <c r="G43" s="21"/>
    </row>
    <row r="44" spans="1:7" ht="26.4">
      <c r="A44" s="288">
        <v>21</v>
      </c>
      <c r="B44" s="458"/>
      <c r="C44" s="346" t="s">
        <v>1147</v>
      </c>
      <c r="D44" s="262" t="s">
        <v>10</v>
      </c>
      <c r="E44" s="262">
        <f>20+14</f>
        <v>34</v>
      </c>
      <c r="F44" s="20"/>
      <c r="G44" s="21"/>
    </row>
    <row r="45" spans="1:7" ht="26.4">
      <c r="A45" s="288">
        <v>22</v>
      </c>
      <c r="B45" s="458"/>
      <c r="C45" s="346" t="s">
        <v>1146</v>
      </c>
      <c r="D45" s="262" t="s">
        <v>10</v>
      </c>
      <c r="E45" s="262">
        <f>45+36</f>
        <v>81</v>
      </c>
      <c r="F45" s="20"/>
      <c r="G45" s="21"/>
    </row>
    <row r="46" spans="1:7" ht="13.8">
      <c r="A46" s="288"/>
      <c r="B46" s="458"/>
      <c r="C46" s="635" t="s">
        <v>1148</v>
      </c>
      <c r="D46" s="262"/>
      <c r="E46" s="262"/>
      <c r="F46" s="20"/>
      <c r="G46" s="21"/>
    </row>
    <row r="47" spans="1:7">
      <c r="A47" s="288">
        <v>23</v>
      </c>
      <c r="B47" s="458"/>
      <c r="C47" s="346" t="s">
        <v>1149</v>
      </c>
      <c r="D47" s="262" t="s">
        <v>1140</v>
      </c>
      <c r="E47" s="319">
        <f>(552)*0.3</f>
        <v>165.6</v>
      </c>
      <c r="F47" s="20"/>
      <c r="G47" s="21"/>
    </row>
    <row r="48" spans="1:7">
      <c r="A48" s="288">
        <v>24</v>
      </c>
      <c r="B48" s="458"/>
      <c r="C48" s="346" t="s">
        <v>2006</v>
      </c>
      <c r="D48" s="262" t="s">
        <v>1140</v>
      </c>
      <c r="E48" s="262">
        <f>(552)*0.15</f>
        <v>82.8</v>
      </c>
      <c r="F48" s="20"/>
      <c r="G48" s="21"/>
    </row>
    <row r="49" spans="1:7" ht="13.8">
      <c r="A49" s="288">
        <v>25</v>
      </c>
      <c r="B49" s="458"/>
      <c r="C49" s="346" t="s">
        <v>2001</v>
      </c>
      <c r="D49" s="262" t="s">
        <v>1140</v>
      </c>
      <c r="E49" s="634">
        <f>(552)*0.04</f>
        <v>22.080000000000002</v>
      </c>
      <c r="F49" s="20"/>
      <c r="G49" s="21"/>
    </row>
    <row r="50" spans="1:7" ht="15" customHeight="1">
      <c r="A50" s="288">
        <v>26</v>
      </c>
      <c r="B50" s="458"/>
      <c r="C50" s="346" t="s">
        <v>2007</v>
      </c>
      <c r="D50" s="262" t="s">
        <v>64</v>
      </c>
      <c r="E50" s="373">
        <f>552</f>
        <v>552</v>
      </c>
      <c r="F50" s="20"/>
      <c r="G50" s="21"/>
    </row>
    <row r="51" spans="1:7" ht="26.4">
      <c r="A51" s="288">
        <v>27</v>
      </c>
      <c r="B51" s="458"/>
      <c r="C51" s="346" t="s">
        <v>1150</v>
      </c>
      <c r="D51" s="262" t="s">
        <v>10</v>
      </c>
      <c r="E51" s="373">
        <f>326</f>
        <v>326</v>
      </c>
      <c r="F51" s="20"/>
      <c r="G51" s="21"/>
    </row>
    <row r="52" spans="1:7" ht="13.8">
      <c r="A52" s="288"/>
      <c r="B52" s="458"/>
      <c r="C52" s="635" t="s">
        <v>1487</v>
      </c>
      <c r="D52" s="262"/>
      <c r="E52" s="262"/>
      <c r="F52" s="20"/>
      <c r="G52" s="21"/>
    </row>
    <row r="53" spans="1:7" ht="27.6">
      <c r="A53" s="288">
        <v>28</v>
      </c>
      <c r="B53" s="458"/>
      <c r="C53" s="633" t="s">
        <v>2008</v>
      </c>
      <c r="D53" s="262" t="s">
        <v>64</v>
      </c>
      <c r="E53" s="634">
        <v>71</v>
      </c>
      <c r="F53" s="20"/>
      <c r="G53" s="21"/>
    </row>
    <row r="54" spans="1:7">
      <c r="A54" s="288">
        <v>29</v>
      </c>
      <c r="B54" s="458"/>
      <c r="C54" s="346" t="s">
        <v>2006</v>
      </c>
      <c r="D54" s="262" t="s">
        <v>1140</v>
      </c>
      <c r="E54" s="262">
        <f>71*0.15</f>
        <v>10.65</v>
      </c>
      <c r="F54" s="20"/>
      <c r="G54" s="21"/>
    </row>
    <row r="55" spans="1:7">
      <c r="A55" s="288">
        <v>30</v>
      </c>
      <c r="B55" s="458"/>
      <c r="C55" s="346" t="s">
        <v>2009</v>
      </c>
      <c r="D55" s="262" t="s">
        <v>1140</v>
      </c>
      <c r="E55" s="319">
        <f>(71)*0.3</f>
        <v>21.3</v>
      </c>
      <c r="F55" s="20"/>
      <c r="G55" s="21"/>
    </row>
    <row r="56" spans="1:7" ht="13.8">
      <c r="A56" s="288">
        <v>31</v>
      </c>
      <c r="B56" s="458"/>
      <c r="C56" s="633" t="s">
        <v>2010</v>
      </c>
      <c r="D56" s="262" t="s">
        <v>64</v>
      </c>
      <c r="E56" s="634">
        <v>455</v>
      </c>
      <c r="F56" s="20"/>
      <c r="G56" s="21"/>
    </row>
    <row r="57" spans="1:7" ht="13.8">
      <c r="A57" s="288"/>
      <c r="B57" s="458"/>
      <c r="C57" s="635" t="s">
        <v>1151</v>
      </c>
      <c r="D57" s="262"/>
      <c r="E57" s="262"/>
      <c r="F57" s="20"/>
      <c r="G57" s="21"/>
    </row>
    <row r="58" spans="1:7">
      <c r="A58" s="288">
        <v>32</v>
      </c>
      <c r="B58" s="458"/>
      <c r="C58" s="346" t="s">
        <v>1145</v>
      </c>
      <c r="D58" s="262" t="s">
        <v>1140</v>
      </c>
      <c r="E58" s="262">
        <f>(231)*0.4</f>
        <v>92.4</v>
      </c>
      <c r="F58" s="20"/>
      <c r="G58" s="21"/>
    </row>
    <row r="59" spans="1:7">
      <c r="A59" s="288">
        <v>33</v>
      </c>
      <c r="B59" s="458"/>
      <c r="C59" s="346" t="s">
        <v>1992</v>
      </c>
      <c r="D59" s="262" t="s">
        <v>64</v>
      </c>
      <c r="E59" s="262">
        <f>(231)*1.1</f>
        <v>254.10000000000002</v>
      </c>
      <c r="F59" s="20"/>
      <c r="G59" s="21"/>
    </row>
    <row r="60" spans="1:7">
      <c r="A60" s="288">
        <v>34</v>
      </c>
      <c r="B60" s="458"/>
      <c r="C60" s="346" t="s">
        <v>2011</v>
      </c>
      <c r="D60" s="262" t="s">
        <v>1140</v>
      </c>
      <c r="E60" s="262">
        <f>(231)*0.2</f>
        <v>46.2</v>
      </c>
      <c r="F60" s="20"/>
      <c r="G60" s="21"/>
    </row>
    <row r="61" spans="1:7">
      <c r="A61" s="288">
        <v>35</v>
      </c>
      <c r="B61" s="458"/>
      <c r="C61" s="346" t="s">
        <v>2012</v>
      </c>
      <c r="D61" s="262" t="s">
        <v>1140</v>
      </c>
      <c r="E61" s="262">
        <f>(231)*0.2</f>
        <v>46.2</v>
      </c>
      <c r="F61" s="20"/>
      <c r="G61" s="21"/>
    </row>
    <row r="62" spans="1:7" ht="26.4">
      <c r="A62" s="288">
        <v>36</v>
      </c>
      <c r="B62" s="458"/>
      <c r="C62" s="346" t="s">
        <v>1146</v>
      </c>
      <c r="D62" s="262" t="s">
        <v>10</v>
      </c>
      <c r="E62" s="262">
        <v>73</v>
      </c>
      <c r="F62" s="20"/>
      <c r="G62" s="21"/>
    </row>
    <row r="63" spans="1:7" ht="13.8">
      <c r="A63" s="636"/>
      <c r="B63" s="637"/>
      <c r="C63" s="638" t="s">
        <v>2013</v>
      </c>
      <c r="D63" s="639"/>
      <c r="E63" s="640"/>
      <c r="F63" s="20"/>
      <c r="G63" s="21"/>
    </row>
    <row r="64" spans="1:7">
      <c r="A64" s="641">
        <v>37</v>
      </c>
      <c r="B64" s="384"/>
      <c r="C64" s="642" t="s">
        <v>2014</v>
      </c>
      <c r="D64" s="643" t="s">
        <v>7</v>
      </c>
      <c r="E64" s="644">
        <v>3</v>
      </c>
      <c r="F64" s="20"/>
      <c r="G64" s="21"/>
    </row>
    <row r="65" spans="1:7">
      <c r="A65" s="641">
        <v>38</v>
      </c>
      <c r="B65" s="384"/>
      <c r="C65" s="642" t="s">
        <v>2015</v>
      </c>
      <c r="D65" s="643" t="s">
        <v>7</v>
      </c>
      <c r="E65" s="644">
        <v>3</v>
      </c>
      <c r="F65" s="20"/>
      <c r="G65" s="21"/>
    </row>
    <row r="66" spans="1:7">
      <c r="A66" s="641">
        <v>39</v>
      </c>
      <c r="B66" s="384"/>
      <c r="C66" s="642" t="s">
        <v>2016</v>
      </c>
      <c r="D66" s="643" t="s">
        <v>7</v>
      </c>
      <c r="E66" s="644">
        <v>2</v>
      </c>
      <c r="F66" s="20"/>
      <c r="G66" s="21"/>
    </row>
    <row r="67" spans="1:7">
      <c r="A67" s="641">
        <v>40</v>
      </c>
      <c r="B67" s="384"/>
      <c r="C67" s="642" t="s">
        <v>2017</v>
      </c>
      <c r="D67" s="643" t="s">
        <v>1140</v>
      </c>
      <c r="E67" s="644">
        <v>3.2</v>
      </c>
      <c r="F67" s="20"/>
      <c r="G67" s="21"/>
    </row>
    <row r="68" spans="1:7">
      <c r="A68" s="641">
        <v>41</v>
      </c>
      <c r="B68" s="384"/>
      <c r="C68" s="642" t="s">
        <v>2018</v>
      </c>
      <c r="D68" s="643" t="s">
        <v>1140</v>
      </c>
      <c r="E68" s="644">
        <v>3.2</v>
      </c>
      <c r="F68" s="20"/>
      <c r="G68" s="21"/>
    </row>
    <row r="69" spans="1:7">
      <c r="A69" s="641">
        <v>42</v>
      </c>
      <c r="B69" s="384"/>
      <c r="C69" s="642" t="s">
        <v>2019</v>
      </c>
      <c r="D69" s="643" t="s">
        <v>106</v>
      </c>
      <c r="E69" s="644">
        <v>8</v>
      </c>
      <c r="F69" s="20"/>
      <c r="G69" s="21"/>
    </row>
    <row r="70" spans="1:7">
      <c r="A70" s="641">
        <v>43</v>
      </c>
      <c r="B70" s="384"/>
      <c r="C70" s="642" t="s">
        <v>2020</v>
      </c>
      <c r="D70" s="643" t="s">
        <v>64</v>
      </c>
      <c r="E70" s="644">
        <v>6.4</v>
      </c>
      <c r="F70" s="20"/>
      <c r="G70" s="21"/>
    </row>
    <row r="71" spans="1:7" ht="26.4">
      <c r="A71" s="641">
        <v>44</v>
      </c>
      <c r="B71" s="458"/>
      <c r="C71" s="346" t="s">
        <v>1152</v>
      </c>
      <c r="D71" s="262" t="s">
        <v>64</v>
      </c>
      <c r="E71" s="262">
        <v>6276</v>
      </c>
      <c r="F71" s="20"/>
      <c r="G71" s="21"/>
    </row>
    <row r="72" spans="1:7">
      <c r="A72" s="353"/>
      <c r="B72" s="458"/>
      <c r="C72" s="372" t="s">
        <v>1153</v>
      </c>
      <c r="D72" s="365"/>
      <c r="E72" s="365"/>
      <c r="F72" s="20"/>
      <c r="G72" s="21"/>
    </row>
    <row r="73" spans="1:7" ht="26.4">
      <c r="A73" s="288">
        <v>45</v>
      </c>
      <c r="B73" s="458"/>
      <c r="C73" s="346" t="s">
        <v>2021</v>
      </c>
      <c r="D73" s="262" t="s">
        <v>30</v>
      </c>
      <c r="E73" s="262">
        <v>5</v>
      </c>
      <c r="F73" s="20"/>
      <c r="G73" s="21"/>
    </row>
    <row r="74" spans="1:7" ht="15" customHeight="1">
      <c r="A74" s="288">
        <v>46</v>
      </c>
      <c r="B74" s="458"/>
      <c r="C74" s="346" t="s">
        <v>2022</v>
      </c>
      <c r="D74" s="262" t="s">
        <v>30</v>
      </c>
      <c r="E74" s="262">
        <v>8</v>
      </c>
      <c r="F74" s="20"/>
      <c r="G74" s="21"/>
    </row>
    <row r="75" spans="1:7">
      <c r="A75" s="288">
        <v>47</v>
      </c>
      <c r="B75" s="458"/>
      <c r="C75" s="346" t="s">
        <v>2023</v>
      </c>
      <c r="D75" s="262" t="s">
        <v>30</v>
      </c>
      <c r="E75" s="262">
        <v>28</v>
      </c>
      <c r="F75" s="20"/>
      <c r="G75" s="21"/>
    </row>
    <row r="76" spans="1:7">
      <c r="A76" s="772">
        <v>48</v>
      </c>
      <c r="B76" s="773"/>
      <c r="C76" s="774" t="s">
        <v>2167</v>
      </c>
      <c r="D76" s="775" t="s">
        <v>10</v>
      </c>
      <c r="E76" s="776">
        <v>455</v>
      </c>
    </row>
    <row r="77" spans="1:7" s="50" customFormat="1" ht="12.75" customHeight="1">
      <c r="A77" s="288">
        <v>49</v>
      </c>
      <c r="B77" s="458"/>
      <c r="C77" s="346" t="s">
        <v>2024</v>
      </c>
      <c r="D77" s="262" t="s">
        <v>30</v>
      </c>
      <c r="E77" s="648">
        <v>1</v>
      </c>
    </row>
    <row r="78" spans="1:7">
      <c r="A78" s="288">
        <v>50</v>
      </c>
      <c r="B78" s="822"/>
      <c r="C78" s="346" t="s">
        <v>2025</v>
      </c>
      <c r="D78" s="262" t="s">
        <v>30</v>
      </c>
      <c r="E78" s="648">
        <v>1</v>
      </c>
    </row>
    <row r="79" spans="1:7">
      <c r="A79" s="288">
        <v>51</v>
      </c>
      <c r="B79" s="458"/>
      <c r="C79" s="346" t="s">
        <v>2026</v>
      </c>
      <c r="D79" s="262" t="s">
        <v>30</v>
      </c>
      <c r="E79" s="648">
        <v>2</v>
      </c>
    </row>
    <row r="80" spans="1:7">
      <c r="A80" s="288">
        <v>52</v>
      </c>
      <c r="B80" s="458"/>
      <c r="C80" s="346" t="s">
        <v>2027</v>
      </c>
      <c r="D80" s="262" t="s">
        <v>30</v>
      </c>
      <c r="E80" s="648">
        <v>1</v>
      </c>
    </row>
    <row r="81" spans="1:7">
      <c r="A81" s="288">
        <v>53</v>
      </c>
      <c r="B81" s="458"/>
      <c r="C81" s="346" t="s">
        <v>2028</v>
      </c>
      <c r="D81" s="262" t="s">
        <v>30</v>
      </c>
      <c r="E81" s="648">
        <v>2</v>
      </c>
    </row>
    <row r="82" spans="1:7" ht="26.4">
      <c r="A82" s="288">
        <v>54</v>
      </c>
      <c r="B82" s="458"/>
      <c r="C82" s="346" t="s">
        <v>2029</v>
      </c>
      <c r="D82" s="262" t="s">
        <v>30</v>
      </c>
      <c r="E82" s="648">
        <v>10</v>
      </c>
    </row>
    <row r="83" spans="1:7" ht="26.4">
      <c r="A83" s="288">
        <v>55</v>
      </c>
      <c r="B83" s="458"/>
      <c r="C83" s="346" t="s">
        <v>2030</v>
      </c>
      <c r="D83" s="262" t="s">
        <v>30</v>
      </c>
      <c r="E83" s="648">
        <v>3</v>
      </c>
    </row>
    <row r="84" spans="1:7" ht="13.8">
      <c r="A84" s="425"/>
      <c r="B84" s="425"/>
      <c r="C84" s="426"/>
      <c r="D84" s="418" t="s">
        <v>1</v>
      </c>
      <c r="E84" s="426"/>
    </row>
    <row r="85" spans="1:7">
      <c r="A85" s="645"/>
      <c r="B85" s="646"/>
      <c r="C85" s="647"/>
      <c r="D85" s="645"/>
      <c r="E85" s="645"/>
    </row>
    <row r="86" spans="1:7" s="50" customFormat="1" ht="45" customHeight="1">
      <c r="A86"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6" s="971"/>
      <c r="C86" s="971"/>
      <c r="D86" s="971"/>
      <c r="E86" s="971"/>
      <c r="F86" s="971"/>
      <c r="G86" s="971"/>
    </row>
  </sheetData>
  <mergeCells count="8">
    <mergeCell ref="A86:G86"/>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I121"/>
  <sheetViews>
    <sheetView showZeros="0" tabSelected="1" view="pageBreakPreview" topLeftCell="A49" zoomScaleNormal="100" zoomScaleSheetLayoutView="100" workbookViewId="0">
      <selection activeCell="C53" sqref="C53"/>
    </sheetView>
  </sheetViews>
  <sheetFormatPr defaultColWidth="9.109375" defaultRowHeight="13.2"/>
  <cols>
    <col min="1" max="1" width="5.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1,3</v>
      </c>
      <c r="E1" s="10"/>
      <c r="F1" s="10"/>
      <c r="G1" s="10"/>
    </row>
    <row r="2" spans="1:7" s="9" customFormat="1" ht="17.399999999999999">
      <c r="A2" s="974" t="str">
        <f>C9</f>
        <v>Sienas, nesošās konstrukcijas</v>
      </c>
      <c r="B2" s="974"/>
      <c r="C2" s="974"/>
      <c r="D2" s="974"/>
      <c r="E2" s="974"/>
      <c r="F2" s="974"/>
      <c r="G2" s="974"/>
    </row>
    <row r="3" spans="1:7" ht="13.8" customHeight="1">
      <c r="A3" s="11" t="s">
        <v>1618</v>
      </c>
      <c r="B3" s="11"/>
      <c r="C3" s="11"/>
      <c r="D3" s="13"/>
      <c r="E3" s="13"/>
      <c r="F3" s="13"/>
      <c r="G3" s="13"/>
    </row>
    <row r="4" spans="1:7" s="16" customFormat="1">
      <c r="A4" s="11" t="s">
        <v>1619</v>
      </c>
      <c r="B4" s="11"/>
      <c r="C4" s="11"/>
      <c r="D4" s="15"/>
      <c r="E4" s="15"/>
      <c r="F4" s="15"/>
      <c r="G4" s="15"/>
    </row>
    <row r="5" spans="1:7" s="16" customFormat="1">
      <c r="A5" s="11" t="s">
        <v>1620</v>
      </c>
      <c r="B5" s="11"/>
      <c r="C5" s="11"/>
      <c r="D5" s="17"/>
      <c r="E5" s="18"/>
      <c r="F5" s="18"/>
      <c r="G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ht="15.6">
      <c r="A9" s="115"/>
      <c r="B9" s="139">
        <v>0</v>
      </c>
      <c r="C9" s="117" t="s">
        <v>1155</v>
      </c>
      <c r="D9" s="118"/>
      <c r="E9" s="119"/>
      <c r="F9" s="20"/>
      <c r="G9" s="21"/>
    </row>
    <row r="10" spans="1:7">
      <c r="A10" s="122">
        <v>0</v>
      </c>
      <c r="B10" s="123"/>
      <c r="C10" s="125" t="s">
        <v>68</v>
      </c>
      <c r="D10" s="140"/>
      <c r="E10" s="30"/>
      <c r="F10" s="20"/>
      <c r="G10" s="21"/>
    </row>
    <row r="11" spans="1:7" ht="34.799999999999997" customHeight="1">
      <c r="A11" s="854">
        <v>1</v>
      </c>
      <c r="B11" s="672"/>
      <c r="C11" s="848" t="s">
        <v>1081</v>
      </c>
      <c r="D11" s="672" t="s">
        <v>30</v>
      </c>
      <c r="E11" s="856">
        <v>64</v>
      </c>
      <c r="F11" s="20"/>
      <c r="G11" s="21"/>
    </row>
    <row r="12" spans="1:7">
      <c r="A12" s="854"/>
      <c r="B12" s="828"/>
      <c r="C12" s="827" t="s">
        <v>69</v>
      </c>
      <c r="D12" s="672" t="s">
        <v>30</v>
      </c>
      <c r="E12" s="672">
        <v>1</v>
      </c>
      <c r="F12" s="20"/>
      <c r="G12" s="21"/>
    </row>
    <row r="13" spans="1:7">
      <c r="A13" s="854"/>
      <c r="B13" s="828"/>
      <c r="C13" s="827" t="s">
        <v>70</v>
      </c>
      <c r="D13" s="672" t="s">
        <v>30</v>
      </c>
      <c r="E13" s="672">
        <v>1</v>
      </c>
      <c r="F13" s="20"/>
      <c r="G13" s="21"/>
    </row>
    <row r="14" spans="1:7">
      <c r="A14" s="854"/>
      <c r="B14" s="828"/>
      <c r="C14" s="827" t="s">
        <v>2032</v>
      </c>
      <c r="D14" s="672" t="s">
        <v>30</v>
      </c>
      <c r="E14" s="672">
        <v>1</v>
      </c>
      <c r="F14" s="20"/>
      <c r="G14" s="21"/>
    </row>
    <row r="15" spans="1:7">
      <c r="A15" s="854"/>
      <c r="B15" s="828"/>
      <c r="C15" s="827" t="s">
        <v>71</v>
      </c>
      <c r="D15" s="672" t="s">
        <v>30</v>
      </c>
      <c r="E15" s="672">
        <v>7</v>
      </c>
      <c r="F15" s="20"/>
      <c r="G15" s="21"/>
    </row>
    <row r="16" spans="1:7">
      <c r="A16" s="854"/>
      <c r="B16" s="828"/>
      <c r="C16" s="827" t="s">
        <v>72</v>
      </c>
      <c r="D16" s="672" t="s">
        <v>30</v>
      </c>
      <c r="E16" s="672">
        <v>4</v>
      </c>
      <c r="F16" s="20"/>
      <c r="G16" s="21"/>
    </row>
    <row r="17" spans="1:7">
      <c r="A17" s="854"/>
      <c r="B17" s="828"/>
      <c r="C17" s="827" t="s">
        <v>73</v>
      </c>
      <c r="D17" s="672" t="s">
        <v>30</v>
      </c>
      <c r="E17" s="672">
        <v>1</v>
      </c>
      <c r="F17" s="20"/>
      <c r="G17" s="21"/>
    </row>
    <row r="18" spans="1:7">
      <c r="A18" s="854"/>
      <c r="B18" s="828"/>
      <c r="C18" s="827" t="s">
        <v>74</v>
      </c>
      <c r="D18" s="672" t="s">
        <v>30</v>
      </c>
      <c r="E18" s="672">
        <v>1</v>
      </c>
      <c r="F18" s="20"/>
      <c r="G18" s="21"/>
    </row>
    <row r="19" spans="1:7">
      <c r="A19" s="854"/>
      <c r="B19" s="828"/>
      <c r="C19" s="827" t="s">
        <v>75</v>
      </c>
      <c r="D19" s="672" t="s">
        <v>30</v>
      </c>
      <c r="E19" s="672">
        <v>10</v>
      </c>
      <c r="F19" s="20"/>
      <c r="G19" s="21"/>
    </row>
    <row r="20" spans="1:7">
      <c r="A20" s="854"/>
      <c r="B20" s="828"/>
      <c r="C20" s="827" t="s">
        <v>76</v>
      </c>
      <c r="D20" s="672" t="s">
        <v>30</v>
      </c>
      <c r="E20" s="672">
        <v>1</v>
      </c>
      <c r="F20" s="20"/>
      <c r="G20" s="21"/>
    </row>
    <row r="21" spans="1:7">
      <c r="A21" s="854"/>
      <c r="B21" s="828"/>
      <c r="C21" s="827" t="s">
        <v>77</v>
      </c>
      <c r="D21" s="672" t="s">
        <v>30</v>
      </c>
      <c r="E21" s="672">
        <v>1</v>
      </c>
      <c r="F21" s="20"/>
      <c r="G21" s="21"/>
    </row>
    <row r="22" spans="1:7">
      <c r="A22" s="854"/>
      <c r="B22" s="828"/>
      <c r="C22" s="827" t="s">
        <v>78</v>
      </c>
      <c r="D22" s="672" t="s">
        <v>30</v>
      </c>
      <c r="E22" s="672">
        <v>1</v>
      </c>
      <c r="F22" s="20"/>
      <c r="G22" s="21"/>
    </row>
    <row r="23" spans="1:7">
      <c r="A23" s="854"/>
      <c r="B23" s="828"/>
      <c r="C23" s="827" t="s">
        <v>79</v>
      </c>
      <c r="D23" s="672" t="s">
        <v>30</v>
      </c>
      <c r="E23" s="672">
        <v>1</v>
      </c>
      <c r="F23" s="20"/>
      <c r="G23" s="21"/>
    </row>
    <row r="24" spans="1:7">
      <c r="A24" s="854"/>
      <c r="B24" s="828"/>
      <c r="C24" s="827" t="s">
        <v>2033</v>
      </c>
      <c r="D24" s="672" t="s">
        <v>30</v>
      </c>
      <c r="E24" s="672">
        <v>1</v>
      </c>
      <c r="F24" s="20"/>
      <c r="G24" s="21"/>
    </row>
    <row r="25" spans="1:7">
      <c r="A25" s="854"/>
      <c r="B25" s="828"/>
      <c r="C25" s="827" t="s">
        <v>80</v>
      </c>
      <c r="D25" s="672" t="s">
        <v>30</v>
      </c>
      <c r="E25" s="672">
        <v>1</v>
      </c>
      <c r="F25" s="20"/>
      <c r="G25" s="21"/>
    </row>
    <row r="26" spans="1:7">
      <c r="A26" s="854"/>
      <c r="B26" s="828"/>
      <c r="C26" s="827" t="s">
        <v>81</v>
      </c>
      <c r="D26" s="672" t="s">
        <v>30</v>
      </c>
      <c r="E26" s="672">
        <v>1</v>
      </c>
      <c r="F26" s="20"/>
      <c r="G26" s="21"/>
    </row>
    <row r="27" spans="1:7">
      <c r="A27" s="854"/>
      <c r="B27" s="828"/>
      <c r="C27" s="827" t="s">
        <v>82</v>
      </c>
      <c r="D27" s="672" t="s">
        <v>30</v>
      </c>
      <c r="E27" s="672">
        <v>1</v>
      </c>
      <c r="F27" s="20"/>
      <c r="G27" s="21"/>
    </row>
    <row r="28" spans="1:7">
      <c r="A28" s="854"/>
      <c r="B28" s="828"/>
      <c r="C28" s="827" t="s">
        <v>83</v>
      </c>
      <c r="D28" s="672" t="s">
        <v>30</v>
      </c>
      <c r="E28" s="672">
        <v>1</v>
      </c>
      <c r="F28" s="20"/>
      <c r="G28" s="21"/>
    </row>
    <row r="29" spans="1:7">
      <c r="A29" s="854"/>
      <c r="B29" s="828"/>
      <c r="C29" s="827" t="s">
        <v>84</v>
      </c>
      <c r="D29" s="672" t="s">
        <v>30</v>
      </c>
      <c r="E29" s="672">
        <v>1</v>
      </c>
      <c r="F29" s="20"/>
      <c r="G29" s="21"/>
    </row>
    <row r="30" spans="1:7">
      <c r="A30" s="854"/>
      <c r="B30" s="828"/>
      <c r="C30" s="827" t="s">
        <v>85</v>
      </c>
      <c r="D30" s="672" t="s">
        <v>30</v>
      </c>
      <c r="E30" s="672">
        <v>1</v>
      </c>
      <c r="F30" s="20"/>
      <c r="G30" s="21"/>
    </row>
    <row r="31" spans="1:7">
      <c r="A31" s="854"/>
      <c r="B31" s="828"/>
      <c r="C31" s="827" t="s">
        <v>86</v>
      </c>
      <c r="D31" s="672" t="s">
        <v>30</v>
      </c>
      <c r="E31" s="672">
        <v>1</v>
      </c>
      <c r="F31" s="20"/>
      <c r="G31" s="21"/>
    </row>
    <row r="32" spans="1:7">
      <c r="A32" s="854"/>
      <c r="B32" s="828"/>
      <c r="C32" s="827" t="s">
        <v>87</v>
      </c>
      <c r="D32" s="672" t="s">
        <v>30</v>
      </c>
      <c r="E32" s="672">
        <v>1</v>
      </c>
      <c r="F32" s="20"/>
      <c r="G32" s="21"/>
    </row>
    <row r="33" spans="1:7">
      <c r="A33" s="854"/>
      <c r="B33" s="828"/>
      <c r="C33" s="827" t="s">
        <v>88</v>
      </c>
      <c r="D33" s="672" t="s">
        <v>30</v>
      </c>
      <c r="E33" s="672">
        <v>1</v>
      </c>
      <c r="F33" s="20"/>
      <c r="G33" s="21"/>
    </row>
    <row r="34" spans="1:7">
      <c r="A34" s="854"/>
      <c r="B34" s="828"/>
      <c r="C34" s="827" t="s">
        <v>89</v>
      </c>
      <c r="D34" s="672" t="s">
        <v>30</v>
      </c>
      <c r="E34" s="672">
        <v>1</v>
      </c>
      <c r="F34" s="20"/>
      <c r="G34" s="21"/>
    </row>
    <row r="35" spans="1:7">
      <c r="A35" s="854"/>
      <c r="B35" s="828"/>
      <c r="C35" s="827" t="s">
        <v>90</v>
      </c>
      <c r="D35" s="672" t="s">
        <v>30</v>
      </c>
      <c r="E35" s="672">
        <v>6</v>
      </c>
      <c r="F35" s="20"/>
      <c r="G35" s="21"/>
    </row>
    <row r="36" spans="1:7">
      <c r="A36" s="854"/>
      <c r="B36" s="828"/>
      <c r="C36" s="827" t="s">
        <v>91</v>
      </c>
      <c r="D36" s="672" t="s">
        <v>30</v>
      </c>
      <c r="E36" s="672">
        <v>1</v>
      </c>
      <c r="F36" s="20"/>
      <c r="G36" s="21"/>
    </row>
    <row r="37" spans="1:7">
      <c r="A37" s="854"/>
      <c r="B37" s="828"/>
      <c r="C37" s="827" t="s">
        <v>92</v>
      </c>
      <c r="D37" s="672" t="s">
        <v>30</v>
      </c>
      <c r="E37" s="672">
        <v>1</v>
      </c>
      <c r="F37" s="20"/>
      <c r="G37" s="21"/>
    </row>
    <row r="38" spans="1:7">
      <c r="A38" s="854"/>
      <c r="B38" s="828"/>
      <c r="C38" s="827" t="s">
        <v>93</v>
      </c>
      <c r="D38" s="672" t="s">
        <v>30</v>
      </c>
      <c r="E38" s="672">
        <v>1</v>
      </c>
      <c r="F38" s="20"/>
      <c r="G38" s="21"/>
    </row>
    <row r="39" spans="1:7">
      <c r="A39" s="854"/>
      <c r="B39" s="828"/>
      <c r="C39" s="827" t="s">
        <v>94</v>
      </c>
      <c r="D39" s="672" t="s">
        <v>30</v>
      </c>
      <c r="E39" s="672">
        <v>1</v>
      </c>
      <c r="F39" s="20"/>
      <c r="G39" s="21"/>
    </row>
    <row r="40" spans="1:7">
      <c r="A40" s="854"/>
      <c r="B40" s="828"/>
      <c r="C40" s="827" t="s">
        <v>95</v>
      </c>
      <c r="D40" s="672" t="s">
        <v>30</v>
      </c>
      <c r="E40" s="672">
        <v>1</v>
      </c>
      <c r="F40" s="20"/>
      <c r="G40" s="21"/>
    </row>
    <row r="41" spans="1:7">
      <c r="A41" s="854"/>
      <c r="B41" s="828"/>
      <c r="C41" s="827" t="s">
        <v>96</v>
      </c>
      <c r="D41" s="672" t="s">
        <v>30</v>
      </c>
      <c r="E41" s="672">
        <v>1</v>
      </c>
      <c r="F41" s="20"/>
      <c r="G41" s="21"/>
    </row>
    <row r="42" spans="1:7">
      <c r="A42" s="854"/>
      <c r="B42" s="828"/>
      <c r="C42" s="827" t="s">
        <v>97</v>
      </c>
      <c r="D42" s="672" t="s">
        <v>30</v>
      </c>
      <c r="E42" s="672">
        <v>1</v>
      </c>
      <c r="F42" s="20"/>
      <c r="G42" s="21"/>
    </row>
    <row r="43" spans="1:7">
      <c r="A43" s="854"/>
      <c r="B43" s="828"/>
      <c r="C43" s="827" t="s">
        <v>98</v>
      </c>
      <c r="D43" s="672" t="s">
        <v>30</v>
      </c>
      <c r="E43" s="672">
        <v>1</v>
      </c>
      <c r="F43" s="20"/>
      <c r="G43" s="21"/>
    </row>
    <row r="44" spans="1:7">
      <c r="A44" s="854"/>
      <c r="B44" s="828"/>
      <c r="C44" s="827" t="s">
        <v>99</v>
      </c>
      <c r="D44" s="672" t="s">
        <v>30</v>
      </c>
      <c r="E44" s="672">
        <v>1</v>
      </c>
      <c r="F44" s="20"/>
      <c r="G44" s="21"/>
    </row>
    <row r="45" spans="1:7">
      <c r="A45" s="854"/>
      <c r="B45" s="828"/>
      <c r="C45" s="827" t="s">
        <v>100</v>
      </c>
      <c r="D45" s="672" t="s">
        <v>30</v>
      </c>
      <c r="E45" s="672">
        <v>1</v>
      </c>
      <c r="F45" s="20"/>
      <c r="G45" s="21"/>
    </row>
    <row r="46" spans="1:7">
      <c r="A46" s="854"/>
      <c r="B46" s="828"/>
      <c r="C46" s="827" t="s">
        <v>101</v>
      </c>
      <c r="D46" s="672" t="s">
        <v>30</v>
      </c>
      <c r="E46" s="672">
        <v>1</v>
      </c>
      <c r="F46" s="20"/>
      <c r="G46" s="21"/>
    </row>
    <row r="47" spans="1:7">
      <c r="A47" s="854"/>
      <c r="B47" s="828"/>
      <c r="C47" s="827" t="s">
        <v>2034</v>
      </c>
      <c r="D47" s="672" t="s">
        <v>30</v>
      </c>
      <c r="E47" s="672">
        <v>1</v>
      </c>
      <c r="F47" s="20"/>
      <c r="G47" s="21"/>
    </row>
    <row r="48" spans="1:7">
      <c r="A48" s="854"/>
      <c r="B48" s="828"/>
      <c r="C48" s="827" t="s">
        <v>102</v>
      </c>
      <c r="D48" s="672" t="s">
        <v>30</v>
      </c>
      <c r="E48" s="672">
        <v>1</v>
      </c>
      <c r="F48" s="20"/>
      <c r="G48" s="21"/>
    </row>
    <row r="49" spans="1:7">
      <c r="A49" s="854"/>
      <c r="B49" s="828"/>
      <c r="C49" s="827" t="s">
        <v>103</v>
      </c>
      <c r="D49" s="672" t="s">
        <v>30</v>
      </c>
      <c r="E49" s="672">
        <v>1</v>
      </c>
      <c r="F49" s="20"/>
      <c r="G49" s="21"/>
    </row>
    <row r="50" spans="1:7">
      <c r="A50" s="854"/>
      <c r="B50" s="828"/>
      <c r="C50" s="827" t="s">
        <v>2035</v>
      </c>
      <c r="D50" s="672" t="s">
        <v>30</v>
      </c>
      <c r="E50" s="672">
        <v>1</v>
      </c>
      <c r="F50" s="20"/>
      <c r="G50" s="21"/>
    </row>
    <row r="51" spans="1:7">
      <c r="A51" s="854"/>
      <c r="B51" s="828"/>
      <c r="C51" s="827" t="s">
        <v>104</v>
      </c>
      <c r="D51" s="672" t="s">
        <v>30</v>
      </c>
      <c r="E51" s="672">
        <v>1</v>
      </c>
      <c r="F51" s="20"/>
      <c r="G51" s="21"/>
    </row>
    <row r="52" spans="1:7">
      <c r="A52" s="854"/>
      <c r="B52" s="828"/>
      <c r="C52" s="827" t="s">
        <v>1082</v>
      </c>
      <c r="D52" s="672" t="s">
        <v>30</v>
      </c>
      <c r="E52" s="672">
        <v>1</v>
      </c>
      <c r="F52" s="20"/>
      <c r="G52" s="21"/>
    </row>
    <row r="53" spans="1:7">
      <c r="A53" s="854">
        <v>0</v>
      </c>
      <c r="B53" s="828"/>
      <c r="C53" s="827" t="s">
        <v>105</v>
      </c>
      <c r="D53" s="672" t="s">
        <v>106</v>
      </c>
      <c r="E53" s="835">
        <v>1</v>
      </c>
      <c r="F53" s="20"/>
      <c r="G53" s="21"/>
    </row>
    <row r="54" spans="1:7">
      <c r="A54" s="27">
        <v>0</v>
      </c>
      <c r="B54" s="28"/>
      <c r="C54" s="29" t="s">
        <v>1199</v>
      </c>
      <c r="D54" s="30"/>
      <c r="E54" s="30"/>
      <c r="F54" s="20"/>
      <c r="G54" s="21"/>
    </row>
    <row r="55" spans="1:7" ht="66">
      <c r="A55" s="31">
        <v>2</v>
      </c>
      <c r="B55" s="182"/>
      <c r="C55" s="183" t="s">
        <v>129</v>
      </c>
      <c r="D55" s="378" t="s">
        <v>47</v>
      </c>
      <c r="E55" s="184">
        <v>19510</v>
      </c>
      <c r="F55" s="20"/>
      <c r="G55" s="21"/>
    </row>
    <row r="56" spans="1:7" ht="39.6">
      <c r="A56" s="31">
        <v>0</v>
      </c>
      <c r="B56" s="182"/>
      <c r="C56" s="185" t="s">
        <v>130</v>
      </c>
      <c r="D56" s="378" t="s">
        <v>47</v>
      </c>
      <c r="E56" s="184">
        <v>21461</v>
      </c>
      <c r="F56" s="20"/>
      <c r="G56" s="21"/>
    </row>
    <row r="57" spans="1:7">
      <c r="A57" s="31">
        <v>0</v>
      </c>
      <c r="B57" s="182"/>
      <c r="C57" s="186" t="s">
        <v>131</v>
      </c>
      <c r="D57" s="378" t="s">
        <v>13</v>
      </c>
      <c r="E57" s="187">
        <v>1</v>
      </c>
      <c r="F57" s="20"/>
      <c r="G57" s="21"/>
    </row>
    <row r="58" spans="1:7" ht="26.4">
      <c r="A58" s="31">
        <v>3</v>
      </c>
      <c r="B58" s="182"/>
      <c r="C58" s="651" t="s">
        <v>62</v>
      </c>
      <c r="D58" s="378" t="s">
        <v>16</v>
      </c>
      <c r="E58" s="187">
        <v>2.65</v>
      </c>
      <c r="F58" s="20"/>
      <c r="G58" s="21"/>
    </row>
    <row r="59" spans="1:7">
      <c r="A59" s="122">
        <v>0</v>
      </c>
      <c r="B59" s="389"/>
      <c r="C59" s="142" t="s">
        <v>1658</v>
      </c>
      <c r="D59" s="143"/>
      <c r="E59" s="144"/>
      <c r="F59" s="20"/>
      <c r="G59" s="21"/>
    </row>
    <row r="60" spans="1:7" ht="39.6">
      <c r="A60" s="392">
        <v>0</v>
      </c>
      <c r="B60" s="379"/>
      <c r="C60" s="142" t="s">
        <v>107</v>
      </c>
      <c r="D60" s="143"/>
      <c r="E60" s="144"/>
      <c r="F60" s="20"/>
      <c r="G60" s="21"/>
    </row>
    <row r="61" spans="1:7" ht="132">
      <c r="A61" s="122">
        <v>4</v>
      </c>
      <c r="B61" s="379"/>
      <c r="C61" s="145" t="s">
        <v>1659</v>
      </c>
      <c r="D61" s="143" t="s">
        <v>31</v>
      </c>
      <c r="E61" s="144">
        <v>2550</v>
      </c>
      <c r="F61" s="20"/>
      <c r="G61" s="21"/>
    </row>
    <row r="62" spans="1:7">
      <c r="A62" s="122">
        <v>5</v>
      </c>
      <c r="B62" s="420"/>
      <c r="C62" s="145" t="s">
        <v>108</v>
      </c>
      <c r="D62" s="143" t="s">
        <v>31</v>
      </c>
      <c r="E62" s="144">
        <v>255</v>
      </c>
      <c r="F62" s="20"/>
      <c r="G62" s="21"/>
    </row>
    <row r="63" spans="1:7" ht="26.4">
      <c r="A63" s="122">
        <v>6</v>
      </c>
      <c r="B63" s="420"/>
      <c r="C63" s="145" t="s">
        <v>1660</v>
      </c>
      <c r="D63" s="143" t="s">
        <v>31</v>
      </c>
      <c r="E63" s="144">
        <v>255</v>
      </c>
      <c r="F63" s="20"/>
      <c r="G63" s="21"/>
    </row>
    <row r="64" spans="1:7" ht="26.4">
      <c r="A64" s="122">
        <v>7</v>
      </c>
      <c r="B64" s="420"/>
      <c r="C64" s="145" t="s">
        <v>110</v>
      </c>
      <c r="D64" s="143" t="s">
        <v>31</v>
      </c>
      <c r="E64" s="144">
        <v>255</v>
      </c>
      <c r="F64" s="20"/>
      <c r="G64" s="21"/>
    </row>
    <row r="65" spans="1:7">
      <c r="A65" s="122">
        <v>0</v>
      </c>
      <c r="B65" s="420"/>
      <c r="C65" s="146" t="s">
        <v>1171</v>
      </c>
      <c r="D65" s="143" t="s">
        <v>31</v>
      </c>
      <c r="E65" s="144">
        <v>267.75</v>
      </c>
      <c r="F65" s="20"/>
      <c r="G65" s="21"/>
    </row>
    <row r="66" spans="1:7">
      <c r="A66" s="122">
        <v>0</v>
      </c>
      <c r="B66" s="420"/>
      <c r="C66" s="146" t="s">
        <v>112</v>
      </c>
      <c r="D66" s="143" t="s">
        <v>109</v>
      </c>
      <c r="E66" s="144">
        <v>40.800000000000004</v>
      </c>
      <c r="F66" s="20"/>
      <c r="G66" s="21"/>
    </row>
    <row r="67" spans="1:7">
      <c r="A67" s="122">
        <v>0</v>
      </c>
      <c r="B67" s="389"/>
      <c r="C67" s="142" t="s">
        <v>1172</v>
      </c>
      <c r="D67" s="143"/>
      <c r="E67" s="144"/>
      <c r="F67" s="20"/>
      <c r="G67" s="21"/>
    </row>
    <row r="68" spans="1:7" ht="26.4">
      <c r="A68" s="860">
        <v>8</v>
      </c>
      <c r="B68" s="835"/>
      <c r="C68" s="830" t="s">
        <v>121</v>
      </c>
      <c r="D68" s="839" t="s">
        <v>31</v>
      </c>
      <c r="E68" s="824">
        <v>4580</v>
      </c>
      <c r="F68" s="20"/>
      <c r="G68" s="21"/>
    </row>
    <row r="69" spans="1:7" ht="145.19999999999999">
      <c r="A69" s="854">
        <v>9</v>
      </c>
      <c r="B69" s="835"/>
      <c r="C69" s="830" t="s">
        <v>2170</v>
      </c>
      <c r="D69" s="839" t="s">
        <v>31</v>
      </c>
      <c r="E69" s="824">
        <v>4580</v>
      </c>
      <c r="F69" s="20"/>
      <c r="G69" s="21"/>
    </row>
    <row r="70" spans="1:7" ht="26.4">
      <c r="A70" s="122">
        <v>10</v>
      </c>
      <c r="B70" s="420"/>
      <c r="C70" s="145" t="s">
        <v>1661</v>
      </c>
      <c r="D70" s="143" t="s">
        <v>31</v>
      </c>
      <c r="E70" s="144">
        <v>75</v>
      </c>
      <c r="F70" s="20"/>
      <c r="G70" s="21"/>
    </row>
    <row r="71" spans="1:7" ht="26.4">
      <c r="A71" s="122">
        <v>11</v>
      </c>
      <c r="B71" s="420"/>
      <c r="C71" s="145" t="s">
        <v>2171</v>
      </c>
      <c r="D71" s="143" t="s">
        <v>31</v>
      </c>
      <c r="E71" s="144">
        <v>75</v>
      </c>
      <c r="F71" s="20"/>
      <c r="G71" s="21"/>
    </row>
    <row r="72" spans="1:7" ht="26.4">
      <c r="A72" s="122">
        <v>12</v>
      </c>
      <c r="B72" s="420"/>
      <c r="C72" s="145" t="s">
        <v>1173</v>
      </c>
      <c r="D72" s="143" t="s">
        <v>31</v>
      </c>
      <c r="E72" s="144">
        <v>50</v>
      </c>
      <c r="F72" s="20"/>
      <c r="G72" s="21"/>
    </row>
    <row r="73" spans="1:7">
      <c r="A73" s="122">
        <v>0</v>
      </c>
      <c r="B73" s="420"/>
      <c r="C73" s="146" t="s">
        <v>1171</v>
      </c>
      <c r="D73" s="143" t="s">
        <v>31</v>
      </c>
      <c r="E73" s="144">
        <v>52.5</v>
      </c>
      <c r="F73" s="20"/>
      <c r="G73" s="21"/>
    </row>
    <row r="74" spans="1:7">
      <c r="A74" s="122">
        <v>0</v>
      </c>
      <c r="B74" s="420"/>
      <c r="C74" s="146" t="s">
        <v>112</v>
      </c>
      <c r="D74" s="143" t="s">
        <v>109</v>
      </c>
      <c r="E74" s="144">
        <v>8</v>
      </c>
      <c r="F74" s="20"/>
      <c r="G74" s="21"/>
    </row>
    <row r="75" spans="1:7" ht="26.4">
      <c r="A75" s="122">
        <v>13</v>
      </c>
      <c r="B75" s="420"/>
      <c r="C75" s="145" t="s">
        <v>1173</v>
      </c>
      <c r="D75" s="143" t="s">
        <v>31</v>
      </c>
      <c r="E75" s="144">
        <v>25</v>
      </c>
      <c r="F75" s="20"/>
      <c r="G75" s="21"/>
    </row>
    <row r="76" spans="1:7">
      <c r="A76" s="122">
        <v>0</v>
      </c>
      <c r="B76" s="420"/>
      <c r="C76" s="146" t="s">
        <v>1174</v>
      </c>
      <c r="D76" s="143" t="s">
        <v>31</v>
      </c>
      <c r="E76" s="144">
        <v>26.25</v>
      </c>
      <c r="F76" s="20"/>
      <c r="G76" s="21"/>
    </row>
    <row r="77" spans="1:7">
      <c r="A77" s="122">
        <v>0</v>
      </c>
      <c r="B77" s="420"/>
      <c r="C77" s="146" t="s">
        <v>112</v>
      </c>
      <c r="D77" s="143" t="s">
        <v>109</v>
      </c>
      <c r="E77" s="144">
        <v>4</v>
      </c>
      <c r="F77" s="20"/>
      <c r="G77" s="21"/>
    </row>
    <row r="78" spans="1:7" s="1016" customFormat="1" ht="39.6">
      <c r="A78" s="860" t="s">
        <v>2225</v>
      </c>
      <c r="B78" s="835"/>
      <c r="C78" s="830" t="s">
        <v>2226</v>
      </c>
      <c r="D78" s="839" t="s">
        <v>31</v>
      </c>
      <c r="E78" s="824">
        <v>330</v>
      </c>
      <c r="F78" s="1014"/>
      <c r="G78" s="1015"/>
    </row>
    <row r="79" spans="1:7">
      <c r="A79" s="122">
        <v>0</v>
      </c>
      <c r="B79" s="389"/>
      <c r="C79" s="142" t="s">
        <v>113</v>
      </c>
      <c r="D79" s="143"/>
      <c r="E79" s="144"/>
      <c r="F79" s="20"/>
      <c r="G79" s="21"/>
    </row>
    <row r="80" spans="1:7">
      <c r="A80" s="122">
        <v>14</v>
      </c>
      <c r="B80" s="420"/>
      <c r="C80" s="145" t="s">
        <v>114</v>
      </c>
      <c r="D80" s="143" t="s">
        <v>16</v>
      </c>
      <c r="E80" s="144">
        <v>66</v>
      </c>
      <c r="F80" s="20"/>
      <c r="G80" s="21"/>
    </row>
    <row r="81" spans="1:7">
      <c r="A81" s="122">
        <v>0</v>
      </c>
      <c r="B81" s="420"/>
      <c r="C81" s="146" t="s">
        <v>1662</v>
      </c>
      <c r="D81" s="143" t="s">
        <v>16</v>
      </c>
      <c r="E81" s="144">
        <v>61.38</v>
      </c>
      <c r="F81" s="20"/>
      <c r="G81" s="21"/>
    </row>
    <row r="82" spans="1:7">
      <c r="A82" s="122">
        <v>0</v>
      </c>
      <c r="B82" s="420"/>
      <c r="C82" s="146" t="s">
        <v>115</v>
      </c>
      <c r="D82" s="143" t="s">
        <v>16</v>
      </c>
      <c r="E82" s="144">
        <v>9.9</v>
      </c>
      <c r="F82" s="20"/>
      <c r="G82" s="21"/>
    </row>
    <row r="83" spans="1:7">
      <c r="A83" s="122">
        <v>0</v>
      </c>
      <c r="B83" s="420"/>
      <c r="C83" s="146" t="s">
        <v>116</v>
      </c>
      <c r="D83" s="143" t="s">
        <v>10</v>
      </c>
      <c r="E83" s="144">
        <v>1262.608695652174</v>
      </c>
      <c r="F83" s="20"/>
      <c r="G83" s="21"/>
    </row>
    <row r="84" spans="1:7">
      <c r="A84" s="122">
        <v>0</v>
      </c>
      <c r="B84" s="389"/>
      <c r="C84" s="142" t="s">
        <v>1175</v>
      </c>
      <c r="D84" s="143"/>
      <c r="E84" s="144"/>
      <c r="F84" s="20"/>
      <c r="G84" s="21"/>
    </row>
    <row r="85" spans="1:7">
      <c r="A85" s="122">
        <v>15</v>
      </c>
      <c r="B85" s="420"/>
      <c r="C85" s="145" t="s">
        <v>123</v>
      </c>
      <c r="D85" s="143" t="s">
        <v>31</v>
      </c>
      <c r="E85" s="144">
        <v>760</v>
      </c>
      <c r="F85" s="20"/>
      <c r="G85" s="21"/>
    </row>
    <row r="86" spans="1:7">
      <c r="A86" s="122">
        <v>16</v>
      </c>
      <c r="B86" s="420"/>
      <c r="C86" s="145" t="s">
        <v>123</v>
      </c>
      <c r="D86" s="143" t="s">
        <v>31</v>
      </c>
      <c r="E86" s="144">
        <v>760</v>
      </c>
      <c r="F86" s="20"/>
      <c r="G86" s="21"/>
    </row>
    <row r="87" spans="1:7" ht="39.6">
      <c r="A87" s="122">
        <v>17</v>
      </c>
      <c r="B87" s="420"/>
      <c r="C87" s="145" t="s">
        <v>2172</v>
      </c>
      <c r="D87" s="143" t="s">
        <v>31</v>
      </c>
      <c r="E87" s="144">
        <v>760</v>
      </c>
      <c r="F87" s="20"/>
      <c r="G87" s="21"/>
    </row>
    <row r="88" spans="1:7">
      <c r="A88" s="122">
        <v>18</v>
      </c>
      <c r="B88" s="420"/>
      <c r="C88" s="145" t="s">
        <v>118</v>
      </c>
      <c r="D88" s="143" t="s">
        <v>31</v>
      </c>
      <c r="E88" s="144">
        <v>1190</v>
      </c>
      <c r="F88" s="20"/>
      <c r="G88" s="21"/>
    </row>
    <row r="89" spans="1:7">
      <c r="A89" s="122">
        <v>0</v>
      </c>
      <c r="B89" s="420"/>
      <c r="C89" s="146" t="s">
        <v>112</v>
      </c>
      <c r="D89" s="143" t="s">
        <v>109</v>
      </c>
      <c r="E89" s="144">
        <v>83.300000000000011</v>
      </c>
      <c r="F89" s="20"/>
      <c r="G89" s="21"/>
    </row>
    <row r="90" spans="1:7">
      <c r="A90" s="122">
        <v>0</v>
      </c>
      <c r="B90" s="420"/>
      <c r="C90" s="146" t="s">
        <v>119</v>
      </c>
      <c r="D90" s="143" t="s">
        <v>109</v>
      </c>
      <c r="E90" s="144">
        <v>178.5</v>
      </c>
      <c r="F90" s="20"/>
      <c r="G90" s="21"/>
    </row>
    <row r="91" spans="1:7">
      <c r="A91" s="122">
        <v>0</v>
      </c>
      <c r="B91" s="420"/>
      <c r="C91" s="146" t="s">
        <v>1176</v>
      </c>
      <c r="D91" s="143" t="s">
        <v>31</v>
      </c>
      <c r="E91" s="144">
        <v>1309</v>
      </c>
      <c r="F91" s="20"/>
      <c r="G91" s="21"/>
    </row>
    <row r="92" spans="1:7">
      <c r="A92" s="122">
        <v>0</v>
      </c>
      <c r="B92" s="420"/>
      <c r="C92" s="146" t="s">
        <v>1177</v>
      </c>
      <c r="D92" s="143" t="s">
        <v>31</v>
      </c>
      <c r="E92" s="144">
        <v>1309</v>
      </c>
      <c r="F92" s="20"/>
      <c r="G92" s="21"/>
    </row>
    <row r="93" spans="1:7">
      <c r="A93" s="122">
        <v>19</v>
      </c>
      <c r="B93" s="420"/>
      <c r="C93" s="145" t="s">
        <v>118</v>
      </c>
      <c r="D93" s="143" t="s">
        <v>31</v>
      </c>
      <c r="E93" s="144">
        <v>330</v>
      </c>
      <c r="F93" s="20"/>
      <c r="G93" s="21"/>
    </row>
    <row r="94" spans="1:7">
      <c r="A94" s="122">
        <v>0</v>
      </c>
      <c r="B94" s="420"/>
      <c r="C94" s="146" t="s">
        <v>112</v>
      </c>
      <c r="D94" s="143" t="s">
        <v>109</v>
      </c>
      <c r="E94" s="144">
        <v>23.1</v>
      </c>
      <c r="F94" s="20"/>
      <c r="G94" s="21"/>
    </row>
    <row r="95" spans="1:7">
      <c r="A95" s="122">
        <v>0</v>
      </c>
      <c r="B95" s="420"/>
      <c r="C95" s="146" t="s">
        <v>119</v>
      </c>
      <c r="D95" s="143" t="s">
        <v>109</v>
      </c>
      <c r="E95" s="144">
        <v>49.5</v>
      </c>
      <c r="F95" s="20"/>
      <c r="G95" s="21"/>
    </row>
    <row r="96" spans="1:7">
      <c r="A96" s="122">
        <v>0</v>
      </c>
      <c r="B96" s="420"/>
      <c r="C96" s="146" t="s">
        <v>1178</v>
      </c>
      <c r="D96" s="143" t="s">
        <v>31</v>
      </c>
      <c r="E96" s="144">
        <v>363.00000000000006</v>
      </c>
      <c r="F96" s="20"/>
      <c r="G96" s="21"/>
    </row>
    <row r="97" spans="1:7">
      <c r="A97" s="122">
        <v>0</v>
      </c>
      <c r="B97" s="420"/>
      <c r="C97" s="146" t="s">
        <v>1178</v>
      </c>
      <c r="D97" s="143" t="s">
        <v>31</v>
      </c>
      <c r="E97" s="144">
        <v>363.00000000000006</v>
      </c>
      <c r="F97" s="20"/>
      <c r="G97" s="21"/>
    </row>
    <row r="98" spans="1:7">
      <c r="A98" s="122">
        <v>0</v>
      </c>
      <c r="B98" s="389"/>
      <c r="C98" s="142" t="s">
        <v>122</v>
      </c>
      <c r="D98" s="143"/>
      <c r="E98" s="144"/>
      <c r="F98" s="20"/>
      <c r="G98" s="21"/>
    </row>
    <row r="99" spans="1:7">
      <c r="A99" s="122">
        <v>20</v>
      </c>
      <c r="B99" s="420"/>
      <c r="C99" s="145" t="s">
        <v>123</v>
      </c>
      <c r="D99" s="143" t="s">
        <v>31</v>
      </c>
      <c r="E99" s="144">
        <v>70</v>
      </c>
      <c r="F99" s="20"/>
      <c r="G99" s="21"/>
    </row>
    <row r="100" spans="1:7" ht="26.4">
      <c r="A100" s="122">
        <v>21</v>
      </c>
      <c r="B100" s="420"/>
      <c r="C100" s="145" t="s">
        <v>117</v>
      </c>
      <c r="D100" s="143" t="s">
        <v>31</v>
      </c>
      <c r="E100" s="144">
        <v>70</v>
      </c>
      <c r="F100" s="20"/>
      <c r="G100" s="21"/>
    </row>
    <row r="101" spans="1:7">
      <c r="A101" s="122">
        <v>0</v>
      </c>
      <c r="B101" s="420"/>
      <c r="C101" s="146" t="s">
        <v>2173</v>
      </c>
      <c r="D101" s="143" t="s">
        <v>31</v>
      </c>
      <c r="E101" s="144">
        <v>73.5</v>
      </c>
      <c r="F101" s="20"/>
      <c r="G101" s="21"/>
    </row>
    <row r="102" spans="1:7">
      <c r="A102" s="122">
        <v>22</v>
      </c>
      <c r="B102" s="420"/>
      <c r="C102" s="145" t="s">
        <v>118</v>
      </c>
      <c r="D102" s="143" t="s">
        <v>31</v>
      </c>
      <c r="E102" s="144">
        <v>140</v>
      </c>
      <c r="F102" s="20"/>
      <c r="G102" s="21"/>
    </row>
    <row r="103" spans="1:7">
      <c r="A103" s="122">
        <v>0</v>
      </c>
      <c r="B103" s="420"/>
      <c r="C103" s="146" t="s">
        <v>112</v>
      </c>
      <c r="D103" s="143" t="s">
        <v>109</v>
      </c>
      <c r="E103" s="144">
        <v>9.8000000000000007</v>
      </c>
      <c r="F103" s="20"/>
      <c r="G103" s="21"/>
    </row>
    <row r="104" spans="1:7">
      <c r="A104" s="122">
        <v>0</v>
      </c>
      <c r="B104" s="420"/>
      <c r="C104" s="146" t="s">
        <v>119</v>
      </c>
      <c r="D104" s="143" t="s">
        <v>109</v>
      </c>
      <c r="E104" s="144">
        <v>21</v>
      </c>
      <c r="F104" s="20"/>
      <c r="G104" s="21"/>
    </row>
    <row r="105" spans="1:7">
      <c r="A105" s="122">
        <v>0</v>
      </c>
      <c r="B105" s="420"/>
      <c r="C105" s="146" t="s">
        <v>120</v>
      </c>
      <c r="D105" s="143" t="s">
        <v>31</v>
      </c>
      <c r="E105" s="144">
        <v>154</v>
      </c>
      <c r="F105" s="20"/>
      <c r="G105" s="21"/>
    </row>
    <row r="106" spans="1:7">
      <c r="A106" s="122">
        <v>0</v>
      </c>
      <c r="B106" s="420"/>
      <c r="C106" s="146" t="s">
        <v>120</v>
      </c>
      <c r="D106" s="143" t="s">
        <v>31</v>
      </c>
      <c r="E106" s="144">
        <v>154</v>
      </c>
      <c r="F106" s="20"/>
      <c r="G106" s="21"/>
    </row>
    <row r="107" spans="1:7">
      <c r="A107" s="122">
        <v>0</v>
      </c>
      <c r="B107" s="389"/>
      <c r="C107" s="142" t="s">
        <v>1083</v>
      </c>
      <c r="D107" s="143"/>
      <c r="E107" s="144"/>
      <c r="F107" s="20"/>
      <c r="G107" s="21"/>
    </row>
    <row r="108" spans="1:7">
      <c r="A108" s="122">
        <v>23</v>
      </c>
      <c r="B108" s="420"/>
      <c r="C108" s="145" t="s">
        <v>1179</v>
      </c>
      <c r="D108" s="143" t="s">
        <v>106</v>
      </c>
      <c r="E108" s="144">
        <v>1</v>
      </c>
      <c r="F108" s="20"/>
      <c r="G108" s="21"/>
    </row>
    <row r="109" spans="1:7">
      <c r="A109" s="122">
        <v>0</v>
      </c>
      <c r="B109" s="420"/>
      <c r="C109" s="146" t="s">
        <v>1084</v>
      </c>
      <c r="D109" s="143" t="s">
        <v>31</v>
      </c>
      <c r="E109" s="144">
        <v>6.2</v>
      </c>
      <c r="F109" s="20"/>
      <c r="G109" s="21"/>
    </row>
    <row r="110" spans="1:7">
      <c r="A110" s="122">
        <v>0</v>
      </c>
      <c r="B110" s="420"/>
      <c r="C110" s="146" t="s">
        <v>111</v>
      </c>
      <c r="D110" s="143" t="s">
        <v>31</v>
      </c>
      <c r="E110" s="144">
        <v>1.8</v>
      </c>
      <c r="F110" s="20"/>
      <c r="G110" s="21"/>
    </row>
    <row r="111" spans="1:7">
      <c r="A111" s="122">
        <v>0</v>
      </c>
      <c r="B111" s="420"/>
      <c r="C111" s="146" t="s">
        <v>1085</v>
      </c>
      <c r="D111" s="143" t="s">
        <v>16</v>
      </c>
      <c r="E111" s="144">
        <v>0.6</v>
      </c>
      <c r="F111" s="20"/>
      <c r="G111" s="21"/>
    </row>
    <row r="112" spans="1:7">
      <c r="A112" s="122"/>
      <c r="B112" s="420"/>
      <c r="C112" s="146" t="s">
        <v>105</v>
      </c>
      <c r="D112" s="143" t="s">
        <v>106</v>
      </c>
      <c r="E112" s="144">
        <v>1</v>
      </c>
      <c r="F112" s="20"/>
      <c r="G112" s="21"/>
    </row>
    <row r="113" spans="1:7">
      <c r="A113" s="122">
        <v>0</v>
      </c>
      <c r="B113" s="389"/>
      <c r="C113" s="142" t="s">
        <v>124</v>
      </c>
      <c r="D113" s="143"/>
      <c r="E113" s="144"/>
      <c r="F113" s="20"/>
      <c r="G113" s="21"/>
    </row>
    <row r="114" spans="1:7">
      <c r="A114" s="122">
        <v>24</v>
      </c>
      <c r="B114" s="401"/>
      <c r="C114" s="147" t="s">
        <v>125</v>
      </c>
      <c r="D114" s="143" t="s">
        <v>10</v>
      </c>
      <c r="E114" s="144">
        <v>15</v>
      </c>
      <c r="F114" s="20"/>
      <c r="G114" s="21"/>
    </row>
    <row r="115" spans="1:7" ht="39.6">
      <c r="A115" s="122">
        <v>0</v>
      </c>
      <c r="B115" s="401"/>
      <c r="C115" s="148" t="s">
        <v>126</v>
      </c>
      <c r="D115" s="143" t="s">
        <v>10</v>
      </c>
      <c r="E115" s="144">
        <v>15</v>
      </c>
      <c r="F115" s="20"/>
      <c r="G115" s="21"/>
    </row>
    <row r="116" spans="1:7">
      <c r="A116" s="122">
        <v>0</v>
      </c>
      <c r="B116" s="389"/>
      <c r="C116" s="142" t="s">
        <v>127</v>
      </c>
      <c r="D116" s="143"/>
      <c r="E116" s="144"/>
      <c r="F116" s="20"/>
      <c r="G116" s="21"/>
    </row>
    <row r="117" spans="1:7">
      <c r="A117" s="122">
        <v>25</v>
      </c>
      <c r="B117" s="401"/>
      <c r="C117" s="147" t="s">
        <v>128</v>
      </c>
      <c r="D117" s="143" t="s">
        <v>106</v>
      </c>
      <c r="E117" s="144">
        <v>3</v>
      </c>
      <c r="F117" s="20"/>
      <c r="G117" s="21"/>
    </row>
    <row r="118" spans="1:7" s="16" customFormat="1">
      <c r="A118" s="406"/>
      <c r="B118" s="414"/>
      <c r="C118" s="42"/>
      <c r="D118" s="43"/>
      <c r="E118" s="407"/>
      <c r="F118" s="45"/>
      <c r="G118" s="46"/>
    </row>
    <row r="119" spans="1:7" ht="13.8">
      <c r="A119" s="387"/>
      <c r="B119" s="387"/>
      <c r="C119" s="418"/>
      <c r="D119" s="418" t="s">
        <v>1</v>
      </c>
      <c r="E119" s="388"/>
    </row>
    <row r="120" spans="1:7" s="50" customFormat="1" ht="12.75" customHeight="1">
      <c r="B120" s="51" t="str">
        <f>'1,1'!B22</f>
        <v>Piezīmes:</v>
      </c>
    </row>
    <row r="121" spans="1:7" s="50" customFormat="1" ht="45" customHeight="1">
      <c r="A12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21" s="971"/>
      <c r="C121" s="971"/>
      <c r="D121" s="971"/>
      <c r="E121" s="971"/>
      <c r="F121" s="971"/>
      <c r="G121" s="971"/>
    </row>
  </sheetData>
  <mergeCells count="8">
    <mergeCell ref="A121:G12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I45"/>
  <sheetViews>
    <sheetView showZeros="0" view="pageBreakPreview" topLeftCell="A28" zoomScaleNormal="100" zoomScaleSheetLayoutView="100" workbookViewId="0">
      <selection activeCell="E24" sqref="E24"/>
    </sheetView>
  </sheetViews>
  <sheetFormatPr defaultColWidth="9.109375" defaultRowHeight="13.2"/>
  <cols>
    <col min="1" max="1" width="6.4414062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1,4</v>
      </c>
      <c r="E1" s="10"/>
      <c r="F1" s="10"/>
      <c r="G1" s="10"/>
    </row>
    <row r="2" spans="1:7" s="9" customFormat="1" ht="17.399999999999999">
      <c r="A2" s="974" t="s">
        <v>1615</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83" t="s">
        <v>0</v>
      </c>
      <c r="B7" s="976"/>
      <c r="C7" s="982" t="s">
        <v>2</v>
      </c>
      <c r="D7" s="980" t="s">
        <v>3</v>
      </c>
      <c r="E7" s="981" t="s">
        <v>4</v>
      </c>
      <c r="F7" s="20"/>
      <c r="G7" s="21"/>
    </row>
    <row r="8" spans="1:7" ht="59.25" customHeight="1">
      <c r="A8" s="983"/>
      <c r="B8" s="977"/>
      <c r="C8" s="982"/>
      <c r="D8" s="980"/>
      <c r="E8" s="981"/>
      <c r="F8" s="20"/>
      <c r="G8" s="21"/>
    </row>
    <row r="9" spans="1:7" ht="15.6">
      <c r="A9" s="181"/>
      <c r="B9" s="139">
        <v>0</v>
      </c>
      <c r="C9" s="117" t="s">
        <v>1615</v>
      </c>
      <c r="D9" s="118"/>
      <c r="E9" s="119"/>
      <c r="F9" s="20"/>
      <c r="G9" s="21"/>
    </row>
    <row r="10" spans="1:7" ht="13.8">
      <c r="A10" s="179"/>
      <c r="B10" s="408"/>
      <c r="C10" s="180" t="s">
        <v>1180</v>
      </c>
      <c r="D10" s="30"/>
      <c r="E10" s="404"/>
      <c r="F10" s="20"/>
      <c r="G10" s="21"/>
    </row>
    <row r="11" spans="1:7" ht="13.8">
      <c r="A11" s="179"/>
      <c r="B11" s="408"/>
      <c r="C11" s="180" t="s">
        <v>1181</v>
      </c>
      <c r="D11" s="30"/>
      <c r="E11" s="404"/>
      <c r="F11" s="20"/>
      <c r="G11" s="21"/>
    </row>
    <row r="12" spans="1:7" ht="27.6">
      <c r="A12" s="413">
        <v>1</v>
      </c>
      <c r="B12" s="391"/>
      <c r="C12" s="422" t="s">
        <v>1182</v>
      </c>
      <c r="D12" s="383" t="s">
        <v>31</v>
      </c>
      <c r="E12" s="417">
        <v>15</v>
      </c>
      <c r="F12" s="20"/>
      <c r="G12" s="21"/>
    </row>
    <row r="13" spans="1:7" ht="27.6">
      <c r="A13" s="413">
        <v>2</v>
      </c>
      <c r="B13" s="391"/>
      <c r="C13" s="422" t="s">
        <v>1183</v>
      </c>
      <c r="D13" s="383" t="s">
        <v>1184</v>
      </c>
      <c r="E13" s="393">
        <v>0.19800000000000001</v>
      </c>
      <c r="F13" s="20"/>
      <c r="G13" s="21"/>
    </row>
    <row r="14" spans="1:7" ht="13.8">
      <c r="A14" s="413">
        <v>0</v>
      </c>
      <c r="B14" s="391"/>
      <c r="C14" s="422" t="s">
        <v>1185</v>
      </c>
      <c r="D14" s="383" t="s">
        <v>1184</v>
      </c>
      <c r="E14" s="417">
        <f>E13*1.15</f>
        <v>0.22769999999999999</v>
      </c>
      <c r="F14" s="20"/>
      <c r="G14" s="21"/>
    </row>
    <row r="15" spans="1:7" ht="27.6">
      <c r="A15" s="413">
        <v>0</v>
      </c>
      <c r="B15" s="391"/>
      <c r="C15" s="422" t="s">
        <v>1186</v>
      </c>
      <c r="D15" s="383" t="s">
        <v>13</v>
      </c>
      <c r="E15" s="417">
        <v>1</v>
      </c>
      <c r="F15" s="20"/>
      <c r="G15" s="21"/>
    </row>
    <row r="16" spans="1:7" ht="13.8">
      <c r="A16" s="413">
        <v>3</v>
      </c>
      <c r="B16" s="391"/>
      <c r="C16" s="422" t="s">
        <v>1187</v>
      </c>
      <c r="D16" s="383" t="s">
        <v>16</v>
      </c>
      <c r="E16" s="393">
        <v>1.7</v>
      </c>
      <c r="F16" s="20"/>
      <c r="G16" s="21"/>
    </row>
    <row r="17" spans="1:7" ht="13.8">
      <c r="A17" s="413">
        <v>0</v>
      </c>
      <c r="B17" s="391"/>
      <c r="C17" s="422" t="s">
        <v>1188</v>
      </c>
      <c r="D17" s="383" t="s">
        <v>16</v>
      </c>
      <c r="E17" s="417">
        <f>E16*1.05</f>
        <v>1.7849999999999999</v>
      </c>
      <c r="F17" s="20"/>
      <c r="G17" s="21"/>
    </row>
    <row r="18" spans="1:7" ht="13.8">
      <c r="A18" s="413">
        <v>0</v>
      </c>
      <c r="B18" s="391"/>
      <c r="C18" s="422" t="s">
        <v>1189</v>
      </c>
      <c r="D18" s="383" t="s">
        <v>57</v>
      </c>
      <c r="E18" s="417">
        <f>E16*0.25</f>
        <v>0.42499999999999999</v>
      </c>
      <c r="F18" s="20"/>
      <c r="G18" s="21"/>
    </row>
    <row r="19" spans="1:7" ht="13.8">
      <c r="A19" s="413">
        <v>4</v>
      </c>
      <c r="B19" s="391"/>
      <c r="C19" s="422" t="s">
        <v>1190</v>
      </c>
      <c r="D19" s="383" t="s">
        <v>42</v>
      </c>
      <c r="E19" s="417">
        <v>20</v>
      </c>
      <c r="F19" s="20"/>
      <c r="G19" s="21"/>
    </row>
    <row r="20" spans="1:7" ht="27.6">
      <c r="A20" s="413">
        <v>5</v>
      </c>
      <c r="B20" s="391"/>
      <c r="C20" s="422" t="s">
        <v>1191</v>
      </c>
      <c r="D20" s="383" t="s">
        <v>1184</v>
      </c>
      <c r="E20" s="417">
        <v>1.06</v>
      </c>
      <c r="F20" s="20"/>
      <c r="G20" s="21"/>
    </row>
    <row r="21" spans="1:7" ht="27.6">
      <c r="A21" s="413">
        <v>0</v>
      </c>
      <c r="B21" s="391"/>
      <c r="C21" s="422" t="s">
        <v>1192</v>
      </c>
      <c r="D21" s="383" t="s">
        <v>1184</v>
      </c>
      <c r="E21" s="417">
        <f>E20*1.1</f>
        <v>1.1660000000000001</v>
      </c>
      <c r="F21" s="20"/>
      <c r="G21" s="21"/>
    </row>
    <row r="22" spans="1:7" ht="13.8">
      <c r="A22" s="413">
        <v>0</v>
      </c>
      <c r="B22" s="391"/>
      <c r="C22" s="422" t="s">
        <v>1193</v>
      </c>
      <c r="D22" s="383" t="s">
        <v>13</v>
      </c>
      <c r="E22" s="417">
        <v>1</v>
      </c>
      <c r="F22" s="20"/>
      <c r="G22" s="21"/>
    </row>
    <row r="23" spans="1:7">
      <c r="A23" s="399">
        <v>6</v>
      </c>
      <c r="B23" s="397"/>
      <c r="C23" s="416" t="s">
        <v>1194</v>
      </c>
      <c r="D23" s="397" t="s">
        <v>30</v>
      </c>
      <c r="E23" s="386">
        <v>17</v>
      </c>
      <c r="F23" s="20"/>
      <c r="G23" s="21"/>
    </row>
    <row r="24" spans="1:7">
      <c r="A24" s="399">
        <v>7</v>
      </c>
      <c r="B24" s="397"/>
      <c r="C24" s="416" t="s">
        <v>1195</v>
      </c>
      <c r="D24" s="397" t="s">
        <v>30</v>
      </c>
      <c r="E24" s="940">
        <v>3</v>
      </c>
      <c r="F24" s="20"/>
      <c r="G24" s="21"/>
    </row>
    <row r="25" spans="1:7">
      <c r="A25" s="399">
        <v>8</v>
      </c>
      <c r="B25" s="397"/>
      <c r="C25" s="416" t="s">
        <v>1196</v>
      </c>
      <c r="D25" s="397" t="s">
        <v>30</v>
      </c>
      <c r="E25" s="386">
        <v>1</v>
      </c>
      <c r="F25" s="20"/>
      <c r="G25" s="21"/>
    </row>
    <row r="26" spans="1:7" ht="13.8">
      <c r="A26" s="179"/>
      <c r="B26" s="408"/>
      <c r="C26" s="180" t="s">
        <v>1197</v>
      </c>
      <c r="D26" s="30"/>
      <c r="E26" s="404"/>
      <c r="F26" s="20"/>
      <c r="G26" s="21"/>
    </row>
    <row r="27" spans="1:7" ht="13.8">
      <c r="A27" s="179"/>
      <c r="B27" s="408"/>
      <c r="C27" s="180" t="s">
        <v>1198</v>
      </c>
      <c r="D27" s="30"/>
      <c r="E27" s="404"/>
      <c r="F27" s="20"/>
      <c r="G27" s="21"/>
    </row>
    <row r="28" spans="1:7" ht="27.6">
      <c r="A28" s="413">
        <v>9</v>
      </c>
      <c r="B28" s="391"/>
      <c r="C28" s="422" t="s">
        <v>1182</v>
      </c>
      <c r="D28" s="383" t="s">
        <v>31</v>
      </c>
      <c r="E28" s="417">
        <v>20</v>
      </c>
      <c r="F28" s="20"/>
      <c r="G28" s="21"/>
    </row>
    <row r="29" spans="1:7" ht="27.6">
      <c r="A29" s="413">
        <v>10</v>
      </c>
      <c r="B29" s="391"/>
      <c r="C29" s="422" t="s">
        <v>1183</v>
      </c>
      <c r="D29" s="383" t="s">
        <v>1184</v>
      </c>
      <c r="E29" s="393">
        <v>0.28999999999999998</v>
      </c>
      <c r="F29" s="20"/>
      <c r="G29" s="21"/>
    </row>
    <row r="30" spans="1:7" ht="13.8">
      <c r="A30" s="413">
        <v>0</v>
      </c>
      <c r="B30" s="391"/>
      <c r="C30" s="422" t="s">
        <v>1185</v>
      </c>
      <c r="D30" s="383" t="s">
        <v>1184</v>
      </c>
      <c r="E30" s="417">
        <f>E29*1.15</f>
        <v>0.33349999999999996</v>
      </c>
      <c r="F30" s="20"/>
      <c r="G30" s="21"/>
    </row>
    <row r="31" spans="1:7" ht="27.6">
      <c r="A31" s="413">
        <v>0</v>
      </c>
      <c r="B31" s="391"/>
      <c r="C31" s="422" t="s">
        <v>1186</v>
      </c>
      <c r="D31" s="383" t="s">
        <v>13</v>
      </c>
      <c r="E31" s="417">
        <v>1</v>
      </c>
      <c r="F31" s="20"/>
      <c r="G31" s="21"/>
    </row>
    <row r="32" spans="1:7" ht="13.8">
      <c r="A32" s="413">
        <v>11</v>
      </c>
      <c r="B32" s="391"/>
      <c r="C32" s="422" t="s">
        <v>1187</v>
      </c>
      <c r="D32" s="383" t="s">
        <v>16</v>
      </c>
      <c r="E32" s="393">
        <v>2.4</v>
      </c>
      <c r="F32" s="20"/>
      <c r="G32" s="21"/>
    </row>
    <row r="33" spans="1:7" ht="13.8">
      <c r="A33" s="413">
        <v>0</v>
      </c>
      <c r="B33" s="391"/>
      <c r="C33" s="422" t="s">
        <v>1188</v>
      </c>
      <c r="D33" s="383" t="s">
        <v>16</v>
      </c>
      <c r="E33" s="417">
        <f>E32*1.05</f>
        <v>2.52</v>
      </c>
      <c r="F33" s="20"/>
      <c r="G33" s="21"/>
    </row>
    <row r="34" spans="1:7" ht="13.8">
      <c r="A34" s="413">
        <v>0</v>
      </c>
      <c r="B34" s="391"/>
      <c r="C34" s="422" t="s">
        <v>1189</v>
      </c>
      <c r="D34" s="383" t="s">
        <v>57</v>
      </c>
      <c r="E34" s="417">
        <f>E32*0.25</f>
        <v>0.6</v>
      </c>
      <c r="F34" s="20"/>
      <c r="G34" s="21"/>
    </row>
    <row r="35" spans="1:7" ht="13.8">
      <c r="A35" s="413">
        <v>12</v>
      </c>
      <c r="B35" s="391"/>
      <c r="C35" s="422" t="s">
        <v>1190</v>
      </c>
      <c r="D35" s="383" t="s">
        <v>42</v>
      </c>
      <c r="E35" s="417">
        <v>28</v>
      </c>
      <c r="F35" s="20"/>
      <c r="G35" s="21"/>
    </row>
    <row r="36" spans="1:7" ht="27.6">
      <c r="A36" s="413">
        <v>13</v>
      </c>
      <c r="B36" s="391"/>
      <c r="C36" s="422" t="s">
        <v>1191</v>
      </c>
      <c r="D36" s="383" t="s">
        <v>1184</v>
      </c>
      <c r="E36" s="417">
        <v>1.4910000000000001</v>
      </c>
      <c r="F36" s="20"/>
      <c r="G36" s="21"/>
    </row>
    <row r="37" spans="1:7" ht="27.6">
      <c r="A37" s="413">
        <v>0</v>
      </c>
      <c r="B37" s="391"/>
      <c r="C37" s="422" t="s">
        <v>1192</v>
      </c>
      <c r="D37" s="383" t="s">
        <v>1184</v>
      </c>
      <c r="E37" s="417">
        <f>E36*1.1</f>
        <v>1.6401000000000003</v>
      </c>
      <c r="F37" s="20"/>
      <c r="G37" s="21"/>
    </row>
    <row r="38" spans="1:7" ht="13.8">
      <c r="A38" s="413">
        <v>0</v>
      </c>
      <c r="B38" s="391"/>
      <c r="C38" s="422" t="s">
        <v>1193</v>
      </c>
      <c r="D38" s="383" t="s">
        <v>13</v>
      </c>
      <c r="E38" s="417">
        <v>1</v>
      </c>
      <c r="F38" s="20"/>
      <c r="G38" s="21"/>
    </row>
    <row r="39" spans="1:7">
      <c r="A39" s="399">
        <v>14</v>
      </c>
      <c r="B39" s="397"/>
      <c r="C39" s="416" t="s">
        <v>1194</v>
      </c>
      <c r="D39" s="397" t="s">
        <v>30</v>
      </c>
      <c r="E39" s="386">
        <v>23</v>
      </c>
      <c r="F39" s="20"/>
      <c r="G39" s="21"/>
    </row>
    <row r="40" spans="1:7">
      <c r="A40" s="399">
        <v>15</v>
      </c>
      <c r="B40" s="397"/>
      <c r="C40" s="416" t="s">
        <v>1195</v>
      </c>
      <c r="D40" s="397" t="s">
        <v>30</v>
      </c>
      <c r="E40" s="386">
        <v>5</v>
      </c>
      <c r="F40" s="20"/>
      <c r="G40" s="21"/>
    </row>
    <row r="41" spans="1:7" s="16" customFormat="1">
      <c r="A41" s="399">
        <v>16</v>
      </c>
      <c r="B41" s="397"/>
      <c r="C41" s="416" t="s">
        <v>1196</v>
      </c>
      <c r="D41" s="397" t="s">
        <v>30</v>
      </c>
      <c r="E41" s="386">
        <v>1</v>
      </c>
      <c r="F41" s="45"/>
      <c r="G41" s="46"/>
    </row>
    <row r="42" spans="1:7">
      <c r="A42" s="406"/>
      <c r="B42" s="414"/>
      <c r="C42" s="42"/>
      <c r="D42" s="43"/>
      <c r="E42" s="407"/>
      <c r="F42" s="20"/>
      <c r="G42" s="21"/>
    </row>
    <row r="43" spans="1:7" ht="13.8">
      <c r="A43" s="387"/>
      <c r="B43" s="387"/>
      <c r="C43" s="418"/>
      <c r="D43" s="418" t="s">
        <v>1</v>
      </c>
      <c r="E43" s="388"/>
    </row>
    <row r="44" spans="1:7" s="50" customFormat="1" ht="12.75" customHeight="1">
      <c r="B44" s="51" t="str">
        <f>'1,1'!B22</f>
        <v>Piezīmes:</v>
      </c>
    </row>
    <row r="45" spans="1:7" s="50" customFormat="1" ht="45" customHeight="1">
      <c r="A45"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5" s="971"/>
      <c r="C45" s="971"/>
      <c r="D45" s="971"/>
      <c r="E45" s="971"/>
      <c r="F45" s="971"/>
      <c r="G45" s="971"/>
    </row>
  </sheetData>
  <mergeCells count="8">
    <mergeCell ref="A45:G4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47"/>
  <sheetViews>
    <sheetView showZeros="0" view="pageBreakPreview" topLeftCell="A37" zoomScaleNormal="100" zoomScaleSheetLayoutView="100" workbookViewId="0">
      <selection activeCell="C33" sqref="C33"/>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5" width="10.441406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1,5</v>
      </c>
      <c r="E1" s="10"/>
      <c r="F1" s="10"/>
      <c r="G1" s="10"/>
    </row>
    <row r="2" spans="1:7" s="9" customFormat="1" ht="17.399999999999999">
      <c r="A2" s="974" t="str">
        <f>C9</f>
        <v>Pārsegums</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ht="15.6">
      <c r="A9" s="863"/>
      <c r="B9" s="859">
        <v>0</v>
      </c>
      <c r="C9" s="117" t="s">
        <v>1672</v>
      </c>
      <c r="D9" s="362"/>
      <c r="E9" s="857"/>
      <c r="F9" s="21"/>
      <c r="G9" s="21"/>
    </row>
    <row r="10" spans="1:7" ht="13.8">
      <c r="A10" s="862">
        <v>0</v>
      </c>
      <c r="B10" s="691"/>
      <c r="C10" s="676" t="s">
        <v>1663</v>
      </c>
      <c r="D10" s="691"/>
      <c r="E10" s="858"/>
      <c r="F10" s="21"/>
      <c r="G10" s="21"/>
    </row>
    <row r="11" spans="1:7" ht="66.599999999999994" customHeight="1">
      <c r="A11" s="862">
        <v>1</v>
      </c>
      <c r="B11" s="691"/>
      <c r="C11" s="686" t="s">
        <v>1664</v>
      </c>
      <c r="D11" s="691" t="s">
        <v>31</v>
      </c>
      <c r="E11" s="858">
        <v>348</v>
      </c>
      <c r="F11" s="21"/>
      <c r="G11" s="21"/>
    </row>
    <row r="12" spans="1:7" ht="26.4">
      <c r="A12" s="862">
        <v>2</v>
      </c>
      <c r="B12" s="691"/>
      <c r="C12" s="686" t="s">
        <v>1665</v>
      </c>
      <c r="D12" s="691" t="s">
        <v>1184</v>
      </c>
      <c r="E12" s="858">
        <v>0.49</v>
      </c>
      <c r="F12" s="21"/>
      <c r="G12" s="21"/>
    </row>
    <row r="13" spans="1:7">
      <c r="A13" s="862">
        <v>3</v>
      </c>
      <c r="B13" s="691"/>
      <c r="C13" s="686" t="s">
        <v>1666</v>
      </c>
      <c r="D13" s="691" t="s">
        <v>16</v>
      </c>
      <c r="E13" s="858">
        <v>14</v>
      </c>
      <c r="F13" s="21"/>
      <c r="G13" s="21"/>
    </row>
    <row r="14" spans="1:7">
      <c r="A14" s="31">
        <v>4</v>
      </c>
      <c r="B14" s="692"/>
      <c r="C14" s="390" t="s">
        <v>1667</v>
      </c>
      <c r="D14" s="30" t="s">
        <v>10</v>
      </c>
      <c r="E14" s="825">
        <v>118</v>
      </c>
      <c r="F14" s="21"/>
      <c r="G14" s="21"/>
    </row>
    <row r="15" spans="1:7">
      <c r="A15" s="396">
        <v>0</v>
      </c>
      <c r="B15" s="32"/>
      <c r="C15" s="189" t="s">
        <v>132</v>
      </c>
      <c r="D15" s="143"/>
      <c r="E15" s="867"/>
      <c r="F15" s="21"/>
      <c r="G15" s="21"/>
    </row>
    <row r="16" spans="1:7" ht="66">
      <c r="A16" s="675">
        <v>4</v>
      </c>
      <c r="B16" s="672"/>
      <c r="C16" s="673" t="s">
        <v>1668</v>
      </c>
      <c r="D16" s="672" t="s">
        <v>47</v>
      </c>
      <c r="E16" s="864">
        <v>116187</v>
      </c>
      <c r="F16" s="21"/>
      <c r="G16" s="21"/>
    </row>
    <row r="17" spans="1:7" ht="67.2" customHeight="1">
      <c r="A17" s="675">
        <v>0</v>
      </c>
      <c r="B17" s="672"/>
      <c r="C17" s="827" t="s">
        <v>130</v>
      </c>
      <c r="D17" s="861" t="s">
        <v>47</v>
      </c>
      <c r="E17" s="865">
        <v>127805.70000000001</v>
      </c>
      <c r="F17" s="21"/>
      <c r="G17" s="21"/>
    </row>
    <row r="18" spans="1:7">
      <c r="A18" s="396">
        <v>0</v>
      </c>
      <c r="B18" s="32"/>
      <c r="C18" s="191" t="s">
        <v>131</v>
      </c>
      <c r="D18" s="378" t="s">
        <v>13</v>
      </c>
      <c r="E18" s="866">
        <v>1</v>
      </c>
      <c r="F18" s="21"/>
      <c r="G18" s="21"/>
    </row>
    <row r="19" spans="1:7">
      <c r="A19" s="675">
        <v>5</v>
      </c>
      <c r="B19" s="672"/>
      <c r="C19" s="679" t="s">
        <v>133</v>
      </c>
      <c r="D19" s="839" t="s">
        <v>30</v>
      </c>
      <c r="E19" s="829">
        <v>83</v>
      </c>
      <c r="F19" s="21"/>
      <c r="G19" s="21"/>
    </row>
    <row r="20" spans="1:7">
      <c r="A20" s="396">
        <v>0</v>
      </c>
      <c r="B20" s="32"/>
      <c r="C20" s="188"/>
      <c r="D20" s="143"/>
      <c r="E20" s="867"/>
      <c r="F20" s="21"/>
      <c r="G20" s="21"/>
    </row>
    <row r="21" spans="1:7">
      <c r="A21" s="396">
        <v>0</v>
      </c>
      <c r="B21" s="32"/>
      <c r="C21" s="189" t="s">
        <v>1200</v>
      </c>
      <c r="D21" s="143"/>
      <c r="E21" s="867"/>
      <c r="F21" s="21"/>
      <c r="G21" s="21"/>
    </row>
    <row r="22" spans="1:7" ht="79.2">
      <c r="A22" s="675">
        <v>6</v>
      </c>
      <c r="B22" s="672"/>
      <c r="C22" s="673" t="s">
        <v>1669</v>
      </c>
      <c r="D22" s="672" t="s">
        <v>47</v>
      </c>
      <c r="E22" s="864">
        <v>16900</v>
      </c>
      <c r="F22" s="21"/>
      <c r="G22" s="21"/>
    </row>
    <row r="23" spans="1:7" ht="78.599999999999994" customHeight="1">
      <c r="A23" s="675">
        <v>0</v>
      </c>
      <c r="B23" s="672"/>
      <c r="C23" s="827" t="s">
        <v>130</v>
      </c>
      <c r="D23" s="861" t="s">
        <v>47</v>
      </c>
      <c r="E23" s="865">
        <v>18590</v>
      </c>
      <c r="F23" s="21"/>
      <c r="G23" s="21"/>
    </row>
    <row r="24" spans="1:7">
      <c r="A24" s="396">
        <v>0</v>
      </c>
      <c r="B24" s="32"/>
      <c r="C24" s="186" t="s">
        <v>131</v>
      </c>
      <c r="D24" s="378" t="s">
        <v>13</v>
      </c>
      <c r="E24" s="866">
        <v>1</v>
      </c>
      <c r="F24" s="21"/>
      <c r="G24" s="21"/>
    </row>
    <row r="25" spans="1:7" ht="26.4">
      <c r="A25" s="396">
        <v>0</v>
      </c>
      <c r="B25" s="32"/>
      <c r="C25" s="189" t="s">
        <v>1201</v>
      </c>
      <c r="D25" s="143"/>
      <c r="E25" s="867"/>
      <c r="F25" s="21"/>
      <c r="G25" s="21"/>
    </row>
    <row r="26" spans="1:7" ht="79.2">
      <c r="A26" s="396">
        <v>7</v>
      </c>
      <c r="B26" s="32"/>
      <c r="C26" s="183" t="s">
        <v>1669</v>
      </c>
      <c r="D26" s="378" t="s">
        <v>47</v>
      </c>
      <c r="E26" s="852">
        <v>5449</v>
      </c>
      <c r="F26" s="21"/>
      <c r="G26" s="21"/>
    </row>
    <row r="27" spans="1:7" ht="66.150000000000006" customHeight="1">
      <c r="A27" s="396">
        <v>0</v>
      </c>
      <c r="B27" s="32"/>
      <c r="C27" s="185" t="s">
        <v>130</v>
      </c>
      <c r="D27" s="187" t="s">
        <v>47</v>
      </c>
      <c r="E27" s="868">
        <v>5993.9000000000005</v>
      </c>
      <c r="F27" s="21"/>
      <c r="G27" s="21"/>
    </row>
    <row r="28" spans="1:7">
      <c r="A28" s="396">
        <v>0</v>
      </c>
      <c r="B28" s="32"/>
      <c r="C28" s="186" t="s">
        <v>131</v>
      </c>
      <c r="D28" s="378" t="s">
        <v>13</v>
      </c>
      <c r="E28" s="866">
        <v>1</v>
      </c>
      <c r="F28" s="21"/>
      <c r="G28" s="21"/>
    </row>
    <row r="29" spans="1:7">
      <c r="A29" s="396">
        <v>0</v>
      </c>
      <c r="B29" s="32"/>
      <c r="C29" s="189" t="s">
        <v>1202</v>
      </c>
      <c r="D29" s="143"/>
      <c r="E29" s="867"/>
      <c r="F29" s="21"/>
      <c r="G29" s="21"/>
    </row>
    <row r="30" spans="1:7" ht="79.2">
      <c r="A30" s="675">
        <v>8</v>
      </c>
      <c r="B30" s="672"/>
      <c r="C30" s="673" t="s">
        <v>1669</v>
      </c>
      <c r="D30" s="672" t="s">
        <v>47</v>
      </c>
      <c r="E30" s="864">
        <v>3025</v>
      </c>
      <c r="F30" s="21"/>
      <c r="G30" s="21"/>
    </row>
    <row r="31" spans="1:7" ht="66.150000000000006" customHeight="1">
      <c r="A31" s="675">
        <v>0</v>
      </c>
      <c r="B31" s="672"/>
      <c r="C31" s="827" t="s">
        <v>130</v>
      </c>
      <c r="D31" s="861" t="s">
        <v>47</v>
      </c>
      <c r="E31" s="865">
        <v>3327.5000000000005</v>
      </c>
      <c r="F31" s="21"/>
      <c r="G31" s="21"/>
    </row>
    <row r="32" spans="1:7">
      <c r="A32" s="396">
        <v>0</v>
      </c>
      <c r="B32" s="32"/>
      <c r="C32" s="186" t="s">
        <v>131</v>
      </c>
      <c r="D32" s="378" t="s">
        <v>13</v>
      </c>
      <c r="E32" s="866">
        <v>1</v>
      </c>
      <c r="F32" s="21"/>
      <c r="G32" s="21"/>
    </row>
    <row r="33" spans="1:7" ht="26.4">
      <c r="A33" s="869" t="s">
        <v>2151</v>
      </c>
      <c r="B33" s="846"/>
      <c r="C33" s="823" t="s">
        <v>2152</v>
      </c>
      <c r="D33" s="846" t="s">
        <v>1184</v>
      </c>
      <c r="E33" s="851">
        <v>0.38</v>
      </c>
      <c r="F33" s="21"/>
      <c r="G33" s="21"/>
    </row>
    <row r="34" spans="1:7">
      <c r="A34" s="869" t="s">
        <v>2153</v>
      </c>
      <c r="B34" s="846"/>
      <c r="C34" s="823" t="s">
        <v>2154</v>
      </c>
      <c r="D34" s="846" t="s">
        <v>16</v>
      </c>
      <c r="E34" s="851">
        <v>2.7</v>
      </c>
      <c r="F34" s="21"/>
      <c r="G34" s="21"/>
    </row>
    <row r="35" spans="1:7">
      <c r="A35" s="396">
        <v>0</v>
      </c>
      <c r="B35" s="32"/>
      <c r="C35" s="188"/>
      <c r="D35" s="143"/>
      <c r="E35" s="867"/>
      <c r="F35" s="21"/>
      <c r="G35" s="21"/>
    </row>
    <row r="36" spans="1:7" ht="26.4">
      <c r="A36" s="396">
        <v>0</v>
      </c>
      <c r="B36" s="32"/>
      <c r="C36" s="189" t="s">
        <v>1203</v>
      </c>
      <c r="D36" s="143"/>
      <c r="E36" s="867"/>
      <c r="F36" s="21"/>
      <c r="G36" s="21"/>
    </row>
    <row r="37" spans="1:7" ht="79.2">
      <c r="A37" s="675">
        <v>9</v>
      </c>
      <c r="B37" s="672"/>
      <c r="C37" s="673" t="s">
        <v>1670</v>
      </c>
      <c r="D37" s="672" t="s">
        <v>47</v>
      </c>
      <c r="E37" s="864">
        <v>39158.5</v>
      </c>
      <c r="F37" s="21"/>
      <c r="G37" s="21"/>
    </row>
    <row r="38" spans="1:7" ht="39.6">
      <c r="A38" s="675">
        <v>0</v>
      </c>
      <c r="B38" s="672"/>
      <c r="C38" s="827" t="s">
        <v>130</v>
      </c>
      <c r="D38" s="861" t="s">
        <v>47</v>
      </c>
      <c r="E38" s="865">
        <v>43074.350000000006</v>
      </c>
      <c r="F38" s="21"/>
      <c r="G38" s="21"/>
    </row>
    <row r="39" spans="1:7">
      <c r="A39" s="396">
        <v>0</v>
      </c>
      <c r="B39" s="32"/>
      <c r="C39" s="185" t="s">
        <v>131</v>
      </c>
      <c r="D39" s="378" t="s">
        <v>13</v>
      </c>
      <c r="E39" s="866">
        <v>1</v>
      </c>
      <c r="F39" s="21"/>
      <c r="G39" s="21"/>
    </row>
    <row r="40" spans="1:7">
      <c r="A40" s="396">
        <v>0</v>
      </c>
      <c r="B40" s="32"/>
      <c r="C40" s="188"/>
      <c r="D40" s="143"/>
      <c r="E40" s="867"/>
      <c r="F40" s="21"/>
      <c r="G40" s="21"/>
    </row>
    <row r="41" spans="1:7" ht="65.400000000000006" customHeight="1">
      <c r="A41" s="396">
        <v>0</v>
      </c>
      <c r="B41" s="32"/>
      <c r="C41" s="189" t="s">
        <v>1204</v>
      </c>
      <c r="D41" s="143"/>
      <c r="E41" s="867"/>
      <c r="F41" s="21"/>
      <c r="G41" s="21"/>
    </row>
    <row r="42" spans="1:7" ht="79.2">
      <c r="A42" s="396">
        <v>10</v>
      </c>
      <c r="B42" s="32"/>
      <c r="C42" s="183" t="s">
        <v>1671</v>
      </c>
      <c r="D42" s="378" t="s">
        <v>47</v>
      </c>
      <c r="E42" s="852">
        <v>20898</v>
      </c>
      <c r="F42" s="21"/>
      <c r="G42" s="21"/>
    </row>
    <row r="43" spans="1:7" ht="39.6">
      <c r="A43" s="396">
        <v>0</v>
      </c>
      <c r="B43" s="32"/>
      <c r="C43" s="185" t="s">
        <v>130</v>
      </c>
      <c r="D43" s="187" t="s">
        <v>47</v>
      </c>
      <c r="E43" s="868">
        <v>22987.800000000003</v>
      </c>
      <c r="F43" s="21"/>
      <c r="G43" s="21"/>
    </row>
    <row r="44" spans="1:7" s="16" customFormat="1">
      <c r="A44" s="396">
        <v>0</v>
      </c>
      <c r="B44" s="32"/>
      <c r="C44" s="185" t="s">
        <v>131</v>
      </c>
      <c r="D44" s="378" t="s">
        <v>13</v>
      </c>
      <c r="E44" s="866">
        <v>1</v>
      </c>
      <c r="F44" s="46"/>
      <c r="G44" s="46"/>
    </row>
    <row r="45" spans="1:7">
      <c r="A45" s="406"/>
      <c r="B45" s="414"/>
      <c r="C45" s="42"/>
      <c r="D45" s="43"/>
      <c r="E45" s="432"/>
    </row>
    <row r="46" spans="1:7" s="50" customFormat="1" ht="12.75" customHeight="1">
      <c r="A46" s="385"/>
      <c r="B46" s="385"/>
      <c r="C46" s="415"/>
      <c r="D46" s="415" t="s">
        <v>1</v>
      </c>
      <c r="E46" s="411"/>
    </row>
    <row r="47" spans="1:7" s="50" customFormat="1" ht="45" customHeight="1">
      <c r="A47"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7" s="971"/>
      <c r="C47" s="971"/>
      <c r="D47" s="971"/>
      <c r="E47" s="971"/>
      <c r="F47" s="971"/>
      <c r="G47" s="971"/>
    </row>
  </sheetData>
  <mergeCells count="8">
    <mergeCell ref="A47:G4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I41"/>
  <sheetViews>
    <sheetView showZeros="0" view="pageBreakPreview" topLeftCell="A28" zoomScaleNormal="100" zoomScaleSheetLayoutView="100" workbookViewId="0">
      <selection activeCell="C14" sqref="C14"/>
    </sheetView>
  </sheetViews>
  <sheetFormatPr defaultColWidth="9.109375" defaultRowHeight="13.2"/>
  <cols>
    <col min="1" max="1" width="6.21875" style="14" customWidth="1"/>
    <col min="2" max="2" width="16.21875" style="14" hidden="1" customWidth="1"/>
    <col min="3" max="3" width="40.21875" style="14" customWidth="1"/>
    <col min="4" max="4" width="8.109375" style="14" customWidth="1"/>
    <col min="5" max="5" width="10.441406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1,6</v>
      </c>
      <c r="E1" s="10"/>
      <c r="F1" s="10"/>
      <c r="G1" s="10"/>
    </row>
    <row r="2" spans="1:7" s="9" customFormat="1" ht="17.399999999999999">
      <c r="A2" s="974" t="str">
        <f>C9</f>
        <v>Jumti</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ht="15.6">
      <c r="A9" s="115">
        <v>0</v>
      </c>
      <c r="B9" s="181"/>
      <c r="C9" s="117" t="s">
        <v>1156</v>
      </c>
      <c r="D9" s="119"/>
      <c r="E9" s="192"/>
      <c r="F9" s="20"/>
      <c r="G9" s="21"/>
    </row>
    <row r="10" spans="1:7">
      <c r="A10" s="122">
        <v>1</v>
      </c>
      <c r="B10" s="379"/>
      <c r="C10" s="145" t="s">
        <v>134</v>
      </c>
      <c r="D10" s="143" t="s">
        <v>31</v>
      </c>
      <c r="E10" s="144">
        <v>6062</v>
      </c>
      <c r="F10" s="20"/>
      <c r="G10" s="21"/>
    </row>
    <row r="11" spans="1:7" ht="26.4">
      <c r="A11" s="122">
        <v>0</v>
      </c>
      <c r="B11" s="379"/>
      <c r="C11" s="146" t="s">
        <v>2174</v>
      </c>
      <c r="D11" s="143" t="s">
        <v>31</v>
      </c>
      <c r="E11" s="144">
        <v>6971.2999999999993</v>
      </c>
      <c r="F11" s="20"/>
      <c r="G11" s="21"/>
    </row>
    <row r="12" spans="1:7">
      <c r="A12" s="122">
        <v>0</v>
      </c>
      <c r="B12" s="379"/>
      <c r="C12" s="146" t="s">
        <v>1673</v>
      </c>
      <c r="D12" s="143" t="s">
        <v>13</v>
      </c>
      <c r="E12" s="144">
        <v>1</v>
      </c>
      <c r="F12" s="20"/>
      <c r="G12" s="21"/>
    </row>
    <row r="13" spans="1:7">
      <c r="A13" s="122">
        <v>2</v>
      </c>
      <c r="B13" s="420"/>
      <c r="C13" s="145" t="s">
        <v>2175</v>
      </c>
      <c r="D13" s="143" t="s">
        <v>31</v>
      </c>
      <c r="E13" s="144">
        <v>6062</v>
      </c>
      <c r="F13" s="20"/>
      <c r="G13" s="21"/>
    </row>
    <row r="14" spans="1:7" ht="118.8">
      <c r="A14" s="122">
        <v>0</v>
      </c>
      <c r="B14" s="420"/>
      <c r="C14" s="146" t="s">
        <v>1674</v>
      </c>
      <c r="D14" s="143" t="s">
        <v>31</v>
      </c>
      <c r="E14" s="144">
        <v>6365.1</v>
      </c>
      <c r="F14" s="20"/>
      <c r="G14" s="21"/>
    </row>
    <row r="15" spans="1:7">
      <c r="A15" s="122">
        <v>3</v>
      </c>
      <c r="B15" s="420"/>
      <c r="C15" s="145" t="s">
        <v>1675</v>
      </c>
      <c r="D15" s="143" t="s">
        <v>31</v>
      </c>
      <c r="E15" s="144">
        <v>6062</v>
      </c>
      <c r="F15" s="20"/>
      <c r="G15" s="21"/>
    </row>
    <row r="16" spans="1:7" ht="105.6">
      <c r="A16" s="122">
        <v>0</v>
      </c>
      <c r="B16" s="420"/>
      <c r="C16" s="146" t="s">
        <v>1676</v>
      </c>
      <c r="D16" s="143" t="s">
        <v>31</v>
      </c>
      <c r="E16" s="144">
        <v>7274.4</v>
      </c>
      <c r="F16" s="20"/>
      <c r="G16" s="21"/>
    </row>
    <row r="17" spans="1:7">
      <c r="A17" s="122">
        <v>4</v>
      </c>
      <c r="B17" s="420"/>
      <c r="C17" s="145" t="s">
        <v>135</v>
      </c>
      <c r="D17" s="143" t="s">
        <v>31</v>
      </c>
      <c r="E17" s="144">
        <v>6062</v>
      </c>
      <c r="F17" s="20"/>
      <c r="G17" s="21"/>
    </row>
    <row r="18" spans="1:7" ht="118.8">
      <c r="A18" s="122">
        <v>0</v>
      </c>
      <c r="B18" s="420"/>
      <c r="C18" s="146" t="s">
        <v>1677</v>
      </c>
      <c r="D18" s="143" t="s">
        <v>31</v>
      </c>
      <c r="E18" s="144">
        <v>6365.1</v>
      </c>
      <c r="F18" s="20"/>
      <c r="G18" s="21"/>
    </row>
    <row r="19" spans="1:7">
      <c r="A19" s="122">
        <v>5</v>
      </c>
      <c r="B19" s="420"/>
      <c r="C19" s="145" t="s">
        <v>136</v>
      </c>
      <c r="D19" s="143" t="s">
        <v>31</v>
      </c>
      <c r="E19" s="144">
        <v>6062</v>
      </c>
      <c r="F19" s="20"/>
      <c r="G19" s="21"/>
    </row>
    <row r="20" spans="1:7" ht="105.6">
      <c r="A20" s="122">
        <v>0</v>
      </c>
      <c r="B20" s="420"/>
      <c r="C20" s="146" t="s">
        <v>1678</v>
      </c>
      <c r="D20" s="143" t="s">
        <v>31</v>
      </c>
      <c r="E20" s="144">
        <v>6365.1</v>
      </c>
      <c r="F20" s="20"/>
      <c r="G20" s="21"/>
    </row>
    <row r="21" spans="1:7" ht="26.4">
      <c r="A21" s="854">
        <v>6</v>
      </c>
      <c r="B21" s="875"/>
      <c r="C21" s="830" t="s">
        <v>2161</v>
      </c>
      <c r="D21" s="839" t="s">
        <v>31</v>
      </c>
      <c r="E21" s="824">
        <v>6222</v>
      </c>
      <c r="F21" s="20"/>
      <c r="G21" s="21"/>
    </row>
    <row r="22" spans="1:7" ht="39.6">
      <c r="A22" s="854">
        <v>0</v>
      </c>
      <c r="B22" s="875"/>
      <c r="C22" s="882" t="s">
        <v>2159</v>
      </c>
      <c r="D22" s="839" t="s">
        <v>31</v>
      </c>
      <c r="E22" s="824">
        <v>7209.54</v>
      </c>
      <c r="F22" s="20"/>
      <c r="G22" s="21"/>
    </row>
    <row r="23" spans="1:7" ht="39.6">
      <c r="A23" s="854">
        <v>0</v>
      </c>
      <c r="B23" s="875"/>
      <c r="C23" s="882" t="s">
        <v>2160</v>
      </c>
      <c r="D23" s="839" t="s">
        <v>31</v>
      </c>
      <c r="E23" s="824">
        <v>7209.54</v>
      </c>
      <c r="F23" s="20"/>
      <c r="G23" s="21"/>
    </row>
    <row r="24" spans="1:7">
      <c r="A24" s="122">
        <v>7</v>
      </c>
      <c r="B24" s="420"/>
      <c r="C24" s="193" t="s">
        <v>137</v>
      </c>
      <c r="D24" s="143" t="s">
        <v>10</v>
      </c>
      <c r="E24" s="144">
        <v>100</v>
      </c>
      <c r="F24" s="20"/>
      <c r="G24" s="21"/>
    </row>
    <row r="25" spans="1:7">
      <c r="A25" s="122">
        <v>8</v>
      </c>
      <c r="B25" s="420"/>
      <c r="C25" s="145" t="s">
        <v>138</v>
      </c>
      <c r="D25" s="143" t="s">
        <v>7</v>
      </c>
      <c r="E25" s="144">
        <v>44</v>
      </c>
      <c r="F25" s="20"/>
      <c r="G25" s="21"/>
    </row>
    <row r="26" spans="1:7">
      <c r="A26" s="122">
        <v>9</v>
      </c>
      <c r="B26" s="389"/>
      <c r="C26" s="194" t="s">
        <v>139</v>
      </c>
      <c r="D26" s="195" t="s">
        <v>10</v>
      </c>
      <c r="E26" s="196">
        <v>222</v>
      </c>
      <c r="F26" s="20"/>
      <c r="G26" s="21"/>
    </row>
    <row r="27" spans="1:7" ht="26.4">
      <c r="A27" s="122">
        <v>0</v>
      </c>
      <c r="B27" s="389"/>
      <c r="C27" s="146" t="s">
        <v>140</v>
      </c>
      <c r="D27" s="195" t="s">
        <v>10</v>
      </c>
      <c r="E27" s="196">
        <v>244.20000000000002</v>
      </c>
      <c r="F27" s="20"/>
      <c r="G27" s="21"/>
    </row>
    <row r="28" spans="1:7">
      <c r="A28" s="122">
        <v>10</v>
      </c>
      <c r="B28" s="389"/>
      <c r="C28" s="194" t="s">
        <v>1205</v>
      </c>
      <c r="D28" s="195" t="s">
        <v>10</v>
      </c>
      <c r="E28" s="197">
        <v>217</v>
      </c>
      <c r="F28" s="20"/>
      <c r="G28" s="21"/>
    </row>
    <row r="29" spans="1:7" ht="26.4">
      <c r="A29" s="122">
        <v>0</v>
      </c>
      <c r="B29" s="389"/>
      <c r="C29" s="146" t="s">
        <v>141</v>
      </c>
      <c r="D29" s="195" t="s">
        <v>10</v>
      </c>
      <c r="E29" s="198">
        <v>238.70000000000002</v>
      </c>
      <c r="F29" s="20"/>
      <c r="G29" s="21"/>
    </row>
    <row r="30" spans="1:7">
      <c r="A30" s="122">
        <v>11</v>
      </c>
      <c r="B30" s="123"/>
      <c r="C30" s="381" t="s">
        <v>142</v>
      </c>
      <c r="D30" s="199" t="s">
        <v>106</v>
      </c>
      <c r="E30" s="200">
        <v>1</v>
      </c>
      <c r="F30" s="20"/>
      <c r="G30" s="21"/>
    </row>
    <row r="31" spans="1:7" ht="39.6">
      <c r="A31" s="854">
        <v>13</v>
      </c>
      <c r="B31" s="873"/>
      <c r="C31" s="679" t="s">
        <v>2155</v>
      </c>
      <c r="D31" s="839" t="s">
        <v>10</v>
      </c>
      <c r="E31" s="824">
        <v>200</v>
      </c>
      <c r="F31" s="20"/>
      <c r="G31" s="21"/>
    </row>
    <row r="32" spans="1:7">
      <c r="A32" s="122">
        <v>14</v>
      </c>
      <c r="B32" s="412"/>
      <c r="C32" s="201" t="s">
        <v>143</v>
      </c>
      <c r="D32" s="143" t="s">
        <v>144</v>
      </c>
      <c r="E32" s="398">
        <v>217</v>
      </c>
      <c r="F32" s="20"/>
      <c r="G32" s="21"/>
    </row>
    <row r="33" spans="1:8">
      <c r="A33" s="202">
        <v>15</v>
      </c>
      <c r="B33" s="379"/>
      <c r="C33" s="381" t="s">
        <v>145</v>
      </c>
      <c r="D33" s="378" t="s">
        <v>106</v>
      </c>
      <c r="E33" s="144">
        <v>1</v>
      </c>
      <c r="F33" s="20"/>
      <c r="G33" s="21"/>
    </row>
    <row r="34" spans="1:8">
      <c r="A34" s="202">
        <v>0</v>
      </c>
      <c r="B34" s="389"/>
      <c r="C34" s="146" t="s">
        <v>146</v>
      </c>
      <c r="D34" s="378" t="s">
        <v>106</v>
      </c>
      <c r="E34" s="144">
        <v>1</v>
      </c>
      <c r="F34" s="20"/>
      <c r="G34" s="21"/>
    </row>
    <row r="35" spans="1:8" s="16" customFormat="1">
      <c r="A35" s="202">
        <v>16</v>
      </c>
      <c r="B35" s="389"/>
      <c r="C35" s="381" t="s">
        <v>147</v>
      </c>
      <c r="D35" s="378" t="s">
        <v>106</v>
      </c>
      <c r="E35" s="144">
        <v>1</v>
      </c>
      <c r="F35" s="45"/>
      <c r="G35" s="46"/>
    </row>
    <row r="36" spans="1:8">
      <c r="A36" s="202">
        <v>0</v>
      </c>
      <c r="B36" s="123"/>
      <c r="C36" s="146" t="s">
        <v>146</v>
      </c>
      <c r="D36" s="378" t="s">
        <v>106</v>
      </c>
      <c r="E36" s="144">
        <v>1</v>
      </c>
      <c r="F36" s="20"/>
      <c r="G36" s="21"/>
    </row>
    <row r="37" spans="1:8">
      <c r="A37" s="122">
        <v>17</v>
      </c>
      <c r="B37" s="419"/>
      <c r="C37" s="194" t="s">
        <v>1679</v>
      </c>
      <c r="D37" s="195" t="s">
        <v>10</v>
      </c>
      <c r="E37" s="939">
        <v>200</v>
      </c>
    </row>
    <row r="38" spans="1:8" ht="26.4">
      <c r="A38" s="854">
        <v>18</v>
      </c>
      <c r="B38" s="881"/>
      <c r="C38" s="877" t="s">
        <v>2162</v>
      </c>
      <c r="D38" s="874" t="s">
        <v>31</v>
      </c>
      <c r="E38" s="880">
        <v>40</v>
      </c>
    </row>
    <row r="39" spans="1:8" s="424" customFormat="1" ht="13.8">
      <c r="A39" s="394"/>
      <c r="B39" s="870"/>
      <c r="C39" s="871"/>
      <c r="D39" s="871" t="s">
        <v>1</v>
      </c>
      <c r="E39" s="871"/>
      <c r="G39" s="427"/>
      <c r="H39" s="427"/>
    </row>
    <row r="40" spans="1:8" s="50" customFormat="1" ht="12.75" customHeight="1">
      <c r="B40" s="51" t="str">
        <f>'1,1'!B22</f>
        <v>Piezīmes:</v>
      </c>
    </row>
    <row r="41" spans="1:8" s="50" customFormat="1" ht="45" customHeight="1">
      <c r="A41"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71"/>
      <c r="C41" s="971"/>
      <c r="D41" s="971"/>
      <c r="E41" s="971"/>
      <c r="F41" s="971"/>
      <c r="G41" s="971"/>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80"/>
  <sheetViews>
    <sheetView showZeros="0" view="pageBreakPreview" topLeftCell="A58" zoomScaleNormal="100" zoomScaleSheetLayoutView="100" workbookViewId="0">
      <selection activeCell="E66" sqref="E66"/>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72" t="s">
        <v>8</v>
      </c>
      <c r="B1" s="972"/>
      <c r="C1" s="972"/>
      <c r="D1" s="10" t="str">
        <f ca="1">MID(CELL("filename",A1), FIND("]", CELL("filename",A1))+ 1, 255)</f>
        <v>1,7</v>
      </c>
      <c r="E1" s="10"/>
      <c r="F1" s="10"/>
      <c r="G1" s="10"/>
    </row>
    <row r="2" spans="1:7" s="9" customFormat="1" ht="17.399999999999999">
      <c r="A2" s="974" t="str">
        <f>C9</f>
        <v>Grīdas</v>
      </c>
      <c r="B2" s="974"/>
      <c r="C2" s="974"/>
      <c r="D2" s="974"/>
      <c r="E2" s="974"/>
      <c r="F2" s="974"/>
      <c r="G2" s="974"/>
    </row>
    <row r="3" spans="1:7" ht="13.8" customHeight="1">
      <c r="A3" s="11" t="s">
        <v>1618</v>
      </c>
      <c r="B3" s="11"/>
      <c r="C3" s="13"/>
      <c r="D3" s="13"/>
      <c r="E3" s="13"/>
      <c r="F3" s="13"/>
    </row>
    <row r="4" spans="1:7" s="16" customFormat="1">
      <c r="A4" s="11" t="s">
        <v>1619</v>
      </c>
      <c r="B4" s="11"/>
      <c r="C4" s="15"/>
      <c r="D4" s="15"/>
      <c r="E4" s="15"/>
      <c r="F4" s="15"/>
    </row>
    <row r="5" spans="1:7" s="16" customFormat="1">
      <c r="A5" s="11" t="s">
        <v>1620</v>
      </c>
      <c r="B5" s="11"/>
      <c r="C5" s="17"/>
      <c r="D5" s="18"/>
      <c r="E5" s="18"/>
      <c r="F5" s="18"/>
    </row>
    <row r="6" spans="1:7">
      <c r="A6" s="19"/>
      <c r="B6" s="19"/>
    </row>
    <row r="7" spans="1:7" ht="14.25" customHeight="1">
      <c r="A7" s="975" t="s">
        <v>0</v>
      </c>
      <c r="B7" s="976"/>
      <c r="C7" s="982" t="s">
        <v>2</v>
      </c>
      <c r="D7" s="980" t="s">
        <v>3</v>
      </c>
      <c r="E7" s="981" t="s">
        <v>4</v>
      </c>
      <c r="F7" s="20"/>
      <c r="G7" s="21"/>
    </row>
    <row r="8" spans="1:7" ht="59.25" customHeight="1">
      <c r="A8" s="975"/>
      <c r="B8" s="977"/>
      <c r="C8" s="982"/>
      <c r="D8" s="980"/>
      <c r="E8" s="981"/>
      <c r="F8" s="20"/>
      <c r="G8" s="21"/>
    </row>
    <row r="9" spans="1:7">
      <c r="A9" s="115"/>
      <c r="B9" s="139"/>
      <c r="C9" s="24" t="s">
        <v>1157</v>
      </c>
      <c r="D9" s="118"/>
      <c r="E9" s="119"/>
      <c r="F9" s="20"/>
      <c r="G9" s="21"/>
    </row>
    <row r="10" spans="1:7">
      <c r="A10" s="122">
        <v>0</v>
      </c>
      <c r="B10" s="123"/>
      <c r="C10" s="125" t="s">
        <v>1206</v>
      </c>
      <c r="D10" s="378"/>
      <c r="E10" s="431"/>
      <c r="F10" s="21"/>
      <c r="G10" s="21"/>
    </row>
    <row r="11" spans="1:7" ht="26.4">
      <c r="A11" s="122">
        <v>1</v>
      </c>
      <c r="B11" s="126"/>
      <c r="C11" s="130" t="s">
        <v>1680</v>
      </c>
      <c r="D11" s="128" t="s">
        <v>16</v>
      </c>
      <c r="E11" s="879">
        <v>300</v>
      </c>
      <c r="F11" s="21"/>
      <c r="G11" s="21"/>
    </row>
    <row r="12" spans="1:7" ht="26.4">
      <c r="A12" s="122">
        <v>2</v>
      </c>
      <c r="B12" s="126"/>
      <c r="C12" s="130" t="s">
        <v>1681</v>
      </c>
      <c r="D12" s="128" t="s">
        <v>16</v>
      </c>
      <c r="E12" s="879">
        <v>1200</v>
      </c>
      <c r="F12" s="21"/>
      <c r="G12" s="21"/>
    </row>
    <row r="13" spans="1:7" ht="26.4">
      <c r="A13" s="122">
        <v>3</v>
      </c>
      <c r="B13" s="126"/>
      <c r="C13" s="130" t="s">
        <v>1682</v>
      </c>
      <c r="D13" s="128" t="s">
        <v>16</v>
      </c>
      <c r="E13" s="879">
        <v>2400</v>
      </c>
      <c r="F13" s="21"/>
      <c r="G13" s="21"/>
    </row>
    <row r="14" spans="1:7" ht="26.4">
      <c r="A14" s="122">
        <v>4</v>
      </c>
      <c r="B14" s="32"/>
      <c r="C14" s="130" t="s">
        <v>1683</v>
      </c>
      <c r="D14" s="37" t="s">
        <v>16</v>
      </c>
      <c r="E14" s="879">
        <v>3600</v>
      </c>
      <c r="F14" s="21"/>
      <c r="G14" s="21"/>
    </row>
    <row r="15" spans="1:7">
      <c r="A15" s="122">
        <v>5</v>
      </c>
      <c r="B15" s="203"/>
      <c r="C15" s="204" t="s">
        <v>1684</v>
      </c>
      <c r="D15" s="203" t="s">
        <v>64</v>
      </c>
      <c r="E15" s="876">
        <v>6000</v>
      </c>
      <c r="F15" s="21"/>
      <c r="G15" s="21"/>
    </row>
    <row r="16" spans="1:7">
      <c r="A16" s="122">
        <v>6</v>
      </c>
      <c r="B16" s="203"/>
      <c r="C16" s="204" t="s">
        <v>1685</v>
      </c>
      <c r="D16" s="203" t="s">
        <v>64</v>
      </c>
      <c r="E16" s="876">
        <v>2905</v>
      </c>
      <c r="F16" s="21"/>
      <c r="G16" s="21"/>
    </row>
    <row r="17" spans="1:7">
      <c r="A17" s="764">
        <v>7</v>
      </c>
      <c r="B17" s="206"/>
      <c r="C17" s="842" t="s">
        <v>1086</v>
      </c>
      <c r="D17" s="853" t="s">
        <v>31</v>
      </c>
      <c r="E17" s="872">
        <v>3095</v>
      </c>
      <c r="F17" s="21"/>
      <c r="G17" s="21"/>
    </row>
    <row r="18" spans="1:7">
      <c r="A18" s="764">
        <v>8</v>
      </c>
      <c r="B18" s="206"/>
      <c r="C18" s="842" t="s">
        <v>1087</v>
      </c>
      <c r="D18" s="853" t="s">
        <v>31</v>
      </c>
      <c r="E18" s="872">
        <v>2905</v>
      </c>
      <c r="F18" s="21"/>
      <c r="G18" s="21"/>
    </row>
    <row r="19" spans="1:7" ht="26.4">
      <c r="A19" s="854" t="s">
        <v>2151</v>
      </c>
      <c r="B19" s="835"/>
      <c r="C19" s="673" t="s">
        <v>2163</v>
      </c>
      <c r="D19" s="839" t="s">
        <v>10</v>
      </c>
      <c r="E19" s="831">
        <v>270</v>
      </c>
      <c r="F19" s="21"/>
      <c r="G19" s="21"/>
    </row>
    <row r="20" spans="1:7" ht="26.4">
      <c r="A20" s="854" t="s">
        <v>2153</v>
      </c>
      <c r="B20" s="835"/>
      <c r="C20" s="673" t="s">
        <v>2164</v>
      </c>
      <c r="D20" s="839" t="s">
        <v>10</v>
      </c>
      <c r="E20" s="831">
        <v>300</v>
      </c>
      <c r="F20" s="21"/>
      <c r="G20" s="21"/>
    </row>
    <row r="21" spans="1:7" ht="13.8">
      <c r="A21" s="122">
        <v>0</v>
      </c>
      <c r="B21" s="28"/>
      <c r="C21" s="207" t="s">
        <v>1686</v>
      </c>
      <c r="D21" s="30"/>
      <c r="E21" s="430"/>
      <c r="F21" s="21"/>
      <c r="G21" s="21"/>
    </row>
    <row r="22" spans="1:7" ht="92.4">
      <c r="A22" s="209">
        <v>9</v>
      </c>
      <c r="B22" s="205"/>
      <c r="C22" s="210" t="s">
        <v>1687</v>
      </c>
      <c r="D22" s="119" t="s">
        <v>31</v>
      </c>
      <c r="E22" s="887">
        <v>2596.6</v>
      </c>
      <c r="F22" s="21"/>
      <c r="G22" s="21"/>
    </row>
    <row r="23" spans="1:7">
      <c r="A23" s="122">
        <v>10</v>
      </c>
      <c r="B23" s="420"/>
      <c r="C23" s="145" t="s">
        <v>1688</v>
      </c>
      <c r="D23" s="143" t="s">
        <v>31</v>
      </c>
      <c r="E23" s="430">
        <v>2596.6</v>
      </c>
      <c r="F23" s="21"/>
      <c r="G23" s="21"/>
    </row>
    <row r="24" spans="1:7" ht="118.8">
      <c r="A24" s="122">
        <v>0</v>
      </c>
      <c r="B24" s="420"/>
      <c r="C24" s="208" t="s">
        <v>1689</v>
      </c>
      <c r="D24" s="143" t="s">
        <v>31</v>
      </c>
      <c r="E24" s="430">
        <v>2726.43</v>
      </c>
      <c r="F24" s="21"/>
      <c r="G24" s="21"/>
    </row>
    <row r="25" spans="1:7">
      <c r="A25" s="854" t="s">
        <v>1710</v>
      </c>
      <c r="B25" s="884"/>
      <c r="C25" s="885" t="s">
        <v>2156</v>
      </c>
      <c r="D25" s="839" t="s">
        <v>31</v>
      </c>
      <c r="E25" s="826">
        <v>2596</v>
      </c>
      <c r="F25" s="21"/>
      <c r="G25" s="21"/>
    </row>
    <row r="26" spans="1:7" ht="13.8">
      <c r="A26" s="122">
        <v>0</v>
      </c>
      <c r="B26" s="28"/>
      <c r="C26" s="207" t="s">
        <v>1690</v>
      </c>
      <c r="D26" s="30"/>
      <c r="E26" s="430"/>
      <c r="F26" s="21"/>
      <c r="G26" s="21"/>
    </row>
    <row r="27" spans="1:7" ht="92.4">
      <c r="A27" s="209">
        <v>11</v>
      </c>
      <c r="B27" s="205"/>
      <c r="C27" s="210" t="s">
        <v>1691</v>
      </c>
      <c r="D27" s="119" t="s">
        <v>31</v>
      </c>
      <c r="E27" s="887">
        <v>1044.9000000000001</v>
      </c>
      <c r="F27" s="21"/>
      <c r="G27" s="21"/>
    </row>
    <row r="28" spans="1:7">
      <c r="A28" s="122">
        <v>12</v>
      </c>
      <c r="B28" s="420"/>
      <c r="C28" s="145" t="s">
        <v>1688</v>
      </c>
      <c r="D28" s="143" t="s">
        <v>31</v>
      </c>
      <c r="E28" s="430">
        <v>1044.9000000000001</v>
      </c>
      <c r="F28" s="21"/>
      <c r="G28" s="21"/>
    </row>
    <row r="29" spans="1:7" ht="118.8">
      <c r="A29" s="122">
        <v>0</v>
      </c>
      <c r="B29" s="420"/>
      <c r="C29" s="208" t="s">
        <v>1689</v>
      </c>
      <c r="D29" s="143" t="s">
        <v>31</v>
      </c>
      <c r="E29" s="430">
        <v>1097.1450000000002</v>
      </c>
      <c r="F29" s="21"/>
      <c r="G29" s="21"/>
    </row>
    <row r="30" spans="1:7" ht="13.8">
      <c r="A30" s="122">
        <v>0</v>
      </c>
      <c r="B30" s="28"/>
      <c r="C30" s="207" t="s">
        <v>1692</v>
      </c>
      <c r="D30" s="30"/>
      <c r="E30" s="430"/>
      <c r="F30" s="21"/>
      <c r="G30" s="21"/>
    </row>
    <row r="31" spans="1:7" ht="92.4">
      <c r="A31" s="209">
        <v>13</v>
      </c>
      <c r="B31" s="205"/>
      <c r="C31" s="210" t="s">
        <v>1691</v>
      </c>
      <c r="D31" s="119" t="s">
        <v>31</v>
      </c>
      <c r="E31" s="887">
        <v>1761.6</v>
      </c>
      <c r="F31" s="21"/>
      <c r="G31" s="21"/>
    </row>
    <row r="32" spans="1:7">
      <c r="A32" s="122">
        <v>14</v>
      </c>
      <c r="B32" s="420"/>
      <c r="C32" s="145" t="s">
        <v>1688</v>
      </c>
      <c r="D32" s="143" t="s">
        <v>31</v>
      </c>
      <c r="E32" s="430">
        <v>1761.6</v>
      </c>
      <c r="F32" s="21"/>
      <c r="G32" s="21"/>
    </row>
    <row r="33" spans="1:7" ht="118.8">
      <c r="A33" s="122">
        <v>0</v>
      </c>
      <c r="B33" s="420"/>
      <c r="C33" s="208" t="s">
        <v>1689</v>
      </c>
      <c r="D33" s="143" t="s">
        <v>31</v>
      </c>
      <c r="E33" s="430">
        <v>1849.68</v>
      </c>
      <c r="F33" s="21"/>
      <c r="G33" s="21"/>
    </row>
    <row r="34" spans="1:7" ht="66">
      <c r="A34" s="122">
        <v>15</v>
      </c>
      <c r="B34" s="420"/>
      <c r="C34" s="145" t="s">
        <v>1693</v>
      </c>
      <c r="D34" s="143" t="s">
        <v>31</v>
      </c>
      <c r="E34" s="430">
        <v>872.3</v>
      </c>
      <c r="F34" s="21"/>
      <c r="G34" s="21"/>
    </row>
    <row r="35" spans="1:7" ht="13.8">
      <c r="A35" s="122">
        <v>0</v>
      </c>
      <c r="B35" s="28"/>
      <c r="C35" s="207" t="s">
        <v>1694</v>
      </c>
      <c r="D35" s="30"/>
      <c r="E35" s="430"/>
      <c r="F35" s="21"/>
      <c r="G35" s="21"/>
    </row>
    <row r="36" spans="1:7" ht="92.4">
      <c r="A36" s="209">
        <v>16</v>
      </c>
      <c r="B36" s="205"/>
      <c r="C36" s="210" t="s">
        <v>1687</v>
      </c>
      <c r="D36" s="119" t="s">
        <v>31</v>
      </c>
      <c r="E36" s="887">
        <v>680.6</v>
      </c>
      <c r="F36" s="21"/>
      <c r="G36" s="21"/>
    </row>
    <row r="37" spans="1:7">
      <c r="A37" s="122">
        <v>17</v>
      </c>
      <c r="B37" s="420"/>
      <c r="C37" s="145" t="s">
        <v>1688</v>
      </c>
      <c r="D37" s="143" t="s">
        <v>31</v>
      </c>
      <c r="E37" s="430">
        <v>680.6</v>
      </c>
      <c r="F37" s="21"/>
      <c r="G37" s="21"/>
    </row>
    <row r="38" spans="1:7" ht="118.8">
      <c r="A38" s="122">
        <v>0</v>
      </c>
      <c r="B38" s="420"/>
      <c r="C38" s="208" t="s">
        <v>1689</v>
      </c>
      <c r="D38" s="143" t="s">
        <v>31</v>
      </c>
      <c r="E38" s="430">
        <v>714.63000000000011</v>
      </c>
      <c r="F38" s="21"/>
      <c r="G38" s="21"/>
    </row>
    <row r="39" spans="1:7" ht="66">
      <c r="A39" s="122">
        <v>18</v>
      </c>
      <c r="B39" s="420"/>
      <c r="C39" s="145" t="s">
        <v>1693</v>
      </c>
      <c r="D39" s="143" t="s">
        <v>31</v>
      </c>
      <c r="E39" s="430">
        <v>680.6</v>
      </c>
      <c r="F39" s="21"/>
      <c r="G39" s="21"/>
    </row>
    <row r="40" spans="1:7">
      <c r="A40" s="854" t="s">
        <v>2157</v>
      </c>
      <c r="B40" s="884"/>
      <c r="C40" s="885" t="s">
        <v>2156</v>
      </c>
      <c r="D40" s="839" t="s">
        <v>31</v>
      </c>
      <c r="E40" s="826">
        <v>680.6</v>
      </c>
      <c r="F40" s="21"/>
      <c r="G40" s="21"/>
    </row>
    <row r="41" spans="1:7" ht="13.8">
      <c r="A41" s="122">
        <v>0</v>
      </c>
      <c r="B41" s="28"/>
      <c r="C41" s="207" t="s">
        <v>1695</v>
      </c>
      <c r="D41" s="30"/>
      <c r="E41" s="430"/>
      <c r="F41" s="21"/>
      <c r="G41" s="21"/>
    </row>
    <row r="42" spans="1:7" ht="26.4">
      <c r="A42" s="209">
        <v>19</v>
      </c>
      <c r="B42" s="886"/>
      <c r="C42" s="211" t="s">
        <v>1696</v>
      </c>
      <c r="D42" s="119" t="s">
        <v>31</v>
      </c>
      <c r="E42" s="887">
        <v>228.7</v>
      </c>
      <c r="F42" s="21"/>
      <c r="G42" s="21"/>
    </row>
    <row r="43" spans="1:7" ht="26.4">
      <c r="A43" s="122">
        <v>20</v>
      </c>
      <c r="B43" s="420"/>
      <c r="C43" s="145" t="s">
        <v>1697</v>
      </c>
      <c r="D43" s="143" t="s">
        <v>31</v>
      </c>
      <c r="E43" s="887">
        <v>228.7</v>
      </c>
      <c r="F43" s="21"/>
      <c r="G43" s="21"/>
    </row>
    <row r="44" spans="1:7" ht="13.8">
      <c r="A44" s="122">
        <v>0</v>
      </c>
      <c r="B44" s="28"/>
      <c r="C44" s="207" t="s">
        <v>1698</v>
      </c>
      <c r="D44" s="30"/>
      <c r="E44" s="430"/>
      <c r="F44" s="21"/>
      <c r="G44" s="21"/>
    </row>
    <row r="45" spans="1:7" ht="26.4">
      <c r="A45" s="122">
        <v>21</v>
      </c>
      <c r="B45" s="420"/>
      <c r="C45" s="145" t="s">
        <v>1699</v>
      </c>
      <c r="D45" s="143" t="s">
        <v>31</v>
      </c>
      <c r="E45" s="887">
        <v>147.6</v>
      </c>
      <c r="F45" s="21"/>
      <c r="G45" s="21"/>
    </row>
    <row r="46" spans="1:7" ht="13.8">
      <c r="A46" s="122">
        <v>0</v>
      </c>
      <c r="B46" s="28"/>
      <c r="C46" s="207" t="s">
        <v>148</v>
      </c>
      <c r="D46" s="30"/>
      <c r="E46" s="430"/>
      <c r="F46" s="21"/>
      <c r="G46" s="21"/>
    </row>
    <row r="47" spans="1:7" ht="26.4">
      <c r="A47" s="122">
        <v>22</v>
      </c>
      <c r="B47" s="420"/>
      <c r="C47" s="145" t="s">
        <v>1700</v>
      </c>
      <c r="D47" s="143" t="s">
        <v>31</v>
      </c>
      <c r="E47" s="430">
        <v>775.6</v>
      </c>
      <c r="F47" s="21"/>
      <c r="G47" s="21"/>
    </row>
    <row r="48" spans="1:7" ht="26.4">
      <c r="A48" s="122">
        <v>23</v>
      </c>
      <c r="B48" s="420"/>
      <c r="C48" s="145" t="s">
        <v>1701</v>
      </c>
      <c r="D48" s="143" t="s">
        <v>31</v>
      </c>
      <c r="E48" s="430">
        <v>228.7</v>
      </c>
      <c r="F48" s="21"/>
      <c r="G48" s="21"/>
    </row>
    <row r="49" spans="1:7" ht="26.4">
      <c r="A49" s="122">
        <v>24</v>
      </c>
      <c r="B49" s="428"/>
      <c r="C49" s="212" t="s">
        <v>1702</v>
      </c>
      <c r="D49" s="213" t="s">
        <v>31</v>
      </c>
      <c r="E49" s="883">
        <v>3615.5</v>
      </c>
      <c r="F49" s="21"/>
      <c r="G49" s="21"/>
    </row>
    <row r="50" spans="1:7" ht="66">
      <c r="A50" s="122">
        <v>25</v>
      </c>
      <c r="B50" s="420"/>
      <c r="C50" s="145" t="s">
        <v>1693</v>
      </c>
      <c r="D50" s="143" t="s">
        <v>31</v>
      </c>
      <c r="E50" s="430">
        <v>416.3</v>
      </c>
      <c r="F50" s="21"/>
      <c r="G50" s="21"/>
    </row>
    <row r="51" spans="1:7">
      <c r="A51" s="122">
        <v>26</v>
      </c>
      <c r="B51" s="420"/>
      <c r="C51" s="145" t="s">
        <v>149</v>
      </c>
      <c r="D51" s="143" t="s">
        <v>31</v>
      </c>
      <c r="E51" s="430">
        <v>251.10000000000002</v>
      </c>
      <c r="F51" s="21"/>
      <c r="G51" s="21"/>
    </row>
    <row r="52" spans="1:7">
      <c r="A52" s="122">
        <v>0</v>
      </c>
      <c r="B52" s="420"/>
      <c r="C52" s="208" t="s">
        <v>150</v>
      </c>
      <c r="D52" s="143" t="s">
        <v>47</v>
      </c>
      <c r="E52" s="430">
        <v>527.31000000000006</v>
      </c>
      <c r="F52" s="21"/>
      <c r="G52" s="21"/>
    </row>
    <row r="53" spans="1:7">
      <c r="A53" s="122">
        <v>0</v>
      </c>
      <c r="B53" s="420"/>
      <c r="C53" s="208" t="s">
        <v>105</v>
      </c>
      <c r="D53" s="143" t="s">
        <v>31</v>
      </c>
      <c r="E53" s="430">
        <v>251.10000000000002</v>
      </c>
      <c r="F53" s="21"/>
      <c r="G53" s="21"/>
    </row>
    <row r="54" spans="1:7">
      <c r="A54" s="122">
        <v>27</v>
      </c>
      <c r="B54" s="420"/>
      <c r="C54" s="145" t="s">
        <v>151</v>
      </c>
      <c r="D54" s="143" t="s">
        <v>31</v>
      </c>
      <c r="E54" s="430">
        <v>724</v>
      </c>
      <c r="F54" s="21"/>
      <c r="G54" s="21"/>
    </row>
    <row r="55" spans="1:7">
      <c r="A55" s="122">
        <v>0</v>
      </c>
      <c r="B55" s="420"/>
      <c r="C55" s="208" t="s">
        <v>1207</v>
      </c>
      <c r="D55" s="143" t="s">
        <v>31</v>
      </c>
      <c r="E55" s="430">
        <v>781.92000000000007</v>
      </c>
      <c r="F55" s="21"/>
      <c r="G55" s="21"/>
    </row>
    <row r="56" spans="1:7">
      <c r="A56" s="122">
        <v>0</v>
      </c>
      <c r="B56" s="420"/>
      <c r="C56" s="214" t="s">
        <v>152</v>
      </c>
      <c r="D56" s="143" t="s">
        <v>47</v>
      </c>
      <c r="E56" s="430">
        <v>3185.6000000000004</v>
      </c>
      <c r="F56" s="21"/>
      <c r="G56" s="21"/>
    </row>
    <row r="57" spans="1:7" s="16" customFormat="1">
      <c r="A57" s="122">
        <v>0</v>
      </c>
      <c r="B57" s="420"/>
      <c r="C57" s="208" t="s">
        <v>153</v>
      </c>
      <c r="D57" s="143" t="s">
        <v>47</v>
      </c>
      <c r="E57" s="430">
        <v>318.56</v>
      </c>
      <c r="F57" s="46"/>
      <c r="G57" s="46"/>
    </row>
    <row r="58" spans="1:7" s="16" customFormat="1">
      <c r="A58" s="122">
        <v>28</v>
      </c>
      <c r="B58" s="420"/>
      <c r="C58" s="145" t="s">
        <v>154</v>
      </c>
      <c r="D58" s="143" t="s">
        <v>31</v>
      </c>
      <c r="E58" s="430">
        <v>42.8</v>
      </c>
      <c r="F58" s="46"/>
      <c r="G58" s="46"/>
    </row>
    <row r="59" spans="1:7" ht="26.4">
      <c r="A59" s="122">
        <v>0</v>
      </c>
      <c r="B59" s="420"/>
      <c r="C59" s="208" t="s">
        <v>1208</v>
      </c>
      <c r="D59" s="143" t="s">
        <v>31</v>
      </c>
      <c r="E59" s="430">
        <v>53.5</v>
      </c>
      <c r="F59" s="21"/>
      <c r="G59" s="21"/>
    </row>
    <row r="60" spans="1:7">
      <c r="A60" s="122">
        <v>0</v>
      </c>
      <c r="B60" s="420"/>
      <c r="C60" s="208" t="s">
        <v>155</v>
      </c>
      <c r="D60" s="143" t="s">
        <v>47</v>
      </c>
      <c r="E60" s="430">
        <v>19.259999999999998</v>
      </c>
      <c r="F60" s="21"/>
      <c r="G60" s="21"/>
    </row>
    <row r="61" spans="1:7">
      <c r="A61" s="122">
        <v>0</v>
      </c>
      <c r="B61" s="420"/>
      <c r="C61" s="208" t="s">
        <v>156</v>
      </c>
      <c r="D61" s="143" t="s">
        <v>144</v>
      </c>
      <c r="E61" s="430">
        <v>29.959999999999997</v>
      </c>
      <c r="F61" s="21"/>
      <c r="G61" s="21"/>
    </row>
    <row r="62" spans="1:7">
      <c r="A62" s="122">
        <v>29</v>
      </c>
      <c r="B62" s="420"/>
      <c r="C62" s="145" t="s">
        <v>154</v>
      </c>
      <c r="D62" s="143" t="s">
        <v>31</v>
      </c>
      <c r="E62" s="430">
        <v>373.5</v>
      </c>
      <c r="F62" s="21"/>
      <c r="G62" s="21"/>
    </row>
    <row r="63" spans="1:7" ht="26.4">
      <c r="A63" s="122">
        <v>0</v>
      </c>
      <c r="B63" s="420"/>
      <c r="C63" s="208" t="s">
        <v>1209</v>
      </c>
      <c r="D63" s="143" t="s">
        <v>31</v>
      </c>
      <c r="E63" s="430">
        <v>466.875</v>
      </c>
      <c r="F63" s="21"/>
      <c r="G63" s="21"/>
    </row>
    <row r="64" spans="1:7">
      <c r="A64" s="122">
        <v>0</v>
      </c>
      <c r="B64" s="420"/>
      <c r="C64" s="208" t="s">
        <v>155</v>
      </c>
      <c r="D64" s="143" t="s">
        <v>47</v>
      </c>
      <c r="E64" s="430">
        <v>168.07500000000002</v>
      </c>
      <c r="F64" s="21"/>
      <c r="G64" s="21"/>
    </row>
    <row r="65" spans="1:7">
      <c r="A65" s="122">
        <v>0</v>
      </c>
      <c r="B65" s="420"/>
      <c r="C65" s="208" t="s">
        <v>156</v>
      </c>
      <c r="D65" s="143" t="s">
        <v>144</v>
      </c>
      <c r="E65" s="430">
        <v>261.45</v>
      </c>
      <c r="F65" s="21"/>
      <c r="G65" s="21"/>
    </row>
    <row r="66" spans="1:7" ht="26.4">
      <c r="A66" s="854">
        <v>30</v>
      </c>
      <c r="B66" s="875"/>
      <c r="C66" s="830" t="s">
        <v>2158</v>
      </c>
      <c r="D66" s="839" t="s">
        <v>31</v>
      </c>
      <c r="E66" s="831">
        <v>444.7</v>
      </c>
      <c r="F66" s="21"/>
      <c r="G66" s="21"/>
    </row>
    <row r="67" spans="1:7">
      <c r="A67" s="122">
        <v>31</v>
      </c>
      <c r="B67" s="420"/>
      <c r="C67" s="145" t="s">
        <v>157</v>
      </c>
      <c r="D67" s="143" t="s">
        <v>10</v>
      </c>
      <c r="E67" s="430">
        <v>820</v>
      </c>
      <c r="F67" s="21"/>
      <c r="G67" s="21"/>
    </row>
    <row r="68" spans="1:7" ht="13.8">
      <c r="A68" s="27">
        <v>0</v>
      </c>
      <c r="B68" s="28"/>
      <c r="C68" s="207" t="s">
        <v>158</v>
      </c>
      <c r="D68" s="30"/>
      <c r="E68" s="431"/>
      <c r="F68" s="21"/>
      <c r="G68" s="21"/>
    </row>
    <row r="69" spans="1:7">
      <c r="A69" s="141">
        <v>32</v>
      </c>
      <c r="B69" s="429"/>
      <c r="C69" s="215" t="s">
        <v>159</v>
      </c>
      <c r="D69" s="143" t="s">
        <v>30</v>
      </c>
      <c r="E69" s="430">
        <v>1</v>
      </c>
      <c r="F69" s="21"/>
      <c r="G69" s="21"/>
    </row>
    <row r="70" spans="1:7">
      <c r="A70" s="141">
        <v>0</v>
      </c>
      <c r="B70" s="429"/>
      <c r="C70" s="216" t="s">
        <v>1210</v>
      </c>
      <c r="D70" s="143" t="s">
        <v>30</v>
      </c>
      <c r="E70" s="430">
        <v>1</v>
      </c>
      <c r="F70" s="21"/>
      <c r="G70" s="21"/>
    </row>
    <row r="71" spans="1:7">
      <c r="A71" s="141">
        <v>33</v>
      </c>
      <c r="B71" s="429"/>
      <c r="C71" s="215" t="s">
        <v>159</v>
      </c>
      <c r="D71" s="143" t="s">
        <v>30</v>
      </c>
      <c r="E71" s="430">
        <v>1</v>
      </c>
      <c r="F71" s="21"/>
      <c r="G71" s="21"/>
    </row>
    <row r="72" spans="1:7" ht="26.4">
      <c r="A72" s="141">
        <v>0</v>
      </c>
      <c r="B72" s="429"/>
      <c r="C72" s="216" t="s">
        <v>160</v>
      </c>
      <c r="D72" s="143" t="s">
        <v>30</v>
      </c>
      <c r="E72" s="430">
        <v>1</v>
      </c>
      <c r="F72" s="21"/>
      <c r="G72" s="21"/>
    </row>
    <row r="73" spans="1:7">
      <c r="A73" s="406"/>
      <c r="B73" s="414"/>
      <c r="C73" s="42"/>
      <c r="D73" s="43"/>
      <c r="E73" s="432"/>
      <c r="F73" s="21"/>
      <c r="G73" s="21"/>
    </row>
    <row r="74" spans="1:7" ht="13.8">
      <c r="A74" s="387"/>
      <c r="B74" s="387"/>
      <c r="C74" s="418"/>
      <c r="D74" s="418" t="s">
        <v>1</v>
      </c>
      <c r="E74" s="418"/>
      <c r="F74" s="21"/>
      <c r="G74" s="21"/>
    </row>
    <row r="75" spans="1:7">
      <c r="A75" s="410"/>
      <c r="B75" s="410"/>
      <c r="C75" s="405"/>
      <c r="D75" s="405"/>
      <c r="E75" s="405"/>
      <c r="F75" s="21"/>
      <c r="G75" s="21"/>
    </row>
    <row r="76" spans="1:7">
      <c r="A76" s="410"/>
      <c r="B76" s="410"/>
      <c r="C76" s="405"/>
      <c r="D76" s="405"/>
      <c r="E76" s="405"/>
      <c r="F76" s="21"/>
      <c r="G76" s="21"/>
    </row>
    <row r="77" spans="1:7">
      <c r="A77" s="410"/>
      <c r="B77" s="410"/>
      <c r="C77" s="405"/>
      <c r="D77" s="405"/>
      <c r="E77" s="405"/>
      <c r="F77" s="21"/>
      <c r="G77" s="21"/>
    </row>
    <row r="78" spans="1:7">
      <c r="A78" s="410"/>
      <c r="B78" s="410"/>
      <c r="C78" s="405"/>
      <c r="D78" s="405"/>
      <c r="E78" s="405"/>
      <c r="F78" s="21"/>
      <c r="G78" s="21"/>
    </row>
    <row r="79" spans="1:7">
      <c r="A79" s="410"/>
      <c r="B79" s="410"/>
      <c r="C79" s="405"/>
      <c r="D79" s="405"/>
      <c r="E79" s="405"/>
      <c r="F79" s="21"/>
      <c r="G79" s="21"/>
    </row>
    <row r="80" spans="1:7" s="50" customFormat="1" ht="45" customHeight="1">
      <c r="A80" s="97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0" s="971"/>
      <c r="C80" s="971"/>
      <c r="D80" s="971"/>
      <c r="E80" s="971"/>
      <c r="F80" s="971"/>
      <c r="G80" s="971"/>
    </row>
  </sheetData>
  <mergeCells count="8">
    <mergeCell ref="A80:G8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74</vt:i4>
      </vt:variant>
    </vt:vector>
  </HeadingPairs>
  <TitlesOfParts>
    <vt:vector size="114" baseType="lpstr">
      <vt:lpstr>Koptame </vt:lpstr>
      <vt:lpstr>kops1 </vt:lpstr>
      <vt:lpstr>1,1</vt:lpstr>
      <vt:lpstr>1,2</vt:lpstr>
      <vt:lpstr>1,3</vt:lpstr>
      <vt:lpstr>1,4</vt:lpstr>
      <vt:lpstr>1,5</vt:lpstr>
      <vt:lpstr>1,6</vt:lpstr>
      <vt:lpstr>1,7</vt:lpstr>
      <vt:lpstr>1,8</vt:lpstr>
      <vt:lpstr>1,9</vt:lpstr>
      <vt:lpstr>1,10</vt:lpstr>
      <vt:lpstr>1,11</vt:lpstr>
      <vt:lpstr>1,12</vt:lpstr>
      <vt:lpstr>1,13</vt:lpstr>
      <vt:lpstr>kops2</vt:lpstr>
      <vt:lpstr>2,1</vt:lpstr>
      <vt:lpstr>2,2</vt:lpstr>
      <vt:lpstr>2,3</vt:lpstr>
      <vt:lpstr>2,4</vt:lpstr>
      <vt:lpstr>2,5</vt:lpstr>
      <vt:lpstr>2,6</vt:lpstr>
      <vt:lpstr>2,7</vt:lpstr>
      <vt:lpstr>2,8</vt:lpstr>
      <vt:lpstr>2,9</vt:lpstr>
      <vt:lpstr>2,10</vt:lpstr>
      <vt:lpstr>2,11</vt:lpstr>
      <vt:lpstr>2,12</vt:lpstr>
      <vt:lpstr>2,13</vt:lpstr>
      <vt:lpstr>2,14</vt:lpstr>
      <vt:lpstr>2,15</vt:lpstr>
      <vt:lpstr>kops3</vt:lpstr>
      <vt:lpstr>3,1</vt:lpstr>
      <vt:lpstr>3,2</vt:lpstr>
      <vt:lpstr>3,3</vt:lpstr>
      <vt:lpstr>3,4</vt:lpstr>
      <vt:lpstr>3,5</vt:lpstr>
      <vt:lpstr>3,6</vt:lpstr>
      <vt:lpstr>kops4</vt:lpstr>
      <vt:lpstr>4,1</vt:lpstr>
      <vt:lpstr>'1,1'!Print_Area</vt:lpstr>
      <vt:lpstr>'1,10'!Print_Area</vt:lpstr>
      <vt:lpstr>'1,11'!Print_Area</vt:lpstr>
      <vt:lpstr>'1,12'!Print_Area</vt:lpstr>
      <vt:lpstr>'1,13'!Print_Area</vt:lpstr>
      <vt:lpstr>'1,2'!Print_Area</vt:lpstr>
      <vt:lpstr>'1,3'!Print_Area</vt:lpstr>
      <vt:lpstr>'1,4'!Print_Area</vt:lpstr>
      <vt:lpstr>'1,5'!Print_Area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 '!Print_Area</vt:lpstr>
      <vt:lpstr>'1,1'!Print_Titles</vt:lpstr>
      <vt:lpstr>'1,10'!Print_Titles</vt:lpstr>
      <vt:lpstr>'1,11'!Print_Titles</vt:lpstr>
      <vt:lpstr>'1,12'!Print_Titles</vt:lpstr>
      <vt:lpstr>'1,13'!Print_Titles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'2,14'!Print_Titles</vt:lpstr>
      <vt:lpstr>'2,15'!Print_Titles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 '!Print_Titles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Ingars Pazņikovs</cp:lastModifiedBy>
  <cp:lastPrinted>2017-12-05T07:50:51Z</cp:lastPrinted>
  <dcterms:created xsi:type="dcterms:W3CDTF">2011-09-07T11:49:58Z</dcterms:created>
  <dcterms:modified xsi:type="dcterms:W3CDTF">2018-10-19T12:38:58Z</dcterms:modified>
</cp:coreProperties>
</file>