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P:\iepirkumi\iepirkumi\ERAF_iepirkumi\VBOP_2018_49_ERAF_VATP6_ekas_buvn\Nolikums\Skaidrojumi_grozijumi\"/>
    </mc:Choice>
  </mc:AlternateContent>
  <xr:revisionPtr revIDLastSave="0" documentId="13_ncr:1_{AA36EC57-496C-4C86-A636-BE7A9A4A168D}" xr6:coauthVersionLast="37" xr6:coauthVersionMax="37" xr10:uidLastSave="{00000000-0000-0000-0000-000000000000}"/>
  <bookViews>
    <workbookView xWindow="0" yWindow="0" windowWidth="26085" windowHeight="10755" tabRatio="766" firstSheet="28" activeTab="39"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1,13" sheetId="133" r:id="rId15"/>
    <sheet name="kops2" sheetId="130" r:id="rId16"/>
    <sheet name="2,1" sheetId="98" r:id="rId17"/>
    <sheet name="2,2" sheetId="99" r:id="rId18"/>
    <sheet name="2,3" sheetId="100" r:id="rId19"/>
    <sheet name="2,4" sheetId="101" r:id="rId20"/>
    <sheet name="2,5" sheetId="102" r:id="rId21"/>
    <sheet name="2,6" sheetId="103" r:id="rId22"/>
    <sheet name="2,7" sheetId="104" r:id="rId23"/>
    <sheet name="2,8" sheetId="105" r:id="rId24"/>
    <sheet name="2,9" sheetId="106" r:id="rId25"/>
    <sheet name="2,10" sheetId="107" r:id="rId26"/>
    <sheet name="2,11" sheetId="108" r:id="rId27"/>
    <sheet name="2,12" sheetId="111" r:id="rId28"/>
    <sheet name="2,13" sheetId="112" r:id="rId29"/>
    <sheet name="2,14" sheetId="113" r:id="rId30"/>
    <sheet name="2,15" sheetId="114" r:id="rId31"/>
    <sheet name="kops3" sheetId="131" r:id="rId32"/>
    <sheet name="3,1" sheetId="119" r:id="rId33"/>
    <sheet name="3,2" sheetId="120" r:id="rId34"/>
    <sheet name="3,3" sheetId="121" r:id="rId35"/>
    <sheet name="3,4" sheetId="109" r:id="rId36"/>
    <sheet name="3,5" sheetId="110" r:id="rId37"/>
    <sheet name="3,6" sheetId="122" r:id="rId38"/>
    <sheet name="kops4" sheetId="132" r:id="rId39"/>
    <sheet name="4,1" sheetId="127" r:id="rId40"/>
  </sheets>
  <externalReferences>
    <externalReference r:id="rId41"/>
  </externalReferences>
  <definedNames>
    <definedName name="_xlnm._FilterDatabase" localSheetId="37" hidden="1">'3,6'!$D$1:$D$49</definedName>
    <definedName name="A">'[1]2'!$A$1</definedName>
    <definedName name="P" localSheetId="2">#REF!</definedName>
    <definedName name="P" localSheetId="11">#REF!</definedName>
    <definedName name="P" localSheetId="12">#REF!</definedName>
    <definedName name="P" localSheetId="13">#REF!</definedName>
    <definedName name="P" localSheetId="14">#REF!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6">#REF!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7">#REF!</definedName>
    <definedName name="P" localSheetId="39">#REF!</definedName>
    <definedName name="P" localSheetId="1">#REF!</definedName>
    <definedName name="P" localSheetId="15">#REF!</definedName>
    <definedName name="P" localSheetId="31">#REF!</definedName>
    <definedName name="P" localSheetId="38">#REF!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'1,12'!$A$1:$G$51</definedName>
    <definedName name="_xlnm.Print_Area" localSheetId="14">'1,13'!$A$1:$G$31</definedName>
    <definedName name="_xlnm.Print_Area" localSheetId="3">'1,2'!$A$1:$G$51</definedName>
    <definedName name="_xlnm.Print_Area" localSheetId="4">'1,3'!$A$1:$G$121</definedName>
    <definedName name="_xlnm.Print_Area" localSheetId="5">'1,4'!$A$1:$G$45</definedName>
    <definedName name="_xlnm.Print_Area" localSheetId="6">'1,5'!$A$1:$G$47</definedName>
    <definedName name="_xlnm.Print_Area" localSheetId="8">'1,7'!$A$1:$G$80</definedName>
    <definedName name="_xlnm.Print_Area" localSheetId="9">'1,8'!$A$1:$G$54</definedName>
    <definedName name="_xlnm.Print_Area" localSheetId="10">'1,9'!$A$1:$G$49</definedName>
    <definedName name="_xlnm.Print_Area" localSheetId="16">'2,1'!$A$1:$H$100</definedName>
    <definedName name="_xlnm.Print_Area" localSheetId="25">'2,10'!$A$1:$H$19</definedName>
    <definedName name="_xlnm.Print_Area" localSheetId="26">'2,11'!$A$1:$G$15</definedName>
    <definedName name="_xlnm.Print_Area" localSheetId="27">'2,12'!$A$1:$H$44</definedName>
    <definedName name="_xlnm.Print_Area" localSheetId="28">'2,13'!$A$1:$H$65</definedName>
    <definedName name="_xlnm.Print_Area" localSheetId="29">'2,14'!$A$1:$H$148</definedName>
    <definedName name="_xlnm.Print_Area" localSheetId="30">'2,15'!$A$1:$I$343</definedName>
    <definedName name="_xlnm.Print_Area" localSheetId="17">'2,2'!$A$1:$H$36</definedName>
    <definedName name="_xlnm.Print_Area" localSheetId="18">'2,3'!$A$1:$H$132</definedName>
    <definedName name="_xlnm.Print_Area" localSheetId="19">'2,4'!$A$1:$H$220</definedName>
    <definedName name="_xlnm.Print_Area" localSheetId="20">'2,5'!$A$1:$H$104</definedName>
    <definedName name="_xlnm.Print_Area" localSheetId="21">'2,6'!$A$1:$H$264</definedName>
    <definedName name="_xlnm.Print_Area" localSheetId="22">'2,7'!$A$1:$H$57</definedName>
    <definedName name="_xlnm.Print_Area" localSheetId="23">'2,8'!$A$1:$H$56</definedName>
    <definedName name="_xlnm.Print_Area" localSheetId="24">'2,9'!$A$1:$H$41</definedName>
    <definedName name="_xlnm.Print_Area" localSheetId="32">'3,1'!$A$1:$H$52</definedName>
    <definedName name="_xlnm.Print_Area" localSheetId="33">'3,2'!$A$1:$H$38</definedName>
    <definedName name="_xlnm.Print_Area" localSheetId="34">'3,3'!$A$1:$H$76</definedName>
    <definedName name="_xlnm.Print_Area" localSheetId="35">'3,4'!$A$1:$G$79</definedName>
    <definedName name="_xlnm.Print_Area" localSheetId="36">'3,5'!$A$1:$G$67</definedName>
    <definedName name="_xlnm.Print_Area" localSheetId="37">'3,6'!$A$1:$G$49</definedName>
    <definedName name="_xlnm.Print_Area" localSheetId="39">'4,1'!$A$1:$G$86</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14">'1,13'!$7:$8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6">'2,1'!$7:$8</definedName>
    <definedName name="_xlnm.Print_Titles" localSheetId="25">'2,10'!$7:$8</definedName>
    <definedName name="_xlnm.Print_Titles" localSheetId="26">'2,11'!$7:$8</definedName>
    <definedName name="_xlnm.Print_Titles" localSheetId="27">'2,12'!$7:$8</definedName>
    <definedName name="_xlnm.Print_Titles" localSheetId="28">'2,13'!$7:$8</definedName>
    <definedName name="_xlnm.Print_Titles" localSheetId="29">'2,14'!$7:$8</definedName>
    <definedName name="_xlnm.Print_Titles" localSheetId="30">'2,15'!$7:$8</definedName>
    <definedName name="_xlnm.Print_Titles" localSheetId="17">'2,2'!$7:$8</definedName>
    <definedName name="_xlnm.Print_Titles" localSheetId="18">'2,3'!$7:$8</definedName>
    <definedName name="_xlnm.Print_Titles" localSheetId="19">'2,4'!$7:$8</definedName>
    <definedName name="_xlnm.Print_Titles" localSheetId="20">'2,5'!$7:$8</definedName>
    <definedName name="_xlnm.Print_Titles" localSheetId="21">'2,6'!$7:$8</definedName>
    <definedName name="_xlnm.Print_Titles" localSheetId="22">'2,7'!$7:$8</definedName>
    <definedName name="_xlnm.Print_Titles" localSheetId="23">'2,8'!$7:$8</definedName>
    <definedName name="_xlnm.Print_Titles" localSheetId="24">'2,9'!$7:$8</definedName>
    <definedName name="_xlnm.Print_Titles" localSheetId="32">'3,1'!$7:$8</definedName>
    <definedName name="_xlnm.Print_Titles" localSheetId="33">'3,2'!$7:$8</definedName>
    <definedName name="_xlnm.Print_Titles" localSheetId="34">'3,3'!$7:$8</definedName>
    <definedName name="_xlnm.Print_Titles" localSheetId="35">'3,4'!$7:$8</definedName>
    <definedName name="_xlnm.Print_Titles" localSheetId="36">'3,5'!$7:$8</definedName>
    <definedName name="_xlnm.Print_Titles" localSheetId="37">'3,6'!$7:$8</definedName>
    <definedName name="_xlnm.Print_Titles" localSheetId="39">'4,1'!$7:$8</definedName>
    <definedName name="_xlnm.Print_Titles" localSheetId="1">'kops1 '!$15:$16</definedName>
    <definedName name="_xlnm.Print_Titles" localSheetId="15">kops2!$18:$19</definedName>
    <definedName name="_xlnm.Print_Titles" localSheetId="31">kops3!$18:$19</definedName>
    <definedName name="_xlnm.Print_Titles" localSheetId="38">kops4!$18:$18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1" i="127" l="1"/>
  <c r="E37" i="122" l="1"/>
  <c r="E29" i="122"/>
  <c r="A40" i="122"/>
  <c r="A41" i="122" s="1"/>
  <c r="A42" i="122" s="1"/>
  <c r="A43" i="122" s="1"/>
  <c r="A44" i="122" s="1"/>
  <c r="A45" i="122" s="1"/>
  <c r="A29" i="122"/>
  <c r="A30" i="122" s="1"/>
  <c r="A31" i="122" s="1"/>
  <c r="A32" i="122" s="1"/>
  <c r="A33" i="122" s="1"/>
  <c r="A34" i="122" s="1"/>
  <c r="A35" i="122" s="1"/>
  <c r="A36" i="122" s="1"/>
  <c r="A37" i="122" s="1"/>
  <c r="E26" i="122"/>
  <c r="A12" i="122"/>
  <c r="A13" i="122" s="1"/>
  <c r="A14" i="122" s="1"/>
  <c r="A15" i="122" s="1"/>
  <c r="A16" i="122" s="1"/>
  <c r="A17" i="122" s="1"/>
  <c r="A18" i="122" s="1"/>
  <c r="A19" i="122" s="1"/>
  <c r="A20" i="122" s="1"/>
  <c r="A21" i="122" s="1"/>
  <c r="A22" i="122" s="1"/>
  <c r="A23" i="122" s="1"/>
  <c r="A24" i="122" s="1"/>
  <c r="A25" i="122" s="1"/>
  <c r="A26" i="122" s="1"/>
  <c r="E35" i="122" l="1"/>
  <c r="E36" i="122" s="1"/>
  <c r="A31" i="133"/>
  <c r="B30" i="133"/>
  <c r="A2" i="133"/>
  <c r="D1" i="133"/>
  <c r="E32" i="86"/>
  <c r="A337" i="114"/>
  <c r="A177" i="114"/>
  <c r="A178" i="114" s="1"/>
  <c r="A179" i="114" s="1"/>
  <c r="A180" i="114" s="1"/>
  <c r="A181" i="114" s="1"/>
  <c r="A182" i="114" s="1"/>
  <c r="A183" i="114" s="1"/>
  <c r="A184" i="114" s="1"/>
  <c r="A185" i="114" s="1"/>
  <c r="A186" i="114" s="1"/>
  <c r="A187" i="114" s="1"/>
  <c r="A188" i="114" s="1"/>
  <c r="A189" i="114" s="1"/>
  <c r="A190" i="114" s="1"/>
  <c r="A191" i="114" s="1"/>
  <c r="A192" i="114" s="1"/>
  <c r="A193" i="114" s="1"/>
  <c r="A194" i="114" s="1"/>
  <c r="A195" i="114" s="1"/>
  <c r="A196" i="114" s="1"/>
  <c r="A197" i="114" s="1"/>
  <c r="A198" i="114" s="1"/>
  <c r="A199" i="114" s="1"/>
  <c r="A200" i="114" s="1"/>
  <c r="A201" i="114" s="1"/>
  <c r="A202" i="114" s="1"/>
  <c r="A203" i="114" s="1"/>
  <c r="A204" i="114" s="1"/>
  <c r="A205" i="114" s="1"/>
  <c r="A206" i="114" s="1"/>
  <c r="A207" i="114" s="1"/>
  <c r="A208" i="114" s="1"/>
  <c r="A209" i="114" s="1"/>
  <c r="A210" i="114" s="1"/>
  <c r="A211" i="114" s="1"/>
  <c r="A212" i="114" s="1"/>
  <c r="A213" i="114" s="1"/>
  <c r="A214" i="114" s="1"/>
  <c r="A215" i="114" s="1"/>
  <c r="A216" i="114" s="1"/>
  <c r="A217" i="114" s="1"/>
  <c r="A218" i="114" s="1"/>
  <c r="A219" i="114" s="1"/>
  <c r="A220" i="114" s="1"/>
  <c r="A221" i="114" s="1"/>
  <c r="A222" i="114" s="1"/>
  <c r="A223" i="114" s="1"/>
  <c r="A224" i="114" s="1"/>
  <c r="A225" i="114" s="1"/>
  <c r="A226" i="114" s="1"/>
  <c r="A227" i="114" s="1"/>
  <c r="A228" i="114" s="1"/>
  <c r="A229" i="114" s="1"/>
  <c r="A230" i="114" s="1"/>
  <c r="A231" i="114" s="1"/>
  <c r="A232" i="114" s="1"/>
  <c r="A233" i="114" s="1"/>
  <c r="A234" i="114" s="1"/>
  <c r="A235" i="114" s="1"/>
  <c r="A236" i="114" s="1"/>
  <c r="A237" i="114" s="1"/>
  <c r="A238" i="114" s="1"/>
  <c r="A239" i="114" s="1"/>
  <c r="A240" i="114" s="1"/>
  <c r="A241" i="114" s="1"/>
  <c r="A242" i="114" s="1"/>
  <c r="A243" i="114" s="1"/>
  <c r="A244" i="114" s="1"/>
  <c r="A245" i="114" s="1"/>
  <c r="A246" i="114" s="1"/>
  <c r="A247" i="114" s="1"/>
  <c r="A248" i="114" s="1"/>
  <c r="A249" i="114" s="1"/>
  <c r="A250" i="114" s="1"/>
  <c r="A251" i="114" s="1"/>
  <c r="A252" i="114" s="1"/>
  <c r="A253" i="114" s="1"/>
  <c r="A254" i="114" s="1"/>
  <c r="A255" i="114" s="1"/>
  <c r="A256" i="114" s="1"/>
  <c r="A257" i="114" s="1"/>
  <c r="A258" i="114" s="1"/>
  <c r="A259" i="114" s="1"/>
  <c r="A260" i="114" s="1"/>
  <c r="A261" i="114" s="1"/>
  <c r="A262" i="114" s="1"/>
  <c r="A263" i="114" s="1"/>
  <c r="A264" i="114" s="1"/>
  <c r="A265" i="114" s="1"/>
  <c r="A266" i="114" s="1"/>
  <c r="A267" i="114" s="1"/>
  <c r="A268" i="114" s="1"/>
  <c r="A269" i="114" s="1"/>
  <c r="A270" i="114" s="1"/>
  <c r="A271" i="114" s="1"/>
  <c r="A272" i="114" s="1"/>
  <c r="A273" i="114" s="1"/>
  <c r="A274" i="114" s="1"/>
  <c r="A275" i="114" s="1"/>
  <c r="A276" i="114" s="1"/>
  <c r="A277" i="114" s="1"/>
  <c r="A278" i="114" s="1"/>
  <c r="A279" i="114" s="1"/>
  <c r="A280" i="114" s="1"/>
  <c r="A281" i="114" s="1"/>
  <c r="A282" i="114" s="1"/>
  <c r="A283" i="114" s="1"/>
  <c r="A284" i="114" s="1"/>
  <c r="A285" i="114" s="1"/>
  <c r="A286" i="114" s="1"/>
  <c r="A287" i="114" s="1"/>
  <c r="A288" i="114" s="1"/>
  <c r="A289" i="114" s="1"/>
  <c r="A290" i="114" s="1"/>
  <c r="A291" i="114" s="1"/>
  <c r="A292" i="114" s="1"/>
  <c r="A293" i="114" s="1"/>
  <c r="A294" i="114" s="1"/>
  <c r="A295" i="114" s="1"/>
  <c r="A296" i="114" s="1"/>
  <c r="A297" i="114" s="1"/>
  <c r="A298" i="114" s="1"/>
  <c r="A299" i="114" s="1"/>
  <c r="A300" i="114" s="1"/>
  <c r="A301" i="114" s="1"/>
  <c r="A302" i="114" s="1"/>
  <c r="A303" i="114" s="1"/>
  <c r="A304" i="114" s="1"/>
  <c r="A305" i="114" s="1"/>
  <c r="A306" i="114" s="1"/>
  <c r="A307" i="114" s="1"/>
  <c r="A308" i="114" s="1"/>
  <c r="A310" i="114" s="1"/>
  <c r="A311" i="114" s="1"/>
  <c r="A312" i="114" s="1"/>
  <c r="A313" i="114" s="1"/>
  <c r="A314" i="114" s="1"/>
  <c r="A315" i="114" s="1"/>
  <c r="A316" i="114" s="1"/>
  <c r="A317" i="114" s="1"/>
  <c r="A318" i="114" s="1"/>
  <c r="A319" i="114" s="1"/>
  <c r="A320" i="114" s="1"/>
  <c r="A321" i="114" s="1"/>
  <c r="A322" i="114" s="1"/>
  <c r="A323" i="114" s="1"/>
  <c r="A324" i="114" s="1"/>
  <c r="A325" i="114" s="1"/>
  <c r="A326" i="114" s="1"/>
  <c r="A327" i="114" s="1"/>
  <c r="A328" i="114" s="1"/>
  <c r="A329" i="114" s="1"/>
  <c r="A330" i="114" s="1"/>
  <c r="A331" i="114" s="1"/>
  <c r="A332" i="114" s="1"/>
  <c r="A333" i="114" s="1"/>
  <c r="A146" i="114"/>
  <c r="A147" i="114"/>
  <c r="A148" i="114" s="1"/>
  <c r="A149" i="114"/>
  <c r="A150" i="114"/>
  <c r="A151" i="114" s="1"/>
  <c r="A152" i="114" s="1"/>
  <c r="A153" i="114" s="1"/>
  <c r="A154" i="114"/>
  <c r="A155" i="114"/>
  <c r="A156" i="114" s="1"/>
  <c r="A157" i="114" s="1"/>
  <c r="A158" i="114" s="1"/>
  <c r="A159" i="114" s="1"/>
  <c r="A160" i="114" s="1"/>
  <c r="A161" i="114" s="1"/>
  <c r="A162" i="114" s="1"/>
  <c r="A163" i="114" s="1"/>
  <c r="A164" i="114" s="1"/>
  <c r="A165" i="114" s="1"/>
  <c r="A166" i="114" s="1"/>
  <c r="A167" i="114" s="1"/>
  <c r="A168" i="114" s="1"/>
  <c r="A169" i="114" s="1"/>
  <c r="A170" i="114" s="1"/>
  <c r="A171" i="114" s="1"/>
  <c r="A172" i="114" s="1"/>
  <c r="A173" i="114" s="1"/>
  <c r="A174" i="114" s="1"/>
  <c r="A118" i="114"/>
  <c r="A119" i="114" s="1"/>
  <c r="A120" i="114"/>
  <c r="A121" i="114" s="1"/>
  <c r="A122" i="114" s="1"/>
  <c r="A123" i="114" s="1"/>
  <c r="A124" i="114" s="1"/>
  <c r="A125" i="114" s="1"/>
  <c r="A126" i="114" s="1"/>
  <c r="A127" i="114" s="1"/>
  <c r="A128" i="114" s="1"/>
  <c r="A129" i="114" s="1"/>
  <c r="A130" i="114" s="1"/>
  <c r="A131" i="114" s="1"/>
  <c r="A38" i="114"/>
  <c r="A39" i="114"/>
  <c r="A40" i="114"/>
  <c r="A41" i="114" s="1"/>
  <c r="A42" i="114"/>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5" i="114" s="1"/>
  <c r="A76" i="114" s="1"/>
  <c r="A77" i="114" s="1"/>
  <c r="A78" i="114" s="1"/>
  <c r="A79" i="114" s="1"/>
  <c r="A80" i="114" s="1"/>
  <c r="A81" i="114" s="1"/>
  <c r="A82" i="114" s="1"/>
  <c r="A83" i="114" s="1"/>
  <c r="A84" i="114" s="1"/>
  <c r="A85" i="114" s="1"/>
  <c r="A86" i="114" s="1"/>
  <c r="A87" i="114" s="1"/>
  <c r="A88" i="114" s="1"/>
  <c r="A89" i="114" s="1"/>
  <c r="A90" i="114" s="1"/>
  <c r="A91" i="114" s="1"/>
  <c r="A92" i="114" s="1"/>
  <c r="A93" i="114" s="1"/>
  <c r="A94" i="114" s="1"/>
  <c r="A12" i="102"/>
  <c r="A13" i="102"/>
  <c r="A14" i="102" s="1"/>
  <c r="A15" i="102" s="1"/>
  <c r="A16" i="102" s="1"/>
  <c r="A17" i="102" s="1"/>
  <c r="A18" i="102" s="1"/>
  <c r="A19" i="102" s="1"/>
  <c r="A20" i="102" s="1"/>
  <c r="A21" i="102" s="1"/>
  <c r="A22" i="102" s="1"/>
  <c r="A23" i="102" s="1"/>
  <c r="A24" i="102" s="1"/>
  <c r="A25" i="102" s="1"/>
  <c r="A26" i="102" s="1"/>
  <c r="A27" i="102" s="1"/>
  <c r="A28" i="102" s="1"/>
  <c r="A29" i="102" s="1"/>
  <c r="A30" i="102" s="1"/>
  <c r="A31" i="102" s="1"/>
  <c r="A32" i="102" s="1"/>
  <c r="A33" i="102" s="1"/>
  <c r="A34" i="102" s="1"/>
  <c r="A35" i="102" s="1"/>
  <c r="A36" i="102" s="1"/>
  <c r="A37" i="102" s="1"/>
  <c r="A38" i="102" s="1"/>
  <c r="A39" i="102" s="1"/>
  <c r="A40" i="102" s="1"/>
  <c r="A41" i="102" s="1"/>
  <c r="A42" i="102" s="1"/>
  <c r="A43" i="102" s="1"/>
  <c r="A44" i="102" s="1"/>
  <c r="A45" i="102" s="1"/>
  <c r="A46" i="102" s="1"/>
  <c r="A47" i="102" s="1"/>
  <c r="A48" i="102" s="1"/>
  <c r="A49" i="102" s="1"/>
  <c r="A50" i="102" s="1"/>
  <c r="A51" i="102" s="1"/>
  <c r="A52" i="102" s="1"/>
  <c r="A53" i="102" s="1"/>
  <c r="A54" i="102" s="1"/>
  <c r="A55" i="102" s="1"/>
  <c r="A56" i="102" s="1"/>
  <c r="A57" i="102" s="1"/>
  <c r="A58" i="102" s="1"/>
  <c r="A59" i="102" s="1"/>
  <c r="A60" i="102" s="1"/>
  <c r="A61" i="102" s="1"/>
  <c r="A62" i="102" s="1"/>
  <c r="A63" i="102" s="1"/>
  <c r="A64" i="102" s="1"/>
  <c r="A65" i="102" s="1"/>
  <c r="A66" i="102" s="1"/>
  <c r="A67" i="102" s="1"/>
  <c r="A68" i="102" s="1"/>
  <c r="A69" i="102" s="1"/>
  <c r="A70" i="102" s="1"/>
  <c r="A71" i="102" s="1"/>
  <c r="A72" i="102" s="1"/>
  <c r="A73" i="102" s="1"/>
  <c r="A74" i="102" s="1"/>
  <c r="A75" i="102" s="1"/>
  <c r="A76" i="102" s="1"/>
  <c r="A77" i="102" s="1"/>
  <c r="A78" i="102" s="1"/>
  <c r="A79" i="102" s="1"/>
  <c r="A80" i="102" s="1"/>
  <c r="A81" i="102" s="1"/>
  <c r="A82" i="102" s="1"/>
  <c r="A83" i="102" s="1"/>
  <c r="A84" i="102" s="1"/>
  <c r="A85" i="102" s="1"/>
  <c r="A86" i="102" s="1"/>
  <c r="A87" i="102" s="1"/>
  <c r="A88" i="102" s="1"/>
  <c r="A89" i="102" s="1"/>
  <c r="A90" i="102" s="1"/>
  <c r="A91" i="102" s="1"/>
  <c r="A92" i="102" s="1"/>
  <c r="A93" i="102" s="1"/>
  <c r="A94" i="102" s="1"/>
  <c r="A95" i="102" s="1"/>
  <c r="A96" i="102" s="1"/>
  <c r="A97" i="102" s="1"/>
  <c r="A98" i="102" s="1"/>
  <c r="A99" i="102" s="1"/>
  <c r="A100" i="102" s="1"/>
  <c r="E37" i="81"/>
  <c r="E34" i="81"/>
  <c r="E33" i="81"/>
  <c r="E30" i="81"/>
  <c r="E21" i="81"/>
  <c r="E18" i="81"/>
  <c r="E17" i="81"/>
  <c r="E14" i="81"/>
  <c r="E60" i="127"/>
  <c r="E59" i="127"/>
  <c r="E58" i="127"/>
  <c r="E55" i="127"/>
  <c r="E54" i="127"/>
  <c r="E51" i="127"/>
  <c r="E50" i="127"/>
  <c r="E49" i="127"/>
  <c r="E48" i="127"/>
  <c r="E47" i="127"/>
  <c r="E45" i="127"/>
  <c r="E44" i="127"/>
  <c r="E42" i="127"/>
  <c r="E41" i="127"/>
  <c r="E40" i="127"/>
  <c r="E39" i="127"/>
  <c r="E38" i="127"/>
  <c r="E37" i="127"/>
  <c r="E36" i="127"/>
  <c r="E35" i="127"/>
  <c r="E34" i="127"/>
  <c r="E31" i="127"/>
  <c r="E20" i="127"/>
  <c r="E18" i="127"/>
  <c r="E17" i="127"/>
  <c r="E15" i="127"/>
  <c r="A12" i="112"/>
  <c r="A13" i="112"/>
  <c r="A14" i="112"/>
  <c r="A15" i="112" s="1"/>
  <c r="A16" i="112" s="1"/>
  <c r="A17" i="112"/>
  <c r="A18" i="112"/>
  <c r="A19" i="112" s="1"/>
  <c r="A20" i="112" s="1"/>
  <c r="A21" i="112" s="1"/>
  <c r="A22" i="112" s="1"/>
  <c r="A23" i="112" s="1"/>
  <c r="A24" i="112" s="1"/>
  <c r="A25" i="112" s="1"/>
  <c r="A26" i="112" s="1"/>
  <c r="A27" i="112" s="1"/>
  <c r="A28" i="112" s="1"/>
  <c r="A29" i="112" s="1"/>
  <c r="A30" i="112" s="1"/>
  <c r="A31" i="112" s="1"/>
  <c r="A32" i="112" s="1"/>
  <c r="A33" i="112" s="1"/>
  <c r="A34" i="112" s="1"/>
  <c r="A35" i="112" s="1"/>
  <c r="A36" i="112" s="1"/>
  <c r="A37" i="112" s="1"/>
  <c r="A38" i="112" s="1"/>
  <c r="A39" i="112" s="1"/>
  <c r="A40" i="112" s="1"/>
  <c r="A41" i="112" s="1"/>
  <c r="A42" i="112" s="1"/>
  <c r="A43" i="112" s="1"/>
  <c r="A44" i="112" s="1"/>
  <c r="A45" i="112" s="1"/>
  <c r="A46" i="112" s="1"/>
  <c r="A47" i="112" s="1"/>
  <c r="A48" i="112" s="1"/>
  <c r="A49" i="112" s="1"/>
  <c r="A50" i="112" s="1"/>
  <c r="A51" i="112" s="1"/>
  <c r="A52" i="112" s="1"/>
  <c r="A53" i="112" s="1"/>
  <c r="A54" i="112" s="1"/>
  <c r="A55" i="112" s="1"/>
  <c r="A56" i="112" s="1"/>
  <c r="A57" i="112" s="1"/>
  <c r="A58" i="112" s="1"/>
  <c r="A59" i="112" s="1"/>
  <c r="A60" i="112" s="1"/>
  <c r="F19" i="106"/>
  <c r="F45" i="103"/>
  <c r="A12" i="100"/>
  <c r="A13" i="100" s="1"/>
  <c r="A14" i="100"/>
  <c r="A15" i="100" s="1"/>
  <c r="A16" i="100" s="1"/>
  <c r="A17" i="100" s="1"/>
  <c r="A18" i="100" s="1"/>
  <c r="A19" i="100" s="1"/>
  <c r="A20" i="100" s="1"/>
  <c r="A21" i="100" s="1"/>
  <c r="A22" i="100" s="1"/>
  <c r="A23" i="100" s="1"/>
  <c r="A24" i="100" s="1"/>
  <c r="A25" i="100" s="1"/>
  <c r="A26" i="100" s="1"/>
  <c r="A27" i="100" s="1"/>
  <c r="A28" i="100" s="1"/>
  <c r="A29" i="100" s="1"/>
  <c r="A30" i="100" s="1"/>
  <c r="A31" i="100" s="1"/>
  <c r="A32" i="100" s="1"/>
  <c r="A33" i="100" s="1"/>
  <c r="A34" i="100" s="1"/>
  <c r="A35" i="100" s="1"/>
  <c r="A36" i="100" s="1"/>
  <c r="A37" i="100" s="1"/>
  <c r="A38" i="100" s="1"/>
  <c r="A39" i="100" s="1"/>
  <c r="A40" i="100" s="1"/>
  <c r="A41" i="100" s="1"/>
  <c r="A42" i="100" s="1"/>
  <c r="A43" i="100" s="1"/>
  <c r="A44" i="100" s="1"/>
  <c r="A45" i="100" s="1"/>
  <c r="A46" i="100" s="1"/>
  <c r="A47" i="100" s="1"/>
  <c r="A48" i="100" s="1"/>
  <c r="A49" i="100" s="1"/>
  <c r="A50" i="100" s="1"/>
  <c r="A52" i="100" s="1"/>
  <c r="A53" i="100" s="1"/>
  <c r="A54" i="100" s="1"/>
  <c r="A55" i="100" s="1"/>
  <c r="A56" i="100" s="1"/>
  <c r="A57" i="100" s="1"/>
  <c r="A58" i="100" s="1"/>
  <c r="A59" i="100" s="1"/>
  <c r="A60" i="100" s="1"/>
  <c r="A61" i="100" s="1"/>
  <c r="A62" i="100" s="1"/>
  <c r="A63" i="100" s="1"/>
  <c r="A64" i="100" s="1"/>
  <c r="A65" i="100" s="1"/>
  <c r="A66" i="100" s="1"/>
  <c r="A67" i="100" s="1"/>
  <c r="A68" i="100" s="1"/>
  <c r="A69" i="100" s="1"/>
  <c r="A70" i="100" s="1"/>
  <c r="A71" i="100" s="1"/>
  <c r="A72" i="100" s="1"/>
  <c r="A73" i="100" s="1"/>
  <c r="A74" i="100" s="1"/>
  <c r="A75" i="100" s="1"/>
  <c r="A76" i="100" s="1"/>
  <c r="A77" i="100" s="1"/>
  <c r="A78" i="100" s="1"/>
  <c r="A79" i="100" s="1"/>
  <c r="A80" i="100" s="1"/>
  <c r="A81" i="100" s="1"/>
  <c r="A82" i="100" s="1"/>
  <c r="A83" i="100" s="1"/>
  <c r="A84" i="100" s="1"/>
  <c r="A85" i="100" s="1"/>
  <c r="A86" i="100" s="1"/>
  <c r="A87" i="100" s="1"/>
  <c r="A88" i="100" s="1"/>
  <c r="A89" i="100" s="1"/>
  <c r="A90" i="100" s="1"/>
  <c r="A91" i="100" s="1"/>
  <c r="A92" i="100" s="1"/>
  <c r="A93" i="100" s="1"/>
  <c r="A94" i="100" s="1"/>
  <c r="A95" i="100" s="1"/>
  <c r="A96" i="100" s="1"/>
  <c r="A97" i="100" s="1"/>
  <c r="A98" i="100" s="1"/>
  <c r="A99" i="100" s="1"/>
  <c r="A100" i="100" s="1"/>
  <c r="A101" i="100" s="1"/>
  <c r="A102" i="100" s="1"/>
  <c r="A103" i="100" s="1"/>
  <c r="A104" i="100" s="1"/>
  <c r="A105" i="100" s="1"/>
  <c r="A106" i="100" s="1"/>
  <c r="A107" i="100" s="1"/>
  <c r="A108" i="100" s="1"/>
  <c r="A109" i="100" s="1"/>
  <c r="A110" i="100" s="1"/>
  <c r="A111" i="100" s="1"/>
  <c r="A112" i="100" s="1"/>
  <c r="A113" i="100" s="1"/>
  <c r="A114" i="100" s="1"/>
  <c r="A115" i="100" s="1"/>
  <c r="A116" i="100" s="1"/>
  <c r="A117" i="100" s="1"/>
  <c r="A118" i="100" s="1"/>
  <c r="A119" i="100" s="1"/>
  <c r="A120" i="100" s="1"/>
  <c r="A121" i="100" s="1"/>
  <c r="A122" i="100" s="1"/>
  <c r="A123" i="100" s="1"/>
  <c r="A124" i="100" s="1"/>
  <c r="A125" i="100" s="1"/>
  <c r="A126" i="100" s="1"/>
  <c r="A127" i="100" s="1"/>
  <c r="A128" i="100" s="1"/>
  <c r="F80" i="100"/>
  <c r="F79" i="100"/>
  <c r="F78" i="100"/>
  <c r="F77" i="100"/>
  <c r="E47" i="89"/>
  <c r="E40" i="89"/>
  <c r="E39" i="89"/>
  <c r="E36" i="89"/>
  <c r="E32" i="89"/>
  <c r="E24" i="89"/>
  <c r="E23" i="89"/>
  <c r="E20" i="89"/>
  <c r="E16" i="89"/>
  <c r="E67" i="88"/>
  <c r="E64" i="88"/>
  <c r="E62" i="88"/>
  <c r="E59" i="88"/>
  <c r="E58" i="88"/>
  <c r="E54" i="88"/>
  <c r="E50" i="88"/>
  <c r="E47" i="88"/>
  <c r="E46" i="88"/>
  <c r="E43" i="88"/>
  <c r="E45" i="88" s="1"/>
  <c r="E40" i="88"/>
  <c r="E41" i="88" s="1"/>
  <c r="E42" i="88"/>
  <c r="E37" i="88"/>
  <c r="E38" i="88"/>
  <c r="E35" i="88"/>
  <c r="E33" i="88"/>
  <c r="E32" i="88"/>
  <c r="E29" i="88"/>
  <c r="E30" i="88" s="1"/>
  <c r="E31" i="88"/>
  <c r="E26" i="88"/>
  <c r="E28" i="88"/>
  <c r="E27" i="88"/>
  <c r="E23" i="88"/>
  <c r="E24" i="88"/>
  <c r="E21" i="88"/>
  <c r="E36" i="87"/>
  <c r="E34" i="87"/>
  <c r="E32" i="87"/>
  <c r="E30" i="87"/>
  <c r="E28" i="87"/>
  <c r="E27" i="87"/>
  <c r="E25" i="87"/>
  <c r="E22" i="87"/>
  <c r="E21" i="87"/>
  <c r="E20" i="87"/>
  <c r="E15" i="87"/>
  <c r="E12" i="87"/>
  <c r="E44" i="86"/>
  <c r="B44" i="86"/>
  <c r="E43" i="86"/>
  <c r="B43" i="86"/>
  <c r="E42" i="86"/>
  <c r="B42" i="86"/>
  <c r="E40" i="86"/>
  <c r="E39" i="86"/>
  <c r="E37" i="86"/>
  <c r="E34" i="86"/>
  <c r="E35" i="86" s="1"/>
  <c r="E33" i="86"/>
  <c r="E27" i="86"/>
  <c r="E28" i="86" s="1"/>
  <c r="E25" i="86"/>
  <c r="E26" i="86"/>
  <c r="E11" i="86"/>
  <c r="E22" i="86" s="1"/>
  <c r="E23" i="86" s="1"/>
  <c r="E24" i="86" s="1"/>
  <c r="E20" i="86"/>
  <c r="E18" i="86"/>
  <c r="E17" i="86"/>
  <c r="E15" i="86"/>
  <c r="E14" i="86"/>
  <c r="E43" i="85"/>
  <c r="E32" i="85"/>
  <c r="E16" i="85"/>
  <c r="A2" i="82"/>
  <c r="A2" i="26"/>
  <c r="H11" i="129"/>
  <c r="H12" i="129"/>
  <c r="D22" i="128"/>
  <c r="B44" i="81"/>
  <c r="A86" i="127"/>
  <c r="A2" i="127"/>
  <c r="D1" i="127"/>
  <c r="A49" i="122"/>
  <c r="B48" i="122"/>
  <c r="A2" i="122"/>
  <c r="D1" i="122"/>
  <c r="A76" i="121"/>
  <c r="B75" i="121"/>
  <c r="A2" i="121"/>
  <c r="D1" i="121"/>
  <c r="A38" i="120"/>
  <c r="A2" i="120"/>
  <c r="D1" i="120"/>
  <c r="A52" i="119"/>
  <c r="A2" i="119"/>
  <c r="D1" i="119"/>
  <c r="A343" i="114"/>
  <c r="B342" i="114"/>
  <c r="A2" i="114"/>
  <c r="D1" i="114"/>
  <c r="A148" i="113"/>
  <c r="A2" i="113"/>
  <c r="D1" i="113"/>
  <c r="A65" i="112"/>
  <c r="B64" i="112"/>
  <c r="A2" i="112"/>
  <c r="D1" i="112"/>
  <c r="A44" i="111"/>
  <c r="B43" i="111"/>
  <c r="A2" i="111"/>
  <c r="D1" i="111"/>
  <c r="A67" i="110"/>
  <c r="B66" i="110"/>
  <c r="A2" i="110"/>
  <c r="D1" i="110"/>
  <c r="A79" i="109"/>
  <c r="B78" i="109"/>
  <c r="A2" i="109"/>
  <c r="D1" i="109"/>
  <c r="A15" i="108"/>
  <c r="B14" i="108"/>
  <c r="A2" i="108"/>
  <c r="D1" i="108"/>
  <c r="A19" i="107"/>
  <c r="B18" i="107"/>
  <c r="A2" i="107"/>
  <c r="D1" i="107"/>
  <c r="A41" i="106"/>
  <c r="B40" i="106"/>
  <c r="A2" i="106"/>
  <c r="D1" i="106"/>
  <c r="A56" i="105"/>
  <c r="B55" i="105"/>
  <c r="A2" i="105"/>
  <c r="D1" i="105"/>
  <c r="A57" i="104"/>
  <c r="B56" i="104"/>
  <c r="A2" i="104"/>
  <c r="D1" i="104"/>
  <c r="A264" i="103"/>
  <c r="B263" i="103"/>
  <c r="A2" i="103"/>
  <c r="D1" i="103"/>
  <c r="A104" i="102"/>
  <c r="B103" i="102"/>
  <c r="A2" i="102"/>
  <c r="D1" i="102"/>
  <c r="A220" i="101"/>
  <c r="A2" i="101"/>
  <c r="D1" i="101"/>
  <c r="A132" i="100"/>
  <c r="B131" i="100"/>
  <c r="A2" i="100"/>
  <c r="D1" i="100"/>
  <c r="A36" i="99"/>
  <c r="B35" i="99"/>
  <c r="A2" i="99"/>
  <c r="D1" i="99"/>
  <c r="A100" i="98"/>
  <c r="B99" i="98"/>
  <c r="A2" i="98"/>
  <c r="D1" i="98"/>
  <c r="A51" i="89"/>
  <c r="B50" i="89"/>
  <c r="A2" i="89"/>
  <c r="D1" i="89"/>
  <c r="A71" i="88"/>
  <c r="B70" i="88"/>
  <c r="A2" i="88"/>
  <c r="D1" i="88"/>
  <c r="A41" i="87"/>
  <c r="B40" i="87"/>
  <c r="A2" i="87"/>
  <c r="D1" i="87"/>
  <c r="A49" i="86"/>
  <c r="B48" i="86"/>
  <c r="A2" i="86"/>
  <c r="D1" i="86"/>
  <c r="A54" i="85"/>
  <c r="A2" i="85"/>
  <c r="D1" i="85"/>
  <c r="A80" i="84"/>
  <c r="A2" i="84"/>
  <c r="D1" i="84"/>
  <c r="A41" i="83"/>
  <c r="B40" i="83"/>
  <c r="A2" i="83"/>
  <c r="D1" i="83"/>
  <c r="A47" i="82"/>
  <c r="D1" i="82"/>
  <c r="A45" i="81"/>
  <c r="D1" i="81"/>
  <c r="A121" i="80"/>
  <c r="B120" i="80"/>
  <c r="A2" i="80"/>
  <c r="D1" i="80"/>
  <c r="A51" i="79"/>
  <c r="B50" i="79"/>
  <c r="A2" i="79"/>
  <c r="D1" i="79"/>
  <c r="D1" i="26"/>
  <c r="E44" i="88" l="1"/>
</calcChain>
</file>

<file path=xl/sharedStrings.xml><?xml version="1.0" encoding="utf-8"?>
<sst xmlns="http://schemas.openxmlformats.org/spreadsheetml/2006/main" count="6326" uniqueCount="2234">
  <si>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</si>
  <si>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</si>
  <si>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</si>
  <si>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</si>
  <si>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</si>
  <si>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</si>
  <si>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</si>
  <si>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</si>
  <si>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</si>
  <si>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</si>
  <si>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</si>
  <si>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</si>
  <si>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</si>
  <si>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</si>
  <si>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</si>
  <si>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</si>
  <si>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</si>
  <si>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</si>
  <si>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</si>
  <si>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</si>
  <si>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</si>
  <si>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</si>
  <si>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</si>
  <si>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</si>
  <si>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</si>
  <si>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</si>
  <si>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</si>
  <si>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Liekās grunts aizvešana uz pasūtītāja norādīto vietu</t>
  </si>
  <si>
    <t>Cauruļvadu CCTV inspekcija</t>
  </si>
  <si>
    <t>Izpilddokumentācijas izgatavošana un saskaņošana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</si>
  <si>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</si>
  <si>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</si>
  <si>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</si>
  <si>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</si>
  <si>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</si>
  <si>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</si>
  <si>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</si>
  <si>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</si>
  <si>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</si>
  <si>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Zemes darbi</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</si>
  <si>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</si>
  <si>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</si>
  <si>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</si>
  <si>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</si>
  <si>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</si>
  <si>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</si>
  <si>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</si>
  <si>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</si>
  <si>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</si>
  <si>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</si>
  <si>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</si>
  <si>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</si>
  <si>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</si>
  <si>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</si>
  <si>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</si>
  <si>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</si>
  <si>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</si>
  <si>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</si>
  <si>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</si>
  <si>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</si>
  <si>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</si>
  <si>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</si>
  <si>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</si>
  <si>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</si>
  <si>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</si>
  <si>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</si>
  <si>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</si>
  <si>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</si>
  <si>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</si>
  <si>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</si>
  <si>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</si>
  <si>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</si>
  <si>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</si>
  <si>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</si>
  <si>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</si>
  <si>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</si>
  <si>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</si>
  <si>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</si>
  <si>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</si>
  <si>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</si>
  <si>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</si>
  <si>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</si>
  <si>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</si>
  <si>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</si>
  <si>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</si>
  <si>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</si>
  <si>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</si>
  <si>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</si>
  <si>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</si>
  <si>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</si>
  <si>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</si>
  <si>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</si>
  <si>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</si>
  <si>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</si>
  <si>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</si>
  <si>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</si>
  <si>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</si>
  <si>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</si>
  <si>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DZK-27</t>
  </si>
  <si>
    <t>DZK-28</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</si>
  <si>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</si>
  <si>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</si>
  <si>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</si>
  <si>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</si>
  <si>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</si>
  <si>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</si>
  <si>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</si>
  <si>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</si>
  <si>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</si>
  <si>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</si>
  <si>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Sienu mūrēšana no FIBO 3 blokiem 200 mm</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</si>
  <si>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</si>
  <si>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</si>
  <si>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</si>
  <si>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</si>
  <si>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</si>
  <si>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</si>
  <si>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</si>
  <si>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</si>
  <si>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</si>
  <si>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Paroc EXTRA 75 mm</t>
  </si>
  <si>
    <t>WC starpsienas</t>
  </si>
  <si>
    <t>Saliekamo WC šķērssienu  montāža</t>
  </si>
  <si>
    <t>Laminēts  mitrumizturīgs  KSP, monolīts  lamināts, profillīstes  anodēts  alumīnijs, durvis, CONA 25 vai ekvivalents</t>
  </si>
  <si>
    <t>Doku šelters</t>
  </si>
  <si>
    <t>Doku šeltera , bamperu montāža</t>
  </si>
  <si>
    <t xml:space="preserve">Tērauda konstrukciju izgatavošana,piegāde,montāža kolonām,montēt ar normālā precizētām 8.8 klases skrūvēm,piemetinot ieliekām detaļām,ieskaitot tērauda konstrukciju virsmu apstrādi, atbilstoši darba zīmējumu prasībām </t>
  </si>
  <si>
    <t>Tērauda konstrukcijas apstrādātas atbilstoši BK daļas norādījumiem tai skaitā ugunsdrošais krāsojums</t>
  </si>
  <si>
    <t>Palīgmateriāli -skrūves,uzgriežņi u.c.</t>
  </si>
  <si>
    <t>Kopnes (MK04--MK-04.9)</t>
  </si>
  <si>
    <t>Metāla kopņu montāža</t>
  </si>
  <si>
    <t>Jumta nesošā profīla montāža</t>
  </si>
  <si>
    <t xml:space="preserve">Lēzeno jumtu  izolācija Paroc </t>
  </si>
  <si>
    <t>Siltumizolācijas ieklāšana,  dībeļošana</t>
  </si>
  <si>
    <t xml:space="preserve">Lēzeno jumtu virskārtas izolācija Paroc </t>
  </si>
  <si>
    <t>Jumta kores izbūve</t>
  </si>
  <si>
    <t>Deflektoru montāža</t>
  </si>
  <si>
    <t>Lietus ūdens notekas 150mm</t>
  </si>
  <si>
    <t>Ūdens notekas , ūdens piltuves, veidgabali, stiprinājumi, palīgmateriāli</t>
  </si>
  <si>
    <t>Ūdens teknes ,  veidgabali, stiprinājumi, palīgmateriāli</t>
  </si>
  <si>
    <t>Jumta kāpnes h=9,7m montāža</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</si>
  <si>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</si>
  <si>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</si>
  <si>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</si>
  <si>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</si>
  <si>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</si>
  <si>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</si>
  <si>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</si>
  <si>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Knauf Flaechendicht  Hidroizolācija</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</si>
  <si>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</si>
  <si>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</si>
  <si>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</si>
  <si>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</si>
  <si>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</si>
  <si>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</si>
  <si>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</si>
  <si>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</si>
  <si>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</si>
  <si>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</si>
  <si>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</si>
  <si>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</si>
  <si>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</si>
  <si>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</si>
  <si>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</si>
  <si>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</si>
  <si>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</si>
  <si>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</si>
  <si>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</si>
  <si>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</si>
  <si>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</si>
  <si>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</si>
  <si>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</si>
  <si>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</si>
  <si>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</si>
  <si>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</si>
  <si>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</si>
  <si>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</si>
  <si>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</si>
  <si>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</si>
  <si>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</si>
  <si>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</si>
  <si>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Knauf sistēmas iekārto griestu D113 metāla karkasa ierīkošana vai ekvivalents</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</si>
  <si>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</si>
  <si>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</si>
  <si>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</si>
  <si>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</si>
  <si>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</si>
  <si>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</si>
  <si>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</si>
  <si>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</si>
  <si>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</si>
  <si>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</si>
  <si>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</si>
  <si>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</si>
  <si>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</si>
  <si>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</si>
  <si>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</si>
  <si>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</si>
  <si>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</si>
  <si>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</si>
  <si>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</si>
  <si>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</si>
  <si>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</si>
  <si>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</si>
  <si>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</si>
  <si>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</si>
  <si>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</si>
  <si>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</si>
  <si>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</si>
  <si>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</si>
  <si>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</si>
  <si>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DOW STYROFOAM 250 A-N 100mm</t>
  </si>
  <si>
    <t>Līmēšanas java SAKRET BK 25kg</t>
  </si>
  <si>
    <t xml:space="preserve">Dībelis </t>
  </si>
  <si>
    <t>Pamatu vertikālā hidroizolācija ar Mapelastic Smart</t>
  </si>
  <si>
    <t>Fasādes  gruntēšana</t>
  </si>
  <si>
    <t>Dziļumgrunts SAKRET TGW</t>
  </si>
  <si>
    <t>Armējošā sieta  iestrāde fasādei-cokolam</t>
  </si>
  <si>
    <t>Līmēšanas un armēšanas java SAKRET BAK pelēka</t>
  </si>
  <si>
    <t>Stiklašķiedras siets fasādei</t>
  </si>
  <si>
    <t>Fasādes-cokola  gruntēšana</t>
  </si>
  <si>
    <t>Gruntskrāsa SAKRET PG ( zem dekoratīvā apmetuma)</t>
  </si>
  <si>
    <t>Dekoratīvā apmetuma ierīkošana fasādei-cokolam</t>
  </si>
  <si>
    <t>Sakret dekoratīvais apmetums</t>
  </si>
  <si>
    <t>Cokola krāsošana ar gruntskrāsu</t>
  </si>
  <si>
    <t>Fasādei - Sakret FM primer</t>
  </si>
  <si>
    <t>Cokola krāsošana ar fasādes krāsu</t>
  </si>
  <si>
    <t>Sakret FC krāsa</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</si>
  <si>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</si>
  <si>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</si>
  <si>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</si>
  <si>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</si>
  <si>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</si>
  <si>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</si>
  <si>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</si>
  <si>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</si>
  <si>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</si>
  <si>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</si>
  <si>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</si>
  <si>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</si>
  <si>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</si>
  <si>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</si>
  <si>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</si>
  <si>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</si>
  <si>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</si>
  <si>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</si>
  <si>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</si>
  <si>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</si>
  <si>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</si>
  <si>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</si>
  <si>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</si>
  <si>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</si>
  <si>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</si>
  <si>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</si>
  <si>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</si>
  <si>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</si>
  <si>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</si>
  <si>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</si>
  <si>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</si>
  <si>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</si>
  <si>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</si>
  <si>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</si>
  <si>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</si>
  <si>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</si>
  <si>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</si>
  <si>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</si>
  <si>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</si>
  <si>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</si>
  <si>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</si>
  <si>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</si>
  <si>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</si>
  <si>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</si>
  <si>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</si>
  <si>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</si>
  <si>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</si>
  <si>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</si>
  <si>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</si>
  <si>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</si>
  <si>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</si>
  <si>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</si>
  <si>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</si>
  <si>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</si>
  <si>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</si>
  <si>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</si>
  <si>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</si>
  <si>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</si>
  <si>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</si>
  <si>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</si>
  <si>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</si>
  <si>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</si>
  <si>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</si>
  <si>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</si>
  <si>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</si>
  <si>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</si>
  <si>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</si>
  <si>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</si>
  <si>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</si>
  <si>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</si>
  <si>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</si>
  <si>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</si>
  <si>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</si>
  <si>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</si>
  <si>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</si>
  <si>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</si>
  <si>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</si>
  <si>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</si>
  <si>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</si>
  <si>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</si>
  <si>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</si>
  <si>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</si>
  <si>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</si>
  <si>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</si>
  <si>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</si>
  <si>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</si>
  <si>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</si>
  <si>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</si>
  <si>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</si>
  <si>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</si>
  <si>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</si>
  <si>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</si>
  <si>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</si>
  <si>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</si>
  <si>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</si>
  <si>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Trīsgaitas vārsts ar piedziņu</t>
  </si>
  <si>
    <t xml:space="preserve">Balansēšanas ventilis </t>
  </si>
  <si>
    <t>STAF Dn65 Kvs=85.0</t>
  </si>
  <si>
    <t>STAF Dn80 Kvs=120.0</t>
  </si>
  <si>
    <t>Drošības vārsts</t>
  </si>
  <si>
    <t>6 bar; Dn20</t>
  </si>
  <si>
    <t xml:space="preserve">Lodveida ventilis  </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</si>
  <si>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</si>
  <si>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</si>
  <si>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</si>
  <si>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</si>
  <si>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</si>
  <si>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</si>
  <si>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</si>
  <si>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</si>
  <si>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</si>
  <si>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</si>
  <si>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</si>
  <si>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</si>
  <si>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</si>
  <si>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</si>
  <si>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</si>
  <si>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</si>
  <si>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</si>
  <si>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</si>
  <si>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</si>
  <si>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</si>
  <si>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</si>
  <si>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</si>
  <si>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</si>
  <si>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</si>
  <si>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</si>
  <si>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</si>
  <si>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</si>
  <si>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</si>
  <si>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</si>
  <si>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</si>
  <si>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</si>
  <si>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 xml:space="preserve">ALPHA2 25-40 130 </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</si>
  <si>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</si>
  <si>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</si>
  <si>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</si>
  <si>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</si>
  <si>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</si>
  <si>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</si>
  <si>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</si>
  <si>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</si>
  <si>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</si>
  <si>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</si>
  <si>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</si>
  <si>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</si>
  <si>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</si>
  <si>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</si>
  <si>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</si>
  <si>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</si>
  <si>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</si>
  <si>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</si>
  <si>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</si>
  <si>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</si>
  <si>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</si>
  <si>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</si>
  <si>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</si>
  <si>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</si>
  <si>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</si>
  <si>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</si>
  <si>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</si>
  <si>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</si>
  <si>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</si>
  <si>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</si>
  <si>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</si>
  <si>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</si>
  <si>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</si>
  <si>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</si>
  <si>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</si>
  <si>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</si>
  <si>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</si>
  <si>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</si>
  <si>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</si>
  <si>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</si>
  <si>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</si>
  <si>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</si>
  <si>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</si>
  <si>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</si>
  <si>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</si>
  <si>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</si>
  <si>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</si>
  <si>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</si>
  <si>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</si>
  <si>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</si>
  <si>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</si>
  <si>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</si>
  <si>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</si>
  <si>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</si>
  <si>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</si>
  <si>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</si>
  <si>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</si>
  <si>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</si>
  <si>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</si>
  <si>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</si>
  <si>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</si>
  <si>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</si>
  <si>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</si>
  <si>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</si>
  <si>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UTK/C-600-600-630</t>
  </si>
  <si>
    <t>UTK/R-800x500</t>
  </si>
  <si>
    <t>Ø800</t>
  </si>
  <si>
    <t>1000x500</t>
  </si>
  <si>
    <t>1800x1200</t>
  </si>
  <si>
    <t>1000x400</t>
  </si>
  <si>
    <t>gab.</t>
  </si>
  <si>
    <t>K 100 EC</t>
  </si>
  <si>
    <t>Kanāla filtrs</t>
  </si>
  <si>
    <t>FFR 125 F5</t>
  </si>
  <si>
    <t>LCRF 600 P H14</t>
  </si>
  <si>
    <t>TVC/OF-300-150</t>
  </si>
  <si>
    <t>TVC/OF-400-200</t>
  </si>
  <si>
    <t>TVC/OF-400-300</t>
  </si>
  <si>
    <t>SLCU 400 1200 100</t>
  </si>
  <si>
    <t>USS/I-1000-500</t>
  </si>
  <si>
    <t>700x400</t>
  </si>
  <si>
    <t>USS/I-1000-1100</t>
  </si>
  <si>
    <t>USS/I-1800-800</t>
  </si>
  <si>
    <t>UTK/R-800x1800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</si>
  <si>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</si>
  <si>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</si>
  <si>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</si>
  <si>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</si>
  <si>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</si>
  <si>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</si>
  <si>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</si>
  <si>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 xml:space="preserve">Spiediena regulators </t>
  </si>
  <si>
    <t>Piebarošanas ūdens skaitītājs</t>
  </si>
  <si>
    <t>Qnom=1.5m3/h; T=+90°C</t>
  </si>
  <si>
    <r>
      <t xml:space="preserve">Karstā ūdens plākšņu siltummainis </t>
    </r>
    <r>
      <rPr>
        <sz val="10"/>
        <rFont val="Arial"/>
        <family val="2"/>
        <charset val="204"/>
      </rPr>
      <t/>
    </r>
  </si>
  <si>
    <t xml:space="preserve">Apkures ūdens plākšņu siltummainis  </t>
  </si>
  <si>
    <r>
      <t xml:space="preserve">Ventilācijas plākšņu siltummainis </t>
    </r>
    <r>
      <rPr>
        <sz val="10"/>
        <rFont val="Arial"/>
        <family val="2"/>
        <charset val="204"/>
      </rPr>
      <t/>
    </r>
  </si>
  <si>
    <t>Procesors</t>
  </si>
  <si>
    <t>ECL 310 (A390)</t>
  </si>
  <si>
    <t>ECL 310 (A217)</t>
  </si>
  <si>
    <t>Karstā ūdens tvertne</t>
  </si>
  <si>
    <t>Regulēšanas vārsts (k. ūd.)</t>
  </si>
  <si>
    <t>Izpildmehānisms (k.ūd.)</t>
  </si>
  <si>
    <t>AMV 35 ar adapteri</t>
  </si>
  <si>
    <t>Regulēšanas vārsts (apk.)</t>
  </si>
  <si>
    <t>Izpildmehānisms (apk.)</t>
  </si>
  <si>
    <t>AMV 435 ar adapteri</t>
  </si>
  <si>
    <t>Regulēšanas vārsts (vent.)</t>
  </si>
  <si>
    <t>Izpildmehānisms (vent.)</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</si>
  <si>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</si>
  <si>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</si>
  <si>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</si>
  <si>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</si>
  <si>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</si>
  <si>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</si>
  <si>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</si>
  <si>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</si>
  <si>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</si>
  <si>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</si>
  <si>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10 bar; Dn20</t>
  </si>
  <si>
    <t xml:space="preserve"> Dn 15; 16bar</t>
  </si>
  <si>
    <t xml:space="preserve"> Dn 15; 6bar</t>
  </si>
  <si>
    <t xml:space="preserve"> Dn 20; 6bar</t>
  </si>
  <si>
    <t xml:space="preserve"> Dn 25; 6bar</t>
  </si>
  <si>
    <t>Lodveida ventilis  (metināmais) NAVAL</t>
  </si>
  <si>
    <t xml:space="preserve"> Dn 32; 16bar</t>
  </si>
  <si>
    <t xml:space="preserve"> Dn 50;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</si>
  <si>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</si>
  <si>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</si>
  <si>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</si>
  <si>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</si>
  <si>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</si>
  <si>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</si>
  <si>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</si>
  <si>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</si>
  <si>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</si>
  <si>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</si>
  <si>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</si>
  <si>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</si>
  <si>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</si>
  <si>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</si>
  <si>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Daudzslāņu caurule ( Karstais ūdens )</t>
  </si>
  <si>
    <t>60x40mm</t>
  </si>
  <si>
    <t>114x50mm</t>
  </si>
  <si>
    <t>140x50mm</t>
  </si>
  <si>
    <t>Daudzslāņu cauruļvadu veidgabali un stiprinājumi</t>
  </si>
  <si>
    <t>Daudzslāņu cauruļvadu montāžas  komplekts</t>
  </si>
  <si>
    <t>A</t>
  </si>
  <si>
    <t>Sadalnes(komplektā ar automātiku)</t>
  </si>
  <si>
    <t>1</t>
  </si>
  <si>
    <t>2</t>
  </si>
  <si>
    <t>Reaktīvās jaudas kompensators 1000kvAr, 50hz , 420V, apvienotā korpusā ar sadalni MS-1, kompletā ar vadību  ar Modbus TCP protokolu. komplektā ar automātiku pēc dotās shēmas</t>
  </si>
  <si>
    <t>Varset Automatic</t>
  </si>
  <si>
    <t>3</t>
  </si>
  <si>
    <t>Prisma P</t>
  </si>
  <si>
    <t>4</t>
  </si>
  <si>
    <t>KSB160DC4 vai ekvivalents</t>
  </si>
  <si>
    <t>5</t>
  </si>
  <si>
    <t>KSB100SM412vai ekvivalents</t>
  </si>
  <si>
    <t>6</t>
  </si>
  <si>
    <t>7</t>
  </si>
  <si>
    <t>KSB250DC4 vai ekvivalents</t>
  </si>
  <si>
    <t>8</t>
  </si>
  <si>
    <t>KTB0630DC4 vai ekvivalents</t>
  </si>
  <si>
    <t>9</t>
  </si>
  <si>
    <t>KSB100SM412 vai ekvivalents</t>
  </si>
  <si>
    <t>10</t>
  </si>
  <si>
    <t>11</t>
  </si>
  <si>
    <t>Kaedra</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</si>
  <si>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</si>
  <si>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</si>
  <si>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</si>
  <si>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</si>
  <si>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</si>
  <si>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</si>
  <si>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</si>
  <si>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</si>
  <si>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</si>
  <si>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</si>
  <si>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21</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</si>
  <si>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</si>
  <si>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22</t>
  </si>
  <si>
    <t>Sadalnes individuāli komplektējama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</si>
  <si>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</si>
  <si>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</si>
  <si>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Modulārs UPS
UPS modulāra tipa ar 2 x 16kVA/16kW jauda moduļiem. Kopējā jaud 32kVA/3 kW. Nākotnē iespējams pievienot vēl vienu jaudas moduli, tādā veidā palielinot UPS jaudu līdz 48 kVA/48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</si>
  <si>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APC Symmetra PX 32kW</t>
  </si>
  <si>
    <t>27</t>
  </si>
  <si>
    <t>28</t>
  </si>
  <si>
    <t>Elektroenerģijas uzskaite</t>
  </si>
  <si>
    <t>29</t>
  </si>
  <si>
    <t>30</t>
  </si>
  <si>
    <t>31</t>
  </si>
  <si>
    <t>Elektroenerģijas skaitītājs 400V/230V 3fāzu ar mod-bus protokolu, attālināti nolasām no WEB servera, tiešais slēgums līdz 63A</t>
  </si>
  <si>
    <t xml:space="preserve">A9MEM3150
</t>
  </si>
  <si>
    <t>32</t>
  </si>
  <si>
    <t>Elektroenerģijas skaitītājs 400V/230V 3fāzu ar mod-bus protokolu, attālināti nolasām no WEB servera, komplektā ar strāvmaiņiem</t>
  </si>
  <si>
    <t xml:space="preserve">A9MEM3250
</t>
  </si>
  <si>
    <t>33</t>
  </si>
  <si>
    <t>Patch kabelis Cat6 U/UTP ar adapteri RJ45 8(8)</t>
  </si>
  <si>
    <t>34</t>
  </si>
  <si>
    <t>Uzskaites softa programmēšana un pārbaude</t>
  </si>
  <si>
    <t>35</t>
  </si>
  <si>
    <t>Sadalnes slēdzene</t>
  </si>
  <si>
    <t>B</t>
  </si>
  <si>
    <t>Gaismekļi</t>
  </si>
  <si>
    <t>B-2</t>
  </si>
  <si>
    <t>Fasādes apgaismojums</t>
  </si>
  <si>
    <t>Fasādes prožektors LED: 52 W, 5572lm, 4000K, CRI &gt;70 IP66, IK08, Darba temperatūr a-40°C  +50°C
Garums: 520 mm
platums : 220 mm
augstums: 90 mm Efektivitāte &gt;107lm, L80B10, garantija 5gadi, kalpošanas laiks &gt;70 000 H, komplektā ar stiprinājumiem pie metāliskas fasādes.</t>
  </si>
  <si>
    <t>Vizulo Mini Martin MRS 052 740 L17 A024 SN NG1 O60 S-BIN</t>
  </si>
  <si>
    <t>Zemē guldāms gaismeklis LED 26W, 2400lm, 4000K, 245x245mm, IP68, ar šauru gaismas staru, Efektivitāte &gt;90 lm/W.</t>
  </si>
  <si>
    <t>RZB Terra Edelstahl 245</t>
  </si>
  <si>
    <t>Fasādes prožektors LED: 24 W, 1800lm, 4000K, CRI &gt;80 IP65, IK08, 
Garums: 200 mm
platums : 115mm
spotlight , komplektā ar stiprinājumiem pie metāliskas fasādes.</t>
  </si>
  <si>
    <t>RZB, Alu-Star Mini (721815.0031.1)</t>
  </si>
  <si>
    <t>C</t>
  </si>
  <si>
    <t>Apgaismojuma komutācija</t>
  </si>
  <si>
    <t>Asfora</t>
  </si>
  <si>
    <t>Slēdzis, 10A z.a., ar kārbu IP 20</t>
  </si>
  <si>
    <t>Touch dim dali tasterpogas , z.a ar kārbu IP44</t>
  </si>
  <si>
    <t xml:space="preserve"> Pārslēdzis 10A, z.a. ar kārbu IP 44</t>
  </si>
  <si>
    <t xml:space="preserve"> Steinel PC PRO Dual HF</t>
  </si>
  <si>
    <t>Klātbūtnes sensors, IP54,  Steinel PC PRO Dual HF, v/a augstfrekvences</t>
  </si>
  <si>
    <t>Klātbūtnes sensors, IP20,  Steinel PC PRO HF 360, z/a augstfrekvences</t>
  </si>
  <si>
    <t xml:space="preserve"> Steinel PC PRO HF 360</t>
  </si>
  <si>
    <t>Klātbūtnes sensors, IP54,  Steinel PC PRO HF 360, v/a augstfrekvences</t>
  </si>
  <si>
    <t>Savienojumi</t>
  </si>
  <si>
    <t>Wago</t>
  </si>
  <si>
    <t>Herm. Kārba, vadu savienoj.</t>
  </si>
  <si>
    <t>D</t>
  </si>
  <si>
    <t>Kabeļi/ kabeļu aizsardzība</t>
  </si>
  <si>
    <t>Kabelis NYY-J 5x240</t>
  </si>
  <si>
    <t>Faber kabel</t>
  </si>
  <si>
    <t>Kabelis NYY-J 5x150</t>
  </si>
  <si>
    <t>Kabelis NYY-J 4x240</t>
  </si>
  <si>
    <t>Kabelis NYY-J 4x150</t>
  </si>
  <si>
    <t>Kabelis NYY-J 5x120</t>
  </si>
  <si>
    <t>Kabelis NYY-J 5x95</t>
  </si>
  <si>
    <t>Kabelis NYY-J 5x50</t>
  </si>
  <si>
    <t>Kabelis NYY-J 5x16</t>
  </si>
  <si>
    <t>Kabelis NYY-J 4x16</t>
  </si>
  <si>
    <t>Kabelis NYY-J 5x10</t>
  </si>
  <si>
    <t>Kabelis NYY-J 5x6</t>
  </si>
  <si>
    <t>Kabelis NYY-J 5x4</t>
  </si>
  <si>
    <t>Kabelis NYY-J 5x2.5</t>
  </si>
  <si>
    <t>Kabelis NYY-J 3x4</t>
  </si>
  <si>
    <t>Kabelis NYY-J 3x2.5</t>
  </si>
  <si>
    <t>Kabelis NYY-J 5x1.5</t>
  </si>
  <si>
    <t>Kabelis XPJ-5x6</t>
  </si>
  <si>
    <t>Draka Keila cables</t>
  </si>
  <si>
    <t>Kabelis XPJ-5x4</t>
  </si>
  <si>
    <t>Kabelis XPJ-5x2,5</t>
  </si>
  <si>
    <t>19</t>
  </si>
  <si>
    <t>Kabelis XPJ-3x2.5</t>
  </si>
  <si>
    <t>Kabelis XPJ-5x1.5</t>
  </si>
  <si>
    <t>Kabelis XPJ-4x1.5</t>
  </si>
  <si>
    <t>Kabelis XPJ-3x1.5</t>
  </si>
  <si>
    <t>Kabelis NHXH-J E90-5x50</t>
  </si>
  <si>
    <t>Kabelis NHXH-J E90-5x16</t>
  </si>
  <si>
    <t>Kabelis NHXH-J E30-3x1.5</t>
  </si>
  <si>
    <t>Kabelis NHXH-J E30-3x2.5</t>
  </si>
  <si>
    <t>Gofrēta Aizsargcaurule 50 mm</t>
  </si>
  <si>
    <t>Evopipes</t>
  </si>
  <si>
    <t>Gofrēta Aizsargcaurule 32 mm</t>
  </si>
  <si>
    <t>Gofrēta Aizsargcaurule 20 mm</t>
  </si>
  <si>
    <t>Gofrēta Aizsargcaurule 16 mm</t>
  </si>
  <si>
    <t>Gludsienu PE aizsargcaurule D=20mm</t>
  </si>
  <si>
    <t>Stiprinājumi/savilces/marķieri</t>
  </si>
  <si>
    <t>Sapiselco</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</si>
  <si>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</si>
  <si>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</si>
  <si>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</si>
  <si>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</si>
  <si>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</si>
  <si>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</si>
  <si>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</si>
  <si>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</si>
  <si>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</si>
  <si>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</si>
  <si>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</si>
  <si>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</si>
  <si>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</si>
  <si>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</si>
  <si>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</si>
  <si>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</si>
  <si>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</si>
  <si>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</si>
  <si>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</si>
  <si>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Meka</t>
  </si>
  <si>
    <t>Cinkota kabeu trepe 60x100 C3-C-4</t>
  </si>
  <si>
    <t xml:space="preserve"> Kabeļu renes Pagrieziens  60x200 </t>
  </si>
  <si>
    <t xml:space="preserve"> Kabeļu renes Pagrieziens  60x400</t>
  </si>
  <si>
    <t xml:space="preserve">Kabeļu renes T veida savienojums 100/100/100 </t>
  </si>
  <si>
    <t xml:space="preserve">Kabeļu renes T veida savienojums 200/200/200 </t>
  </si>
  <si>
    <t>Kabeļu renes T veida savienojums 400/400/100</t>
  </si>
  <si>
    <t>Kabeļu renes T veida savienojums 400/400/300</t>
  </si>
  <si>
    <t>Kabeļu renes T veida savienojums 400/400/200</t>
  </si>
  <si>
    <t xml:space="preserve"> Kabeļu trepes Pagrieziens  60x100</t>
  </si>
  <si>
    <t xml:space="preserve"> Kabeļu trepes Pagrieziens  60x200</t>
  </si>
  <si>
    <t xml:space="preserve"> Kabeļu trepes Pagrieziens  60x300</t>
  </si>
  <si>
    <t xml:space="preserve"> Kabeļu trepes Pagrieziens  60x400</t>
  </si>
  <si>
    <t xml:space="preserve">Kabeļu trepes T veida savienojums 200/100/100 </t>
  </si>
  <si>
    <t xml:space="preserve">Kabeļu trepes T veida savienojums 300/300/200 </t>
  </si>
  <si>
    <t xml:space="preserve">Kabeļu trepes T veida savienojums 300/200/300 </t>
  </si>
  <si>
    <t>Kabeļu trepes T veida savienojums 400/400/400</t>
  </si>
  <si>
    <t>Kabeļu trepes T veida savienojums 400/300/300</t>
  </si>
  <si>
    <t>Kabeļu trepes T veida savienojums 400/400/100</t>
  </si>
  <si>
    <t>Kabeļu trepes T veida savienojums 400/400/200</t>
  </si>
  <si>
    <t>Grīdasbalsts 149x149mm ASR-TF, priekš ASR profila+ Profilsliede 48x89mm 6m ASR-L</t>
  </si>
  <si>
    <t>Kabeļu zemes kanāls 20x50mm, montāžai betona grīdā</t>
  </si>
  <si>
    <t xml:space="preserve">Obo </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</si>
  <si>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</si>
  <si>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</si>
  <si>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</si>
  <si>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</si>
  <si>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</si>
  <si>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</si>
  <si>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</si>
  <si>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</si>
  <si>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</si>
  <si>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M3</t>
  </si>
  <si>
    <t>Kabeļa gala apdare 5x240</t>
  </si>
  <si>
    <t>CellPack</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</si>
  <si>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</si>
  <si>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</si>
  <si>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</si>
  <si>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</si>
  <si>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</si>
  <si>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</si>
  <si>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</si>
  <si>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</si>
  <si>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</si>
  <si>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</si>
  <si>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</si>
  <si>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</si>
  <si>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KTA 2500</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</si>
  <si>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</si>
  <si>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</si>
  <si>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</si>
  <si>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</si>
  <si>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</si>
  <si>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</si>
  <si>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</si>
  <si>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</si>
  <si>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</si>
  <si>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</si>
  <si>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</si>
  <si>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</si>
  <si>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</si>
  <si>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</si>
  <si>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</si>
  <si>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</si>
  <si>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</si>
  <si>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</si>
  <si>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</si>
  <si>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</si>
  <si>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</si>
  <si>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</si>
  <si>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</si>
  <si>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</si>
  <si>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</si>
  <si>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</si>
  <si>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</si>
  <si>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</si>
  <si>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</si>
  <si>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</si>
  <si>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</si>
  <si>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</si>
  <si>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</si>
  <si>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</si>
  <si>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</si>
  <si>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"DEVI" vai analogs</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</si>
  <si>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</si>
  <si>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</si>
  <si>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</si>
  <si>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</si>
  <si>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Palīgēka</t>
  </si>
  <si>
    <t xml:space="preserve"> VIZULO STONE PCL-4  </t>
  </si>
  <si>
    <t xml:space="preserve">Gaismeklis  ar sensoru LED 30W, 244x201mm, 1945lm, v/a, IP 44, 4000K,005726 </t>
  </si>
  <si>
    <t>LED floodlight with motion detector XLED 10</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</si>
  <si>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</si>
  <si>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</si>
  <si>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</si>
  <si>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</si>
  <si>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</si>
  <si>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</si>
  <si>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</si>
  <si>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</si>
  <si>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</si>
  <si>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</si>
  <si>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</si>
  <si>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</si>
  <si>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</si>
  <si>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</si>
  <si>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</si>
  <si>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</si>
  <si>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</si>
  <si>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</si>
  <si>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</si>
  <si>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</si>
  <si>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</si>
  <si>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</si>
  <si>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</si>
  <si>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</si>
  <si>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</si>
  <si>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</si>
  <si>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</si>
  <si>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</si>
  <si>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</si>
  <si>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</si>
  <si>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</si>
  <si>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</si>
  <si>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</si>
  <si>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</si>
  <si>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</si>
  <si>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</si>
  <si>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</si>
  <si>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</si>
  <si>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</si>
  <si>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</si>
  <si>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</si>
  <si>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</si>
  <si>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</si>
  <si>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</si>
  <si>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</si>
  <si>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</si>
  <si>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</si>
  <si>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</si>
  <si>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</si>
  <si>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</si>
  <si>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</si>
  <si>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</si>
  <si>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</si>
  <si>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</si>
  <si>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</si>
  <si>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</si>
  <si>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</si>
  <si>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</si>
  <si>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</si>
  <si>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</si>
  <si>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</si>
  <si>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</si>
  <si>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</si>
  <si>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</si>
  <si>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</si>
  <si>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</si>
  <si>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</si>
  <si>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</si>
  <si>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</si>
  <si>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</si>
  <si>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</si>
  <si>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</si>
  <si>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</si>
  <si>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</si>
  <si>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</si>
  <si>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</si>
  <si>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</si>
  <si>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</si>
  <si>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</si>
  <si>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</si>
  <si>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</si>
  <si>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</si>
  <si>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</si>
  <si>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</si>
  <si>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</si>
  <si>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</si>
  <si>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</si>
  <si>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</si>
  <si>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</si>
  <si>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</si>
  <si>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</si>
  <si>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</si>
  <si>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</si>
  <si>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</si>
  <si>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</si>
  <si>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</si>
  <si>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</si>
  <si>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</si>
  <si>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</si>
  <si>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</si>
  <si>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</si>
  <si>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</si>
  <si>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</si>
  <si>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</si>
  <si>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</si>
  <si>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</si>
  <si>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</si>
  <si>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</si>
  <si>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</si>
  <si>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</si>
  <si>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</si>
  <si>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</si>
  <si>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</si>
  <si>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</si>
  <si>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</si>
  <si>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</si>
  <si>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</si>
  <si>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</si>
  <si>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</si>
  <si>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</si>
  <si>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</si>
  <si>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</si>
  <si>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</si>
  <si>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</si>
  <si>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</si>
  <si>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</si>
  <si>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</si>
  <si>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</si>
  <si>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</si>
  <si>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</si>
  <si>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</si>
  <si>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</si>
  <si>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</si>
  <si>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</si>
  <si>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</si>
  <si>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</si>
  <si>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</si>
  <si>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</si>
  <si>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</si>
  <si>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</si>
  <si>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</si>
  <si>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</si>
  <si>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</si>
  <si>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</si>
  <si>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</si>
  <si>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</si>
  <si>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</si>
  <si>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</si>
  <si>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ACO26FBRDEH</t>
  </si>
  <si>
    <t xml:space="preserve">"Split" sistēmas āra bloks ar stiprinājumiem </t>
  </si>
  <si>
    <t>ACO26FCADEH</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</si>
  <si>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</si>
  <si>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</si>
  <si>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</si>
  <si>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</si>
  <si>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</si>
  <si>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</si>
  <si>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</si>
  <si>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</si>
  <si>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</si>
  <si>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</si>
  <si>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</si>
  <si>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</si>
  <si>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</si>
  <si>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</si>
  <si>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</si>
  <si>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</si>
  <si>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</si>
  <si>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</si>
  <si>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</si>
  <si>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</si>
  <si>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</si>
  <si>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</si>
  <si>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</si>
  <si>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</si>
  <si>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</si>
  <si>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</si>
  <si>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</si>
  <si>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</si>
  <si>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</si>
  <si>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</si>
  <si>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</si>
  <si>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</si>
  <si>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Augstas temperatūras termoeļļas katls  kpl. ar:</t>
  </si>
  <si>
    <t>Katla pretatloku komplektu</t>
  </si>
  <si>
    <t>Tīrīšanas piederumiem</t>
  </si>
  <si>
    <t>Katla siltumizolācijas 120mm</t>
  </si>
  <si>
    <t>Dokumentācijas komplektu</t>
  </si>
  <si>
    <t xml:space="preserve">Automātikas vadības skapi </t>
  </si>
  <si>
    <t>Katla drošības grupa, rūpniecisks izpildījums (temperatūras, spiediena devēji, manometri, termometri, spiediena starpības devēji utt.)</t>
  </si>
  <si>
    <t>Katla vadības automātika bloks BCO ar kabeļiem un temperatūras devējiem, stiprinājuma komplekts</t>
  </si>
  <si>
    <t>Kaskādes katlu vadības automātikas bloks SCO ar kabeļiem un temperatūras devējiem, stiprinājuma komplekts</t>
  </si>
  <si>
    <t>Dūmgāžu atbildes atloks DN400</t>
  </si>
  <si>
    <t>Montāžas rāmi</t>
  </si>
  <si>
    <t xml:space="preserve">Modulējošais sašķidrinātās gāzes kurināmā deglis, kpl. ar: </t>
  </si>
  <si>
    <t>WM-G20/2-A-ZM</t>
  </si>
  <si>
    <t xml:space="preserve">Gāzes regulējošās armatūras apsaistes komplektu DN 50 </t>
  </si>
  <si>
    <t>Gāzes regulējošās armatūras apsaistes komplektu DN 50</t>
  </si>
  <si>
    <t>Termoeļļas cirkulācijas sūknis kpl. ar atbildes atlokiem, elastīgiem metāla savienojumiem</t>
  </si>
  <si>
    <t>Siltumenerģijas plūsmas mērītājs</t>
  </si>
  <si>
    <t>DN125</t>
  </si>
  <si>
    <t>Siltumskaitītāja vadības bloks, kpl. ar turpgaitas un atpakaļgaits temperatūras devējiem</t>
  </si>
  <si>
    <t>Mbus</t>
  </si>
  <si>
    <t>Atsperes tipa drošības vārsts DN 20/40, P=10bar, T=350 oC kpl. ar atbildes atloku (iekļauts katla komplektācijā)</t>
  </si>
  <si>
    <t>Iemetināms gaisa savācējtrauks  (iekļauts katla komplektācijā)</t>
  </si>
  <si>
    <t xml:space="preserve"> DN150; PN16</t>
  </si>
  <si>
    <t>Atloku noslēgvārsts kpl. ar atbildes atlokiem</t>
  </si>
  <si>
    <t>GGG 40.3</t>
  </si>
  <si>
    <t xml:space="preserve">DN20, PN16, </t>
  </si>
  <si>
    <t>Manometrs</t>
  </si>
  <si>
    <t>Manometra noslēgkrāns</t>
  </si>
  <si>
    <t>Termometrs, kpl. ar čaulu</t>
  </si>
  <si>
    <t>Atloku lodveida krāns ar atbildes atlokiem</t>
  </si>
  <si>
    <t xml:space="preserve">DN100, PN16, </t>
  </si>
  <si>
    <t>Atloku filtrs ar atbildes atlokiem</t>
  </si>
  <si>
    <t>Atloku vienvirziena vārsts ar atbildes atlokiem</t>
  </si>
  <si>
    <t>atloku noslēgvārsts kpl. ar atbildes atlokiem</t>
  </si>
  <si>
    <t xml:space="preserve">DN150, PN16, </t>
  </si>
  <si>
    <t>Nerūsējošā tērauda izolēts dūmenis kpl. ar:</t>
  </si>
  <si>
    <t xml:space="preserve">Plāksne ar kondensāta izvadu </t>
  </si>
  <si>
    <t>Revīzija ar lūku</t>
  </si>
  <si>
    <t>Caurule 1000mm</t>
  </si>
  <si>
    <t>Caurule 500mm</t>
  </si>
  <si>
    <t>Caurules nobeigums</t>
  </si>
  <si>
    <t>Adapteris (400)</t>
  </si>
  <si>
    <t>Dinstanceris 100-150mm</t>
  </si>
  <si>
    <t>Pāreja DN250/349</t>
  </si>
  <si>
    <t>Pievienojums katla dūmejas atlokam DN400</t>
  </si>
  <si>
    <t>Akmens vates izolācija, biezums 50mm</t>
  </si>
  <si>
    <t>Tērauda metinātās caurule Ø168,3x4,1</t>
  </si>
  <si>
    <t>Tērauda metinātās caurule Ø114,3x3,2</t>
  </si>
  <si>
    <t>Tērauda metinātās caurule Ø26,3x2,0</t>
  </si>
  <si>
    <t>Tērauda cauruļvadu veidgabali (līkumi, T-gabali utt.), pārejas, atloki, stiprinājumi</t>
  </si>
  <si>
    <t>Saskrūves, vītņu savienojums, skrūves, uzgriežņi, blīves, pretkorozijas grunts krāsa un citi palīgmateriāli</t>
  </si>
  <si>
    <t>Metālkonstrukcijas (tērauda balsti), slīdošie un nekustīgie balsti, met. mat. u.c. montāžas palīgmateriāli</t>
  </si>
  <si>
    <t>Izolācijas palīgmateriāli (tērauda lenta, stieple, gala aizdare, līmlente)</t>
  </si>
  <si>
    <t>Katla automātikas un vadības sistēmas palīgmateriāli (kabeļi, apvalkcaurules, plaukti, stiprinājumi u.c. palīgmateriāli)</t>
  </si>
  <si>
    <t>Metinātu sadures šuvju defektoskopija 5% apjomā</t>
  </si>
  <si>
    <t xml:space="preserve">Sistēmas ieregulēšanas, testēšanas un palaišanas darbi </t>
  </si>
  <si>
    <t>20. grupa - Tvertņu kontūra apsaiste</t>
  </si>
  <si>
    <t>Eļļas savākšanas tvertne kpl. ar:</t>
  </si>
  <si>
    <t>siltumizolācija, biezumā 100mm</t>
  </si>
  <si>
    <t>alumīnija skārda apšuvums</t>
  </si>
  <si>
    <t>montāžas atbalsta rāmis</t>
  </si>
  <si>
    <t>cauruļvadu pieslēgums</t>
  </si>
  <si>
    <t xml:space="preserve">Sistēmas uzpildīšanās sūknis kpl. ar atlokiem </t>
  </si>
  <si>
    <t>Eļļas izplešanās tvertne  kpl. ar:</t>
  </si>
  <si>
    <t xml:space="preserve">līmeņa regulators </t>
  </si>
  <si>
    <t xml:space="preserve">cauruļvadu pieslēgums </t>
  </si>
  <si>
    <t xml:space="preserve">DN15, PN16, </t>
  </si>
  <si>
    <t xml:space="preserve">DN25, PN16, </t>
  </si>
  <si>
    <t xml:space="preserve">DN50, PN16, </t>
  </si>
  <si>
    <t>Tērauda metinātās caurule Ø60x2,6</t>
  </si>
  <si>
    <t>Tērauda metinātās caurule Ø48x2,3</t>
  </si>
  <si>
    <t>Tērauda metinātās caurule Ø33,7x2,1</t>
  </si>
  <si>
    <t>Saskrūves, vītņu savienojums, skrūves, uzgriežņi, blīves,  pretkorozijas grunts krāsa un citi palīgmateriāli</t>
  </si>
  <si>
    <t>Tvertnes vadības sistēmas palīgmateriāli (kabeļi, apvalkcaurules, plaukti, stiprinājumi u.c. palīgmateriāli)</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</si>
  <si>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</si>
  <si>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</si>
  <si>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</si>
  <si>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</si>
  <si>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</si>
  <si>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</si>
  <si>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</si>
  <si>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</si>
  <si>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</si>
  <si>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</si>
  <si>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</si>
  <si>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Ražošanas iekārtas vadības automātika ar iebūvētu temperatūras devēju (kpl. ar iekārtu)</t>
  </si>
  <si>
    <t>PIEGĀDĀ PASŪTĪTĀJS</t>
  </si>
  <si>
    <t>ar vītni</t>
  </si>
  <si>
    <t xml:space="preserve">DN40, PN16, </t>
  </si>
  <si>
    <t>Termoeļļas savākšanas tvertne kpl. ar siltumizolāciju, biezumā 80mm</t>
  </si>
  <si>
    <t>V=200 l</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</si>
  <si>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</si>
  <si>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</si>
  <si>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</si>
  <si>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</si>
  <si>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</si>
  <si>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Ražošanas iekārtu, trīsvirzienu regulējošā vārsta automātikas vadības sistēmas palīgmateriāli (kabeļi, apvalkcaurules, plaukti, stiprinājumi u.c. palīgmateriāli)</t>
  </si>
  <si>
    <t xml:space="preserve">Sistēmas ieregulēšanas un palaišanas darbi </t>
  </si>
  <si>
    <t>Pārējie materiāli</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</si>
  <si>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</si>
  <si>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</si>
  <si>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</si>
  <si>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</si>
  <si>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</si>
  <si>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</si>
  <si>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</si>
  <si>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</si>
  <si>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</si>
  <si>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</si>
  <si>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</si>
  <si>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</si>
  <si>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Liekās grunts aizvešana uz pasūtītāja norādīto atbērtni</t>
  </si>
  <si>
    <t>Būvgružu utilizācija</t>
  </si>
  <si>
    <t>Sadzīves kanalizācijas sistēma K1 (materiāli)</t>
  </si>
  <si>
    <t>kompl.</t>
  </si>
  <si>
    <t>Palīgmateriāli cauruļvadu un aku montāžai</t>
  </si>
  <si>
    <t>Sadzīves kanalizācijas sistēma K1 (darbu apjomi)</t>
  </si>
  <si>
    <t>Sazemējums</t>
  </si>
  <si>
    <t>ALFA - SAV;SBV</t>
  </si>
  <si>
    <t>Signāllenta GĀZE</t>
  </si>
  <si>
    <t>Materiāli</t>
  </si>
  <si>
    <t>Izolētas caurules Ø114/225</t>
  </si>
  <si>
    <t>Cauruļvadu savienojuma termonosēdošā uzmava Ø114/225 caurulei komplektā ar 2 termonosēdošām manžetēm, PUR putu komponentes</t>
  </si>
  <si>
    <t>Izolēts līkums Ø114/225 90° (L1=1000mm; L2=1000mm)</t>
  </si>
  <si>
    <t xml:space="preserve">Betons </t>
  </si>
  <si>
    <t>Metināšanas materiāli</t>
  </si>
  <si>
    <t>Pārējie materiāli, palīgmateriāli</t>
  </si>
  <si>
    <t>Elektrokabeļu aizsargcaurule Arot PS110</t>
  </si>
  <si>
    <t>Marķējuma lentas ieklāšana</t>
  </si>
  <si>
    <t>Grunts krāsa LARAGRUNTS 2 kārtas</t>
  </si>
  <si>
    <t>Rupjgraudainas smilts bez māla un akmeņiem</t>
  </si>
  <si>
    <t>Grunts izstrāde ar ekskavatoru</t>
  </si>
  <si>
    <t>Grunts izstrāde ar rokām</t>
  </si>
  <si>
    <t>Grunts izstrāde ar rokām komunikāciju tuvumā</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</si>
  <si>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</si>
  <si>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</si>
  <si>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</si>
  <si>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</si>
  <si>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</si>
  <si>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</si>
  <si>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</si>
  <si>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Divcauruļu siltumtīklu montāža no rūpnieciski izolētām tērauda caurulēm tranšejā</t>
  </si>
  <si>
    <t>Rūpnieciski izolētu veidgabu montāža tranšejā</t>
  </si>
  <si>
    <t>Elektrokabeļu aizsardzība Arot PS110</t>
  </si>
  <si>
    <t>Siltumtrases cauruļvadu hidrauliskā un ultraskaņas pārbaude</t>
  </si>
  <si>
    <t>Objekta nospraušana un nostiprināšana dabā</t>
  </si>
  <si>
    <t>Koku zāģēšana,celmu laušana un transportēšana uz atbērtni</t>
  </si>
  <si>
    <t>Krūmu zāģēšana un transportēšana uz atbērtni</t>
  </si>
  <si>
    <t>Ražošanas ēkas Nr.6 būvniecība Ventspils Augsto tehnoloģiju parks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</si>
  <si>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</si>
  <si>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</si>
  <si>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</si>
  <si>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</si>
  <si>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</si>
  <si>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</si>
  <si>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</si>
  <si>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</si>
  <si>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</si>
  <si>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</si>
  <si>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</si>
  <si>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</si>
  <si>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</si>
  <si>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</si>
  <si>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</si>
  <si>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</si>
  <si>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</si>
  <si>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</si>
  <si>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</si>
  <si>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SLCU 160 900 100</t>
  </si>
  <si>
    <t>SLCU 250 1200 100</t>
  </si>
  <si>
    <t>SLCU 250 900 100</t>
  </si>
  <si>
    <t>SORDO-P 800-1600</t>
  </si>
  <si>
    <t xml:space="preserve">Minerālvates siltumizolācija "Isover" CLIMCOVER WM ALU2 </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</si>
  <si>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</si>
  <si>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</si>
  <si>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</si>
  <si>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</si>
  <si>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</si>
  <si>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</si>
  <si>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</si>
  <si>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</si>
  <si>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</si>
  <si>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</si>
  <si>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</si>
  <si>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</si>
  <si>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</si>
  <si>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</si>
  <si>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</si>
  <si>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</si>
  <si>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</si>
  <si>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</si>
  <si>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</si>
  <si>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</si>
  <si>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</si>
  <si>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</si>
  <si>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</si>
  <si>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</si>
  <si>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</si>
  <si>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</si>
  <si>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</si>
  <si>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</si>
  <si>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</si>
  <si>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</si>
  <si>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</si>
  <si>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</si>
  <si>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</si>
  <si>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</si>
  <si>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</si>
  <si>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Horizontālā zemētāja montāža telpās</t>
  </si>
  <si>
    <t>Vertikālā zemētāja dziļumā  līdz 5 m montāža</t>
  </si>
  <si>
    <t>Transformatora zemēšana</t>
  </si>
  <si>
    <t>Slēgiekārta premset  DO6H+ D06H+ I06T+ I06T+ D06H-MA 10kV, komplektā ar vadību un automātiku. Skatīt shēmu lapā ELT-3</t>
  </si>
  <si>
    <t>0,4kV KL</t>
  </si>
  <si>
    <t>Dārbu izmaksas</t>
  </si>
  <si>
    <t>Kabeļu aizsargcaurules d=līdz 110 mm ieguldīšana gatavā tranšejā</t>
  </si>
  <si>
    <t>ZS kabeļa līdz 35 mm2 ieguldīšana gatavā tranšejā</t>
  </si>
  <si>
    <t>ZS kabeļa līdz 35 mm2 ievēršana caurulē</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</si>
  <si>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</si>
  <si>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</si>
  <si>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</si>
  <si>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</si>
  <si>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</si>
  <si>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</si>
  <si>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</si>
  <si>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</si>
  <si>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Rakšanas atļaujas saņemšana</t>
  </si>
  <si>
    <t>objekts</t>
  </si>
  <si>
    <t>Nodeva par Būvatļaujas nodošanu</t>
  </si>
  <si>
    <t>Pakalpojuma sniegšana ar kravas celšanas mehānismu</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</si>
  <si>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</si>
  <si>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</si>
  <si>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</si>
  <si>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</si>
  <si>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</si>
  <si>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</si>
  <si>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</si>
  <si>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</si>
  <si>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</si>
  <si>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</si>
  <si>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</si>
  <si>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</si>
  <si>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</si>
  <si>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</si>
  <si>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</si>
  <si>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</si>
  <si>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</si>
  <si>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</si>
  <si>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</si>
  <si>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</si>
  <si>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</si>
  <si>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</si>
  <si>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</si>
  <si>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</si>
  <si>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</si>
  <si>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</si>
  <si>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</si>
  <si>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</si>
  <si>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</si>
  <si>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</si>
  <si>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</si>
  <si>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</si>
  <si>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</si>
  <si>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</si>
  <si>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</si>
  <si>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</si>
  <si>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</si>
  <si>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</si>
  <si>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Karkasu  apšūšana ar ugunsdrošo  ģipškartonu  (1kārtas) S-3</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</si>
  <si>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</si>
  <si>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</si>
  <si>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</si>
  <si>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</si>
  <si>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</si>
  <si>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</si>
  <si>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</si>
  <si>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</si>
  <si>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</si>
  <si>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</si>
  <si>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</si>
  <si>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</si>
  <si>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</si>
  <si>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</si>
  <si>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</si>
  <si>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</si>
  <si>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</si>
  <si>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</si>
  <si>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</si>
  <si>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</si>
  <si>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</si>
  <si>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</si>
  <si>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</si>
  <si>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</si>
  <si>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</si>
  <si>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</si>
  <si>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</si>
  <si>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</si>
  <si>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</si>
  <si>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</si>
  <si>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</si>
  <si>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</si>
  <si>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</si>
  <si>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</si>
  <si>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</si>
  <si>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</si>
  <si>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</si>
  <si>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</si>
  <si>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</si>
  <si>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</si>
  <si>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</si>
  <si>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Sekciju veida vārti ar iebūvētām durvīm (marka SPU F42 no Hormann vai ekvivalents-automātiskā vadība VT1-02 3,6x2,65m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</si>
  <si>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</si>
  <si>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</si>
  <si>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</si>
  <si>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</si>
  <si>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</si>
  <si>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</si>
  <si>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Enkuru ierīkošana (Peikko HPM 20L)</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</si>
  <si>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</si>
  <si>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</si>
  <si>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</si>
  <si>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</si>
  <si>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</si>
  <si>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</si>
  <si>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</si>
  <si>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</si>
  <si>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</si>
  <si>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</si>
  <si>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</si>
  <si>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</si>
  <si>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</si>
  <si>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</si>
  <si>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</si>
  <si>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</si>
  <si>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</si>
  <si>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</si>
  <si>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</si>
  <si>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</si>
  <si>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</si>
  <si>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</si>
  <si>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</si>
  <si>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</si>
  <si>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</si>
  <si>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</si>
  <si>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</si>
  <si>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</si>
  <si>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</si>
  <si>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</si>
  <si>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</si>
  <si>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</si>
  <si>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</si>
  <si>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</si>
  <si>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</si>
  <si>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Tērauda radiators PURMO "Ventil Compact", komplektā ar montāžas stiprinājumiem, atgaisotāju, korķiem</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</si>
  <si>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</si>
  <si>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</si>
  <si>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</si>
  <si>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</si>
  <si>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</si>
  <si>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</si>
  <si>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</si>
  <si>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</si>
  <si>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</si>
  <si>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</si>
  <si>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</si>
  <si>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Daudzslāņu kompozītcaurule Tigris K1 (taisna)</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</si>
  <si>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</si>
  <si>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</si>
  <si>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</si>
  <si>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</si>
  <si>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</si>
  <si>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</si>
  <si>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</si>
  <si>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</si>
  <si>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</si>
  <si>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</si>
  <si>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</si>
  <si>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</si>
  <si>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</si>
  <si>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</si>
  <si>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</si>
  <si>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</si>
  <si>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</si>
  <si>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</si>
  <si>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ALPHA2 25-50 130</t>
  </si>
  <si>
    <t>MAGNA 3 40-80 F</t>
  </si>
  <si>
    <t>MAGNA 3 40-100 F</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</si>
  <si>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</si>
  <si>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</si>
  <si>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</si>
  <si>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</si>
  <si>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</si>
  <si>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</si>
  <si>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</si>
  <si>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</si>
  <si>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</si>
  <si>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</si>
  <si>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</si>
  <si>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</si>
  <si>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</si>
  <si>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</si>
  <si>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</si>
  <si>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</si>
  <si>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</si>
  <si>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</si>
  <si>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</si>
  <si>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</si>
  <si>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GOLD F RX 012</t>
  </si>
  <si>
    <t>GOLD F RX 020</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</si>
  <si>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</si>
  <si>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</si>
  <si>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035</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</si>
  <si>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</si>
  <si>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GOLD F RX 100</t>
  </si>
  <si>
    <t>Kanāla ventilators ar automātiku</t>
  </si>
  <si>
    <t>K 160 EC</t>
  </si>
  <si>
    <t>PRIO 160 EC</t>
  </si>
  <si>
    <t>PRIO 250 EC</t>
  </si>
  <si>
    <t>PRIO 250 EC-L</t>
  </si>
  <si>
    <t>X-RS 100-50 EC</t>
  </si>
  <si>
    <t>Jumta ventilators ar automātiku, jumta kārbu un stiprinājumiem</t>
  </si>
  <si>
    <t>CBM 160-2.1</t>
  </si>
  <si>
    <t>CBM 200-5.0</t>
  </si>
  <si>
    <t>PGK 100x50-3-2,0</t>
  </si>
  <si>
    <t>PGK 100x50-4-2,0</t>
  </si>
  <si>
    <t>FFR 200 F5</t>
  </si>
  <si>
    <t>FFK 100-50 F5</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</si>
  <si>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</si>
  <si>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</si>
  <si>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</si>
  <si>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</si>
  <si>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</si>
  <si>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</si>
  <si>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</si>
  <si>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</si>
  <si>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</si>
  <si>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</si>
  <si>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</si>
  <si>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</si>
  <si>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</si>
  <si>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</si>
  <si>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</si>
  <si>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</si>
  <si>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</si>
  <si>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</si>
  <si>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</si>
  <si>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</si>
  <si>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</si>
  <si>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</si>
  <si>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</si>
  <si>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</si>
  <si>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</si>
  <si>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</si>
  <si>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</si>
  <si>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</si>
  <si>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</si>
  <si>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</si>
  <si>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</si>
  <si>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</si>
  <si>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</si>
  <si>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</si>
  <si>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</si>
  <si>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</si>
  <si>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</si>
  <si>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</si>
  <si>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</si>
  <si>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</si>
  <si>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</si>
  <si>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</si>
  <si>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</si>
  <si>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</si>
  <si>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</si>
  <si>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UTK/C-300-300-315</t>
  </si>
  <si>
    <t>UTK/R-300x300</t>
  </si>
  <si>
    <t>UTK/R-1400x1400</t>
  </si>
  <si>
    <t>UTK/R-400x300</t>
  </si>
  <si>
    <t>UTK/R-500x300</t>
  </si>
  <si>
    <t>UTK/R-800x400</t>
  </si>
  <si>
    <t>UTK/R-1000x400</t>
  </si>
  <si>
    <t>UTK/R-1100x1000</t>
  </si>
  <si>
    <t>Ugunsdrošais vārts EI-45</t>
  </si>
  <si>
    <t>FD-315</t>
  </si>
  <si>
    <t>FD-1000x400</t>
  </si>
  <si>
    <t>20mm</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</si>
  <si>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</si>
  <si>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</si>
  <si>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</si>
  <si>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</si>
  <si>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</si>
  <si>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</si>
  <si>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</si>
  <si>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Sadalne.v/a., IP31, rūpnieciski komplektējama 400A, 420/240V IK08, 50hz  izmērs 950x650x2100,  montāžai uz grīdas.  Ikm3&lt; 20kA, Ikm1&lt; 10kA Ar caurspīdīgām durvīm. Ar EBX  uzskaites  vadības moduļiem..  komplektā ar automātiku pēc dotās shēmas</t>
  </si>
  <si>
    <t>Sadalne.v/a., IP65 E90 korpussm ugunsdrošs izpildījums.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</si>
  <si>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</si>
  <si>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Pragma</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</si>
  <si>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</si>
  <si>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</si>
  <si>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Gaismeklis LED 75W, 1589x114x108mm, 6850lm, 139lm/W, IP 66, 4000K,gaismeklis montējams pie gaismas renes Vizulo, STC M 75 840 15D C0 N 100 76.39 W vai ekvivalents</t>
  </si>
  <si>
    <t>Vizulo, STC M 75 840 15D C0 N 100 76.39 W</t>
  </si>
  <si>
    <t>Gaismeklis LED 37W, 1289x114x108mm, 5130lm, 138lm/W, IP 66, 4000K,gaismeklis montējams pie gaismas renes Vizulo, STB L 37 840 12S A2 N 100 LT80 vai ekvivalents</t>
  </si>
  <si>
    <t>Vizulo, STB L 37 840 12S A2 N 100 LT80</t>
  </si>
  <si>
    <t>Gaismeklis LED 45W, 1289x114x108mm, 5830lm, 139lm/W, IP 66, 4000K,gaismeklis montējams pie gaismas renes, Vizulo, STB M 45 840 12D B4 N 100 LT80 vai ekvivalents</t>
  </si>
  <si>
    <t>Vizulo, STB M 45 840 12D B4 N 100 LT80</t>
  </si>
  <si>
    <t>Gaismeklis LED 43W, 1272x145x111mm, 5200lm, 121lm/W, IP 65, Ta=40C, 4000K,gaismeklis montējams pie gaismas renes, sprādzien drošs, Trevos, LED Ex,industrial,body PC,diffuser translucent PC, stainless clips 43 W vai ekvivalents</t>
  </si>
  <si>
    <t>Trevos, LED Ex,industrial,body PC,diffuser translucent PC, stainless clips 43 W</t>
  </si>
  <si>
    <t>Gaismeklis LED 90W, 1300x121x102mm, 12000lm, 133lm/W, IP 23, 4000K, gaismeklis montējams pie gaismas renes, Vizulo OK 90 840 1310 MY N10 90.604 W vai ekvivalents</t>
  </si>
  <si>
    <t>Vizulo OK 90 840 1310 MY N10 90.604 W</t>
  </si>
  <si>
    <t>Gaismeklis LED 35W, 595x595mm, 4380lm, 125lm/W, IP 40, 4000K, gaismeklis piekārts pie griestiem, Vizulo, LFS 35 840 R0606 WU N20 H vai ekvivalents</t>
  </si>
  <si>
    <t xml:space="preserve">Vizulo, LFS 35 840 R0606 WU N20 </t>
  </si>
  <si>
    <t>Gaismeklis LED 35W, 595x595mm, 4380lm, 125lm/W, IP 40, 4000K, gaismeklis piekārts pie griestiem, Vizulo, LFS 35 840 R0606 WU D10 H vai ekvivalents</t>
  </si>
  <si>
    <t>Vizulo, LFS 35 840 R0606 WU D10 H</t>
  </si>
  <si>
    <t xml:space="preserve">Gaismeklis LED 33W, 300x300x100mm, 2024lm, 74lm/W, IP 40, 4000K, z/a, Vizulo, NTC 33 840 04 PN S S 300 E ND vai ekvivalents
</t>
  </si>
  <si>
    <t>Vizulo, NTC 33 840 04 PN S S 300 E ND</t>
  </si>
  <si>
    <t>Gaismeklis LED 42W, 300x300x100mm, 2592lm, 78lm/W, IP 40, 4000K, z/a, Vizulo, NTC 42 840 05 PN S S 300 E ND vai ekvivalents</t>
  </si>
  <si>
    <t xml:space="preserve"> Vizulo, NTC 42 840 05 PN S S 300 E ND</t>
  </si>
  <si>
    <t>Gaismeklis LED 22W, 300x300x100mm, 1631lm, 70lm/W, IP 40, 4000K, z/a, Vizulo, NTC 22 840 04 PN S S 300 E ND vai ekvivalents</t>
  </si>
  <si>
    <t xml:space="preserve"> Vizulo, NTC 22 840 04 PN S S 300 E ND</t>
  </si>
  <si>
    <t xml:space="preserve">Gaismeklis LED 52W, 300x300x100mm, 5261lm, 101lm/W, IP 40, 4000K, gaismeklis piekārts pie griestiem, Vizulo, PN SS 52 840 1140 WUD N01 52 W vai ekvivalents
</t>
  </si>
  <si>
    <t xml:space="preserve">Vizulo, PN SS 52 840 1140 WUD N01 52 W </t>
  </si>
  <si>
    <t>Avārijas gaismeklis LED 1W, izstiepts leņķis, 132x132x54mm, 140lm, IP41, z/a, centrālai baterijas sistēmai CB, AWEX LVPO/1W - CB  LOVATO P vai ekvivalents</t>
  </si>
  <si>
    <t>AWEX LVPO/1W - CB  LOVATO P</t>
  </si>
  <si>
    <t>Avārijas gaismeklis LED 3W, izstiepts leņķis, 132x132x54mm, 390lm, IP41, v/a, centrālai baterijas sistēmai CB, AWEX LV2U/3W - CB  LOVATO 2 vai ekvivalents</t>
  </si>
  <si>
    <t>AWEX LV2U/3W - CB  LOVATO 2</t>
  </si>
  <si>
    <t>Avārijas gaismeklis LED 6W, izstiepts leņķis, D=202mm, H=58mm 620lm, IP41, v/a, centrālai baterijas sistēmai CB, AWEX AXNU/6W/B/SE 6 W   vai ekvivalents</t>
  </si>
  <si>
    <t>AXNU/6W/B/SE 6 W</t>
  </si>
  <si>
    <t>Avārijas gaismeklis LED 2W, izstiepts leņķis, 132x132x54mm, 270lm, IP41, v/a, centrālai baterijas sistēmai CB, AWEX LV2O/2W/CB  LOVATO 2 vai ekvivalents</t>
  </si>
  <si>
    <t xml:space="preserve"> AWEX LV2O/2W/CB  LOVATO 2</t>
  </si>
  <si>
    <t>Avārijas gaismeklis LED 1W, izstiepts leņķis, 132x132x54mm, 140lm, IP41, v/a, centrālai baterijas sistēmai CB, AWEX LV2O/1W - CB  LOVATO 2 vai ekvivalents</t>
  </si>
  <si>
    <t xml:space="preserve"> AWEX LV2O/1W - CB  LOVATO 2</t>
  </si>
  <si>
    <t>Avārijas gaismeklis LED 1W, izstiepts leņķis, 132x132x54mm, 140lm, IP41, v/a, centrālai baterijas sistēmai CB, AWEX LV2R/1W - CB  LOVATO 2 vai ekvivalents</t>
  </si>
  <si>
    <t>AWEX LV2R/1W - CB  LOVATO 2</t>
  </si>
  <si>
    <t>Avārijas gaismeklis LED 3W, izstiepts leņķis, 132x132x54mm, 360lm, IP41, v/a, centrālai baterijas sistēmai CB, AWEX LV2O/3W - CB  LOVATO 2 vai ekvivalents</t>
  </si>
  <si>
    <t>AWEX LV2O/3W - CB  LOVATO 2</t>
  </si>
  <si>
    <t>Avārijas gaismeklis LED 1W, izstiepts leņķis, 132x132x54mm, 140lm, IP41, v/a, centrālai baterijas sistēmai CB, AWEX LV2U/1W - CB  LOVATO 2 vai ekvivalents</t>
  </si>
  <si>
    <t>AWEX LV2U/1W - CB  LOVATO 2</t>
  </si>
  <si>
    <t>Evakuācijas gaismeklis LED 2W,337x189x57 IP44, centrālai baterijas sistēmai,AWEX INFINITY II ALL vai ekvivalents, centrālās baterijas sistēmai</t>
  </si>
  <si>
    <t>AWEX                     INFINITY II AL IF2ALS/2W/Z/CB/ADE/WH</t>
  </si>
  <si>
    <t>Herm.slēdzis,10A, z.a., /v.a ar kārbu IP 44</t>
  </si>
  <si>
    <t>Merten</t>
  </si>
  <si>
    <t>Herm. 2 polu slēdzis, 10A, z.a./v.a ar kārbu IP 44</t>
  </si>
  <si>
    <t>Klātbūtnes sensors, IP44,  Steinel PC  HF 360, 120x120mm,  augstfrekvences, z/a</t>
  </si>
  <si>
    <t>Kontaktligzda ar zem.,3-vietīga, 16A,z.a, L+N+PE, ar kārbu IP20.</t>
  </si>
  <si>
    <t>BALS</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</si>
  <si>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</si>
  <si>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</si>
  <si>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</si>
  <si>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</si>
  <si>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Zn Kabeļu rene  60x100 gluda C4</t>
  </si>
  <si>
    <t>Baks</t>
  </si>
  <si>
    <t>Zn Kabeļu rene  60x200 gluda C4</t>
  </si>
  <si>
    <t>Zn Kabeļu rene  60x300  gluda C4</t>
  </si>
  <si>
    <t>Zn Kabeļu rene  60x400 gluda C4</t>
  </si>
  <si>
    <t>Cinkota kabeu trepe 60x100 C4</t>
  </si>
  <si>
    <t>Cinkota kabeu trepe 60x200 C4</t>
  </si>
  <si>
    <t>Cinkota kabeu trepe 60x300 C4</t>
  </si>
  <si>
    <t>Cinkota kabeu trepe 60x400 C4</t>
  </si>
  <si>
    <t>Cinkota gaismas rene 50x70, ugumsdroša E90 C4</t>
  </si>
  <si>
    <t>Kabeļ kanāls pie sienas</t>
  </si>
  <si>
    <t xml:space="preserve">Atklāts zibensnovadītajs, cinkots apaļdzelzs D= 8mm ar stieples turētāju.tērauda profiloksnes jutmam.
</t>
  </si>
  <si>
    <t xml:space="preserve">Mērījumu klemme </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</si>
  <si>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</si>
  <si>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</si>
  <si>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</si>
  <si>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</si>
  <si>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</si>
  <si>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</si>
  <si>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</si>
  <si>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</si>
  <si>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</si>
  <si>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</si>
  <si>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</si>
  <si>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</si>
  <si>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</si>
  <si>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</si>
  <si>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</si>
  <si>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</si>
  <si>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</si>
  <si>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</si>
  <si>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</si>
  <si>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</si>
  <si>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</si>
  <si>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</si>
  <si>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</si>
  <si>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</si>
  <si>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</si>
  <si>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</si>
  <si>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</si>
  <si>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</si>
  <si>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</si>
  <si>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</si>
  <si>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</si>
  <si>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</si>
  <si>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</si>
  <si>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</si>
  <si>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</si>
  <si>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Dz/betona aka komplektā ar kāpšļiem, tērauda aizsargč.,</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</si>
  <si>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</si>
  <si>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</si>
  <si>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</si>
  <si>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</si>
  <si>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</si>
  <si>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</si>
  <si>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</si>
  <si>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</si>
  <si>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</si>
  <si>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</si>
  <si>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</si>
  <si>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Tranšeja horizontālam zemēšanas kontūram</t>
  </si>
  <si>
    <t>Horizontālā zemētāja montāža tranšejā</t>
  </si>
  <si>
    <t>Kabeļu ieeju noblīvēšana</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</si>
  <si>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</si>
  <si>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</si>
  <si>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</si>
  <si>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</si>
  <si>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</si>
  <si>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</si>
  <si>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</si>
  <si>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</si>
  <si>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</si>
  <si>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</si>
  <si>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</si>
  <si>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</si>
  <si>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</si>
  <si>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</si>
  <si>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</si>
  <si>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</si>
  <si>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</si>
  <si>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</si>
  <si>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</si>
  <si>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</si>
  <si>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</si>
  <si>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</si>
  <si>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</si>
  <si>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</si>
  <si>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</si>
  <si>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</si>
  <si>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</si>
  <si>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</si>
  <si>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</si>
  <si>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</si>
  <si>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</si>
  <si>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</si>
  <si>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</si>
  <si>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</si>
  <si>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</si>
  <si>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</si>
  <si>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</si>
  <si>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</si>
  <si>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</si>
  <si>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</si>
  <si>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</si>
  <si>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</si>
  <si>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</si>
  <si>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</si>
  <si>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</si>
  <si>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</si>
  <si>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</si>
  <si>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</si>
  <si>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</si>
  <si>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</si>
  <si>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</si>
  <si>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</si>
  <si>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</si>
  <si>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</si>
  <si>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</si>
  <si>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</si>
  <si>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</si>
  <si>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</si>
  <si>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</si>
  <si>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</si>
  <si>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</si>
  <si>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</si>
  <si>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</si>
  <si>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</si>
  <si>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</si>
  <si>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</si>
  <si>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</si>
  <si>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</si>
  <si>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</si>
  <si>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</si>
  <si>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</si>
  <si>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</si>
  <si>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</si>
  <si>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</si>
  <si>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</si>
  <si>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</si>
  <si>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</si>
  <si>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</si>
  <si>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</si>
  <si>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</si>
  <si>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</si>
  <si>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</si>
  <si>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</si>
  <si>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</si>
  <si>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</si>
  <si>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</si>
  <si>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</si>
  <si>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</si>
  <si>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</si>
  <si>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</si>
  <si>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</si>
  <si>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</si>
  <si>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</si>
  <si>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</si>
  <si>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</si>
  <si>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</si>
  <si>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</si>
  <si>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</si>
  <si>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</si>
  <si>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</si>
  <si>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</si>
  <si>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</si>
  <si>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</si>
  <si>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9.pielikums
Atklātā konkursa „ Ražošanas ēkas Nr.6 būvniecība Ventspils Augsto tehnoloģiju parks”
nolikumam, iepirkuma identifikācijas Nr. VBOP 2018/49 ERAF</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</si>
  <si>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</si>
  <si>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</si>
  <si>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</si>
  <si>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</si>
  <si>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</si>
  <si>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</si>
  <si>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</si>
  <si>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</si>
  <si>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</si>
  <si>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</si>
  <si>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</si>
  <si>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</si>
  <si>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</si>
  <si>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</si>
  <si>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</si>
  <si>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</si>
  <si>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</si>
  <si>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</si>
  <si>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</si>
  <si>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</si>
  <si>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</si>
  <si>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</si>
  <si>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</si>
  <si>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</si>
  <si>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</si>
  <si>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</si>
  <si>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</si>
  <si>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</si>
  <si>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</si>
  <si>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</si>
  <si>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</si>
  <si>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</si>
  <si>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</si>
  <si>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</si>
  <si>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</si>
  <si>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</si>
  <si>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</si>
  <si>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</si>
  <si>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</si>
  <si>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</si>
  <si>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</si>
  <si>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</si>
  <si>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</si>
  <si>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</si>
  <si>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</si>
  <si>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</si>
  <si>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</si>
  <si>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</si>
  <si>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</si>
  <si>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</si>
  <si>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</si>
  <si>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</si>
  <si>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</si>
  <si>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</si>
  <si>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</si>
  <si>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</si>
  <si>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</si>
  <si>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</si>
  <si>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 xml:space="preserve">Gaismeklis LED 41W, 1283x168mm, 4433.3lm, gaismekļus montēt pie trosēm iekarot no griestiem, IP 65, 4000K, VIZULO STONE PCL-4  skalpošanas laiks &gt;50 000H, garantija 5gadi,  L80B10, efektivitāte &gt;90lm/W, CRI&gt;80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</si>
  <si>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</si>
  <si>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</si>
  <si>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</si>
  <si>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</si>
  <si>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</si>
  <si>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</si>
  <si>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</si>
  <si>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</si>
  <si>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</si>
  <si>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</si>
  <si>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</si>
  <si>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</si>
  <si>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</si>
  <si>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</si>
  <si>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Akmens vates (PAROC ) iestrāde   karkasā siltuma /skaņas izolācijai 50 mm</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</si>
  <si>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t>
  </si>
  <si>
    <t>Gipškartona starpsienu karkasa (50mm) izbūve S-3, S-3*</t>
  </si>
  <si>
    <t xml:space="preserve">FIBO Efekt 3 vai ekvivalents bloki 200mm </t>
  </si>
  <si>
    <t>Minerālvates ROCKWOOL Rocksonic Super iestrāde   karkasā siltuma /skaņas izolācijai 150 mm</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</si>
  <si>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</si>
  <si>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</si>
  <si>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</si>
  <si>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</si>
  <si>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</si>
  <si>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 xml:space="preserve">Tērauda konstrukciju izgatavošana,piegāde,montāža ,kopnēm,sijām,montēt ar normālā precizētām 8.8 klases skrūvēm,piemetinot ieliekām detaļām,ieskaitot tērauda konstrukciju virsmu apstrādi, atbilstoši darba zīmējumu prasībām </t>
  </si>
  <si>
    <t xml:space="preserve">Tērauda konstrukciju izgatavošana,piegāde,montāža ,1.stāva pārseguma konstrukcijām,montēt ar normālā precizētām 8.8 klases skrūvēm,piemetinot ieliekām detaļām,ieskaitot tērauda konstrukciju virsmu apstrādi, atbilstoši darba zīmējumu prasībām </t>
  </si>
  <si>
    <t xml:space="preserve">Tērauda konstrukciju izgatavošana,piegāde,montāža ,kopņu stinguma saitēm konstrukcijām,montēt ar normālā precizētām 8.8 klases skrūvēm,piemetinot ieliekām detaļām,ieskaitot tērauda konstrukciju virsmu apstrādi, atbilstoši darba zīmējumu prasībām </t>
  </si>
  <si>
    <t xml:space="preserve">Tērauda konstrukciju izgatavošana,piegāde,montāža ,notinumu  konstrukcijām,montēt ar normālā precizētām 8.8 klases skrūvēm,piemetinot ieliekām detaļām,ieskaitot tērauda konstrukciju virsmu apstrādi, atbilstoši darba zīmējumu prasībām </t>
  </si>
  <si>
    <t>Pārsegums</t>
  </si>
  <si>
    <t>Ruuki nesošais profils T153-40L-840</t>
  </si>
  <si>
    <t>Paļigmateriāli (skrūves u.c)</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</si>
  <si>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</si>
  <si>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Izolācijas plèves ieklâšana </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</si>
  <si>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</si>
  <si>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</si>
  <si>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</si>
  <si>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Sniega barjeras RSSSB" uzstādīšana</t>
  </si>
  <si>
    <t>Šķembu pamatojuma ierīkošana fr.0-20,blīvā veidā ,novibrējot</t>
  </si>
  <si>
    <t>Šķembu pamatojuma ierīkošana fr.0-45,blīvā veidā ,novibrējot</t>
  </si>
  <si>
    <t>Šķembu pamatojuma ierīkošana fr.0-63,blīvā veidā ,novibrējot</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</si>
  <si>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</si>
  <si>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</si>
  <si>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</si>
  <si>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</si>
  <si>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</si>
  <si>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</si>
  <si>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</si>
  <si>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</si>
  <si>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 xml:space="preserve">Hidroizolācija (Membrānas tipa; Pretestība ūdens tvaiku difūzijai ≤ 24000; Stiepes pretestība≥15,8N/mm²;
Relatīvā deformācija ≥313%; Noturība pret hidrostatisku spiedienu 4 ba≥72h, piem., Sikaplan WP
1100-15HL) </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</si>
  <si>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</si>
  <si>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</si>
  <si>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</si>
  <si>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</si>
  <si>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</si>
  <si>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Skaņas izolācija ROCKWOOL ROCKSONIC Super t=100 mm</t>
  </si>
  <si>
    <t>G2-2</t>
  </si>
  <si>
    <t>Skaņas izolācija ROCKWOOL ROCKSONIC Super t=200 mm</t>
  </si>
  <si>
    <t>Betona grīdu  slīpēšana  un pretputekļu un virsmas cietinoša sastāva iestrādāšana G1-5</t>
  </si>
  <si>
    <t>Betona grīdu  slīpēšana  un pretputekļu un virsmas cietinoša sastāva iestrādāšana G2-1</t>
  </si>
  <si>
    <t>Epoksīdsveķu pārklājuma sistēmas ierīkošana  -Maperimeter M grunts</t>
  </si>
  <si>
    <t>DA1-03*, DA2-03*  ( 1x2,55 m)</t>
  </si>
  <si>
    <t>D1-05  ( 0,9x2,1 m)</t>
  </si>
  <si>
    <t>D1-05*  ( 0,9x2,1 m)</t>
  </si>
  <si>
    <t>1a</t>
  </si>
  <si>
    <t>Knauf sistēmas iekārto griestu D113 metāla karkasa ierīkošana 2 līmeņos vai ekvivalents G2-2</t>
  </si>
  <si>
    <t>Stiprinājumi</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</si>
  <si>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</si>
  <si>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</si>
  <si>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</si>
  <si>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</si>
  <si>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</si>
  <si>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</si>
  <si>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</si>
  <si>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</si>
  <si>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Pālu 300x300 mm izbūve . Pāļu galu nociršana,stiegrojuma sagatavošana režģoga betonēšanai,būvgružu savākšana,aizvešana uz atbērtni. Tehnikas mobilizācija-demobilizācija.</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</si>
  <si>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</si>
  <si>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</si>
  <si>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</si>
  <si>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</si>
  <si>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</si>
  <si>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</si>
  <si>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</si>
  <si>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</si>
  <si>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</si>
  <si>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</si>
  <si>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</si>
  <si>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</si>
  <si>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</si>
  <si>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RS 50-25 EC</t>
  </si>
  <si>
    <t>RS 60-35 EC</t>
  </si>
  <si>
    <t>DVC 400-S</t>
  </si>
  <si>
    <t>Gaisa sildītājs ar sensoriem</t>
  </si>
  <si>
    <t>VBR 50-25-2</t>
  </si>
  <si>
    <t>VBR 60-35-2</t>
  </si>
  <si>
    <t>VBR 100-50-3</t>
  </si>
  <si>
    <t xml:space="preserve">Gaisa dzesētāts ar sensoriem </t>
  </si>
  <si>
    <t>FFK 50-25 F5</t>
  </si>
  <si>
    <t>FFK 60-35 F5</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</si>
  <si>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</si>
  <si>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</si>
  <si>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</si>
  <si>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</si>
  <si>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</si>
  <si>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</si>
  <si>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</si>
  <si>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</si>
  <si>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</si>
  <si>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</si>
  <si>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</si>
  <si>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</si>
  <si>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</si>
  <si>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</si>
  <si>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</si>
  <si>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</si>
  <si>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</si>
  <si>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</si>
  <si>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</si>
  <si>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</si>
  <si>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</si>
  <si>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</si>
  <si>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UTK/C-500-500-500</t>
  </si>
  <si>
    <t>UTK/R-300x200</t>
  </si>
  <si>
    <t>UTK/R-500x250</t>
  </si>
  <si>
    <t>UTK/R-600x350</t>
  </si>
  <si>
    <t>UTK/R-700x400</t>
  </si>
  <si>
    <t>UTK/R-1000x800</t>
  </si>
  <si>
    <t>UTK/R-1200x1000</t>
  </si>
  <si>
    <t>FD-100</t>
  </si>
  <si>
    <t>FD-160</t>
  </si>
  <si>
    <t>FD-250</t>
  </si>
  <si>
    <t>FD-400</t>
  </si>
  <si>
    <t>CADENZA 800-400-1850</t>
  </si>
  <si>
    <t>CADENZA 1000-0400-1850</t>
  </si>
  <si>
    <t>CADENZA 1200-400-2450</t>
  </si>
  <si>
    <t>CADENZA 1400-600-1850</t>
  </si>
  <si>
    <t>CADENZA 2200-1000-1850</t>
  </si>
  <si>
    <t>Mitrināšana</t>
  </si>
  <si>
    <t>Vadības skapis</t>
  </si>
  <si>
    <t>MC060CDM01</t>
  </si>
  <si>
    <t>Izsmidzināšanas sprauslas</t>
  </si>
  <si>
    <t>MCAA200000 2.7kg/h</t>
  </si>
  <si>
    <t>MCAC200000 5.4kg/h</t>
  </si>
  <si>
    <t>Sprauslas montāžas komplekts</t>
  </si>
  <si>
    <t>MCK1AW0000</t>
  </si>
  <si>
    <t>Solenoīda vārsts</t>
  </si>
  <si>
    <t>MCKDVWL001</t>
  </si>
  <si>
    <t>Temperatūras un mitruma sensors</t>
  </si>
  <si>
    <t>DPPC112000</t>
  </si>
  <si>
    <t>Ūdens filtra kartridžs</t>
  </si>
  <si>
    <t>MCC05PP005</t>
  </si>
  <si>
    <t>Ūdens filtrs stiprinājumi</t>
  </si>
  <si>
    <t>MCFILWAT05</t>
  </si>
  <si>
    <t>Gaisa filtrs</t>
  </si>
  <si>
    <t>MCFILAIR01</t>
  </si>
  <si>
    <t>Eļļas izvadītājs saspiestajam gaisam</t>
  </si>
  <si>
    <t>MCFILOIL01</t>
  </si>
  <si>
    <t>Reversās osmozes sistēma</t>
  </si>
  <si>
    <t>ROL4605U0B</t>
  </si>
  <si>
    <t>Izplešanas tverte V=200L</t>
  </si>
  <si>
    <t>AUC2000000</t>
  </si>
  <si>
    <t>Ūdens un gaisa padeves caurules</t>
  </si>
  <si>
    <t>Cauruļvadu veidgabali un stiprinājumi</t>
  </si>
  <si>
    <t>Siltummezgls -montāžas,palaišanas,pārbaudes darbi</t>
  </si>
  <si>
    <t>Iekšējā elekroinstlācija -montāžas,palaišanas,pārbaudes darbi</t>
  </si>
  <si>
    <r>
      <t xml:space="preserve">Elektroenerģijas uzskaites kontroles sistēma  Modbus TCP/IP server is EBX510 , ar Wifi uztvērēju </t>
    </r>
    <r>
      <rPr>
        <sz val="12"/>
        <color indexed="8"/>
        <rFont val="Times New Roman"/>
        <family val="1"/>
      </rPr>
      <t>EBXA-USB-WIFI, komplektā ar barošanas bloku AC 230V.DC 24V 30w</t>
    </r>
  </si>
  <si>
    <r>
      <t xml:space="preserve">Elektroenerģijas uzskaites kontroles sistēma   Ethernet gateway EGX150, </t>
    </r>
    <r>
      <rPr>
        <sz val="12"/>
        <color indexed="8"/>
        <rFont val="Times New Roman"/>
        <family val="1"/>
      </rPr>
      <t>komplektā ar barošanas bloku AC 230V.DC 24V 15w</t>
    </r>
  </si>
  <si>
    <t>Tetris 2 47.6</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</si>
  <si>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</si>
  <si>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</si>
  <si>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</si>
  <si>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</si>
  <si>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</si>
  <si>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</si>
  <si>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</si>
  <si>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</si>
  <si>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</si>
  <si>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</si>
  <si>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</si>
  <si>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</si>
  <si>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</si>
  <si>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</si>
  <si>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</si>
  <si>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</si>
  <si>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</si>
  <si>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</si>
  <si>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</si>
  <si>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</si>
  <si>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</si>
  <si>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</si>
  <si>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</si>
  <si>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</si>
  <si>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</si>
  <si>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</si>
  <si>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</si>
  <si>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</si>
  <si>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</si>
  <si>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</si>
  <si>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</si>
  <si>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</si>
  <si>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</si>
  <si>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</si>
  <si>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</si>
  <si>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</si>
  <si>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</si>
  <si>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</si>
  <si>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</si>
  <si>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</si>
  <si>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</si>
  <si>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</si>
  <si>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</si>
  <si>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</si>
  <si>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</si>
  <si>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</si>
  <si>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</si>
  <si>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</si>
  <si>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</si>
  <si>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</si>
  <si>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</si>
  <si>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</si>
  <si>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</si>
  <si>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</si>
  <si>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</si>
  <si>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</si>
  <si>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</si>
  <si>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</si>
  <si>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</si>
  <si>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</si>
  <si>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</si>
  <si>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</si>
  <si>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</si>
  <si>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</si>
  <si>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</si>
  <si>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</si>
  <si>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</si>
  <si>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</si>
  <si>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</si>
  <si>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</si>
  <si>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</si>
  <si>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</si>
  <si>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</si>
  <si>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</si>
  <si>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</si>
  <si>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</si>
  <si>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</si>
  <si>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</si>
  <si>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</si>
  <si>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</si>
  <si>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</si>
  <si>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</si>
  <si>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</si>
  <si>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</si>
  <si>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</si>
  <si>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</si>
  <si>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</si>
  <si>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</si>
  <si>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Termoeļļas tīkli-  montāžas,palaišanas darbi</t>
  </si>
  <si>
    <t>10. grupa - Katlu kontūra apsaiste</t>
  </si>
  <si>
    <t>OMV 1250</t>
  </si>
  <si>
    <t xml:space="preserve">PN10; Tmax=300° C, DN100 </t>
  </si>
  <si>
    <t>N=3,4kW; 3x400V</t>
  </si>
  <si>
    <t>P2=15kW; 3x400V; Tmax=350° C</t>
  </si>
  <si>
    <t xml:space="preserve"> PN 10bar </t>
  </si>
  <si>
    <t>vertikālais</t>
  </si>
  <si>
    <t>Akmens vates cauruļvadu siltumizolācija Ø168-100</t>
  </si>
  <si>
    <t>100mm biezums</t>
  </si>
  <si>
    <t>Akmens vates cauruļvadu siltumizolācija Ø114-100</t>
  </si>
  <si>
    <t>Akmens vates cauruļvadu siltumizolācija Ø28-60</t>
  </si>
  <si>
    <t>60mm biezums</t>
  </si>
  <si>
    <t>Cinkots alumīnija skārds (rievotais) δ=0,5mm</t>
  </si>
  <si>
    <t xml:space="preserve">DN65, PN2, </t>
  </si>
  <si>
    <t>P2=1,5kW; 1x230V; Tmax=350° C</t>
  </si>
  <si>
    <t>Akmens vates cauruļvadu siltumizolācija Ø60-80</t>
  </si>
  <si>
    <t>80mm biezums</t>
  </si>
  <si>
    <t>Akmens vates cauruļvadu siltumizolācija Ø48-80</t>
  </si>
  <si>
    <t>Akmens vates cauruļvadu siltumizolācija Ø35-60</t>
  </si>
  <si>
    <t>Akmens vates cauruļvadu siltumizolācija Ø28-40</t>
  </si>
  <si>
    <t>40mm biezums</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</si>
  <si>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</si>
  <si>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</si>
  <si>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</si>
  <si>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</si>
  <si>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</si>
  <si>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Termoeļļa</t>
  </si>
  <si>
    <t xml:space="preserve">T=350 oC </t>
  </si>
  <si>
    <t>Pieplūdes gaisa padeves žalūzijas reste (iestrādāta vārtos)</t>
  </si>
  <si>
    <t>1200x1000mm (LxH)</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</si>
  <si>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</si>
  <si>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</si>
  <si>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</si>
  <si>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</si>
  <si>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</si>
  <si>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Kanalizācijas plastmasas skataka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</si>
  <si>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</si>
  <si>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</si>
  <si>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</si>
  <si>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</si>
  <si>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</si>
  <si>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</si>
  <si>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</si>
  <si>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</si>
  <si>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</si>
  <si>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</si>
  <si>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</si>
  <si>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</si>
  <si>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</si>
  <si>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</si>
  <si>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</si>
  <si>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</si>
  <si>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</si>
  <si>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</si>
  <si>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</si>
  <si>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</si>
  <si>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</si>
  <si>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</si>
  <si>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</si>
  <si>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</si>
  <si>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</si>
  <si>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</si>
  <si>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</si>
  <si>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</si>
  <si>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</si>
  <si>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</si>
  <si>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</si>
  <si>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</si>
  <si>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</si>
  <si>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</si>
  <si>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</si>
  <si>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</si>
  <si>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</si>
  <si>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Papilddarbi :</t>
  </si>
  <si>
    <t>Būvatļaujas saņemšana</t>
  </si>
  <si>
    <t>Elektroinstalācijas darbi</t>
  </si>
  <si>
    <t>Elektroiztvaikotāja barošanas - kabelis</t>
  </si>
  <si>
    <t>Labiekārtošanas darbi, bruģēšanas darbu un asfaltēšana</t>
  </si>
  <si>
    <t>litri</t>
  </si>
  <si>
    <t>Celtniecības darbi</t>
  </si>
  <si>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</si>
  <si>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</si>
  <si>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</si>
  <si>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</si>
  <si>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</si>
  <si>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</si>
  <si>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</si>
  <si>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</si>
  <si>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</si>
  <si>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</si>
  <si>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</si>
  <si>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</si>
  <si>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</si>
  <si>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</si>
  <si>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</si>
  <si>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</si>
  <si>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</si>
  <si>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</si>
  <si>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</si>
  <si>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</si>
  <si>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Apzaļumošana</t>
  </si>
  <si>
    <t>Karēlijas bērza h=1,9-2,0m stādīšana</t>
  </si>
  <si>
    <t>Māku ievas h=1,5-2,0m stādīšana</t>
  </si>
  <si>
    <t>Tilia Tomentosa(Sudraba liepa) h=2,5m stādīšana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</si>
  <si>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</si>
  <si>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</si>
  <si>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</si>
  <si>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</si>
  <si>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</si>
  <si>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</si>
  <si>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</si>
  <si>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Bīdāmie vārti 8.4x2.0 (h) m uzstādīšana</t>
  </si>
  <si>
    <t>Vārti 4.2x2.0 (h) m uzstādīšana</t>
  </si>
  <si>
    <t>Vārtiņi 1.2x2.0 (h) m  uzstādīšana</t>
  </si>
  <si>
    <t>Vārti 2.2x2.0 (h) m  uzstādīšana</t>
  </si>
  <si>
    <t>Barjeras l=4.8m  uzstādīšana</t>
  </si>
  <si>
    <t>Lokani signālstabiņi T-Flex ar gofru, sarkans 46 cm  uzstādīšana</t>
  </si>
  <si>
    <t>Alumīnija saliekami karoga masti h=12m  uzstādīšana</t>
  </si>
  <si>
    <t>Liekās grunts aizvešana  uz slēpošanas kalnu t.sk. deponēšanas izmaksas</t>
  </si>
  <si>
    <t>DZK-1.1</t>
  </si>
  <si>
    <t>DZK-8s</t>
  </si>
  <si>
    <t>DZK-26s</t>
  </si>
  <si>
    <t>DZK-28s</t>
  </si>
  <si>
    <t>Siltuma skaitītājs Multical 602 ar plūsmas mērītāju Ultraflow,  Qnom. 40,0 m3/h Dn 80</t>
  </si>
  <si>
    <t>Dn 65 Kvs 50,0 m3/h</t>
  </si>
  <si>
    <t>XB12L-1-70</t>
  </si>
  <si>
    <t>XB12M-1-20</t>
  </si>
  <si>
    <r>
      <t xml:space="preserve">Gaisa pūtēju siltummainis </t>
    </r>
    <r>
      <rPr>
        <sz val="10"/>
        <rFont val="Arial"/>
        <family val="2"/>
        <charset val="204"/>
      </rPr>
      <t/>
    </r>
  </si>
  <si>
    <t>XB12M-1-60</t>
  </si>
  <si>
    <t>XB70L-1-120</t>
  </si>
  <si>
    <t>3000L</t>
  </si>
  <si>
    <t>VRG 2, Dn25 (k.ūd.); Kvs=10.0</t>
  </si>
  <si>
    <t>VRG 2, Dn15 (apk.); Kvs=1.0</t>
  </si>
  <si>
    <t>VRG 2, Dn15 (vent.); Kvs=4.0</t>
  </si>
  <si>
    <t>VRG 2, Dn50 (vent.); Kvs=40,0</t>
  </si>
  <si>
    <t>ALPHA 2 25-60 130</t>
  </si>
  <si>
    <t>MAGNA 3 25-100</t>
  </si>
  <si>
    <t>NB 65-160/177</t>
  </si>
  <si>
    <t>Izplešanās tvertne</t>
  </si>
  <si>
    <t>V=30L</t>
  </si>
  <si>
    <t>V=80L</t>
  </si>
  <si>
    <t>V=600L</t>
  </si>
  <si>
    <t>V=150L</t>
  </si>
  <si>
    <t xml:space="preserve"> Dn 32; 6bar</t>
  </si>
  <si>
    <t xml:space="preserve"> Dn 50; 6bar</t>
  </si>
  <si>
    <t xml:space="preserve"> Dn 150; 10bar</t>
  </si>
  <si>
    <t xml:space="preserve"> Dn 20; 16bar</t>
  </si>
  <si>
    <t xml:space="preserve"> Dn 150; 16bar</t>
  </si>
  <si>
    <t xml:space="preserve"> Dn 150</t>
  </si>
  <si>
    <t>Palīdzības pogas</t>
  </si>
  <si>
    <t>Stroblampa 12VDC</t>
  </si>
  <si>
    <t>12 VDC L02</t>
  </si>
  <si>
    <t>Buzzeris</t>
  </si>
  <si>
    <t>85dba BZ-05</t>
  </si>
  <si>
    <t>Poga</t>
  </si>
  <si>
    <t>EMERG N-02-M</t>
  </si>
  <si>
    <t>Barošanas bloks 12VDC 3A</t>
  </si>
  <si>
    <t>TS-138N 3A 12V</t>
  </si>
  <si>
    <t>Akumulators</t>
  </si>
  <si>
    <t>MARS 7Ah/12V</t>
  </si>
  <si>
    <t>CQR 6x0,8</t>
  </si>
  <si>
    <t>PE spiediena cauruļvadi PN10</t>
  </si>
  <si>
    <t>18,5</t>
  </si>
  <si>
    <t>DN150/100</t>
  </si>
  <si>
    <t>Ķeta atloku līkums 90°</t>
  </si>
  <si>
    <t>Atloku aizbīdnis</t>
  </si>
  <si>
    <t>DN160</t>
  </si>
  <si>
    <t>Betona atbalsta bloks</t>
  </si>
  <si>
    <t>h=15cm</t>
  </si>
  <si>
    <t>Plastmasas un ķeta fasondaļas</t>
  </si>
  <si>
    <t>130,5</t>
  </si>
  <si>
    <t>Ugunsdzēsības hidrantu akas montāža t.sk.hidranti</t>
  </si>
  <si>
    <t>Šķērsojumi ar projektējamām komunikācijām</t>
  </si>
  <si>
    <t>Grunts ūdens līmeņa atsūknēšana</t>
  </si>
  <si>
    <t>Ķeta atloku līkums 133°</t>
  </si>
  <si>
    <t>PP pašteces sadzīves kanalizācijas cauruļvads SN8</t>
  </si>
  <si>
    <t>61,8</t>
  </si>
  <si>
    <t>manžeti, teleskopu, vāka rāmi; stacionārā tipa vāku 5 t.</t>
  </si>
  <si>
    <t>gājēju bruģa segumā, dziļumā no 1,00m - 1,64m</t>
  </si>
  <si>
    <t>69,8</t>
  </si>
  <si>
    <t>Projektējamo komunikāciju šķērsošana</t>
  </si>
  <si>
    <t>Pašteces lietus kanalizācijas cauruļvads no</t>
  </si>
  <si>
    <t>OD250</t>
  </si>
  <si>
    <t>PP, ieguldes klase SN8(T8)</t>
  </si>
  <si>
    <t>4,2</t>
  </si>
  <si>
    <t>manžeti, teleskopu, vāku zaļajā zonā, 5t., vāka rāmi.</t>
  </si>
  <si>
    <t>Dziļumā no 1,00m - 1,50m.</t>
  </si>
  <si>
    <t>Dziļumā no 1,50m - 2,00m.</t>
  </si>
  <si>
    <t>Dziļumā no 2,00m - 2,50m.</t>
  </si>
  <si>
    <t xml:space="preserve">manžeti, teleskopu, peldošā tipa vāku braucamā zonā, </t>
  </si>
  <si>
    <t>40t., vāka rāmi. Dziļumā no 1,00m - 1,50m.</t>
  </si>
  <si>
    <t>40t., vāka rāmi. Dziļumā no 1,50m - 2,00m.</t>
  </si>
  <si>
    <t xml:space="preserve">PP Revīzija uz notekas </t>
  </si>
  <si>
    <t>688,2</t>
  </si>
  <si>
    <t>Plastmasas akas un gūlijas montāža</t>
  </si>
  <si>
    <t>Lietus ūdens revīzju montāža un notekām</t>
  </si>
  <si>
    <t>Palīdzības poga</t>
  </si>
  <si>
    <t>Jumta profīla montāža (b=18, piemēram, RUUKKI Profils S18)</t>
  </si>
  <si>
    <t>Virsgaismas neveramo logu montāža 1,0x1,5m VELUX CFP 100150 neverami, tai skaitā palīgmateriāli</t>
  </si>
  <si>
    <t>Riģipša lūku montāža piekārtos griestos (600x600)</t>
  </si>
  <si>
    <t>Gruntsūdens pazemināšana (paredzēt gan 0 ciklam, gan inženiertīklu izbūvei utml.)</t>
  </si>
  <si>
    <t>Tranšejas rakšana un aizbēršana trīs līdz četru kabeļu (caurules) gūldīšanai 1m dziļumā</t>
  </si>
  <si>
    <t>Tranšejas rakšana un aizbēršana viena  līdz divu kabeļu (caurules) gūldīšanai 1m dziļumā</t>
  </si>
  <si>
    <t>Kabeļu aizsargprofils</t>
  </si>
  <si>
    <t>Kabeļu aizsardzības caurule d=160, zemē guldāmā, caurdures 1250N</t>
  </si>
  <si>
    <t>Vertikālā zemētāja dziļumā  līdz 5m montāža</t>
  </si>
  <si>
    <t>SF6, vakuuma jaudas slēdža un ligzdas remonts AST, FP/SP (esoš KTP-4)</t>
  </si>
  <si>
    <t>VS slēgiekārtas 5 ligzdu slēgiekārtas  montāža</t>
  </si>
  <si>
    <t>Transformatora ar jaudu no 630 kVA montāža iekštelpu sadlietaisē</t>
  </si>
  <si>
    <t>68</t>
  </si>
  <si>
    <t>Kabeļu ekrānu zemēšana</t>
  </si>
  <si>
    <t>Slēgiekārtu sekciju zemēšana</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</si>
  <si>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</si>
  <si>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Zemējuma plakandzelzs, cinkots  4x40 mm</t>
  </si>
  <si>
    <t>Lenta zemējuma kontūra savienojumu hermetizācijai</t>
  </si>
  <si>
    <t>Zemētājvads Cu  (izvadiem, savienošanai)  vadītājs 1x185mm2</t>
  </si>
  <si>
    <t>Zemētājvads Cu  (izvadiem, savienošanai)  vadītājs 1x50mm2</t>
  </si>
  <si>
    <t>Spaile zemējuma, universāla, cinkotam metālam, zemējuma elektroda d=20 mm savienošanai ar stiepli d=8-10 mm vai plakandzelzi 4x40 mm</t>
  </si>
  <si>
    <t xml:space="preserve">Elektrods, zemējuma, cinkots tērauds, d=40 mm, 5m </t>
  </si>
  <si>
    <t>Gumijas paklājs, gumijas cimdi, mēraparatūra, operatīvie apzīmējumi, drošības zīmes</t>
  </si>
  <si>
    <t>ZS kabeļa no 185  mm2 ievēršana caurulē</t>
  </si>
  <si>
    <t>Kabeļu aizsardzības caurule d=110, zemē guldāmā, caurdures 1250N</t>
  </si>
  <si>
    <t>50</t>
  </si>
  <si>
    <t>Kabeļu aizsardzības caurule d=75, zemē guldāmā, caurdures1250N</t>
  </si>
  <si>
    <t>51</t>
  </si>
  <si>
    <t>Transformatora apakšstacijas būvdarbi</t>
  </si>
  <si>
    <t>BK-2</t>
  </si>
  <si>
    <t>Blietēta šķembu pamatojuma izveidošana, fr.20-40 mm</t>
  </si>
  <si>
    <t>Ieveidņu uzstādīšana un nojaukšana pamatu plātnes betonēšanai</t>
  </si>
  <si>
    <t>Armatūras sietu izgatavošana ,uzstādīšana,fiksatoru uzstādīšana . Armatūra B500B</t>
  </si>
  <si>
    <t>Konstrukciju  betonēšana, betons C25/30 + XC2</t>
  </si>
  <si>
    <t>Tērauda konstrukciju izgatavošana,piegāde,montāža</t>
  </si>
  <si>
    <t>Tērauda konstrukcijas apstrādātas atbilstoši BK norādījumiem</t>
  </si>
  <si>
    <t>Palīgmateriāli -koka ķīļi,uzgriežņi,paplāksnis u.c</t>
  </si>
  <si>
    <t>BK-3 nesošās pārsedzes</t>
  </si>
  <si>
    <t>Pagaidu pārseguma stiprinājumi uzstādīšana,nojaukšana pārsedžu izbūves laikā</t>
  </si>
  <si>
    <t xml:space="preserve">Tērauda konstrukciju izgatavošana,piegāde,montāža </t>
  </si>
  <si>
    <t>Metāla aiļu pārsedžu apmešana 30 mm ,aptinot ar apmetuma sietu</t>
  </si>
  <si>
    <t>Mūra noķīlēšana un aizpildīšana zem spiediena ar smalkgraudainu betonu C25/30 ar bezrukuma piedevu</t>
  </si>
  <si>
    <t>Gropes izkalšana pārsedzēm</t>
  </si>
  <si>
    <t>BK-4 kabeļu kanāla nosegvāki</t>
  </si>
  <si>
    <t>BK-5montāžas detaļas</t>
  </si>
  <si>
    <t>8a</t>
  </si>
  <si>
    <t>Armatūras sietu izgatavošana ,uzstādīšana,fiksatoru uzstādīšana</t>
  </si>
  <si>
    <t>8b</t>
  </si>
  <si>
    <t>Grīdas betonēšana Betons C25/30+XC1</t>
  </si>
  <si>
    <t>Karnīzes izbūve saskaņā ar projektu (koka brusu karkass,apdares dēļu apšuvums,dēļu krāsojums, metāla leņķis 100x4 mm, palīgmateriāli)-ARD-1-6</t>
  </si>
  <si>
    <t>Betona C12/15 izIīdzinoša kārta 50 mm</t>
  </si>
  <si>
    <t>18a</t>
  </si>
  <si>
    <t>Rievotas aluminija loksnes (1050A; H184; 4mm) ieklāšana G1-6</t>
  </si>
  <si>
    <t>Virsgaismas veramo logu montāža 1,0x1,5m VELUX CFP 100150 verami ar elektrisko piedziņu, tai skaitā palīgmateriāli</t>
  </si>
  <si>
    <t>Modificēta bitumena ruļļu seguma apakšklājs (SBS, EPP, biezums ≥ 2,8mm, svars  ≥ 3kg/m2)  , propāns, palīgiekārtas k=1,17</t>
  </si>
  <si>
    <t>Modificēta bitumena ruļļu seguma virsklājs (SBS, EKP, biezums ≥ 4mm, svars  ≥ 5kg/m2) , propāns, palīgiekārtas k=1,17</t>
  </si>
  <si>
    <t>Modificēta ruļveida seguma ieklāšana jumtam t.sk. uzlocījums uz parapeta</t>
  </si>
  <si>
    <t>Jumta parapetu konstrukcijas izveidošana un nosegšana ar skārdu</t>
  </si>
  <si>
    <t>Deformācijas šuves apjoms starp grīdām un kolonnām</t>
  </si>
  <si>
    <t>Deformācijas šuves apjoms starp cokola siju un grīdu</t>
  </si>
  <si>
    <t>Ieejas mezgla konstrukcija MK 11.2</t>
  </si>
  <si>
    <t>Tērauda vītņu pāreja  DN100/65</t>
  </si>
  <si>
    <t>Žogs "Nylofor 3D Pro" uzstādīšana (h=2.0m)</t>
  </si>
  <si>
    <t>Zemes darbi rakšana 30cm</t>
  </si>
  <si>
    <t>13a</t>
  </si>
  <si>
    <t>Sastatņu uzstādīšana ,nojaukšana ieskaitot nomu(iekļaujot sastatņu aizsargsietu) tai skaitā apmetuma ierīkošanai</t>
  </si>
  <si>
    <t>Peiko PPM montāža</t>
  </si>
  <si>
    <t>Peiko PPM 16P</t>
  </si>
  <si>
    <t>Peiko PPM 30P</t>
  </si>
  <si>
    <t>Peiko PPM 36P</t>
  </si>
  <si>
    <t>Peiko PPM 39P</t>
  </si>
  <si>
    <t>Elektrometināmas tērauda caurules Ø114.3x4.5</t>
  </si>
  <si>
    <t>Izolēts vertikālais līkums Ø114/225 90° (L1=1500mm; L2=1500mm)</t>
  </si>
  <si>
    <t>Elastīgie ievadi Ø225, blīvējuma gredzens</t>
  </si>
  <si>
    <t>Izolēta caurule ar metāla noslēgu Ø114/225</t>
  </si>
  <si>
    <t>Akmens vates čaulas 114x60mm; λ=0,054</t>
  </si>
  <si>
    <t>Avārijas signalizācijas kārba</t>
  </si>
  <si>
    <t>Ievada montāža ēkā 2xØ114/225</t>
  </si>
  <si>
    <t>Ievada montāža siltummezglā 2xØ114/225</t>
  </si>
  <si>
    <t>Grunts izstrāde ar rokām komunikāciju tuvumā(precizēt pēc vietas)</t>
  </si>
  <si>
    <r>
      <t>m</t>
    </r>
    <r>
      <rPr>
        <vertAlign val="superscript"/>
        <sz val="10"/>
        <color rgb="FFFF0000"/>
        <rFont val="Arial"/>
        <family val="2"/>
      </rPr>
      <t>3</t>
    </r>
  </si>
  <si>
    <r>
      <t>m</t>
    </r>
    <r>
      <rPr>
        <vertAlign val="superscript"/>
        <sz val="10"/>
        <color rgb="FFFF0000"/>
        <rFont val="Arial"/>
        <family val="2"/>
      </rPr>
      <t>2</t>
    </r>
  </si>
  <si>
    <r>
      <t>m</t>
    </r>
    <r>
      <rPr>
        <vertAlign val="superscript"/>
        <sz val="10"/>
        <color rgb="FFFF0000"/>
        <rFont val="Arial"/>
        <family val="2"/>
      </rPr>
      <t>3</t>
    </r>
    <r>
      <rPr>
        <sz val="10"/>
        <rFont val="Arial"/>
        <charset val="186"/>
      </rPr>
      <t/>
    </r>
  </si>
  <si>
    <t>Stiegrots betons C30/37 h=20cm</t>
  </si>
  <si>
    <t>Ø12 stiegras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</si>
</sst>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 numFmtId="172" formatCode="0.000"/>
  </numFmts>
  <fonts count="89">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b/>
      <sz val="12"/>
      <color indexed="8"/>
      <name val="Times New Roman"/>
      <family val="1"/>
    </font>
    <font>
      <sz val="12"/>
      <color indexed="8"/>
      <name val="Times New Roman"/>
      <family val="1"/>
    </font>
    <font>
      <sz val="12"/>
      <name val="Times New Roman"/>
      <family val="1"/>
    </font>
    <font>
      <b/>
      <u/>
      <sz val="12"/>
      <name val="Times New Roman"/>
      <family val="1"/>
    </font>
    <font>
      <sz val="8"/>
      <name val="Times New Roman"/>
      <family val="1"/>
    </font>
    <font>
      <b/>
      <sz val="8"/>
      <name val="Times New Roman"/>
      <family val="1"/>
    </font>
    <font>
      <sz val="9"/>
      <color indexed="8"/>
      <name val="Times New Roman"/>
      <family val="1"/>
    </font>
    <font>
      <b/>
      <sz val="9"/>
      <color indexed="8"/>
      <name val="Times New Roman"/>
      <family val="1"/>
    </font>
    <font>
      <b/>
      <sz val="10"/>
      <name val="Arial"/>
      <family val="2"/>
      <charset val="186"/>
    </font>
    <font>
      <b/>
      <i/>
      <sz val="10"/>
      <color theme="1"/>
      <name val="Times New Roman"/>
      <family val="1"/>
    </font>
    <font>
      <sz val="12"/>
      <color rgb="FFFF0000"/>
      <name val="Times New Roman"/>
      <family val="1"/>
    </font>
    <font>
      <b/>
      <sz val="12"/>
      <color rgb="FFFF0000"/>
      <name val="Times New Roman"/>
      <family val="1"/>
    </font>
    <font>
      <i/>
      <sz val="12"/>
      <color rgb="FFFF0000"/>
      <name val="Times New Roman"/>
      <family val="1"/>
    </font>
    <font>
      <sz val="14"/>
      <color rgb="FFFF0000"/>
      <name val="Times New Roman"/>
      <family val="1"/>
    </font>
    <font>
      <sz val="9"/>
      <color rgb="FFFF0000"/>
      <name val="Times New Roman"/>
      <family val="1"/>
    </font>
    <font>
      <sz val="11"/>
      <color rgb="FFFF0000"/>
      <name val="Times New Roman"/>
      <family val="1"/>
    </font>
    <font>
      <b/>
      <sz val="10"/>
      <color rgb="FFFF0000"/>
      <name val="Times New Roman"/>
      <family val="1"/>
    </font>
    <font>
      <b/>
      <i/>
      <sz val="11"/>
      <color rgb="FFFF0000"/>
      <name val="Times New Roman"/>
      <family val="1"/>
    </font>
    <font>
      <sz val="10"/>
      <name val="Arial"/>
      <charset val="186"/>
    </font>
    <font>
      <sz val="10"/>
      <color theme="1"/>
      <name val="Arial"/>
      <family val="2"/>
    </font>
    <font>
      <b/>
      <sz val="10"/>
      <color rgb="FFFF0000"/>
      <name val="Arial"/>
      <family val="2"/>
    </font>
    <font>
      <vertAlign val="superscript"/>
      <sz val="10"/>
      <color rgb="FFFF0000"/>
      <name val="Arial"/>
      <family val="2"/>
    </font>
    <font>
      <sz val="8"/>
      <color rgb="FFFF0000"/>
      <name val="Arial"/>
      <family val="2"/>
    </font>
    <font>
      <sz val="11"/>
      <color rgb="FF3F3F76"/>
      <name val="Calibri"/>
      <family val="2"/>
      <scheme val="minor"/>
    </font>
  </fonts>
  <fills count="21">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bgColor indexed="64"/>
      </patternFill>
    </fill>
    <fill>
      <patternFill patternType="solid">
        <fgColor rgb="FFFFCC99"/>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55"/>
      </left>
      <right style="thin">
        <color indexed="64"/>
      </right>
      <top style="thin">
        <color indexed="55"/>
      </top>
      <bottom/>
      <diagonal/>
    </border>
    <border>
      <left style="thin">
        <color theme="0" tint="-0.24994659260841701"/>
      </left>
      <right style="thin">
        <color indexed="64"/>
      </right>
      <top style="thin">
        <color indexed="55"/>
      </top>
      <bottom style="thin">
        <color theme="0" tint="-0.24994659260841701"/>
      </bottom>
      <diagonal/>
    </border>
    <border>
      <left/>
      <right style="thin">
        <color indexed="64"/>
      </right>
      <top/>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106">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xf numFmtId="0" fontId="88" fillId="20" borderId="73" applyNumberFormat="0" applyAlignment="0" applyProtection="0"/>
  </cellStyleXfs>
  <cellXfs count="1045">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22" xfId="0" applyFont="1" applyFill="1" applyBorder="1" applyAlignment="1">
      <alignment horizontal="left" vertical="center" wrapText="1"/>
    </xf>
    <xf numFmtId="4" fontId="39" fillId="3" borderId="22" xfId="0" applyNumberFormat="1" applyFont="1" applyFill="1" applyBorder="1" applyAlignment="1">
      <alignment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0" fontId="53" fillId="3" borderId="4" xfId="36" applyFont="1" applyFill="1" applyBorder="1" applyAlignment="1">
      <alignment horizontal="center" vertical="center"/>
    </xf>
    <xf numFmtId="0" fontId="53" fillId="3" borderId="5" xfId="36" applyFont="1" applyFill="1" applyBorder="1" applyAlignment="1">
      <alignment horizontal="center" vertical="center"/>
    </xf>
    <xf numFmtId="0" fontId="52" fillId="3" borderId="5" xfId="34" applyFont="1" applyFill="1" applyBorder="1" applyAlignment="1" applyProtection="1">
      <alignment horizontal="left" vertical="center" wrapText="1" indent="1"/>
      <protection locked="0"/>
    </xf>
    <xf numFmtId="0" fontId="52" fillId="3" borderId="5" xfId="34" applyFont="1" applyFill="1" applyBorder="1" applyAlignment="1" applyProtection="1">
      <alignment horizontal="center" vertical="center"/>
      <protection locked="0"/>
    </xf>
    <xf numFmtId="2" fontId="53" fillId="3" borderId="13" xfId="36" applyNumberFormat="1" applyFont="1" applyFill="1" applyBorder="1" applyAlignment="1">
      <alignment horizontal="center" vertical="center"/>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8" fillId="0" borderId="22" xfId="0" applyFont="1" applyBorder="1" applyAlignment="1">
      <alignment horizontal="left"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0" fontId="45" fillId="0" borderId="22" xfId="46" applyFont="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8" fillId="0" borderId="30" xfId="0" applyFont="1" applyFill="1" applyBorder="1" applyAlignment="1"/>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center" vertic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8" fillId="0" borderId="30" xfId="0" applyFont="1" applyFill="1" applyBorder="1" applyAlignment="1">
      <alignment wrapText="1"/>
    </xf>
    <xf numFmtId="0" fontId="38" fillId="0" borderId="30" xfId="0" applyNumberFormat="1" applyFont="1" applyFill="1" applyBorder="1" applyAlignment="1">
      <alignment horizontal="center" vertical="center"/>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0" fontId="35" fillId="3" borderId="22" xfId="90" applyFont="1" applyFill="1" applyBorder="1" applyAlignment="1">
      <alignment horizontal="center"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2" fillId="3" borderId="22" xfId="88" applyNumberFormat="1" applyFont="1" applyFill="1" applyBorder="1" applyAlignment="1">
      <alignment horizontal="center" vertical="center" wrapText="1"/>
    </xf>
    <xf numFmtId="0" fontId="60"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2"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0" fontId="38" fillId="3" borderId="22" xfId="94" applyFont="1" applyFill="1" applyBorder="1" applyAlignment="1">
      <alignment horizontal="center" vertical="center"/>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4" fontId="37" fillId="3" borderId="15" xfId="88" applyNumberFormat="1" applyFont="1" applyFill="1" applyBorder="1" applyAlignment="1">
      <alignment horizontal="left" vertical="center" wrapText="1"/>
    </xf>
    <xf numFmtId="4" fontId="62"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0" fillId="0" borderId="0" xfId="85" applyFont="1"/>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0"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59"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2" fontId="35" fillId="18" borderId="22" xfId="34" applyNumberFormat="1" applyFont="1" applyFill="1" applyBorder="1" applyAlignment="1" applyProtection="1">
      <alignment horizontal="center" vertical="center"/>
      <protection locked="0"/>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3"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0" fontId="35" fillId="3" borderId="45" xfId="0" applyNumberFormat="1" applyFont="1" applyFill="1" applyBorder="1" applyAlignment="1">
      <alignment horizontal="center" vertical="center" wrapText="1"/>
    </xf>
    <xf numFmtId="4" fontId="62" fillId="3" borderId="45" xfId="88" applyNumberFormat="1" applyFont="1" applyFill="1" applyBorder="1" applyAlignment="1">
      <alignment horizontal="center" vertical="center" wrapText="1"/>
    </xf>
    <xf numFmtId="0" fontId="37" fillId="0" borderId="56"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35" fillId="0" borderId="30" xfId="0" applyFont="1" applyFill="1" applyBorder="1" applyAlignment="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2" fillId="0" borderId="0" xfId="0" applyFont="1" applyFill="1"/>
    <xf numFmtId="2" fontId="33" fillId="3" borderId="57" xfId="54" applyNumberFormat="1" applyFont="1" applyFill="1" applyBorder="1" applyAlignment="1">
      <alignment vertical="center" wrapText="1"/>
    </xf>
    <xf numFmtId="2" fontId="33" fillId="3" borderId="58"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4"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0" fontId="37" fillId="0" borderId="30" xfId="85" applyFont="1" applyFill="1" applyBorder="1"/>
    <xf numFmtId="49" fontId="65" fillId="0" borderId="34" xfId="0" applyNumberFormat="1" applyFont="1" applyFill="1" applyBorder="1" applyAlignment="1">
      <alignment horizontal="center" vertical="center"/>
    </xf>
    <xf numFmtId="0" fontId="41" fillId="0" borderId="30" xfId="0" applyFont="1" applyFill="1" applyBorder="1" applyAlignment="1">
      <alignment horizontal="left" vertical="center" wrapText="1"/>
    </xf>
    <xf numFmtId="0" fontId="66" fillId="0" borderId="30" xfId="0" applyFont="1" applyFill="1" applyBorder="1" applyAlignment="1">
      <alignment horizontal="center" vertical="center" wrapText="1"/>
    </xf>
    <xf numFmtId="0" fontId="66" fillId="0" borderId="30" xfId="0" applyNumberFormat="1" applyFont="1" applyFill="1" applyBorder="1" applyAlignment="1">
      <alignment horizontal="center" vertical="center" wrapText="1"/>
    </xf>
    <xf numFmtId="0" fontId="67" fillId="0" borderId="30" xfId="0" applyFont="1" applyFill="1" applyBorder="1" applyAlignment="1">
      <alignment horizontal="left" vertical="center" wrapText="1"/>
    </xf>
    <xf numFmtId="0" fontId="67" fillId="0" borderId="30" xfId="0" applyFont="1" applyFill="1" applyBorder="1" applyAlignment="1">
      <alignment horizontal="center" vertical="center" wrapText="1"/>
    </xf>
    <xf numFmtId="0" fontId="67" fillId="0" borderId="30" xfId="0" applyNumberFormat="1" applyFont="1" applyFill="1" applyBorder="1" applyAlignment="1">
      <alignment horizontal="center" vertical="center" wrapText="1"/>
    </xf>
    <xf numFmtId="0" fontId="67" fillId="0" borderId="30" xfId="0" applyNumberFormat="1" applyFont="1" applyFill="1" applyBorder="1" applyAlignment="1">
      <alignment horizontal="left" vertical="center" wrapText="1"/>
    </xf>
    <xf numFmtId="0" fontId="41" fillId="0" borderId="30" xfId="0" applyNumberFormat="1" applyFont="1" applyFill="1" applyBorder="1" applyAlignment="1">
      <alignment horizontal="left" vertical="center" wrapText="1"/>
    </xf>
    <xf numFmtId="0" fontId="66" fillId="0" borderId="30" xfId="0" applyNumberFormat="1" applyFont="1" applyFill="1" applyBorder="1" applyAlignment="1">
      <alignment horizontal="left" vertical="center" wrapText="1"/>
    </xf>
    <xf numFmtId="0" fontId="58" fillId="0" borderId="30" xfId="0" applyNumberFormat="1" applyFont="1" applyFill="1" applyBorder="1" applyAlignment="1">
      <alignment horizontal="center" vertical="center" wrapText="1"/>
    </xf>
    <xf numFmtId="0" fontId="58" fillId="0" borderId="30" xfId="0" applyFont="1" applyFill="1" applyBorder="1" applyAlignment="1">
      <alignment horizontal="center" vertical="center" wrapText="1"/>
    </xf>
    <xf numFmtId="0" fontId="66" fillId="0" borderId="30" xfId="0" applyFont="1" applyFill="1" applyBorder="1" applyAlignment="1">
      <alignment horizontal="left" vertical="center" wrapText="1"/>
    </xf>
    <xf numFmtId="0" fontId="41" fillId="0" borderId="34" xfId="0" applyNumberFormat="1" applyFont="1" applyFill="1" applyBorder="1" applyAlignment="1">
      <alignment horizontal="center" vertical="center" wrapText="1"/>
    </xf>
    <xf numFmtId="0" fontId="65" fillId="0" borderId="30" xfId="0" applyNumberFormat="1" applyFont="1" applyFill="1" applyBorder="1" applyAlignment="1">
      <alignment horizontal="left" vertical="center" wrapText="1"/>
    </xf>
    <xf numFmtId="0" fontId="66" fillId="0" borderId="30" xfId="0" applyFont="1" applyFill="1" applyBorder="1" applyAlignment="1">
      <alignment horizontal="center" vertical="center"/>
    </xf>
    <xf numFmtId="0" fontId="66" fillId="0" borderId="30" xfId="0" applyFont="1" applyFill="1" applyBorder="1"/>
    <xf numFmtId="0" fontId="66" fillId="0" borderId="30" xfId="0" applyFont="1" applyFill="1" applyBorder="1" applyAlignment="1">
      <alignment wrapText="1"/>
    </xf>
    <xf numFmtId="0" fontId="66" fillId="0" borderId="30" xfId="0" applyNumberFormat="1" applyFont="1" applyFill="1" applyBorder="1" applyAlignment="1">
      <alignment horizontal="center" vertical="center"/>
    </xf>
    <xf numFmtId="1" fontId="67" fillId="0" borderId="30" xfId="0" applyNumberFormat="1" applyFont="1" applyFill="1" applyBorder="1" applyAlignment="1">
      <alignment horizontal="center" vertical="top"/>
    </xf>
    <xf numFmtId="49" fontId="67" fillId="0" borderId="30" xfId="0" applyNumberFormat="1" applyFont="1" applyFill="1" applyBorder="1" applyAlignment="1">
      <alignment horizontal="left" vertical="top"/>
    </xf>
    <xf numFmtId="0" fontId="68" fillId="0" borderId="30" xfId="0" applyFont="1" applyFill="1" applyBorder="1" applyAlignment="1">
      <alignment horizontal="center" vertical="center" wrapText="1"/>
    </xf>
    <xf numFmtId="0" fontId="66" fillId="0" borderId="30" xfId="0" applyFont="1" applyFill="1" applyBorder="1" applyAlignment="1">
      <alignment horizontal="center"/>
    </xf>
    <xf numFmtId="0" fontId="66" fillId="0" borderId="30" xfId="57" applyFont="1" applyFill="1" applyBorder="1" applyAlignment="1">
      <alignment horizontal="left" vertical="center" wrapText="1"/>
    </xf>
    <xf numFmtId="0" fontId="67" fillId="0" borderId="30" xfId="57" applyFont="1" applyFill="1" applyBorder="1" applyAlignment="1">
      <alignment horizontal="center" vertical="center" wrapText="1"/>
    </xf>
    <xf numFmtId="0" fontId="67" fillId="0" borderId="30" xfId="57" applyFont="1" applyFill="1" applyBorder="1" applyAlignment="1">
      <alignment horizontal="center" vertical="center"/>
    </xf>
    <xf numFmtId="0" fontId="67" fillId="0" borderId="30" xfId="57" applyFont="1" applyFill="1" applyBorder="1" applyAlignment="1">
      <alignment vertical="center" wrapText="1"/>
    </xf>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49" fontId="66" fillId="0" borderId="34" xfId="0" applyNumberFormat="1" applyFont="1" applyFill="1" applyBorder="1" applyAlignment="1">
      <alignment horizontal="center" vertical="center"/>
    </xf>
    <xf numFmtId="0" fontId="67" fillId="0" borderId="34" xfId="0" applyNumberFormat="1"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6" fillId="0" borderId="34" xfId="0" applyFont="1" applyFill="1" applyBorder="1" applyAlignment="1">
      <alignment horizontal="center" vertical="center" wrapText="1"/>
    </xf>
    <xf numFmtId="0" fontId="65" fillId="0" borderId="34" xfId="0" applyFont="1" applyFill="1" applyBorder="1" applyAlignment="1">
      <alignment horizontal="center" vertical="center"/>
    </xf>
    <xf numFmtId="0" fontId="66" fillId="0" borderId="34" xfId="0"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2" fillId="0" borderId="30" xfId="0" applyFont="1" applyFill="1" applyBorder="1" applyAlignment="1">
      <alignment horizontal="right"/>
    </xf>
    <xf numFmtId="0" fontId="32" fillId="0" borderId="30" xfId="0" applyFont="1" applyBorder="1" applyAlignment="1">
      <alignment horizontal="left" wrapText="1" indent="1"/>
    </xf>
    <xf numFmtId="0" fontId="62" fillId="0" borderId="30" xfId="0" applyFont="1" applyFill="1" applyBorder="1" applyAlignment="1">
      <alignment horizontal="left" wrapText="1" indent="1"/>
    </xf>
    <xf numFmtId="0" fontId="62" fillId="0" borderId="30" xfId="0" applyFont="1" applyFill="1" applyBorder="1" applyAlignment="1">
      <alignment horizontal="left" wrapText="1"/>
    </xf>
    <xf numFmtId="0" fontId="62"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2" fillId="0" borderId="34" xfId="0" applyFont="1" applyFill="1" applyBorder="1" applyAlignment="1">
      <alignment horizontal="center" vertical="center"/>
    </xf>
    <xf numFmtId="0" fontId="62" fillId="0" borderId="30" xfId="0" applyFont="1" applyFill="1" applyBorder="1" applyAlignment="1">
      <alignment horizontal="left" vertical="center" wrapText="1"/>
    </xf>
    <xf numFmtId="0" fontId="62"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2" fillId="0" borderId="27" xfId="0" applyNumberFormat="1" applyFont="1" applyFill="1" applyBorder="1" applyAlignment="1">
      <alignment horizontal="center" vertical="center" wrapText="1"/>
    </xf>
    <xf numFmtId="1" fontId="69" fillId="0" borderId="34" xfId="0" applyNumberFormat="1" applyFont="1" applyBorder="1" applyAlignment="1">
      <alignment horizontal="left" vertical="top" indent="1"/>
    </xf>
    <xf numFmtId="0" fontId="70" fillId="0" borderId="30" xfId="0" applyNumberFormat="1" applyFont="1" applyBorder="1" applyAlignment="1">
      <alignment horizontal="center" vertical="top"/>
    </xf>
    <xf numFmtId="0" fontId="69"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41" fillId="3" borderId="0" xfId="33" applyFont="1" applyFill="1" applyBorder="1" applyAlignment="1" applyProtection="1">
      <alignment vertical="center" wrapText="1"/>
      <protection locked="0"/>
    </xf>
    <xf numFmtId="0" fontId="71" fillId="3" borderId="14" xfId="0" applyFont="1" applyFill="1" applyBorder="1" applyAlignment="1">
      <alignment horizontal="center" vertical="center"/>
    </xf>
    <xf numFmtId="0" fontId="58" fillId="7" borderId="15" xfId="0" applyFont="1" applyFill="1" applyBorder="1" applyAlignment="1">
      <alignment vertical="center" wrapText="1"/>
    </xf>
    <xf numFmtId="0" fontId="72"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right" vertical="center" wrapText="1"/>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16" fontId="39" fillId="3" borderId="22" xfId="0" applyNumberFormat="1" applyFont="1" applyFill="1" applyBorder="1" applyAlignment="1">
      <alignment horizontal="center" vertical="center" wrapText="1"/>
    </xf>
    <xf numFmtId="0" fontId="38" fillId="0" borderId="60" xfId="36" applyFont="1" applyBorder="1" applyAlignment="1">
      <alignment horizontal="center" vertical="center"/>
    </xf>
    <xf numFmtId="0" fontId="38" fillId="4" borderId="61" xfId="36" applyFont="1" applyFill="1" applyBorder="1" applyAlignment="1">
      <alignment horizontal="center" vertical="center"/>
    </xf>
    <xf numFmtId="0" fontId="39" fillId="2" borderId="62" xfId="33" applyFont="1" applyFill="1" applyBorder="1" applyAlignment="1" applyProtection="1">
      <alignment vertical="center" wrapText="1"/>
      <protection locked="0"/>
    </xf>
    <xf numFmtId="0" fontId="39" fillId="2" borderId="63" xfId="33" applyFont="1" applyFill="1" applyBorder="1" applyAlignment="1" applyProtection="1">
      <alignment vertical="center" wrapText="1"/>
      <protection locked="0"/>
    </xf>
    <xf numFmtId="0" fontId="35" fillId="0" borderId="64" xfId="34" applyFont="1" applyBorder="1" applyAlignment="1" applyProtection="1">
      <alignment horizontal="center" vertical="center"/>
      <protection locked="0"/>
    </xf>
    <xf numFmtId="0" fontId="35" fillId="4" borderId="65" xfId="34" applyFont="1" applyFill="1" applyBorder="1" applyAlignment="1" applyProtection="1">
      <alignment horizontal="center" vertical="center"/>
      <protection locked="0"/>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70" fillId="0" borderId="14" xfId="0" applyNumberFormat="1" applyFont="1" applyBorder="1" applyAlignment="1">
      <alignment horizontal="left" vertical="top" indent="1"/>
    </xf>
    <xf numFmtId="0" fontId="35" fillId="0" borderId="15" xfId="0" applyFont="1" applyBorder="1"/>
    <xf numFmtId="0" fontId="70" fillId="0" borderId="14" xfId="0" applyNumberFormat="1" applyFont="1" applyBorder="1" applyAlignment="1">
      <alignment horizontal="left" vertical="top" indent="1"/>
    </xf>
    <xf numFmtId="0" fontId="70" fillId="0" borderId="15" xfId="0" applyNumberFormat="1" applyFont="1" applyBorder="1" applyAlignment="1">
      <alignment horizontal="left" vertical="top" indent="3"/>
    </xf>
    <xf numFmtId="0" fontId="70"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9" fillId="0" borderId="15" xfId="0" applyFont="1" applyBorder="1" applyAlignment="1">
      <alignment horizontal="left"/>
    </xf>
    <xf numFmtId="0" fontId="37" fillId="3" borderId="14" xfId="85" applyFont="1" applyFill="1" applyBorder="1"/>
    <xf numFmtId="0" fontId="31" fillId="3" borderId="30" xfId="0" applyFont="1" applyFill="1" applyBorder="1" applyAlignment="1">
      <alignment horizontal="left" wrapText="1"/>
    </xf>
    <xf numFmtId="0" fontId="62" fillId="3" borderId="30" xfId="63" applyFont="1" applyFill="1" applyBorder="1" applyAlignment="1">
      <alignment wrapText="1"/>
    </xf>
    <xf numFmtId="0" fontId="62"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2"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66" xfId="0" applyFont="1" applyBorder="1" applyAlignment="1">
      <alignment horizontal="center" vertical="center"/>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left" wrapText="1"/>
    </xf>
    <xf numFmtId="0" fontId="56" fillId="12" borderId="42" xfId="0" applyFont="1" applyFill="1" applyBorder="1" applyAlignment="1">
      <alignment horizontal="center" vertical="center" wrapText="1"/>
    </xf>
    <xf numFmtId="0" fontId="35" fillId="0" borderId="22" xfId="0" applyFont="1" applyBorder="1" applyAlignment="1"/>
    <xf numFmtId="1" fontId="35" fillId="0" borderId="22" xfId="0" applyNumberFormat="1" applyFont="1" applyFill="1" applyBorder="1" applyAlignment="1">
      <alignment vertical="center"/>
    </xf>
    <xf numFmtId="1" fontId="35" fillId="0" borderId="22" xfId="0" applyNumberFormat="1" applyFont="1" applyFill="1" applyBorder="1" applyAlignment="1">
      <alignment horizontal="center" vertical="center"/>
    </xf>
    <xf numFmtId="0" fontId="35" fillId="0" borderId="22" xfId="0" applyFont="1" applyFill="1" applyBorder="1" applyAlignment="1">
      <alignment vertical="center"/>
    </xf>
    <xf numFmtId="0" fontId="35" fillId="0" borderId="22" xfId="0" applyFont="1" applyFill="1" applyBorder="1" applyAlignment="1"/>
    <xf numFmtId="0" fontId="35" fillId="0" borderId="22" xfId="0" applyFont="1" applyFill="1" applyBorder="1" applyAlignment="1">
      <alignment horizontal="center"/>
    </xf>
    <xf numFmtId="0" fontId="35" fillId="0" borderId="22" xfId="0" applyFont="1" applyFill="1" applyBorder="1" applyAlignment="1">
      <alignment wrapText="1"/>
    </xf>
    <xf numFmtId="0" fontId="39" fillId="12" borderId="21" xfId="0" applyFont="1" applyFill="1" applyBorder="1"/>
    <xf numFmtId="0" fontId="38" fillId="0" borderId="42" xfId="0" applyFont="1" applyBorder="1" applyAlignment="1">
      <alignment horizontal="center" vertical="center"/>
    </xf>
    <xf numFmtId="0" fontId="38" fillId="0" borderId="42" xfId="0" applyFont="1" applyFill="1" applyBorder="1" applyAlignment="1">
      <alignment horizontal="center" vertical="center"/>
    </xf>
    <xf numFmtId="3" fontId="35" fillId="4" borderId="42" xfId="0" applyNumberFormat="1" applyFont="1" applyFill="1" applyBorder="1" applyAlignment="1">
      <alignment horizontal="center" vertical="center"/>
    </xf>
    <xf numFmtId="1" fontId="35" fillId="0" borderId="42" xfId="0" applyNumberFormat="1" applyFont="1" applyFill="1" applyBorder="1" applyAlignment="1">
      <alignment horizontal="center" vertical="center"/>
    </xf>
    <xf numFmtId="0" fontId="35" fillId="0" borderId="42" xfId="0" applyFont="1" applyFill="1" applyBorder="1" applyAlignment="1">
      <alignment horizontal="center" vertical="center"/>
    </xf>
    <xf numFmtId="0" fontId="56" fillId="12" borderId="42" xfId="0" applyFont="1" applyFill="1" applyBorder="1" applyAlignment="1">
      <alignment wrapText="1"/>
    </xf>
    <xf numFmtId="0" fontId="35" fillId="4" borderId="67" xfId="34" applyFont="1" applyFill="1" applyBorder="1" applyAlignment="1" applyProtection="1">
      <alignment horizontal="center" vertical="center"/>
      <protection locked="0"/>
    </xf>
    <xf numFmtId="0" fontId="35" fillId="0" borderId="15" xfId="0" applyFont="1" applyBorder="1" applyAlignment="1"/>
    <xf numFmtId="0" fontId="38" fillId="0" borderId="15" xfId="0" applyFont="1" applyBorder="1" applyAlignment="1">
      <alignment horizontal="center" vertical="center"/>
    </xf>
    <xf numFmtId="0" fontId="39" fillId="2" borderId="0" xfId="33" applyFont="1" applyFill="1" applyBorder="1" applyAlignment="1" applyProtection="1">
      <alignment vertical="center" wrapText="1"/>
      <protection locked="0"/>
    </xf>
    <xf numFmtId="0" fontId="45" fillId="3" borderId="22" xfId="34" applyFont="1" applyFill="1" applyBorder="1" applyAlignment="1" applyProtection="1">
      <alignment horizontal="center" vertical="center"/>
      <protection locked="0"/>
    </xf>
    <xf numFmtId="0" fontId="45" fillId="0" borderId="22" xfId="0" applyFont="1" applyFill="1" applyBorder="1" applyAlignment="1">
      <alignment horizontal="center" vertical="center" wrapText="1"/>
    </xf>
    <xf numFmtId="0" fontId="45" fillId="0" borderId="22" xfId="0" applyFont="1" applyFill="1" applyBorder="1" applyAlignment="1">
      <alignment horizontal="left" wrapText="1"/>
    </xf>
    <xf numFmtId="0" fontId="45" fillId="5" borderId="22" xfId="0" applyFont="1" applyFill="1" applyBorder="1" applyAlignment="1">
      <alignment horizontal="center" vertical="center" wrapText="1"/>
    </xf>
    <xf numFmtId="0" fontId="45" fillId="0" borderId="21" xfId="104" applyFont="1" applyFill="1" applyBorder="1" applyAlignment="1">
      <alignment horizontal="center" vertical="center"/>
    </xf>
    <xf numFmtId="4" fontId="74" fillId="11" borderId="22" xfId="88" applyNumberFormat="1" applyFont="1" applyFill="1" applyBorder="1" applyAlignment="1">
      <alignment horizontal="left" vertical="center" wrapText="1"/>
    </xf>
    <xf numFmtId="0" fontId="38" fillId="0" borderId="15" xfId="0" applyFont="1" applyBorder="1" applyAlignment="1">
      <alignment horizontal="center"/>
    </xf>
    <xf numFmtId="0" fontId="35" fillId="0" borderId="22" xfId="0" applyFont="1" applyFill="1" applyBorder="1"/>
    <xf numFmtId="0" fontId="45" fillId="0" borderId="22" xfId="34" applyFont="1" applyFill="1" applyBorder="1" applyAlignment="1" applyProtection="1">
      <alignment horizontal="left" vertical="center" wrapText="1"/>
      <protection locked="0"/>
    </xf>
    <xf numFmtId="0" fontId="38" fillId="0" borderId="15" xfId="0" applyFont="1" applyFill="1" applyBorder="1" applyAlignment="1">
      <alignment horizontal="left"/>
    </xf>
    <xf numFmtId="0" fontId="38" fillId="0" borderId="15" xfId="0" applyFont="1" applyFill="1" applyBorder="1" applyAlignment="1">
      <alignment wrapText="1"/>
    </xf>
    <xf numFmtId="0" fontId="38" fillId="0" borderId="15" xfId="0" applyFont="1" applyFill="1" applyBorder="1" applyAlignment="1">
      <alignment horizontal="center"/>
    </xf>
    <xf numFmtId="0" fontId="56" fillId="12" borderId="15" xfId="0" applyFont="1" applyFill="1" applyBorder="1" applyAlignment="1">
      <alignment horizontal="center" vertical="center" wrapText="1"/>
    </xf>
    <xf numFmtId="0" fontId="37" fillId="3" borderId="22" xfId="85" applyFont="1" applyFill="1" applyBorder="1"/>
    <xf numFmtId="0" fontId="37" fillId="0" borderId="2" xfId="0" applyFont="1" applyFill="1" applyBorder="1" applyAlignment="1">
      <alignment horizontal="center"/>
    </xf>
    <xf numFmtId="4" fontId="37" fillId="0" borderId="22" xfId="88" applyNumberFormat="1" applyFont="1" applyFill="1" applyBorder="1" applyAlignment="1">
      <alignment horizontal="left" vertical="center" wrapText="1"/>
    </xf>
    <xf numFmtId="0" fontId="39" fillId="12" borderId="15" xfId="0" applyFont="1" applyFill="1" applyBorder="1"/>
    <xf numFmtId="0" fontId="38" fillId="0" borderId="15" xfId="0" applyFont="1" applyFill="1" applyBorder="1" applyAlignment="1">
      <alignment horizontal="center" vertical="center"/>
    </xf>
    <xf numFmtId="0" fontId="35" fillId="0" borderId="15" xfId="0" applyFont="1" applyFill="1" applyBorder="1" applyAlignment="1">
      <alignment wrapText="1"/>
    </xf>
    <xf numFmtId="0" fontId="35" fillId="0" borderId="15" xfId="0" applyFont="1" applyFill="1" applyBorder="1" applyAlignment="1">
      <alignment vertical="center"/>
    </xf>
    <xf numFmtId="4" fontId="37" fillId="0" borderId="22" xfId="88" applyNumberFormat="1" applyFont="1" applyFill="1" applyBorder="1" applyAlignment="1">
      <alignment horizontal="center" vertical="center" wrapText="1"/>
    </xf>
    <xf numFmtId="0" fontId="35" fillId="4" borderId="22" xfId="34" applyFont="1" applyFill="1" applyBorder="1" applyAlignment="1">
      <alignment horizontal="center" vertical="center" wrapText="1"/>
    </xf>
    <xf numFmtId="0" fontId="38" fillId="0" borderId="14" xfId="0" applyFont="1" applyFill="1" applyBorder="1" applyAlignment="1">
      <alignment horizontal="center"/>
    </xf>
    <xf numFmtId="0" fontId="37" fillId="0" borderId="2" xfId="0" applyFont="1" applyFill="1" applyBorder="1"/>
    <xf numFmtId="0" fontId="38" fillId="0" borderId="14" xfId="0" applyFont="1" applyBorder="1" applyAlignment="1">
      <alignment horizontal="center"/>
    </xf>
    <xf numFmtId="0" fontId="35" fillId="0" borderId="21" xfId="0" applyFont="1" applyBorder="1" applyAlignment="1">
      <alignment horizontal="center"/>
    </xf>
    <xf numFmtId="0" fontId="56" fillId="12" borderId="22" xfId="0" applyFont="1" applyFill="1" applyBorder="1" applyAlignment="1">
      <alignment wrapText="1"/>
    </xf>
    <xf numFmtId="0" fontId="35" fillId="0" borderId="21" xfId="0" applyFont="1" applyFill="1" applyBorder="1" applyAlignment="1">
      <alignment horizontal="center"/>
    </xf>
    <xf numFmtId="0" fontId="38" fillId="0" borderId="15" xfId="0" applyFont="1" applyBorder="1" applyAlignment="1">
      <alignment wrapText="1"/>
    </xf>
    <xf numFmtId="0" fontId="38" fillId="0" borderId="15" xfId="0" applyFont="1" applyBorder="1" applyAlignment="1">
      <alignmen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18" fillId="3" borderId="4" xfId="85" applyFont="1" applyFill="1" applyBorder="1" applyAlignment="1">
      <alignment horizontal="center" vertical="center"/>
    </xf>
    <xf numFmtId="0" fontId="18" fillId="3" borderId="5" xfId="85" applyFont="1" applyFill="1" applyBorder="1" applyAlignment="1">
      <alignment horizontal="center" vertical="center"/>
    </xf>
    <xf numFmtId="0" fontId="59" fillId="3" borderId="5" xfId="34" applyFont="1" applyFill="1" applyBorder="1" applyAlignment="1" applyProtection="1">
      <alignment horizontal="left" vertical="center" wrapText="1" indent="1"/>
      <protection locked="0"/>
    </xf>
    <xf numFmtId="0" fontId="59" fillId="3" borderId="5" xfId="34" applyFont="1" applyFill="1" applyBorder="1" applyAlignment="1" applyProtection="1">
      <alignment horizontal="center" vertical="center"/>
      <protection locked="0"/>
    </xf>
    <xf numFmtId="2" fontId="18" fillId="3" borderId="13" xfId="85" applyNumberFormat="1" applyFont="1" applyFill="1" applyBorder="1" applyAlignment="1">
      <alignment horizontal="center" vertical="center"/>
    </xf>
    <xf numFmtId="0" fontId="13" fillId="0" borderId="11" xfId="85" applyFont="1" applyFill="1" applyBorder="1" applyAlignment="1">
      <alignment horizontal="right" vertical="center" wrapText="1"/>
    </xf>
    <xf numFmtId="0" fontId="0" fillId="0" borderId="15" xfId="0" applyFont="1" applyBorder="1" applyAlignment="1">
      <alignment horizontal="center" vertical="center"/>
    </xf>
    <xf numFmtId="0" fontId="73" fillId="0" borderId="14" xfId="0" applyFont="1" applyBorder="1" applyAlignment="1">
      <alignment horizontal="center" vertical="center"/>
    </xf>
    <xf numFmtId="0" fontId="73" fillId="0" borderId="15" xfId="19" applyFont="1" applyFill="1" applyBorder="1" applyAlignment="1">
      <alignment horizontal="left" vertical="center" wrapText="1"/>
    </xf>
    <xf numFmtId="0" fontId="0" fillId="0" borderId="15" xfId="19" applyFont="1" applyFill="1" applyBorder="1" applyAlignment="1">
      <alignment horizontal="center" vertical="center" wrapText="1"/>
    </xf>
    <xf numFmtId="0" fontId="59" fillId="0" borderId="25" xfId="0" applyFont="1" applyFill="1" applyBorder="1" applyAlignment="1">
      <alignment horizontal="center" vertical="center"/>
    </xf>
    <xf numFmtId="0" fontId="59" fillId="0" borderId="25" xfId="54" applyFont="1" applyFill="1" applyBorder="1" applyAlignment="1">
      <alignment horizontal="left" vertical="center" wrapText="1"/>
    </xf>
    <xf numFmtId="1"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left" vertical="center" wrapText="1"/>
    </xf>
    <xf numFmtId="0" fontId="59" fillId="0" borderId="25" xfId="54" applyFont="1" applyFill="1" applyBorder="1" applyAlignment="1">
      <alignment horizontal="center" wrapText="1"/>
    </xf>
    <xf numFmtId="2" fontId="59" fillId="0" borderId="25" xfId="55" applyNumberFormat="1" applyFont="1" applyFill="1" applyBorder="1" applyAlignment="1">
      <alignment horizontal="center" vertical="center" wrapText="1"/>
    </xf>
    <xf numFmtId="0" fontId="59" fillId="0" borderId="25" xfId="55" applyFont="1" applyFill="1" applyBorder="1" applyAlignment="1">
      <alignment horizontal="center" vertical="center"/>
    </xf>
    <xf numFmtId="1" fontId="59" fillId="3" borderId="25" xfId="54" applyNumberFormat="1"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3" borderId="25" xfId="54" applyFont="1" applyFill="1" applyBorder="1" applyAlignment="1">
      <alignment horizontal="center" wrapText="1"/>
    </xf>
    <xf numFmtId="0" fontId="59" fillId="0" borderId="25" xfId="54" applyFont="1" applyFill="1" applyBorder="1" applyAlignment="1">
      <alignment horizontal="center" vertical="center" wrapText="1"/>
    </xf>
    <xf numFmtId="49" fontId="59" fillId="0" borderId="25" xfId="55" applyNumberFormat="1" applyFont="1" applyFill="1" applyBorder="1" applyAlignment="1">
      <alignment horizontal="center" vertical="center"/>
    </xf>
    <xf numFmtId="2" fontId="59" fillId="0" borderId="25" xfId="54" applyNumberFormat="1" applyFont="1" applyFill="1" applyBorder="1" applyAlignment="1">
      <alignment vertical="center" wrapText="1"/>
    </xf>
    <xf numFmtId="0" fontId="59" fillId="0" borderId="25" xfId="54" applyFont="1" applyFill="1" applyBorder="1" applyAlignment="1">
      <alignment horizontal="center" vertical="center"/>
    </xf>
    <xf numFmtId="9"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center"/>
    </xf>
    <xf numFmtId="0" fontId="59" fillId="3" borderId="25" xfId="54" applyFont="1" applyFill="1" applyBorder="1" applyAlignment="1">
      <alignment horizontal="left" vertical="center" wrapText="1"/>
    </xf>
    <xf numFmtId="2" fontId="59" fillId="0" borderId="25" xfId="54" applyNumberFormat="1" applyFont="1" applyFill="1" applyBorder="1" applyAlignment="1">
      <alignment horizontal="center" vertical="center"/>
    </xf>
    <xf numFmtId="0" fontId="59" fillId="0" borderId="25" xfId="19" applyFont="1" applyFill="1" applyBorder="1" applyAlignment="1">
      <alignment horizontal="center" wrapText="1"/>
    </xf>
    <xf numFmtId="1" fontId="59" fillId="0" borderId="25" xfId="54" applyNumberFormat="1" applyFont="1" applyFill="1" applyBorder="1" applyAlignment="1">
      <alignment horizontal="center"/>
    </xf>
    <xf numFmtId="2" fontId="59" fillId="0" borderId="25" xfId="54" applyNumberFormat="1" applyFont="1" applyFill="1" applyBorder="1" applyAlignment="1">
      <alignment horizontal="center" vertical="center" wrapText="1"/>
    </xf>
    <xf numFmtId="1" fontId="59" fillId="0" borderId="25" xfId="0" applyNumberFormat="1" applyFont="1" applyFill="1" applyBorder="1" applyAlignment="1">
      <alignment horizontal="center" vertical="center" wrapText="1"/>
    </xf>
    <xf numFmtId="0" fontId="38" fillId="0" borderId="22" xfId="0" applyFont="1" applyBorder="1" applyAlignment="1">
      <alignment horizontal="left"/>
    </xf>
    <xf numFmtId="0" fontId="35" fillId="0" borderId="22" xfId="0" applyFont="1" applyBorder="1" applyAlignment="1">
      <alignment horizontal="center"/>
    </xf>
    <xf numFmtId="0" fontId="38" fillId="0" borderId="22" xfId="0" applyFont="1" applyFill="1" applyBorder="1" applyAlignment="1"/>
    <xf numFmtId="0" fontId="35" fillId="14" borderId="21" xfId="0" applyFont="1" applyFill="1" applyBorder="1" applyAlignment="1">
      <alignment horizontal="center"/>
    </xf>
    <xf numFmtId="0" fontId="56" fillId="14" borderId="22" xfId="0" applyFont="1" applyFill="1" applyBorder="1" applyAlignment="1"/>
    <xf numFmtId="0" fontId="38" fillId="0" borderId="22" xfId="0" applyFont="1" applyFill="1" applyBorder="1" applyAlignment="1">
      <alignment horizontal="left"/>
    </xf>
    <xf numFmtId="0" fontId="38" fillId="0" borderId="21" xfId="0" applyFont="1" applyFill="1" applyBorder="1" applyAlignment="1">
      <alignment horizontal="center"/>
    </xf>
    <xf numFmtId="0" fontId="38" fillId="0" borderId="22" xfId="0" applyFont="1" applyFill="1" applyBorder="1" applyAlignment="1">
      <alignment horizontal="center"/>
    </xf>
    <xf numFmtId="0" fontId="38" fillId="0" borderId="21" xfId="0" applyFont="1" applyBorder="1" applyAlignment="1">
      <alignment horizontal="center"/>
    </xf>
    <xf numFmtId="0" fontId="38" fillId="0" borderId="22" xfId="0" applyFont="1" applyBorder="1" applyAlignment="1"/>
    <xf numFmtId="0" fontId="38" fillId="0" borderId="22" xfId="0" applyFont="1" applyBorder="1" applyAlignment="1">
      <alignment horizontal="center"/>
    </xf>
    <xf numFmtId="0" fontId="35" fillId="0" borderId="45" xfId="0" applyFont="1" applyFill="1" applyBorder="1" applyAlignment="1">
      <alignment horizontal="center"/>
    </xf>
    <xf numFmtId="0" fontId="56" fillId="14" borderId="45" xfId="0" applyFont="1" applyFill="1" applyBorder="1" applyAlignment="1"/>
    <xf numFmtId="0" fontId="39" fillId="3" borderId="14" xfId="0" applyFont="1" applyFill="1" applyBorder="1"/>
    <xf numFmtId="0" fontId="35" fillId="0" borderId="15" xfId="0" applyFont="1" applyFill="1" applyBorder="1" applyAlignment="1"/>
    <xf numFmtId="0" fontId="38" fillId="0" borderId="15" xfId="0" applyFont="1" applyFill="1" applyBorder="1" applyAlignment="1"/>
    <xf numFmtId="0" fontId="38" fillId="0" borderId="15" xfId="0" applyFont="1" applyBorder="1" applyAlignment="1">
      <alignment vertical="center"/>
    </xf>
    <xf numFmtId="0" fontId="38" fillId="0" borderId="15" xfId="0" applyFont="1" applyBorder="1" applyAlignment="1"/>
    <xf numFmtId="0" fontId="56" fillId="12" borderId="68" xfId="0" applyFont="1" applyFill="1" applyBorder="1" applyAlignment="1">
      <alignment wrapText="1"/>
    </xf>
    <xf numFmtId="0" fontId="35" fillId="0" borderId="42" xfId="0" applyFont="1" applyFill="1" applyBorder="1" applyAlignment="1">
      <alignment horizontal="center"/>
    </xf>
    <xf numFmtId="3" fontId="35" fillId="0" borderId="42" xfId="0" applyNumberFormat="1" applyFont="1" applyBorder="1" applyAlignment="1">
      <alignment horizontal="center"/>
    </xf>
    <xf numFmtId="0" fontId="35" fillId="0" borderId="42" xfId="0" applyFont="1" applyFill="1" applyBorder="1" applyAlignment="1">
      <alignment vertical="center"/>
    </xf>
    <xf numFmtId="3" fontId="35" fillId="4" borderId="42" xfId="0" applyNumberFormat="1" applyFont="1" applyFill="1" applyBorder="1" applyAlignment="1">
      <alignment horizontal="center"/>
    </xf>
    <xf numFmtId="0" fontId="38" fillId="0" borderId="42" xfId="0" applyFont="1" applyFill="1" applyBorder="1" applyAlignment="1">
      <alignment horizontal="center"/>
    </xf>
    <xf numFmtId="0" fontId="38" fillId="0" borderId="42" xfId="0" applyFont="1" applyBorder="1" applyAlignment="1">
      <alignment horizontal="center"/>
    </xf>
    <xf numFmtId="2" fontId="45" fillId="3" borderId="22" xfId="34" applyNumberFormat="1" applyFont="1" applyFill="1" applyBorder="1" applyAlignment="1" applyProtection="1">
      <alignment horizontal="center" vertical="center"/>
      <protection locked="0"/>
    </xf>
    <xf numFmtId="0" fontId="45" fillId="3" borderId="22" xfId="34" applyFont="1" applyFill="1" applyBorder="1" applyAlignment="1" applyProtection="1">
      <alignment horizontal="left" vertical="center" wrapText="1"/>
      <protection locked="0"/>
    </xf>
    <xf numFmtId="0" fontId="45" fillId="3" borderId="22" xfId="0" applyFont="1" applyFill="1" applyBorder="1" applyAlignment="1" applyProtection="1">
      <alignment horizontal="center" vertical="center"/>
    </xf>
    <xf numFmtId="169" fontId="45" fillId="3" borderId="22" xfId="104" applyNumberFormat="1" applyFont="1" applyFill="1" applyBorder="1" applyAlignment="1">
      <alignment horizontal="center" vertical="center"/>
    </xf>
    <xf numFmtId="0" fontId="45" fillId="3" borderId="21" xfId="34" applyFont="1" applyFill="1" applyBorder="1" applyAlignment="1">
      <alignment horizontal="center" vertical="center" wrapText="1"/>
    </xf>
    <xf numFmtId="0" fontId="45" fillId="3" borderId="22" xfId="34" applyFont="1" applyFill="1" applyBorder="1" applyAlignment="1">
      <alignment horizontal="center" vertical="center" wrapText="1"/>
    </xf>
    <xf numFmtId="0" fontId="45" fillId="3" borderId="22" xfId="34" applyFont="1" applyFill="1" applyBorder="1" applyAlignment="1" applyProtection="1">
      <alignment wrapText="1"/>
      <protection locked="0"/>
    </xf>
    <xf numFmtId="0" fontId="45" fillId="3" borderId="22" xfId="0" applyFont="1" applyFill="1" applyBorder="1" applyAlignment="1">
      <alignment wrapText="1"/>
    </xf>
    <xf numFmtId="0" fontId="45" fillId="4" borderId="21" xfId="34" applyFont="1" applyFill="1" applyBorder="1" applyAlignment="1">
      <alignment horizontal="center" vertical="center" wrapText="1"/>
    </xf>
    <xf numFmtId="0" fontId="45" fillId="0" borderId="22" xfId="0" applyFont="1" applyFill="1" applyBorder="1" applyAlignment="1">
      <alignment vertical="center" wrapText="1"/>
    </xf>
    <xf numFmtId="0" fontId="45" fillId="3" borderId="22" xfId="0" applyFont="1" applyFill="1" applyBorder="1" applyAlignment="1">
      <alignment horizontal="center" vertical="center"/>
    </xf>
    <xf numFmtId="169" fontId="45" fillId="3" borderId="22" xfId="0" applyNumberFormat="1" applyFont="1" applyFill="1" applyBorder="1" applyAlignment="1">
      <alignment horizontal="center" vertical="center"/>
    </xf>
    <xf numFmtId="0" fontId="45" fillId="0" borderId="34" xfId="0" applyFont="1" applyBorder="1" applyAlignment="1">
      <alignment horizontal="center" vertical="center"/>
    </xf>
    <xf numFmtId="0" fontId="45" fillId="3" borderId="30" xfId="85" applyFont="1" applyFill="1" applyBorder="1"/>
    <xf numFmtId="0" fontId="45" fillId="0" borderId="30" xfId="0" applyFont="1" applyBorder="1" applyAlignment="1">
      <alignment wrapText="1"/>
    </xf>
    <xf numFmtId="0" fontId="45" fillId="0" borderId="30" xfId="0" applyFont="1" applyBorder="1" applyAlignment="1">
      <alignment horizontal="center" vertical="center"/>
    </xf>
    <xf numFmtId="0" fontId="45" fillId="0" borderId="66" xfId="0" applyFont="1" applyBorder="1" applyAlignment="1">
      <alignment horizontal="center" vertical="center"/>
    </xf>
    <xf numFmtId="0" fontId="75" fillId="0" borderId="14" xfId="0" applyNumberFormat="1" applyFont="1" applyFill="1" applyBorder="1" applyAlignment="1">
      <alignment horizontal="center" vertical="center" wrapText="1"/>
    </xf>
    <xf numFmtId="49" fontId="41" fillId="0" borderId="15" xfId="0" applyNumberFormat="1" applyFont="1" applyBorder="1" applyAlignment="1">
      <alignment vertical="center" wrapText="1"/>
    </xf>
    <xf numFmtId="49" fontId="41" fillId="2" borderId="15" xfId="0" applyNumberFormat="1" applyFont="1" applyFill="1" applyBorder="1" applyAlignment="1">
      <alignment vertical="center" wrapText="1"/>
    </xf>
    <xf numFmtId="1" fontId="75" fillId="0" borderId="15" xfId="0" applyNumberFormat="1" applyFont="1" applyFill="1" applyBorder="1" applyAlignment="1">
      <alignment horizontal="center" vertical="center" wrapText="1"/>
    </xf>
    <xf numFmtId="0" fontId="45" fillId="0" borderId="15" xfId="85" applyFont="1" applyFill="1" applyBorder="1"/>
    <xf numFmtId="0" fontId="75" fillId="0" borderId="15" xfId="0" applyFont="1" applyFill="1" applyBorder="1" applyAlignment="1">
      <alignment horizontal="left" vertical="center" wrapText="1"/>
    </xf>
    <xf numFmtId="0" fontId="75" fillId="0" borderId="15" xfId="0" applyFont="1" applyFill="1" applyBorder="1" applyAlignment="1">
      <alignment horizontal="center" vertical="center" wrapText="1"/>
    </xf>
    <xf numFmtId="49" fontId="75" fillId="0" borderId="15" xfId="0" applyNumberFormat="1" applyFont="1" applyFill="1" applyBorder="1" applyAlignment="1">
      <alignment horizontal="center" vertical="center" wrapText="1"/>
    </xf>
    <xf numFmtId="0" fontId="45" fillId="0" borderId="14" xfId="85" applyFont="1" applyFill="1" applyBorder="1"/>
    <xf numFmtId="49" fontId="76" fillId="0" borderId="15" xfId="0" applyNumberFormat="1" applyFont="1" applyFill="1" applyBorder="1" applyAlignment="1">
      <alignment vertical="center" wrapText="1"/>
    </xf>
    <xf numFmtId="0" fontId="75" fillId="0" borderId="15" xfId="0" applyNumberFormat="1" applyFont="1" applyFill="1" applyBorder="1" applyAlignment="1">
      <alignment horizontal="center" vertical="center" wrapText="1"/>
    </xf>
    <xf numFmtId="0" fontId="75" fillId="0" borderId="14" xfId="0" applyFont="1" applyFill="1" applyBorder="1" applyAlignment="1">
      <alignment horizontal="center" wrapText="1"/>
    </xf>
    <xf numFmtId="0" fontId="75" fillId="0" borderId="15" xfId="0" applyFont="1" applyFill="1" applyBorder="1" applyAlignment="1">
      <alignment horizontal="left" vertical="top" wrapText="1"/>
    </xf>
    <xf numFmtId="49" fontId="75" fillId="0" borderId="15" xfId="0" applyNumberFormat="1" applyFont="1" applyFill="1" applyBorder="1" applyAlignment="1">
      <alignment horizontal="left" vertical="top" wrapText="1"/>
    </xf>
    <xf numFmtId="49" fontId="77" fillId="0" borderId="15" xfId="0" applyNumberFormat="1" applyFont="1" applyFill="1" applyBorder="1" applyAlignment="1">
      <alignment horizontal="center" vertical="center" wrapText="1"/>
    </xf>
    <xf numFmtId="49" fontId="75" fillId="0" borderId="15" xfId="34" applyNumberFormat="1" applyFont="1" applyFill="1" applyBorder="1" applyAlignment="1">
      <alignment horizontal="left" vertical="center" wrapText="1"/>
    </xf>
    <xf numFmtId="49" fontId="75" fillId="0" borderId="15" xfId="34" applyNumberFormat="1" applyFont="1" applyFill="1" applyBorder="1" applyAlignment="1">
      <alignment horizontal="center" vertical="center" wrapText="1"/>
    </xf>
    <xf numFmtId="49" fontId="75" fillId="0" borderId="15" xfId="44" applyNumberFormat="1" applyFont="1" applyFill="1" applyBorder="1" applyAlignment="1">
      <alignment horizontal="left" vertical="center" wrapText="1"/>
    </xf>
    <xf numFmtId="49" fontId="75" fillId="0" borderId="15" xfId="44" applyNumberFormat="1" applyFont="1" applyFill="1" applyBorder="1" applyAlignment="1">
      <alignment horizontal="center" vertical="center" wrapText="1"/>
    </xf>
    <xf numFmtId="0" fontId="75" fillId="0" borderId="15" xfId="0" applyFont="1" applyFill="1" applyBorder="1" applyAlignment="1">
      <alignment horizontal="center" wrapText="1"/>
    </xf>
    <xf numFmtId="0" fontId="75" fillId="0" borderId="15" xfId="0" applyFont="1" applyFill="1" applyBorder="1" applyAlignment="1">
      <alignment wrapText="1"/>
    </xf>
    <xf numFmtId="0" fontId="76" fillId="0" borderId="15" xfId="0" applyFont="1" applyFill="1" applyBorder="1" applyAlignment="1">
      <alignment horizontal="left" vertical="top" wrapText="1"/>
    </xf>
    <xf numFmtId="0" fontId="75" fillId="0" borderId="15" xfId="0" applyNumberFormat="1" applyFont="1" applyFill="1" applyBorder="1" applyAlignment="1">
      <alignment horizontal="center" wrapText="1"/>
    </xf>
    <xf numFmtId="0" fontId="75" fillId="0" borderId="15" xfId="0" applyFont="1" applyFill="1" applyBorder="1" applyAlignment="1">
      <alignment horizontal="center" vertical="top" wrapText="1"/>
    </xf>
    <xf numFmtId="0" fontId="75" fillId="0" borderId="15" xfId="0" applyNumberFormat="1" applyFont="1" applyFill="1" applyBorder="1" applyAlignment="1">
      <alignment horizontal="center" vertical="top" wrapText="1"/>
    </xf>
    <xf numFmtId="49" fontId="75" fillId="0" borderId="14" xfId="0" applyNumberFormat="1" applyFont="1" applyFill="1" applyBorder="1" applyAlignment="1">
      <alignment horizontal="center" wrapText="1"/>
    </xf>
    <xf numFmtId="49" fontId="75" fillId="0" borderId="15" xfId="44" applyNumberFormat="1" applyFont="1" applyFill="1" applyBorder="1" applyAlignment="1">
      <alignment horizontal="center" vertical="center"/>
    </xf>
    <xf numFmtId="0" fontId="78" fillId="0" borderId="15" xfId="0" applyFont="1" applyFill="1" applyBorder="1" applyAlignment="1">
      <alignment horizontal="center" vertical="center" wrapText="1"/>
    </xf>
    <xf numFmtId="0" fontId="35" fillId="0" borderId="14" xfId="85" applyFont="1" applyFill="1" applyBorder="1"/>
    <xf numFmtId="0" fontId="35" fillId="0" borderId="15" xfId="85" applyFont="1" applyFill="1" applyBorder="1"/>
    <xf numFmtId="0" fontId="35" fillId="0" borderId="10" xfId="36" applyFont="1" applyBorder="1"/>
    <xf numFmtId="0" fontId="35" fillId="0" borderId="0" xfId="36" applyFont="1" applyBorder="1"/>
    <xf numFmtId="0" fontId="35" fillId="0" borderId="0" xfId="36" applyFont="1"/>
    <xf numFmtId="49" fontId="41" fillId="0" borderId="15" xfId="0" applyNumberFormat="1" applyFont="1" applyFill="1" applyBorder="1" applyAlignment="1">
      <alignment vertical="center" wrapText="1"/>
    </xf>
    <xf numFmtId="0" fontId="39" fillId="0" borderId="14" xfId="85" applyFont="1" applyFill="1" applyBorder="1"/>
    <xf numFmtId="0" fontId="39" fillId="0" borderId="15" xfId="85" applyFont="1" applyFill="1" applyBorder="1"/>
    <xf numFmtId="0" fontId="39" fillId="0" borderId="10" xfId="36" applyFont="1" applyBorder="1"/>
    <xf numFmtId="0" fontId="39" fillId="0" borderId="0" xfId="36" applyFont="1" applyBorder="1"/>
    <xf numFmtId="0" fontId="39" fillId="0" borderId="0" xfId="36" applyFont="1"/>
    <xf numFmtId="0" fontId="41" fillId="0" borderId="15" xfId="0" applyFont="1" applyFill="1" applyBorder="1" applyAlignment="1">
      <alignment horizontal="center" vertical="center" wrapText="1"/>
    </xf>
    <xf numFmtId="0" fontId="67" fillId="0" borderId="15" xfId="0" applyNumberFormat="1" applyFont="1" applyFill="1" applyBorder="1" applyAlignment="1">
      <alignment horizontal="center" vertical="center" wrapText="1"/>
    </xf>
    <xf numFmtId="0" fontId="67" fillId="0" borderId="15" xfId="0" applyNumberFormat="1" applyFont="1" applyFill="1" applyBorder="1" applyAlignment="1">
      <alignment horizontal="center" wrapText="1"/>
    </xf>
    <xf numFmtId="49" fontId="41" fillId="0" borderId="15" xfId="0" applyNumberFormat="1" applyFont="1" applyFill="1" applyBorder="1" applyAlignment="1">
      <alignment horizontal="center" wrapText="1"/>
    </xf>
    <xf numFmtId="0" fontId="67" fillId="0" borderId="15" xfId="0" applyFont="1" applyFill="1" applyBorder="1" applyAlignment="1">
      <alignment horizontal="center" vertical="top" wrapText="1"/>
    </xf>
    <xf numFmtId="0" fontId="67" fillId="0" borderId="15" xfId="0" applyNumberFormat="1" applyFont="1" applyFill="1" applyBorder="1" applyAlignment="1">
      <alignment horizontal="center" vertical="top" wrapText="1"/>
    </xf>
    <xf numFmtId="0" fontId="35" fillId="3" borderId="30" xfId="85" applyFont="1" applyFill="1" applyBorder="1"/>
    <xf numFmtId="4" fontId="45" fillId="0" borderId="22" xfId="88" applyNumberFormat="1" applyFont="1" applyFill="1" applyBorder="1" applyAlignment="1">
      <alignment horizontal="left" vertical="center" wrapText="1"/>
    </xf>
    <xf numFmtId="2" fontId="45" fillId="0" borderId="22"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shrinkToFit="1"/>
    </xf>
    <xf numFmtId="0" fontId="45" fillId="0" borderId="42" xfId="0" applyFont="1" applyFill="1" applyBorder="1" applyAlignment="1">
      <alignment horizontal="center" vertical="center"/>
    </xf>
    <xf numFmtId="0" fontId="45" fillId="0" borderId="22" xfId="0" applyFont="1" applyFill="1" applyBorder="1" applyAlignment="1">
      <alignment horizontal="left" wrapText="1" indent="1"/>
    </xf>
    <xf numFmtId="0" fontId="45" fillId="0" borderId="22" xfId="34" applyFont="1" applyFill="1" applyBorder="1" applyAlignment="1">
      <alignment horizontal="center" vertical="center" wrapText="1"/>
    </xf>
    <xf numFmtId="169" fontId="45" fillId="0" borderId="45" xfId="104" applyNumberFormat="1" applyFont="1" applyFill="1" applyBorder="1" applyAlignment="1">
      <alignment horizontal="center" vertical="center"/>
    </xf>
    <xf numFmtId="0" fontId="45" fillId="0" borderId="22" xfId="34" applyFont="1" applyFill="1" applyBorder="1" applyAlignment="1" applyProtection="1">
      <alignment vertical="center" wrapText="1"/>
      <protection locked="0"/>
    </xf>
    <xf numFmtId="2" fontId="45" fillId="0" borderId="45" xfId="34" applyNumberFormat="1" applyFont="1" applyFill="1" applyBorder="1" applyAlignment="1" applyProtection="1">
      <alignment horizontal="center" vertical="center"/>
      <protection locked="0"/>
    </xf>
    <xf numFmtId="2" fontId="45" fillId="0" borderId="22" xfId="46" applyNumberFormat="1" applyFont="1" applyFill="1" applyBorder="1" applyAlignment="1">
      <alignment horizontal="center" vertical="center" wrapText="1"/>
    </xf>
    <xf numFmtId="4" fontId="35" fillId="4" borderId="0" xfId="20" applyNumberFormat="1" applyFont="1" applyFill="1" applyBorder="1" applyAlignment="1">
      <alignment horizontal="center"/>
    </xf>
    <xf numFmtId="0" fontId="39" fillId="0" borderId="0" xfId="0" applyFont="1" applyBorder="1" applyAlignment="1">
      <alignment horizontal="left" vertical="center" wrapText="1"/>
    </xf>
    <xf numFmtId="0" fontId="45" fillId="0" borderId="22" xfId="0" applyFont="1" applyFill="1" applyBorder="1" applyAlignment="1">
      <alignment horizontal="center" vertical="center"/>
    </xf>
    <xf numFmtId="0" fontId="39" fillId="0" borderId="10" xfId="20" applyFont="1" applyBorder="1" applyAlignment="1">
      <alignment horizontal="center" vertical="top" wrapText="1"/>
    </xf>
    <xf numFmtId="49" fontId="39" fillId="0" borderId="0" xfId="20" applyNumberFormat="1" applyFont="1" applyBorder="1" applyAlignment="1">
      <alignment horizontal="center" vertical="top" wrapText="1"/>
    </xf>
    <xf numFmtId="4" fontId="35" fillId="0" borderId="69" xfId="20" applyNumberFormat="1" applyFont="1" applyBorder="1" applyAlignment="1">
      <alignment horizontal="center"/>
    </xf>
    <xf numFmtId="0" fontId="45" fillId="0" borderId="22" xfId="34" applyFont="1" applyFill="1" applyBorder="1" applyAlignment="1" applyProtection="1">
      <alignment horizontal="center" vertical="center"/>
      <protection locked="0"/>
    </xf>
    <xf numFmtId="0" fontId="45" fillId="0" borderId="22" xfId="46" applyFont="1" applyFill="1" applyBorder="1" applyAlignment="1">
      <alignment horizontal="left" vertical="center" wrapText="1"/>
    </xf>
    <xf numFmtId="0" fontId="45" fillId="0" borderId="22" xfId="46" applyFont="1" applyFill="1" applyBorder="1" applyAlignment="1">
      <alignment horizontal="center" vertical="center"/>
    </xf>
    <xf numFmtId="0" fontId="45" fillId="3" borderId="22" xfId="46" applyFont="1" applyFill="1" applyBorder="1" applyAlignment="1">
      <alignment horizontal="left" vertical="center" wrapText="1"/>
    </xf>
    <xf numFmtId="0" fontId="45" fillId="0" borderId="22" xfId="46" applyFont="1" applyFill="1" applyBorder="1" applyAlignment="1">
      <alignment horizontal="center" vertical="center" wrapText="1"/>
    </xf>
    <xf numFmtId="0" fontId="45" fillId="0" borderId="22" xfId="0" applyFont="1" applyBorder="1" applyAlignment="1">
      <alignment horizontal="left" wrapText="1" indent="1"/>
    </xf>
    <xf numFmtId="0" fontId="45" fillId="3" borderId="22" xfId="46" applyFont="1" applyFill="1" applyBorder="1" applyAlignment="1">
      <alignment horizontal="center" vertical="center" wrapText="1"/>
    </xf>
    <xf numFmtId="4" fontId="45" fillId="0" borderId="22" xfId="88" applyNumberFormat="1" applyFont="1" applyFill="1" applyBorder="1" applyAlignment="1">
      <alignment horizontal="center" vertical="center" wrapText="1"/>
    </xf>
    <xf numFmtId="2" fontId="45" fillId="0" borderId="22" xfId="46" applyNumberFormat="1" applyFont="1" applyFill="1" applyBorder="1" applyAlignment="1">
      <alignment horizontal="center"/>
    </xf>
    <xf numFmtId="4" fontId="45" fillId="0" borderId="22" xfId="0" applyNumberFormat="1" applyFont="1" applyFill="1" applyBorder="1" applyAlignment="1">
      <alignment vertical="center" wrapText="1"/>
    </xf>
    <xf numFmtId="0" fontId="45" fillId="0" borderId="22" xfId="0" applyNumberFormat="1" applyFont="1" applyFill="1" applyBorder="1" applyAlignment="1">
      <alignment horizontal="center" vertical="center" wrapText="1"/>
    </xf>
    <xf numFmtId="0" fontId="45" fillId="0" borderId="22" xfId="0" applyFont="1" applyFill="1" applyBorder="1" applyAlignment="1">
      <alignment horizontal="left" vertical="center" wrapText="1"/>
    </xf>
    <xf numFmtId="4" fontId="45" fillId="0" borderId="45" xfId="88" applyNumberFormat="1" applyFont="1" applyFill="1" applyBorder="1" applyAlignment="1">
      <alignment horizontal="center" vertical="center" wrapText="1"/>
    </xf>
    <xf numFmtId="169" fontId="35" fillId="3" borderId="45" xfId="0" applyNumberFormat="1" applyFont="1" applyFill="1" applyBorder="1" applyAlignment="1">
      <alignment horizontal="center" vertical="center" wrapText="1"/>
    </xf>
    <xf numFmtId="0" fontId="45" fillId="3" borderId="22" xfId="46" applyFont="1" applyFill="1" applyBorder="1" applyAlignment="1">
      <alignment horizontal="center"/>
    </xf>
    <xf numFmtId="0" fontId="45" fillId="0" borderId="21" xfId="34" applyFont="1" applyFill="1" applyBorder="1" applyAlignment="1">
      <alignment horizontal="center" vertical="center" wrapText="1"/>
    </xf>
    <xf numFmtId="0" fontId="45" fillId="3" borderId="22" xfId="47" applyNumberFormat="1" applyFont="1" applyFill="1" applyBorder="1" applyAlignment="1">
      <alignment horizontal="left" vertical="center" wrapText="1"/>
    </xf>
    <xf numFmtId="4" fontId="45" fillId="0" borderId="22" xfId="0" applyNumberFormat="1" applyFont="1" applyFill="1" applyBorder="1" applyAlignment="1">
      <alignment horizontal="center" vertical="center" wrapText="1"/>
    </xf>
    <xf numFmtId="0" fontId="35" fillId="3" borderId="48" xfId="34" applyFont="1" applyFill="1" applyBorder="1" applyAlignment="1" applyProtection="1">
      <alignment horizontal="center" vertical="center"/>
      <protection locked="0"/>
    </xf>
    <xf numFmtId="4" fontId="37" fillId="3" borderId="45" xfId="88"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0" fontId="45" fillId="0" borderId="21" xfId="91" applyFont="1" applyFill="1" applyBorder="1" applyAlignment="1">
      <alignment horizontal="center" vertical="center"/>
    </xf>
    <xf numFmtId="0" fontId="45" fillId="0" borderId="22" xfId="0" applyFont="1" applyFill="1" applyBorder="1" applyAlignment="1">
      <alignment horizontal="center"/>
    </xf>
    <xf numFmtId="3" fontId="37" fillId="0" borderId="21" xfId="88" applyNumberFormat="1" applyFont="1" applyFill="1" applyBorder="1" applyAlignment="1">
      <alignment horizontal="center" vertical="center" wrapText="1"/>
    </xf>
    <xf numFmtId="0" fontId="37" fillId="0" borderId="70" xfId="62" applyFont="1" applyBorder="1" applyAlignment="1">
      <alignment horizontal="center" vertical="center"/>
    </xf>
    <xf numFmtId="169" fontId="45" fillId="0" borderId="45" xfId="0" applyNumberFormat="1" applyFont="1" applyFill="1" applyBorder="1" applyAlignment="1">
      <alignment horizontal="center" vertical="center" wrapText="1"/>
    </xf>
    <xf numFmtId="2" fontId="45" fillId="0" borderId="45" xfId="0" applyNumberFormat="1" applyFont="1" applyFill="1" applyBorder="1" applyAlignment="1">
      <alignment horizontal="center"/>
    </xf>
    <xf numFmtId="0" fontId="35" fillId="3" borderId="45" xfId="0" applyFont="1" applyFill="1" applyBorder="1" applyAlignment="1">
      <alignment horizontal="center"/>
    </xf>
    <xf numFmtId="169" fontId="35" fillId="3" borderId="45" xfId="104" applyNumberFormat="1" applyFont="1" applyFill="1" applyBorder="1" applyAlignment="1">
      <alignment horizontal="center" vertical="center"/>
    </xf>
    <xf numFmtId="2" fontId="35" fillId="3" borderId="45" xfId="0" applyNumberFormat="1" applyFont="1" applyFill="1" applyBorder="1" applyAlignment="1">
      <alignment horizontal="center"/>
    </xf>
    <xf numFmtId="3" fontId="45" fillId="0" borderId="21" xfId="88" applyNumberFormat="1" applyFont="1" applyFill="1" applyBorder="1" applyAlignment="1">
      <alignment horizontal="center"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2" fontId="45" fillId="3" borderId="45" xfId="46" applyNumberFormat="1" applyFont="1" applyFill="1" applyBorder="1" applyAlignment="1">
      <alignment horizontal="center" vertical="center" wrapText="1"/>
    </xf>
    <xf numFmtId="0" fontId="45" fillId="0" borderId="22" xfId="90" applyFont="1" applyFill="1" applyBorder="1" applyAlignment="1">
      <alignment horizontal="center" vertical="center" wrapText="1"/>
    </xf>
    <xf numFmtId="0" fontId="45" fillId="0" borderId="22" xfId="19" applyFont="1" applyFill="1" applyBorder="1" applyAlignment="1" applyProtection="1">
      <alignment horizontal="center" vertical="center"/>
    </xf>
    <xf numFmtId="0" fontId="45" fillId="0" borderId="22" xfId="94" applyFont="1" applyFill="1" applyBorder="1" applyAlignment="1">
      <alignment horizontal="center" vertical="center" wrapText="1"/>
    </xf>
    <xf numFmtId="0" fontId="35" fillId="3" borderId="42" xfId="0" applyFont="1" applyFill="1" applyBorder="1" applyAlignment="1">
      <alignment horizontal="center" vertical="center"/>
    </xf>
    <xf numFmtId="0" fontId="45" fillId="0" borderId="22" xfId="19" applyFont="1" applyFill="1" applyBorder="1" applyAlignment="1" applyProtection="1">
      <alignment horizontal="left" vertical="center" wrapText="1"/>
      <protection locked="0"/>
    </xf>
    <xf numFmtId="1" fontId="47" fillId="0" borderId="71" xfId="0" applyNumberFormat="1" applyFont="1" applyFill="1" applyBorder="1" applyAlignment="1">
      <alignment horizontal="center" vertical="center" wrapText="1"/>
    </xf>
    <xf numFmtId="2" fontId="35" fillId="3" borderId="45" xfId="46" applyNumberFormat="1" applyFont="1" applyFill="1" applyBorder="1" applyAlignment="1">
      <alignment horizontal="center" vertical="center" wrapText="1"/>
    </xf>
    <xf numFmtId="1" fontId="45" fillId="0" borderId="22" xfId="19" applyNumberFormat="1" applyFont="1" applyFill="1" applyBorder="1" applyAlignment="1" applyProtection="1">
      <alignment horizontal="center" vertical="center"/>
      <protection locked="0"/>
    </xf>
    <xf numFmtId="0" fontId="79" fillId="0" borderId="22" xfId="90" applyFont="1" applyFill="1" applyBorder="1" applyAlignment="1">
      <alignment horizontal="center" vertical="center" wrapText="1"/>
    </xf>
    <xf numFmtId="0" fontId="45" fillId="0" borderId="22" xfId="34" applyFont="1" applyFill="1" applyBorder="1" applyAlignment="1" applyProtection="1">
      <alignment horizontal="left" vertical="center" wrapText="1" indent="1"/>
      <protection locked="0"/>
    </xf>
    <xf numFmtId="2" fontId="35" fillId="3" borderId="66" xfId="34" applyNumberFormat="1" applyFont="1" applyFill="1" applyBorder="1" applyAlignment="1" applyProtection="1">
      <alignment horizontal="center" vertical="center"/>
      <protection locked="0"/>
    </xf>
    <xf numFmtId="0" fontId="45" fillId="0" borderId="15" xfId="0" applyFont="1" applyFill="1" applyBorder="1" applyAlignment="1">
      <alignment horizontal="center" vertical="center"/>
    </xf>
    <xf numFmtId="0" fontId="45" fillId="0" borderId="15" xfId="0" applyFont="1" applyFill="1" applyBorder="1" applyAlignment="1">
      <alignment wrapText="1"/>
    </xf>
    <xf numFmtId="0" fontId="47" fillId="3" borderId="15" xfId="94" applyFont="1" applyFill="1" applyBorder="1" applyAlignment="1">
      <alignment horizontal="center" vertical="center" wrapText="1"/>
    </xf>
    <xf numFmtId="2" fontId="35" fillId="3" borderId="42" xfId="34" applyNumberFormat="1" applyFont="1" applyFill="1" applyBorder="1" applyAlignment="1" applyProtection="1">
      <alignment horizontal="center" vertical="center"/>
      <protection locked="0"/>
    </xf>
    <xf numFmtId="0" fontId="47" fillId="0" borderId="72" xfId="0" applyFont="1" applyFill="1" applyBorder="1" applyAlignment="1">
      <alignment horizontal="center" vertical="center"/>
    </xf>
    <xf numFmtId="1" fontId="47" fillId="0" borderId="72" xfId="0" applyNumberFormat="1" applyFont="1" applyFill="1" applyBorder="1" applyAlignment="1">
      <alignment horizontal="center" vertical="center" wrapText="1"/>
    </xf>
    <xf numFmtId="1" fontId="47" fillId="3" borderId="72" xfId="0" applyNumberFormat="1" applyFont="1" applyFill="1" applyBorder="1" applyAlignment="1">
      <alignment horizontal="center" vertical="center" wrapText="1"/>
    </xf>
    <xf numFmtId="1" fontId="47" fillId="0" borderId="69" xfId="0" applyNumberFormat="1" applyFont="1" applyFill="1" applyBorder="1" applyAlignment="1">
      <alignment horizontal="center" vertical="center" wrapText="1"/>
    </xf>
    <xf numFmtId="2" fontId="45" fillId="3" borderId="22" xfId="46" applyNumberFormat="1" applyFont="1" applyFill="1" applyBorder="1" applyAlignment="1">
      <alignment horizontal="center" vertical="center" wrapText="1"/>
    </xf>
    <xf numFmtId="2" fontId="45" fillId="3" borderId="22" xfId="46" applyNumberFormat="1" applyFont="1" applyFill="1" applyBorder="1" applyAlignment="1">
      <alignment horizontal="center"/>
    </xf>
    <xf numFmtId="4" fontId="80" fillId="3" borderId="45" xfId="88" applyNumberFormat="1" applyFont="1" applyFill="1" applyBorder="1" applyAlignment="1">
      <alignment horizontal="center" vertical="center" wrapText="1"/>
    </xf>
    <xf numFmtId="4" fontId="81" fillId="3" borderId="22" xfId="0" applyNumberFormat="1" applyFont="1" applyFill="1" applyBorder="1" applyAlignment="1">
      <alignment vertical="center" wrapText="1"/>
    </xf>
    <xf numFmtId="0" fontId="45" fillId="0" borderId="21" xfId="85" applyFont="1" applyBorder="1" applyAlignment="1">
      <alignment horizontal="center" vertical="center"/>
    </xf>
    <xf numFmtId="0" fontId="79" fillId="0" borderId="22" xfId="0" applyFont="1" applyFill="1" applyBorder="1" applyAlignment="1">
      <alignment horizontal="center" vertical="center" wrapText="1"/>
    </xf>
    <xf numFmtId="0" fontId="76" fillId="2" borderId="28" xfId="33" applyFont="1" applyFill="1" applyBorder="1" applyAlignment="1" applyProtection="1">
      <alignment vertical="center" wrapText="1"/>
      <protection locked="0"/>
    </xf>
    <xf numFmtId="0" fontId="45" fillId="0" borderId="15" xfId="34" applyFont="1" applyBorder="1" applyAlignment="1" applyProtection="1">
      <alignment horizontal="center" vertical="center"/>
      <protection locked="0"/>
    </xf>
    <xf numFmtId="0" fontId="45" fillId="3" borderId="15" xfId="34" applyFont="1" applyFill="1" applyBorder="1" applyAlignment="1" applyProtection="1">
      <alignment horizontal="center" vertical="center"/>
      <protection locked="0"/>
    </xf>
    <xf numFmtId="3" fontId="45" fillId="0" borderId="26" xfId="0" applyNumberFormat="1" applyFont="1" applyBorder="1" applyAlignment="1">
      <alignment horizontal="right" vertical="center" wrapText="1"/>
    </xf>
    <xf numFmtId="4" fontId="45" fillId="0" borderId="22" xfId="0" applyNumberFormat="1" applyFont="1" applyBorder="1" applyAlignment="1">
      <alignment horizontal="center" vertical="center" wrapText="1"/>
    </xf>
    <xf numFmtId="4" fontId="82" fillId="0" borderId="22" xfId="0" applyNumberFormat="1" applyFont="1" applyFill="1" applyBorder="1" applyAlignment="1">
      <alignment horizontal="left" vertical="center" wrapText="1"/>
    </xf>
    <xf numFmtId="4" fontId="45" fillId="3" borderId="22" xfId="0" applyNumberFormat="1" applyFont="1" applyFill="1" applyBorder="1" applyAlignment="1">
      <alignment horizontal="center" vertical="center" wrapText="1"/>
    </xf>
    <xf numFmtId="3" fontId="45" fillId="0" borderId="34" xfId="88" applyNumberFormat="1" applyFont="1" applyBorder="1" applyAlignment="1">
      <alignment horizontal="center" vertical="center" wrapText="1"/>
    </xf>
    <xf numFmtId="4" fontId="45" fillId="0" borderId="30" xfId="88" applyNumberFormat="1" applyFont="1" applyBorder="1" applyAlignment="1">
      <alignment horizontal="center" vertical="center" wrapText="1"/>
    </xf>
    <xf numFmtId="4" fontId="45" fillId="0" borderId="30" xfId="88" applyNumberFormat="1" applyFont="1" applyBorder="1" applyAlignment="1">
      <alignment horizontal="left" vertical="center" wrapText="1"/>
    </xf>
    <xf numFmtId="4" fontId="45" fillId="3" borderId="30" xfId="88" applyNumberFormat="1" applyFont="1" applyFill="1" applyBorder="1" applyAlignment="1">
      <alignment horizontal="center" vertical="center" wrapText="1"/>
    </xf>
    <xf numFmtId="4" fontId="45" fillId="0" borderId="30" xfId="88" applyNumberFormat="1" applyFont="1" applyFill="1" applyBorder="1" applyAlignment="1">
      <alignment horizontal="center" vertical="center" wrapText="1"/>
    </xf>
    <xf numFmtId="0" fontId="45" fillId="3" borderId="30" xfId="34" applyFont="1" applyFill="1" applyBorder="1" applyAlignment="1">
      <alignment horizontal="center" vertical="center" wrapText="1"/>
    </xf>
    <xf numFmtId="0" fontId="45" fillId="3" borderId="30" xfId="46" applyFont="1" applyFill="1" applyBorder="1" applyAlignment="1">
      <alignment horizontal="left" vertical="center" wrapText="1"/>
    </xf>
    <xf numFmtId="0" fontId="45" fillId="3" borderId="30" xfId="46" applyFont="1" applyFill="1" applyBorder="1" applyAlignment="1">
      <alignment horizontal="center" vertical="center" wrapText="1"/>
    </xf>
    <xf numFmtId="172" fontId="45" fillId="0" borderId="30" xfId="46" applyNumberFormat="1" applyFont="1" applyFill="1" applyBorder="1" applyAlignment="1">
      <alignment horizontal="center" vertical="center" wrapText="1"/>
    </xf>
    <xf numFmtId="0" fontId="45" fillId="3" borderId="30" xfId="46" applyFont="1" applyFill="1" applyBorder="1" applyAlignment="1">
      <alignment horizontal="center" vertical="center"/>
    </xf>
    <xf numFmtId="2" fontId="45" fillId="0" borderId="30" xfId="46" applyNumberFormat="1" applyFont="1" applyFill="1" applyBorder="1" applyAlignment="1">
      <alignment horizontal="center" vertical="center" wrapText="1"/>
    </xf>
    <xf numFmtId="0" fontId="45" fillId="3" borderId="30" xfId="91" applyFont="1" applyFill="1" applyBorder="1" applyAlignment="1">
      <alignment horizontal="center"/>
    </xf>
    <xf numFmtId="0" fontId="45" fillId="3" borderId="30" xfId="46" applyFont="1" applyFill="1" applyBorder="1" applyAlignment="1">
      <alignment horizontal="left" wrapText="1"/>
    </xf>
    <xf numFmtId="0" fontId="45" fillId="0" borderId="30" xfId="46" applyFont="1" applyFill="1" applyBorder="1" applyAlignment="1">
      <alignment horizontal="center" vertical="center" wrapText="1"/>
    </xf>
    <xf numFmtId="0" fontId="45" fillId="3" borderId="34" xfId="91" applyFont="1" applyFill="1" applyBorder="1" applyAlignment="1">
      <alignment horizontal="center" vertical="center"/>
    </xf>
    <xf numFmtId="0" fontId="45" fillId="3" borderId="30" xfId="34" applyFont="1" applyFill="1" applyBorder="1" applyAlignment="1" applyProtection="1">
      <alignment horizontal="left" vertical="center" wrapText="1" indent="1"/>
      <protection locked="0"/>
    </xf>
    <xf numFmtId="2" fontId="45" fillId="0" borderId="30" xfId="46" applyNumberFormat="1" applyFont="1" applyFill="1" applyBorder="1" applyAlignment="1">
      <alignment horizontal="center" vertical="center"/>
    </xf>
    <xf numFmtId="0" fontId="45" fillId="3" borderId="30" xfId="46" applyFont="1" applyFill="1" applyBorder="1" applyAlignment="1">
      <alignment horizontal="right" vertical="top" wrapText="1"/>
    </xf>
    <xf numFmtId="0" fontId="45" fillId="0" borderId="30" xfId="46" applyFont="1" applyFill="1" applyBorder="1" applyAlignment="1">
      <alignment horizontal="center" vertical="center"/>
    </xf>
    <xf numFmtId="3" fontId="45" fillId="0" borderId="0" xfId="0" applyNumberFormat="1" applyFont="1" applyAlignment="1">
      <alignment horizontal="right" vertical="center" wrapText="1"/>
    </xf>
    <xf numFmtId="4" fontId="45" fillId="0" borderId="0" xfId="0" applyNumberFormat="1" applyFont="1" applyAlignment="1">
      <alignment horizontal="center" vertical="center" wrapText="1"/>
    </xf>
    <xf numFmtId="4" fontId="82" fillId="3" borderId="0" xfId="0" applyNumberFormat="1" applyFont="1" applyFill="1" applyAlignment="1">
      <alignment horizontal="left" vertical="center" wrapText="1"/>
    </xf>
    <xf numFmtId="4" fontId="45" fillId="0" borderId="0" xfId="0" applyNumberFormat="1" applyFont="1" applyFill="1" applyAlignment="1">
      <alignment horizontal="center" vertical="center" wrapText="1"/>
    </xf>
    <xf numFmtId="0" fontId="45" fillId="3" borderId="30" xfId="91" applyFont="1" applyFill="1" applyBorder="1" applyAlignment="1">
      <alignment horizontal="center" vertical="center"/>
    </xf>
    <xf numFmtId="0" fontId="45" fillId="0" borderId="30" xfId="46" applyFont="1" applyBorder="1" applyAlignment="1">
      <alignment horizontal="left" vertical="center" wrapText="1"/>
    </xf>
    <xf numFmtId="0" fontId="45" fillId="0" borderId="30" xfId="46" applyFont="1" applyBorder="1" applyAlignment="1">
      <alignment horizontal="left" wrapText="1"/>
    </xf>
    <xf numFmtId="0" fontId="45" fillId="0" borderId="30" xfId="91" applyFont="1" applyBorder="1"/>
    <xf numFmtId="2" fontId="45" fillId="0" borderId="30" xfId="91" applyNumberFormat="1" applyFont="1" applyFill="1" applyBorder="1" applyAlignment="1">
      <alignment horizontal="center" vertical="center"/>
    </xf>
    <xf numFmtId="0" fontId="22" fillId="0" borderId="14" xfId="0" applyFont="1" applyFill="1" applyBorder="1" applyAlignment="1">
      <alignment horizontal="center"/>
    </xf>
    <xf numFmtId="0" fontId="22" fillId="3" borderId="15" xfId="85" applyFont="1" applyFill="1" applyBorder="1"/>
    <xf numFmtId="0" fontId="22" fillId="0" borderId="15" xfId="0" applyFont="1" applyFill="1" applyBorder="1" applyAlignment="1">
      <alignment horizontal="left" wrapText="1"/>
    </xf>
    <xf numFmtId="0" fontId="22" fillId="0" borderId="15" xfId="0" applyFont="1" applyFill="1" applyBorder="1"/>
    <xf numFmtId="0" fontId="22" fillId="0" borderId="15" xfId="0" applyFont="1" applyFill="1" applyBorder="1" applyAlignment="1">
      <alignment horizontal="center"/>
    </xf>
    <xf numFmtId="0" fontId="45" fillId="3" borderId="22" xfId="0" applyFont="1" applyFill="1" applyBorder="1" applyAlignment="1">
      <alignment horizontal="left" wrapText="1"/>
    </xf>
    <xf numFmtId="1" fontId="45" fillId="3" borderId="22" xfId="19" applyNumberFormat="1" applyFont="1" applyFill="1" applyBorder="1" applyAlignment="1" applyProtection="1">
      <alignment horizontal="center" vertical="center"/>
      <protection locked="0"/>
    </xf>
    <xf numFmtId="4" fontId="45" fillId="3" borderId="15" xfId="88" applyNumberFormat="1" applyFont="1" applyFill="1" applyBorder="1" applyAlignment="1">
      <alignment horizontal="center" vertical="center" wrapText="1"/>
    </xf>
    <xf numFmtId="0" fontId="35" fillId="19" borderId="15" xfId="0" applyNumberFormat="1" applyFont="1" applyFill="1" applyBorder="1" applyAlignment="1">
      <alignment vertical="top" wrapText="1"/>
    </xf>
    <xf numFmtId="0" fontId="35" fillId="19" borderId="15" xfId="0" applyNumberFormat="1" applyFont="1" applyFill="1" applyBorder="1" applyAlignment="1">
      <alignment horizontal="center" vertical="top"/>
    </xf>
    <xf numFmtId="2" fontId="45" fillId="0" borderId="30" xfId="0" applyNumberFormat="1" applyFont="1" applyBorder="1" applyAlignment="1">
      <alignment horizontal="center" vertical="center"/>
    </xf>
    <xf numFmtId="1" fontId="45" fillId="0" borderId="30" xfId="0" applyNumberFormat="1" applyFont="1" applyBorder="1" applyAlignment="1">
      <alignment horizontal="center" vertical="center"/>
    </xf>
    <xf numFmtId="0" fontId="59" fillId="0" borderId="19" xfId="0" applyFont="1" applyFill="1" applyBorder="1" applyAlignment="1">
      <alignment horizontal="center" vertical="center"/>
    </xf>
    <xf numFmtId="0" fontId="84" fillId="3" borderId="24" xfId="85" applyFont="1" applyFill="1" applyBorder="1"/>
    <xf numFmtId="0" fontId="59" fillId="0" borderId="24" xfId="0" applyFont="1" applyFill="1" applyBorder="1" applyAlignment="1">
      <alignment horizontal="left" vertical="center" wrapText="1"/>
    </xf>
    <xf numFmtId="0" fontId="59" fillId="0" borderId="24" xfId="0" applyFont="1" applyFill="1" applyBorder="1" applyAlignment="1">
      <alignment horizontal="center" vertical="center"/>
    </xf>
    <xf numFmtId="1" fontId="59" fillId="0" borderId="20" xfId="0" applyNumberFormat="1" applyFont="1" applyFill="1" applyBorder="1" applyAlignment="1">
      <alignment horizontal="center" vertical="center"/>
    </xf>
    <xf numFmtId="0" fontId="22" fillId="0" borderId="14" xfId="0" applyFont="1" applyFill="1" applyBorder="1" applyAlignment="1">
      <alignment horizontal="center" vertical="center"/>
    </xf>
    <xf numFmtId="49" fontId="85" fillId="0" borderId="15" xfId="0" applyNumberFormat="1" applyFont="1" applyFill="1" applyBorder="1" applyAlignment="1">
      <alignment vertical="center" wrapText="1"/>
    </xf>
    <xf numFmtId="0" fontId="22" fillId="0" borderId="15" xfId="0" applyFont="1" applyFill="1" applyBorder="1" applyAlignment="1">
      <alignment horizontal="center" vertical="center"/>
    </xf>
    <xf numFmtId="1" fontId="22" fillId="0" borderId="42" xfId="0" applyNumberFormat="1" applyFont="1" applyFill="1" applyBorder="1" applyAlignment="1">
      <alignment horizontal="center" vertical="center"/>
    </xf>
    <xf numFmtId="0" fontId="22" fillId="0" borderId="25" xfId="0" applyFont="1" applyFill="1" applyBorder="1" applyAlignment="1">
      <alignment horizontal="center" vertical="center"/>
    </xf>
    <xf numFmtId="0" fontId="22" fillId="3" borderId="0" xfId="85" applyFont="1" applyFill="1" applyBorder="1"/>
    <xf numFmtId="0" fontId="22" fillId="0" borderId="25" xfId="0" applyFont="1" applyFill="1" applyBorder="1" applyAlignment="1">
      <alignment horizontal="left" vertical="center" wrapText="1"/>
    </xf>
    <xf numFmtId="1" fontId="22" fillId="0" borderId="72" xfId="0" applyNumberFormat="1" applyFont="1" applyFill="1" applyBorder="1" applyAlignment="1">
      <alignment horizontal="center" vertical="center"/>
    </xf>
    <xf numFmtId="0" fontId="22" fillId="3" borderId="25" xfId="0" applyFont="1" applyFill="1" applyBorder="1" applyAlignment="1">
      <alignment horizontal="left" vertical="center" wrapText="1"/>
    </xf>
    <xf numFmtId="0" fontId="22" fillId="0" borderId="72" xfId="0" applyFont="1" applyFill="1" applyBorder="1" applyAlignment="1">
      <alignment horizontal="center" vertical="center"/>
    </xf>
    <xf numFmtId="0" fontId="22" fillId="3" borderId="14" xfId="85" applyFont="1" applyFill="1" applyBorder="1"/>
    <xf numFmtId="0" fontId="85" fillId="0" borderId="15" xfId="0" applyFont="1" applyFill="1" applyBorder="1" applyAlignment="1">
      <alignment horizontal="left" vertical="center" wrapText="1"/>
    </xf>
    <xf numFmtId="0" fontId="87" fillId="0" borderId="25" xfId="0" applyFont="1" applyFill="1" applyBorder="1" applyAlignment="1">
      <alignment horizontal="center" vertical="center"/>
    </xf>
    <xf numFmtId="0" fontId="87" fillId="0" borderId="72" xfId="0" applyFont="1" applyFill="1" applyBorder="1" applyAlignment="1">
      <alignment horizontal="center" vertical="center"/>
    </xf>
    <xf numFmtId="0" fontId="85" fillId="3" borderId="25" xfId="0" applyFont="1" applyFill="1" applyBorder="1" applyAlignment="1">
      <alignment horizontal="left" vertical="center" wrapText="1"/>
    </xf>
    <xf numFmtId="0" fontId="87" fillId="3" borderId="25" xfId="0" applyFont="1" applyFill="1" applyBorder="1" applyAlignment="1">
      <alignment horizontal="center" vertical="center"/>
    </xf>
    <xf numFmtId="0" fontId="87" fillId="3" borderId="72" xfId="0" applyFont="1" applyFill="1" applyBorder="1" applyAlignment="1">
      <alignment horizontal="center" vertical="center"/>
    </xf>
    <xf numFmtId="169" fontId="22" fillId="3" borderId="25" xfId="0" applyNumberFormat="1" applyFont="1" applyFill="1" applyBorder="1" applyAlignment="1">
      <alignment horizontal="center" vertical="center"/>
    </xf>
    <xf numFmtId="1" fontId="22" fillId="3" borderId="72" xfId="0" applyNumberFormat="1" applyFont="1" applyFill="1" applyBorder="1" applyAlignment="1">
      <alignment horizontal="center" vertical="center"/>
    </xf>
    <xf numFmtId="0" fontId="22" fillId="3" borderId="58" xfId="0" applyFont="1" applyFill="1" applyBorder="1" applyAlignment="1">
      <alignment horizontal="left" vertical="center" wrapText="1"/>
    </xf>
    <xf numFmtId="0" fontId="45" fillId="3" borderId="14" xfId="85" applyFont="1" applyFill="1" applyBorder="1"/>
    <xf numFmtId="0" fontId="45" fillId="3" borderId="15" xfId="85" applyFont="1" applyFill="1" applyBorder="1"/>
    <xf numFmtId="0" fontId="81" fillId="0" borderId="15" xfId="0" applyFont="1" applyFill="1" applyBorder="1" applyAlignment="1">
      <alignment horizontal="left" vertical="center" wrapText="1"/>
    </xf>
    <xf numFmtId="1" fontId="45" fillId="0" borderId="15" xfId="0" applyNumberFormat="1" applyFont="1" applyFill="1" applyBorder="1" applyAlignment="1">
      <alignment horizontal="center" vertical="center"/>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5" fillId="0" borderId="2" xfId="20" applyFont="1" applyBorder="1" applyAlignment="1">
      <alignment horizontal="justify" vertical="top" wrapText="1"/>
    </xf>
    <xf numFmtId="0" fontId="39" fillId="0" borderId="2" xfId="20" applyFont="1" applyBorder="1" applyAlignment="1">
      <alignment horizontal="center" vertical="center"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5" fillId="0" borderId="0" xfId="20" applyFont="1" applyAlignment="1">
      <alignment horizontal="right" vertical="top" wrapText="1"/>
    </xf>
    <xf numFmtId="0" fontId="39" fillId="0" borderId="15"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39" fillId="0" borderId="53"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xf numFmtId="0" fontId="45" fillId="0" borderId="73" xfId="105" applyFont="1" applyFill="1" applyAlignment="1">
      <alignment wrapText="1"/>
    </xf>
    <xf numFmtId="0" fontId="45" fillId="0" borderId="73" xfId="105" applyFont="1" applyFill="1" applyAlignment="1">
      <alignment horizontal="center" vertical="center"/>
    </xf>
    <xf numFmtId="0" fontId="35" fillId="0" borderId="74" xfId="0" applyFont="1" applyFill="1" applyBorder="1" applyAlignment="1">
      <alignment horizontal="center" vertical="center"/>
    </xf>
    <xf numFmtId="0" fontId="35" fillId="0" borderId="75" xfId="0" applyFont="1" applyFill="1" applyBorder="1" applyAlignment="1">
      <alignment horizontal="center" vertical="center"/>
    </xf>
  </cellXfs>
  <cellStyles count="106">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Input" xfId="105" builtinId="2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view="pageBreakPreview" zoomScaleNormal="100" zoomScaleSheetLayoutView="100" workbookViewId="0">
      <selection sqref="A1:D1"/>
    </sheetView>
  </sheetViews>
  <sheetFormatPr defaultColWidth="9.140625" defaultRowHeight="12.75"/>
  <cols>
    <col min="1" max="1" width="2.42578125" style="90" customWidth="1"/>
    <col min="2" max="2" width="26.140625" style="85" customWidth="1"/>
    <col min="3" max="3" width="42" style="85" customWidth="1"/>
    <col min="4" max="4" width="20.42578125" style="85" customWidth="1"/>
    <col min="5" max="5" width="9.140625" style="85"/>
    <col min="6" max="16384" width="9.140625" style="90"/>
  </cols>
  <sheetData>
    <row r="1" spans="1:4" s="85" customFormat="1" ht="47.45" customHeight="1">
      <c r="A1" s="973" t="s">
        <v>1636</v>
      </c>
      <c r="B1" s="973"/>
      <c r="C1" s="973"/>
      <c r="D1" s="973"/>
    </row>
    <row r="2" spans="1:4" s="85" customFormat="1">
      <c r="A2" s="149"/>
      <c r="D2" s="91"/>
    </row>
    <row r="3" spans="1:4" s="85" customFormat="1">
      <c r="A3" s="90"/>
      <c r="D3" s="91"/>
    </row>
    <row r="4" spans="1:4" s="85" customFormat="1">
      <c r="A4" s="90"/>
      <c r="D4" s="91"/>
    </row>
    <row r="5" spans="1:4" s="85" customFormat="1">
      <c r="A5" s="90"/>
      <c r="B5" s="92"/>
    </row>
    <row r="6" spans="1:4" s="85" customFormat="1" ht="18.75">
      <c r="A6" s="90"/>
      <c r="B6" s="974" t="s">
        <v>1635</v>
      </c>
      <c r="C6" s="975"/>
      <c r="D6" s="976"/>
    </row>
    <row r="7" spans="1:4" s="85" customFormat="1">
      <c r="A7" s="90"/>
      <c r="D7" s="91"/>
    </row>
    <row r="8" spans="1:4" s="85" customFormat="1">
      <c r="A8" s="90"/>
      <c r="B8" s="12" t="s">
        <v>1634</v>
      </c>
      <c r="C8" s="977" t="s">
        <v>1637</v>
      </c>
      <c r="D8" s="977"/>
    </row>
    <row r="9" spans="1:4" s="85" customFormat="1" ht="15" customHeight="1">
      <c r="A9" s="90"/>
      <c r="B9" s="12" t="s">
        <v>1633</v>
      </c>
      <c r="C9" s="977" t="s">
        <v>1072</v>
      </c>
      <c r="D9" s="977"/>
    </row>
    <row r="10" spans="1:4" s="85" customFormat="1" ht="12.6" customHeight="1">
      <c r="A10" s="90"/>
      <c r="B10" s="12" t="s">
        <v>1632</v>
      </c>
      <c r="C10" s="977" t="s">
        <v>1631</v>
      </c>
      <c r="D10" s="977"/>
    </row>
    <row r="11" spans="1:4" s="85" customFormat="1">
      <c r="A11" s="90"/>
      <c r="B11" s="93"/>
      <c r="C11" s="978"/>
      <c r="D11" s="979"/>
    </row>
    <row r="12" spans="1:4" s="85" customFormat="1">
      <c r="A12" s="90"/>
      <c r="D12" s="91"/>
    </row>
    <row r="13" spans="1:4" s="85" customFormat="1">
      <c r="A13" s="90"/>
      <c r="D13" s="91"/>
    </row>
    <row r="14" spans="1:4" s="85" customFormat="1">
      <c r="A14" s="90"/>
      <c r="B14" s="94" t="s">
        <v>1630</v>
      </c>
    </row>
    <row r="15" spans="1:4" s="85" customFormat="1">
      <c r="A15" s="90"/>
      <c r="B15" s="970" t="s">
        <v>1629</v>
      </c>
      <c r="C15" s="972" t="s">
        <v>1628</v>
      </c>
      <c r="D15" s="970" t="s">
        <v>1627</v>
      </c>
    </row>
    <row r="16" spans="1:4" s="85" customFormat="1">
      <c r="A16" s="90"/>
      <c r="B16" s="971"/>
      <c r="C16" s="972"/>
      <c r="D16" s="971"/>
    </row>
    <row r="17" spans="2:5">
      <c r="B17" s="95"/>
      <c r="C17" s="96"/>
      <c r="D17" s="97"/>
    </row>
    <row r="18" spans="2:5">
      <c r="B18" s="110">
        <v>1</v>
      </c>
      <c r="C18" s="111" t="s">
        <v>1626</v>
      </c>
      <c r="D18" s="98">
        <v>0</v>
      </c>
    </row>
    <row r="19" spans="2:5">
      <c r="B19" s="110">
        <v>2</v>
      </c>
      <c r="C19" s="111" t="s">
        <v>1625</v>
      </c>
      <c r="D19" s="98">
        <v>0</v>
      </c>
    </row>
    <row r="20" spans="2:5">
      <c r="B20" s="110">
        <v>3</v>
      </c>
      <c r="C20" s="111" t="s">
        <v>1624</v>
      </c>
      <c r="D20" s="98">
        <v>0</v>
      </c>
    </row>
    <row r="21" spans="2:5">
      <c r="B21" s="112">
        <v>4</v>
      </c>
      <c r="C21" s="113" t="s">
        <v>1184</v>
      </c>
      <c r="D21" s="99">
        <v>0</v>
      </c>
    </row>
    <row r="22" spans="2:5" s="50" customFormat="1">
      <c r="B22" s="100"/>
      <c r="C22" s="101" t="s">
        <v>1623</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I54"/>
  <sheetViews>
    <sheetView showZeros="0" view="pageBreakPreview" topLeftCell="A34" zoomScaleNormal="100" zoomScaleSheetLayoutView="100" workbookViewId="0">
      <selection activeCell="C45" sqref="C45"/>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1,8</v>
      </c>
      <c r="E1" s="10"/>
      <c r="F1" s="10"/>
      <c r="G1" s="10"/>
    </row>
    <row r="2" spans="1:7" s="9" customFormat="1" ht="18.75">
      <c r="A2" s="1001" t="str">
        <f>C9</f>
        <v>Ailu aizpildījuma elementi</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v>0</v>
      </c>
      <c r="C9" s="24" t="s">
        <v>1176</v>
      </c>
      <c r="D9" s="118"/>
      <c r="E9" s="119"/>
      <c r="F9" s="20"/>
      <c r="G9" s="21"/>
    </row>
    <row r="10" spans="1:7" ht="38.25">
      <c r="A10" s="122">
        <v>1</v>
      </c>
      <c r="B10" s="416"/>
      <c r="C10" s="145" t="s">
        <v>159</v>
      </c>
      <c r="D10" s="143" t="s">
        <v>10</v>
      </c>
      <c r="E10" s="144">
        <v>742</v>
      </c>
      <c r="F10" s="20"/>
      <c r="G10" s="21"/>
    </row>
    <row r="11" spans="1:7">
      <c r="A11" s="392">
        <v>2</v>
      </c>
      <c r="B11" s="32"/>
      <c r="C11" s="145" t="s">
        <v>160</v>
      </c>
      <c r="D11" s="217" t="s">
        <v>31</v>
      </c>
      <c r="E11" s="391">
        <v>204.2</v>
      </c>
      <c r="F11" s="20"/>
      <c r="G11" s="21"/>
    </row>
    <row r="12" spans="1:7">
      <c r="A12" s="392">
        <v>0</v>
      </c>
      <c r="B12" s="32"/>
      <c r="C12" s="218" t="s">
        <v>1106</v>
      </c>
      <c r="D12" s="143" t="s">
        <v>7</v>
      </c>
      <c r="E12" s="429">
        <v>46</v>
      </c>
      <c r="F12" s="20"/>
      <c r="G12" s="21"/>
    </row>
    <row r="13" spans="1:7">
      <c r="A13" s="392">
        <v>0</v>
      </c>
      <c r="B13" s="32"/>
      <c r="C13" s="218" t="s">
        <v>1229</v>
      </c>
      <c r="D13" s="143" t="s">
        <v>7</v>
      </c>
      <c r="E13" s="429">
        <v>3</v>
      </c>
      <c r="F13" s="20"/>
      <c r="G13" s="21"/>
    </row>
    <row r="14" spans="1:7">
      <c r="A14" s="392"/>
      <c r="B14" s="32"/>
      <c r="C14" s="218" t="s">
        <v>1107</v>
      </c>
      <c r="D14" s="143" t="s">
        <v>7</v>
      </c>
      <c r="E14" s="429">
        <v>3</v>
      </c>
      <c r="F14" s="20"/>
      <c r="G14" s="21"/>
    </row>
    <row r="15" spans="1:7">
      <c r="A15" s="392"/>
      <c r="B15" s="32"/>
      <c r="C15" s="218" t="s">
        <v>1108</v>
      </c>
      <c r="D15" s="143" t="s">
        <v>7</v>
      </c>
      <c r="E15" s="429">
        <v>2</v>
      </c>
      <c r="F15" s="20"/>
      <c r="G15" s="21"/>
    </row>
    <row r="16" spans="1:7" ht="25.5">
      <c r="A16" s="392">
        <v>0</v>
      </c>
      <c r="B16" s="32"/>
      <c r="C16" s="218" t="s">
        <v>161</v>
      </c>
      <c r="D16" s="143" t="s">
        <v>31</v>
      </c>
      <c r="E16" s="391">
        <f>E11</f>
        <v>204.2</v>
      </c>
      <c r="F16" s="20"/>
      <c r="G16" s="21"/>
    </row>
    <row r="17" spans="1:7">
      <c r="A17" s="430" t="s">
        <v>162</v>
      </c>
      <c r="B17" s="123"/>
      <c r="C17" s="145" t="s">
        <v>163</v>
      </c>
      <c r="D17" s="217" t="s">
        <v>10</v>
      </c>
      <c r="E17" s="391">
        <v>84.3</v>
      </c>
      <c r="F17" s="20"/>
      <c r="G17" s="21"/>
    </row>
    <row r="18" spans="1:7" ht="25.5">
      <c r="A18" s="392">
        <v>3</v>
      </c>
      <c r="B18" s="32"/>
      <c r="C18" s="193" t="s">
        <v>164</v>
      </c>
      <c r="D18" s="143" t="s">
        <v>7</v>
      </c>
      <c r="E18" s="429">
        <v>1</v>
      </c>
      <c r="F18" s="20"/>
      <c r="G18" s="21"/>
    </row>
    <row r="19" spans="1:7" ht="25.5">
      <c r="A19" s="392">
        <v>4</v>
      </c>
      <c r="B19" s="32"/>
      <c r="C19" s="193" t="s">
        <v>165</v>
      </c>
      <c r="D19" s="143" t="s">
        <v>31</v>
      </c>
      <c r="E19" s="391">
        <v>93</v>
      </c>
      <c r="F19" s="20"/>
      <c r="G19" s="21"/>
    </row>
    <row r="20" spans="1:7" ht="25.5">
      <c r="A20" s="392">
        <v>5</v>
      </c>
      <c r="B20" s="32"/>
      <c r="C20" s="145" t="s">
        <v>166</v>
      </c>
      <c r="D20" s="217" t="s">
        <v>31</v>
      </c>
      <c r="E20" s="391">
        <v>205.3</v>
      </c>
      <c r="F20" s="20"/>
      <c r="G20" s="21"/>
    </row>
    <row r="21" spans="1:7">
      <c r="A21" s="392">
        <v>0</v>
      </c>
      <c r="B21" s="32"/>
      <c r="C21" s="218" t="s">
        <v>167</v>
      </c>
      <c r="D21" s="143" t="s">
        <v>7</v>
      </c>
      <c r="E21" s="429">
        <v>1</v>
      </c>
      <c r="F21" s="20"/>
      <c r="G21" s="21"/>
    </row>
    <row r="22" spans="1:7">
      <c r="A22" s="392">
        <v>0</v>
      </c>
      <c r="B22" s="32"/>
      <c r="C22" s="218" t="s">
        <v>168</v>
      </c>
      <c r="D22" s="143" t="s">
        <v>7</v>
      </c>
      <c r="E22" s="429">
        <v>1</v>
      </c>
      <c r="F22" s="20"/>
      <c r="G22" s="21"/>
    </row>
    <row r="23" spans="1:7">
      <c r="A23" s="392">
        <v>0</v>
      </c>
      <c r="B23" s="32"/>
      <c r="C23" s="218" t="s">
        <v>169</v>
      </c>
      <c r="D23" s="143" t="s">
        <v>7</v>
      </c>
      <c r="E23" s="429">
        <v>1</v>
      </c>
      <c r="F23" s="20"/>
      <c r="G23" s="21"/>
    </row>
    <row r="24" spans="1:7">
      <c r="A24" s="392">
        <v>0</v>
      </c>
      <c r="B24" s="32"/>
      <c r="C24" s="218" t="s">
        <v>170</v>
      </c>
      <c r="D24" s="143" t="s">
        <v>7</v>
      </c>
      <c r="E24" s="429">
        <v>1</v>
      </c>
      <c r="F24" s="20"/>
      <c r="G24" s="21"/>
    </row>
    <row r="25" spans="1:7">
      <c r="A25" s="392">
        <v>0</v>
      </c>
      <c r="B25" s="32"/>
      <c r="C25" s="218" t="s">
        <v>171</v>
      </c>
      <c r="D25" s="143" t="s">
        <v>7</v>
      </c>
      <c r="E25" s="429">
        <v>1</v>
      </c>
      <c r="F25" s="20"/>
      <c r="G25" s="21"/>
    </row>
    <row r="26" spans="1:7">
      <c r="A26" s="392">
        <v>0</v>
      </c>
      <c r="B26" s="32"/>
      <c r="C26" s="218" t="s">
        <v>172</v>
      </c>
      <c r="D26" s="143" t="s">
        <v>7</v>
      </c>
      <c r="E26" s="429">
        <v>1</v>
      </c>
      <c r="F26" s="20"/>
      <c r="G26" s="21"/>
    </row>
    <row r="27" spans="1:7">
      <c r="A27" s="392">
        <v>0</v>
      </c>
      <c r="B27" s="32"/>
      <c r="C27" s="218" t="s">
        <v>173</v>
      </c>
      <c r="D27" s="143" t="s">
        <v>7</v>
      </c>
      <c r="E27" s="429">
        <v>1</v>
      </c>
      <c r="F27" s="20"/>
      <c r="G27" s="21"/>
    </row>
    <row r="28" spans="1:7">
      <c r="A28" s="392">
        <v>0</v>
      </c>
      <c r="B28" s="32"/>
      <c r="C28" s="218" t="s">
        <v>174</v>
      </c>
      <c r="D28" s="143" t="s">
        <v>7</v>
      </c>
      <c r="E28" s="429">
        <v>2</v>
      </c>
      <c r="F28" s="20"/>
      <c r="G28" s="21"/>
    </row>
    <row r="29" spans="1:7">
      <c r="A29" s="392">
        <v>0</v>
      </c>
      <c r="B29" s="32"/>
      <c r="C29" s="218" t="s">
        <v>175</v>
      </c>
      <c r="D29" s="143" t="s">
        <v>7</v>
      </c>
      <c r="E29" s="429">
        <v>1</v>
      </c>
      <c r="F29" s="20"/>
      <c r="G29" s="21"/>
    </row>
    <row r="30" spans="1:7">
      <c r="A30" s="392">
        <v>0</v>
      </c>
      <c r="B30" s="32"/>
      <c r="C30" s="218" t="s">
        <v>176</v>
      </c>
      <c r="D30" s="143" t="s">
        <v>7</v>
      </c>
      <c r="E30" s="429">
        <v>2</v>
      </c>
      <c r="F30" s="20"/>
      <c r="G30" s="21"/>
    </row>
    <row r="31" spans="1:7">
      <c r="A31" s="392">
        <v>0</v>
      </c>
      <c r="B31" s="32"/>
      <c r="C31" s="218" t="s">
        <v>1622</v>
      </c>
      <c r="D31" s="143" t="s">
        <v>7</v>
      </c>
      <c r="E31" s="429">
        <v>1</v>
      </c>
      <c r="F31" s="20"/>
      <c r="G31" s="21"/>
    </row>
    <row r="32" spans="1:7" ht="25.5">
      <c r="A32" s="392">
        <v>0</v>
      </c>
      <c r="B32" s="32"/>
      <c r="C32" s="218" t="s">
        <v>161</v>
      </c>
      <c r="D32" s="143" t="s">
        <v>31</v>
      </c>
      <c r="E32" s="391">
        <f>E20</f>
        <v>205.3</v>
      </c>
      <c r="F32" s="20"/>
      <c r="G32" s="21"/>
    </row>
    <row r="33" spans="1:7">
      <c r="A33" s="392">
        <v>6</v>
      </c>
      <c r="B33" s="32"/>
      <c r="C33" s="431" t="s">
        <v>1230</v>
      </c>
      <c r="D33" s="217" t="s">
        <v>31</v>
      </c>
      <c r="E33" s="391">
        <v>226.9</v>
      </c>
      <c r="F33" s="20"/>
      <c r="G33" s="21"/>
    </row>
    <row r="34" spans="1:7">
      <c r="A34" s="392"/>
      <c r="B34" s="32"/>
      <c r="C34" s="218" t="s">
        <v>1231</v>
      </c>
      <c r="D34" s="143" t="s">
        <v>7</v>
      </c>
      <c r="E34" s="391">
        <v>20</v>
      </c>
      <c r="F34" s="20"/>
      <c r="G34" s="21"/>
    </row>
    <row r="35" spans="1:7">
      <c r="A35" s="392"/>
      <c r="B35" s="32"/>
      <c r="C35" s="218" t="s">
        <v>1109</v>
      </c>
      <c r="D35" s="143" t="s">
        <v>7</v>
      </c>
      <c r="E35" s="391">
        <v>4</v>
      </c>
      <c r="F35" s="20"/>
      <c r="G35" s="21"/>
    </row>
    <row r="36" spans="1:7">
      <c r="A36" s="392"/>
      <c r="B36" s="32"/>
      <c r="C36" s="218" t="s">
        <v>1232</v>
      </c>
      <c r="D36" s="143" t="s">
        <v>7</v>
      </c>
      <c r="E36" s="391">
        <v>1</v>
      </c>
      <c r="F36" s="20"/>
      <c r="G36" s="21"/>
    </row>
    <row r="37" spans="1:7">
      <c r="A37" s="392"/>
      <c r="B37" s="32"/>
      <c r="C37" s="218" t="s">
        <v>1756</v>
      </c>
      <c r="D37" s="143" t="s">
        <v>7</v>
      </c>
      <c r="E37" s="391">
        <v>10</v>
      </c>
      <c r="F37" s="20"/>
      <c r="G37" s="21"/>
    </row>
    <row r="38" spans="1:7">
      <c r="A38" s="392"/>
      <c r="B38" s="32"/>
      <c r="C38" s="218" t="s">
        <v>1110</v>
      </c>
      <c r="D38" s="143" t="s">
        <v>7</v>
      </c>
      <c r="E38" s="391">
        <v>1</v>
      </c>
      <c r="F38" s="20"/>
      <c r="G38" s="21"/>
    </row>
    <row r="39" spans="1:7">
      <c r="A39" s="392"/>
      <c r="B39" s="32"/>
      <c r="C39" s="218" t="s">
        <v>1111</v>
      </c>
      <c r="D39" s="143" t="s">
        <v>7</v>
      </c>
      <c r="E39" s="391">
        <v>4</v>
      </c>
      <c r="F39" s="20"/>
      <c r="G39" s="21"/>
    </row>
    <row r="40" spans="1:7">
      <c r="A40" s="392"/>
      <c r="B40" s="32"/>
      <c r="C40" s="218" t="s">
        <v>1757</v>
      </c>
      <c r="D40" s="143" t="s">
        <v>7</v>
      </c>
      <c r="E40" s="391">
        <v>13</v>
      </c>
      <c r="F40" s="20"/>
      <c r="G40" s="21"/>
    </row>
    <row r="41" spans="1:7">
      <c r="A41" s="392"/>
      <c r="B41" s="32"/>
      <c r="C41" s="218" t="s">
        <v>1758</v>
      </c>
      <c r="D41" s="143" t="s">
        <v>7</v>
      </c>
      <c r="E41" s="391">
        <v>1</v>
      </c>
      <c r="F41" s="20"/>
      <c r="G41" s="21"/>
    </row>
    <row r="42" spans="1:7">
      <c r="A42" s="392"/>
      <c r="B42" s="32"/>
      <c r="C42" s="218" t="s">
        <v>1112</v>
      </c>
      <c r="D42" s="143" t="s">
        <v>7</v>
      </c>
      <c r="E42" s="391">
        <v>7</v>
      </c>
      <c r="F42" s="20"/>
      <c r="G42" s="21"/>
    </row>
    <row r="43" spans="1:7" ht="25.5">
      <c r="A43" s="392">
        <v>0</v>
      </c>
      <c r="B43" s="32"/>
      <c r="C43" s="218" t="s">
        <v>161</v>
      </c>
      <c r="D43" s="143" t="s">
        <v>31</v>
      </c>
      <c r="E43" s="391">
        <f>E33</f>
        <v>226.9</v>
      </c>
      <c r="F43" s="20"/>
      <c r="G43" s="21"/>
    </row>
    <row r="44" spans="1:7" ht="38.25">
      <c r="A44" s="671">
        <v>7</v>
      </c>
      <c r="B44" s="670"/>
      <c r="C44" s="757" t="s">
        <v>2150</v>
      </c>
      <c r="D44" s="758" t="s">
        <v>7</v>
      </c>
      <c r="E44" s="759">
        <v>4</v>
      </c>
      <c r="F44" s="20"/>
      <c r="G44" s="21"/>
    </row>
    <row r="45" spans="1:7" ht="38.25">
      <c r="A45" s="671">
        <v>8</v>
      </c>
      <c r="B45" s="670"/>
      <c r="C45" s="757" t="s">
        <v>2202</v>
      </c>
      <c r="D45" s="758" t="s">
        <v>7</v>
      </c>
      <c r="E45" s="759">
        <v>14</v>
      </c>
      <c r="F45" s="20"/>
      <c r="G45" s="21"/>
    </row>
    <row r="46" spans="1:7" ht="38.25">
      <c r="A46" s="392">
        <v>9</v>
      </c>
      <c r="B46" s="32"/>
      <c r="C46" s="432" t="s">
        <v>177</v>
      </c>
      <c r="D46" s="199" t="s">
        <v>7</v>
      </c>
      <c r="E46" s="219">
        <v>3</v>
      </c>
      <c r="F46" s="20"/>
      <c r="G46" s="21"/>
    </row>
    <row r="47" spans="1:7" ht="38.25">
      <c r="A47" s="392">
        <v>10</v>
      </c>
      <c r="B47" s="32"/>
      <c r="C47" s="432" t="s">
        <v>1233</v>
      </c>
      <c r="D47" s="199" t="s">
        <v>7</v>
      </c>
      <c r="E47" s="219">
        <v>2</v>
      </c>
      <c r="F47" s="20"/>
      <c r="G47" s="21"/>
    </row>
    <row r="48" spans="1:7" ht="38.25">
      <c r="A48" s="392">
        <v>11</v>
      </c>
      <c r="B48" s="32"/>
      <c r="C48" s="432" t="s">
        <v>178</v>
      </c>
      <c r="D48" s="199" t="s">
        <v>7</v>
      </c>
      <c r="E48" s="219">
        <v>2</v>
      </c>
      <c r="F48" s="20"/>
      <c r="G48" s="21"/>
    </row>
    <row r="49" spans="1:7" s="16" customFormat="1" ht="38.25">
      <c r="A49" s="392">
        <v>12</v>
      </c>
      <c r="B49" s="32"/>
      <c r="C49" s="432" t="s">
        <v>1113</v>
      </c>
      <c r="D49" s="199" t="s">
        <v>7</v>
      </c>
      <c r="E49" s="219">
        <v>1</v>
      </c>
      <c r="F49" s="45"/>
      <c r="G49" s="46"/>
    </row>
    <row r="50" spans="1:7" ht="25.5">
      <c r="A50" s="392">
        <v>13</v>
      </c>
      <c r="B50" s="416"/>
      <c r="C50" s="145" t="s">
        <v>179</v>
      </c>
      <c r="D50" s="143" t="s">
        <v>10</v>
      </c>
      <c r="E50" s="144">
        <v>827</v>
      </c>
      <c r="F50" s="20"/>
      <c r="G50" s="21"/>
    </row>
    <row r="51" spans="1:7">
      <c r="A51" s="402"/>
      <c r="B51" s="410"/>
      <c r="C51" s="42"/>
      <c r="D51" s="43"/>
      <c r="E51" s="428"/>
    </row>
    <row r="52" spans="1:7" s="50" customFormat="1" ht="12.75" customHeight="1">
      <c r="A52" s="383"/>
      <c r="B52" s="383"/>
      <c r="C52" s="414"/>
      <c r="D52" s="414" t="s">
        <v>1</v>
      </c>
      <c r="E52" s="414"/>
    </row>
    <row r="53" spans="1:7" s="50" customFormat="1" ht="12.75" customHeight="1">
      <c r="A53" s="433"/>
      <c r="B53" s="433"/>
      <c r="C53" s="434"/>
      <c r="D53" s="434"/>
      <c r="E53" s="434"/>
    </row>
    <row r="54" spans="1:7" s="50" customFormat="1" ht="45" customHeight="1">
      <c r="A54"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998"/>
      <c r="C54" s="998"/>
      <c r="D54" s="998"/>
      <c r="E54" s="998"/>
      <c r="F54" s="998"/>
      <c r="G54" s="998"/>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I49"/>
  <sheetViews>
    <sheetView showZeros="0" view="pageBreakPreview" topLeftCell="A15" zoomScaleNormal="100" zoomScaleSheetLayoutView="100" workbookViewId="0">
      <selection activeCell="E32" sqref="E32"/>
    </sheetView>
  </sheetViews>
  <sheetFormatPr defaultColWidth="9.140625" defaultRowHeight="12.75"/>
  <cols>
    <col min="1" max="1" width="5.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1,9</v>
      </c>
      <c r="E1" s="10"/>
      <c r="F1" s="10"/>
      <c r="G1" s="10"/>
    </row>
    <row r="2" spans="1:7" s="9" customFormat="1" ht="18.75">
      <c r="A2" s="1001" t="str">
        <f>C9</f>
        <v>Iekšējie apdares darbi</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0.45" customHeight="1">
      <c r="A8" s="1002"/>
      <c r="B8" s="1004"/>
      <c r="C8" s="1009"/>
      <c r="D8" s="1007"/>
      <c r="E8" s="1008"/>
      <c r="F8" s="20"/>
      <c r="G8" s="21"/>
    </row>
    <row r="9" spans="1:7">
      <c r="A9" s="115"/>
      <c r="B9" s="139">
        <v>0</v>
      </c>
      <c r="C9" s="24" t="s">
        <v>1177</v>
      </c>
      <c r="D9" s="118"/>
      <c r="E9" s="119"/>
      <c r="F9" s="20"/>
      <c r="G9" s="21"/>
    </row>
    <row r="10" spans="1:7" ht="13.5">
      <c r="A10" s="27">
        <v>0</v>
      </c>
      <c r="B10" s="28"/>
      <c r="C10" s="220" t="s">
        <v>180</v>
      </c>
      <c r="D10" s="30"/>
      <c r="E10" s="30"/>
      <c r="F10" s="20"/>
      <c r="G10" s="21"/>
    </row>
    <row r="11" spans="1:7" ht="25.5">
      <c r="A11" s="122">
        <v>1</v>
      </c>
      <c r="B11" s="416"/>
      <c r="C11" s="145" t="s">
        <v>181</v>
      </c>
      <c r="D11" s="143" t="s">
        <v>31</v>
      </c>
      <c r="E11" s="144">
        <f>E13+E16+E19-E12</f>
        <v>978.69999999999993</v>
      </c>
      <c r="F11" s="20"/>
      <c r="G11" s="21"/>
    </row>
    <row r="12" spans="1:7" ht="25.5">
      <c r="A12" s="122" t="s">
        <v>1759</v>
      </c>
      <c r="B12" s="416"/>
      <c r="C12" s="145" t="s">
        <v>1760</v>
      </c>
      <c r="D12" s="143" t="s">
        <v>31</v>
      </c>
      <c r="E12" s="144">
        <v>147.6</v>
      </c>
      <c r="F12" s="20"/>
      <c r="G12" s="21"/>
    </row>
    <row r="13" spans="1:7">
      <c r="A13" s="122">
        <v>2</v>
      </c>
      <c r="B13" s="416"/>
      <c r="C13" s="145" t="s">
        <v>182</v>
      </c>
      <c r="D13" s="143" t="s">
        <v>31</v>
      </c>
      <c r="E13" s="144">
        <v>797</v>
      </c>
      <c r="F13" s="20"/>
      <c r="G13" s="21"/>
    </row>
    <row r="14" spans="1:7">
      <c r="A14" s="122">
        <v>0</v>
      </c>
      <c r="B14" s="416"/>
      <c r="C14" s="146" t="s">
        <v>183</v>
      </c>
      <c r="D14" s="143" t="s">
        <v>31</v>
      </c>
      <c r="E14" s="144">
        <f>1.05*E13</f>
        <v>836.85</v>
      </c>
      <c r="F14" s="20"/>
      <c r="G14" s="21"/>
    </row>
    <row r="15" spans="1:7">
      <c r="A15" s="122">
        <v>0</v>
      </c>
      <c r="B15" s="416"/>
      <c r="C15" s="146" t="s">
        <v>184</v>
      </c>
      <c r="D15" s="143" t="s">
        <v>105</v>
      </c>
      <c r="E15" s="144">
        <f>0.3*E13</f>
        <v>239.1</v>
      </c>
      <c r="F15" s="20"/>
      <c r="G15" s="21"/>
    </row>
    <row r="16" spans="1:7">
      <c r="A16" s="122">
        <v>3</v>
      </c>
      <c r="B16" s="416"/>
      <c r="C16" s="145" t="s">
        <v>182</v>
      </c>
      <c r="D16" s="143" t="s">
        <v>31</v>
      </c>
      <c r="E16" s="144">
        <v>220.8</v>
      </c>
      <c r="F16" s="20"/>
      <c r="G16" s="21"/>
    </row>
    <row r="17" spans="1:7">
      <c r="A17" s="122">
        <v>0</v>
      </c>
      <c r="B17" s="416"/>
      <c r="C17" s="146" t="s">
        <v>185</v>
      </c>
      <c r="D17" s="143" t="s">
        <v>31</v>
      </c>
      <c r="E17" s="144">
        <f>1.05*E16</f>
        <v>231.84000000000003</v>
      </c>
      <c r="F17" s="20"/>
      <c r="G17" s="21"/>
    </row>
    <row r="18" spans="1:7">
      <c r="A18" s="122">
        <v>0</v>
      </c>
      <c r="B18" s="416"/>
      <c r="C18" s="146" t="s">
        <v>184</v>
      </c>
      <c r="D18" s="143" t="s">
        <v>105</v>
      </c>
      <c r="E18" s="144">
        <f>0.3*E16</f>
        <v>66.239999999999995</v>
      </c>
      <c r="F18" s="20"/>
      <c r="G18" s="21"/>
    </row>
    <row r="19" spans="1:7">
      <c r="A19" s="122">
        <v>4</v>
      </c>
      <c r="B19" s="416"/>
      <c r="C19" s="145" t="s">
        <v>114</v>
      </c>
      <c r="D19" s="143" t="s">
        <v>31</v>
      </c>
      <c r="E19" s="144">
        <v>108.5</v>
      </c>
      <c r="F19" s="20"/>
      <c r="G19" s="21"/>
    </row>
    <row r="20" spans="1:7">
      <c r="A20" s="122">
        <v>0</v>
      </c>
      <c r="B20" s="416"/>
      <c r="C20" s="146" t="s">
        <v>186</v>
      </c>
      <c r="D20" s="143" t="s">
        <v>31</v>
      </c>
      <c r="E20" s="144">
        <f>1.05*E19*2</f>
        <v>227.85000000000002</v>
      </c>
      <c r="F20" s="20"/>
      <c r="G20" s="21"/>
    </row>
    <row r="21" spans="1:7">
      <c r="A21" s="122">
        <v>0</v>
      </c>
      <c r="B21" s="416"/>
      <c r="C21" s="146" t="s">
        <v>1761</v>
      </c>
      <c r="D21" s="143" t="s">
        <v>102</v>
      </c>
      <c r="E21" s="144">
        <v>1</v>
      </c>
      <c r="F21" s="20"/>
      <c r="G21" s="21"/>
    </row>
    <row r="22" spans="1:7">
      <c r="A22" s="122">
        <v>5</v>
      </c>
      <c r="B22" s="28"/>
      <c r="C22" s="145" t="s">
        <v>187</v>
      </c>
      <c r="D22" s="143" t="s">
        <v>31</v>
      </c>
      <c r="E22" s="144">
        <f>E11</f>
        <v>978.69999999999993</v>
      </c>
      <c r="F22" s="20"/>
      <c r="G22" s="21"/>
    </row>
    <row r="23" spans="1:7">
      <c r="A23" s="122">
        <v>6</v>
      </c>
      <c r="B23" s="28"/>
      <c r="C23" s="221" t="s">
        <v>189</v>
      </c>
      <c r="D23" s="143" t="s">
        <v>31</v>
      </c>
      <c r="E23" s="144">
        <f>E22</f>
        <v>978.69999999999993</v>
      </c>
      <c r="F23" s="20"/>
      <c r="G23" s="21"/>
    </row>
    <row r="24" spans="1:7">
      <c r="A24" s="122">
        <v>0</v>
      </c>
      <c r="B24" s="416"/>
      <c r="C24" s="146" t="s">
        <v>190</v>
      </c>
      <c r="D24" s="143" t="s">
        <v>188</v>
      </c>
      <c r="E24" s="144">
        <f>0.15*E23</f>
        <v>146.80499999999998</v>
      </c>
      <c r="F24" s="20"/>
      <c r="G24" s="21"/>
    </row>
    <row r="25" spans="1:7">
      <c r="A25" s="122">
        <v>7</v>
      </c>
      <c r="B25" s="28"/>
      <c r="C25" s="221" t="s">
        <v>191</v>
      </c>
      <c r="D25" s="143" t="s">
        <v>31</v>
      </c>
      <c r="E25" s="144">
        <f>E13+E19</f>
        <v>905.5</v>
      </c>
      <c r="F25" s="20"/>
      <c r="G25" s="21"/>
    </row>
    <row r="26" spans="1:7">
      <c r="A26" s="122">
        <v>0</v>
      </c>
      <c r="B26" s="416"/>
      <c r="C26" s="146" t="s">
        <v>192</v>
      </c>
      <c r="D26" s="143" t="s">
        <v>188</v>
      </c>
      <c r="E26" s="144">
        <f>0.33*E25</f>
        <v>298.815</v>
      </c>
      <c r="F26" s="20"/>
      <c r="G26" s="21"/>
    </row>
    <row r="27" spans="1:7">
      <c r="A27" s="122">
        <v>8</v>
      </c>
      <c r="B27" s="28"/>
      <c r="C27" s="221" t="s">
        <v>193</v>
      </c>
      <c r="D27" s="143" t="s">
        <v>31</v>
      </c>
      <c r="E27" s="144">
        <f>E16</f>
        <v>220.8</v>
      </c>
      <c r="F27" s="20"/>
      <c r="G27" s="21"/>
    </row>
    <row r="28" spans="1:7">
      <c r="A28" s="122">
        <v>0</v>
      </c>
      <c r="B28" s="416"/>
      <c r="C28" s="146" t="s">
        <v>194</v>
      </c>
      <c r="D28" s="143" t="s">
        <v>188</v>
      </c>
      <c r="E28" s="144">
        <f>0.33*E27</f>
        <v>72.864000000000004</v>
      </c>
      <c r="F28" s="20"/>
      <c r="G28" s="21"/>
    </row>
    <row r="29" spans="1:7">
      <c r="A29" s="760">
        <v>9</v>
      </c>
      <c r="B29" s="761"/>
      <c r="C29" s="762" t="s">
        <v>2151</v>
      </c>
      <c r="D29" s="667" t="s">
        <v>7</v>
      </c>
      <c r="E29" s="756">
        <v>50</v>
      </c>
      <c r="F29" s="20"/>
      <c r="G29" s="21"/>
    </row>
    <row r="30" spans="1:7" ht="13.5">
      <c r="A30" s="27">
        <v>0</v>
      </c>
      <c r="B30" s="28"/>
      <c r="C30" s="220" t="s">
        <v>195</v>
      </c>
      <c r="D30" s="30"/>
      <c r="E30" s="30"/>
      <c r="F30" s="20"/>
      <c r="G30" s="21"/>
    </row>
    <row r="31" spans="1:7" ht="102">
      <c r="A31" s="122">
        <v>10</v>
      </c>
      <c r="B31" s="416"/>
      <c r="C31" s="145" t="s">
        <v>1762</v>
      </c>
      <c r="D31" s="143" t="s">
        <v>31</v>
      </c>
      <c r="E31" s="144">
        <v>660</v>
      </c>
      <c r="F31" s="20"/>
      <c r="G31" s="21"/>
    </row>
    <row r="32" spans="1:7" ht="25.5">
      <c r="A32" s="760" t="s">
        <v>1763</v>
      </c>
      <c r="B32" s="761"/>
      <c r="C32" s="763" t="s">
        <v>1764</v>
      </c>
      <c r="D32" s="667" t="s">
        <v>31</v>
      </c>
      <c r="E32" s="756">
        <f>255+50+25+1190+330+140</f>
        <v>1990</v>
      </c>
      <c r="F32" s="20"/>
      <c r="G32" s="21"/>
    </row>
    <row r="33" spans="1:7">
      <c r="A33" s="122">
        <v>11</v>
      </c>
      <c r="B33" s="28"/>
      <c r="C33" s="222" t="s">
        <v>196</v>
      </c>
      <c r="D33" s="143" t="s">
        <v>31</v>
      </c>
      <c r="E33" s="144">
        <f>E34</f>
        <v>1829.3000000000002</v>
      </c>
      <c r="F33" s="20"/>
      <c r="G33" s="21"/>
    </row>
    <row r="34" spans="1:7">
      <c r="A34" s="122">
        <v>12</v>
      </c>
      <c r="B34" s="28"/>
      <c r="C34" s="201" t="s">
        <v>197</v>
      </c>
      <c r="D34" s="143" t="s">
        <v>31</v>
      </c>
      <c r="E34" s="144">
        <f>E36+E38</f>
        <v>1829.3000000000002</v>
      </c>
      <c r="F34" s="20"/>
      <c r="G34" s="21"/>
    </row>
    <row r="35" spans="1:7">
      <c r="A35" s="122">
        <v>0</v>
      </c>
      <c r="B35" s="28"/>
      <c r="C35" s="146" t="s">
        <v>190</v>
      </c>
      <c r="D35" s="143" t="s">
        <v>188</v>
      </c>
      <c r="E35" s="144">
        <f>0.15*E34</f>
        <v>274.39500000000004</v>
      </c>
      <c r="F35" s="20"/>
      <c r="G35" s="21"/>
    </row>
    <row r="36" spans="1:7" ht="25.5">
      <c r="A36" s="122">
        <v>13</v>
      </c>
      <c r="B36" s="28"/>
      <c r="C36" s="201" t="s">
        <v>198</v>
      </c>
      <c r="D36" s="143" t="s">
        <v>31</v>
      </c>
      <c r="E36" s="144">
        <v>1099.7</v>
      </c>
      <c r="F36" s="20"/>
      <c r="G36" s="21"/>
    </row>
    <row r="37" spans="1:7">
      <c r="A37" s="122">
        <v>0</v>
      </c>
      <c r="B37" s="28"/>
      <c r="C37" s="146" t="s">
        <v>192</v>
      </c>
      <c r="D37" s="143" t="s">
        <v>188</v>
      </c>
      <c r="E37" s="144">
        <f>0.33*E36</f>
        <v>362.90100000000001</v>
      </c>
      <c r="F37" s="20"/>
      <c r="G37" s="21"/>
    </row>
    <row r="38" spans="1:7" ht="25.5">
      <c r="A38" s="122">
        <v>14</v>
      </c>
      <c r="B38" s="28"/>
      <c r="C38" s="201" t="s">
        <v>198</v>
      </c>
      <c r="D38" s="143" t="s">
        <v>31</v>
      </c>
      <c r="E38" s="144">
        <v>729.6</v>
      </c>
      <c r="F38" s="20"/>
      <c r="G38" s="21"/>
    </row>
    <row r="39" spans="1:7">
      <c r="A39" s="122">
        <v>0</v>
      </c>
      <c r="B39" s="28"/>
      <c r="C39" s="146" t="s">
        <v>194</v>
      </c>
      <c r="D39" s="143" t="s">
        <v>188</v>
      </c>
      <c r="E39" s="144">
        <f>0.33*E38</f>
        <v>240.76800000000003</v>
      </c>
      <c r="F39" s="20"/>
      <c r="G39" s="21"/>
    </row>
    <row r="40" spans="1:7" ht="25.5">
      <c r="A40" s="122">
        <v>15</v>
      </c>
      <c r="B40" s="416"/>
      <c r="C40" s="145" t="s">
        <v>1234</v>
      </c>
      <c r="D40" s="143" t="s">
        <v>31</v>
      </c>
      <c r="E40" s="144">
        <f>E41</f>
        <v>153.9</v>
      </c>
      <c r="F40" s="20"/>
      <c r="G40" s="21"/>
    </row>
    <row r="41" spans="1:7">
      <c r="A41" s="122">
        <v>16</v>
      </c>
      <c r="B41" s="28"/>
      <c r="C41" s="193" t="s">
        <v>199</v>
      </c>
      <c r="D41" s="143" t="s">
        <v>31</v>
      </c>
      <c r="E41" s="144">
        <v>153.9</v>
      </c>
      <c r="F41" s="20"/>
      <c r="G41" s="21"/>
    </row>
    <row r="42" spans="1:7">
      <c r="A42" s="122">
        <v>0</v>
      </c>
      <c r="B42" s="28">
        <f t="shared" ref="B42:B44" si="0">IF(A42&gt;0,"L.c.",0)</f>
        <v>0</v>
      </c>
      <c r="C42" s="146" t="s">
        <v>200</v>
      </c>
      <c r="D42" s="143" t="s">
        <v>31</v>
      </c>
      <c r="E42" s="144">
        <f>1.08*E41</f>
        <v>166.21200000000002</v>
      </c>
      <c r="F42" s="20"/>
      <c r="G42" s="21"/>
    </row>
    <row r="43" spans="1:7">
      <c r="A43" s="122">
        <v>0</v>
      </c>
      <c r="B43" s="28">
        <f t="shared" si="0"/>
        <v>0</v>
      </c>
      <c r="C43" s="146" t="s">
        <v>201</v>
      </c>
      <c r="D43" s="143" t="s">
        <v>47</v>
      </c>
      <c r="E43" s="144">
        <f>4.4*E41</f>
        <v>677.16000000000008</v>
      </c>
      <c r="F43" s="20"/>
      <c r="G43" s="21"/>
    </row>
    <row r="44" spans="1:7">
      <c r="A44" s="122">
        <v>0</v>
      </c>
      <c r="B44" s="28">
        <f t="shared" si="0"/>
        <v>0</v>
      </c>
      <c r="C44" s="146" t="s">
        <v>202</v>
      </c>
      <c r="D44" s="143" t="s">
        <v>47</v>
      </c>
      <c r="E44" s="144">
        <f>0.44*E41</f>
        <v>67.716000000000008</v>
      </c>
      <c r="F44" s="20"/>
      <c r="G44" s="21"/>
    </row>
    <row r="45" spans="1:7">
      <c r="A45" s="402"/>
      <c r="B45" s="410"/>
      <c r="C45" s="42"/>
      <c r="D45" s="43"/>
      <c r="E45" s="403"/>
      <c r="F45" s="20"/>
      <c r="G45" s="21"/>
    </row>
    <row r="46" spans="1:7" ht="14.25">
      <c r="A46" s="383"/>
      <c r="B46" s="383"/>
      <c r="C46" s="414"/>
      <c r="D46" s="414" t="s">
        <v>1</v>
      </c>
      <c r="E46" s="384"/>
      <c r="F46" s="20"/>
      <c r="G46" s="21"/>
    </row>
    <row r="48" spans="1:7" s="50" customFormat="1" ht="12.75" customHeight="1">
      <c r="B48" s="51" t="str">
        <f>'1,1'!B22</f>
        <v>Piezīmes:</v>
      </c>
    </row>
    <row r="49" spans="1:7" s="50" customFormat="1" ht="45" customHeight="1">
      <c r="A49"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98"/>
      <c r="C49" s="998"/>
      <c r="D49" s="998"/>
      <c r="E49" s="998"/>
      <c r="F49" s="998"/>
      <c r="G49" s="998"/>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I41"/>
  <sheetViews>
    <sheetView showZeros="0" view="pageBreakPreview" zoomScaleNormal="100" zoomScaleSheetLayoutView="100" workbookViewId="0">
      <selection activeCell="E10" sqref="E10:E36"/>
    </sheetView>
  </sheetViews>
  <sheetFormatPr defaultColWidth="9.140625" defaultRowHeight="12.75"/>
  <cols>
    <col min="1" max="1" width="5.42578125" style="154" customWidth="1"/>
    <col min="2" max="2" width="16.28515625" style="154" hidden="1" customWidth="1"/>
    <col min="3" max="3" width="40.28515625" style="154" customWidth="1"/>
    <col min="4" max="4" width="8.140625" style="154" customWidth="1"/>
    <col min="5" max="6" width="9.140625" style="154"/>
    <col min="7" max="7" width="20.7109375" style="154" customWidth="1"/>
    <col min="8" max="8" width="9.140625" style="154"/>
    <col min="9" max="9" width="9.140625" style="154" hidden="1" customWidth="1"/>
    <col min="10" max="16384" width="9.140625" style="154"/>
  </cols>
  <sheetData>
    <row r="1" spans="1:7" s="151" customFormat="1">
      <c r="A1" s="1012" t="s">
        <v>8</v>
      </c>
      <c r="B1" s="1012"/>
      <c r="C1" s="1012"/>
      <c r="D1" s="150" t="str">
        <f ca="1">MID(CELL("filename",A1), FIND("]", CELL("filename",A1))+ 1, 255)</f>
        <v>1,10</v>
      </c>
      <c r="E1" s="150"/>
      <c r="F1" s="150"/>
      <c r="G1" s="150"/>
    </row>
    <row r="2" spans="1:7" s="151" customFormat="1" ht="18.75">
      <c r="A2" s="1013" t="str">
        <f>C9</f>
        <v>Fasāde</v>
      </c>
      <c r="B2" s="1013"/>
      <c r="C2" s="1013"/>
      <c r="D2" s="1013"/>
      <c r="E2" s="1013"/>
      <c r="F2" s="1013"/>
      <c r="G2" s="1013"/>
    </row>
    <row r="3" spans="1:7" ht="13.7" customHeight="1">
      <c r="A3" s="152" t="s">
        <v>1667</v>
      </c>
      <c r="B3" s="152"/>
      <c r="C3" s="153"/>
      <c r="D3" s="153"/>
      <c r="E3" s="153"/>
      <c r="F3" s="153"/>
    </row>
    <row r="4" spans="1:7" s="156" customFormat="1">
      <c r="A4" s="152" t="s">
        <v>1668</v>
      </c>
      <c r="B4" s="152"/>
      <c r="C4" s="155"/>
      <c r="D4" s="155"/>
      <c r="E4" s="155"/>
      <c r="F4" s="155"/>
    </row>
    <row r="5" spans="1:7" s="156" customFormat="1">
      <c r="A5" s="152" t="s">
        <v>1669</v>
      </c>
      <c r="B5" s="152"/>
      <c r="C5" s="157"/>
      <c r="D5" s="158"/>
      <c r="E5" s="158"/>
      <c r="F5" s="158"/>
    </row>
    <row r="6" spans="1:7">
      <c r="A6" s="159"/>
      <c r="B6" s="159"/>
    </row>
    <row r="7" spans="1:7" ht="14.25" customHeight="1">
      <c r="A7" s="1014" t="s">
        <v>0</v>
      </c>
      <c r="B7" s="1015"/>
      <c r="C7" s="1017" t="s">
        <v>2</v>
      </c>
      <c r="D7" s="1018" t="s">
        <v>3</v>
      </c>
      <c r="E7" s="1019" t="s">
        <v>4</v>
      </c>
      <c r="F7" s="160"/>
      <c r="G7" s="161"/>
    </row>
    <row r="8" spans="1:7" ht="59.25" customHeight="1">
      <c r="A8" s="1014"/>
      <c r="B8" s="1016"/>
      <c r="C8" s="1017"/>
      <c r="D8" s="1018"/>
      <c r="E8" s="1019"/>
      <c r="F8" s="160"/>
      <c r="G8" s="161"/>
    </row>
    <row r="9" spans="1:7">
      <c r="A9" s="162"/>
      <c r="B9" s="163">
        <v>0</v>
      </c>
      <c r="C9" s="164" t="s">
        <v>1178</v>
      </c>
      <c r="D9" s="165"/>
      <c r="E9" s="166"/>
      <c r="F9" s="160"/>
      <c r="G9" s="161"/>
    </row>
    <row r="10" spans="1:7" ht="25.5">
      <c r="A10" s="388">
        <v>1</v>
      </c>
      <c r="B10" s="375"/>
      <c r="C10" s="145" t="s">
        <v>117</v>
      </c>
      <c r="D10" s="143" t="s">
        <v>31</v>
      </c>
      <c r="E10" s="144">
        <v>3320</v>
      </c>
      <c r="F10" s="160"/>
      <c r="G10" s="161"/>
    </row>
    <row r="11" spans="1:7">
      <c r="A11" s="388">
        <v>2</v>
      </c>
      <c r="B11" s="126"/>
      <c r="C11" s="145" t="s">
        <v>203</v>
      </c>
      <c r="D11" s="143" t="s">
        <v>142</v>
      </c>
      <c r="E11" s="144">
        <v>262</v>
      </c>
      <c r="F11" s="160"/>
      <c r="G11" s="161"/>
    </row>
    <row r="12" spans="1:7">
      <c r="A12" s="388">
        <v>0</v>
      </c>
      <c r="B12" s="375"/>
      <c r="C12" s="146" t="s">
        <v>204</v>
      </c>
      <c r="D12" s="143" t="s">
        <v>142</v>
      </c>
      <c r="E12" s="144">
        <f>1.1*E11</f>
        <v>288.20000000000005</v>
      </c>
      <c r="F12" s="160"/>
      <c r="G12" s="161"/>
    </row>
    <row r="13" spans="1:7">
      <c r="A13" s="388">
        <v>3</v>
      </c>
      <c r="B13" s="126"/>
      <c r="C13" s="145" t="s">
        <v>205</v>
      </c>
      <c r="D13" s="143" t="s">
        <v>31</v>
      </c>
      <c r="E13" s="144">
        <v>320</v>
      </c>
      <c r="F13" s="160"/>
      <c r="G13" s="161"/>
    </row>
    <row r="14" spans="1:7" ht="38.25">
      <c r="A14" s="388">
        <v>4</v>
      </c>
      <c r="B14" s="126"/>
      <c r="C14" s="145" t="s">
        <v>1765</v>
      </c>
      <c r="D14" s="143" t="s">
        <v>31</v>
      </c>
      <c r="E14" s="144">
        <v>320</v>
      </c>
      <c r="F14" s="160"/>
      <c r="G14" s="161"/>
    </row>
    <row r="15" spans="1:7">
      <c r="A15" s="388">
        <v>0</v>
      </c>
      <c r="B15" s="375"/>
      <c r="C15" s="146" t="s">
        <v>206</v>
      </c>
      <c r="D15" s="143" t="s">
        <v>31</v>
      </c>
      <c r="E15" s="144">
        <f>E14*1.07</f>
        <v>342.40000000000003</v>
      </c>
      <c r="F15" s="160"/>
      <c r="G15" s="161"/>
    </row>
    <row r="16" spans="1:7">
      <c r="A16" s="388">
        <v>0</v>
      </c>
      <c r="B16" s="375"/>
      <c r="C16" s="146" t="s">
        <v>207</v>
      </c>
      <c r="D16" s="143" t="s">
        <v>13</v>
      </c>
      <c r="E16" s="144">
        <v>1</v>
      </c>
      <c r="F16" s="160"/>
      <c r="G16" s="161"/>
    </row>
    <row r="17" spans="1:7">
      <c r="A17" s="388" t="s">
        <v>208</v>
      </c>
      <c r="B17" s="375"/>
      <c r="C17" s="145" t="s">
        <v>1766</v>
      </c>
      <c r="D17" s="143" t="s">
        <v>10</v>
      </c>
      <c r="E17" s="144">
        <v>794</v>
      </c>
      <c r="F17" s="160"/>
      <c r="G17" s="161"/>
    </row>
    <row r="18" spans="1:7" ht="13.5">
      <c r="A18" s="122">
        <v>0</v>
      </c>
      <c r="B18" s="425"/>
      <c r="C18" s="435" t="s">
        <v>209</v>
      </c>
      <c r="D18" s="143"/>
      <c r="E18" s="144"/>
      <c r="F18" s="160"/>
      <c r="G18" s="161"/>
    </row>
    <row r="19" spans="1:7">
      <c r="A19" s="122">
        <v>5</v>
      </c>
      <c r="B19" s="182"/>
      <c r="C19" s="376" t="s">
        <v>210</v>
      </c>
      <c r="D19" s="143" t="s">
        <v>31</v>
      </c>
      <c r="E19" s="144">
        <v>192</v>
      </c>
      <c r="F19" s="160"/>
      <c r="G19" s="161"/>
    </row>
    <row r="20" spans="1:7">
      <c r="A20" s="122">
        <v>0</v>
      </c>
      <c r="B20" s="182"/>
      <c r="C20" s="208" t="s">
        <v>211</v>
      </c>
      <c r="D20" s="143" t="s">
        <v>31</v>
      </c>
      <c r="E20" s="144">
        <f>1.05*E19</f>
        <v>201.60000000000002</v>
      </c>
      <c r="F20" s="160"/>
      <c r="G20" s="161"/>
    </row>
    <row r="21" spans="1:7">
      <c r="A21" s="122">
        <v>0</v>
      </c>
      <c r="B21" s="182"/>
      <c r="C21" s="208" t="s">
        <v>212</v>
      </c>
      <c r="D21" s="143" t="s">
        <v>47</v>
      </c>
      <c r="E21" s="144">
        <f>5*E19</f>
        <v>960</v>
      </c>
      <c r="F21" s="160"/>
      <c r="G21" s="161"/>
    </row>
    <row r="22" spans="1:7">
      <c r="A22" s="122">
        <v>0</v>
      </c>
      <c r="B22" s="182"/>
      <c r="C22" s="208" t="s">
        <v>213</v>
      </c>
      <c r="D22" s="143" t="s">
        <v>7</v>
      </c>
      <c r="E22" s="144">
        <f>8*E19</f>
        <v>1536</v>
      </c>
      <c r="F22" s="160"/>
      <c r="G22" s="161"/>
    </row>
    <row r="23" spans="1:7">
      <c r="A23" s="122">
        <v>6</v>
      </c>
      <c r="B23" s="182"/>
      <c r="C23" s="376" t="s">
        <v>214</v>
      </c>
      <c r="D23" s="143" t="s">
        <v>31</v>
      </c>
      <c r="E23" s="144">
        <v>192</v>
      </c>
      <c r="F23" s="160"/>
      <c r="G23" s="161"/>
    </row>
    <row r="24" spans="1:7">
      <c r="A24" s="122">
        <v>7</v>
      </c>
      <c r="B24" s="425"/>
      <c r="C24" s="376" t="s">
        <v>215</v>
      </c>
      <c r="D24" s="143" t="s">
        <v>31</v>
      </c>
      <c r="E24" s="144">
        <v>192</v>
      </c>
      <c r="F24" s="160"/>
      <c r="G24" s="161"/>
    </row>
    <row r="25" spans="1:7">
      <c r="A25" s="122">
        <v>0</v>
      </c>
      <c r="B25" s="425"/>
      <c r="C25" s="208" t="s">
        <v>216</v>
      </c>
      <c r="D25" s="143" t="s">
        <v>188</v>
      </c>
      <c r="E25" s="144">
        <f>0.25*E24</f>
        <v>48</v>
      </c>
      <c r="F25" s="160"/>
      <c r="G25" s="161"/>
    </row>
    <row r="26" spans="1:7">
      <c r="A26" s="122">
        <v>8</v>
      </c>
      <c r="B26" s="425"/>
      <c r="C26" s="376" t="s">
        <v>217</v>
      </c>
      <c r="D26" s="143" t="s">
        <v>31</v>
      </c>
      <c r="E26" s="144">
        <v>100</v>
      </c>
      <c r="F26" s="160"/>
      <c r="G26" s="161"/>
    </row>
    <row r="27" spans="1:7" ht="25.5">
      <c r="A27" s="122">
        <v>0</v>
      </c>
      <c r="B27" s="425"/>
      <c r="C27" s="208" t="s">
        <v>218</v>
      </c>
      <c r="D27" s="143" t="s">
        <v>47</v>
      </c>
      <c r="E27" s="144">
        <f>5*E26</f>
        <v>500</v>
      </c>
      <c r="F27" s="160"/>
      <c r="G27" s="161"/>
    </row>
    <row r="28" spans="1:7">
      <c r="A28" s="122">
        <v>0</v>
      </c>
      <c r="B28" s="425"/>
      <c r="C28" s="208" t="s">
        <v>219</v>
      </c>
      <c r="D28" s="143" t="s">
        <v>31</v>
      </c>
      <c r="E28" s="144">
        <f>1.1*E26</f>
        <v>110.00000000000001</v>
      </c>
      <c r="F28" s="160"/>
      <c r="G28" s="161"/>
    </row>
    <row r="29" spans="1:7">
      <c r="A29" s="122">
        <v>9</v>
      </c>
      <c r="B29" s="425"/>
      <c r="C29" s="376" t="s">
        <v>220</v>
      </c>
      <c r="D29" s="143" t="s">
        <v>31</v>
      </c>
      <c r="E29" s="144">
        <v>100</v>
      </c>
      <c r="F29" s="160"/>
      <c r="G29" s="161"/>
    </row>
    <row r="30" spans="1:7" ht="25.5">
      <c r="A30" s="122">
        <v>0</v>
      </c>
      <c r="B30" s="425"/>
      <c r="C30" s="208" t="s">
        <v>221</v>
      </c>
      <c r="D30" s="143" t="s">
        <v>188</v>
      </c>
      <c r="E30" s="144">
        <f>0.25*E29</f>
        <v>25</v>
      </c>
      <c r="F30" s="160"/>
      <c r="G30" s="161"/>
    </row>
    <row r="31" spans="1:7">
      <c r="A31" s="122">
        <v>10</v>
      </c>
      <c r="B31" s="425"/>
      <c r="C31" s="376" t="s">
        <v>222</v>
      </c>
      <c r="D31" s="143" t="s">
        <v>31</v>
      </c>
      <c r="E31" s="144">
        <v>100</v>
      </c>
      <c r="F31" s="160"/>
      <c r="G31" s="161"/>
    </row>
    <row r="32" spans="1:7">
      <c r="A32" s="122">
        <v>0</v>
      </c>
      <c r="B32" s="425"/>
      <c r="C32" s="208" t="s">
        <v>223</v>
      </c>
      <c r="D32" s="143" t="s">
        <v>47</v>
      </c>
      <c r="E32" s="144">
        <f>3.5*E31</f>
        <v>350</v>
      </c>
      <c r="F32" s="160"/>
      <c r="G32" s="161"/>
    </row>
    <row r="33" spans="1:7">
      <c r="A33" s="122">
        <v>11</v>
      </c>
      <c r="B33" s="425"/>
      <c r="C33" s="376" t="s">
        <v>224</v>
      </c>
      <c r="D33" s="143" t="s">
        <v>31</v>
      </c>
      <c r="E33" s="144">
        <v>100</v>
      </c>
      <c r="F33" s="160"/>
      <c r="G33" s="161"/>
    </row>
    <row r="34" spans="1:7">
      <c r="A34" s="122">
        <v>0</v>
      </c>
      <c r="B34" s="425"/>
      <c r="C34" s="208" t="s">
        <v>225</v>
      </c>
      <c r="D34" s="143" t="s">
        <v>188</v>
      </c>
      <c r="E34" s="144">
        <f>0.06*E33</f>
        <v>6</v>
      </c>
      <c r="F34" s="160"/>
      <c r="G34" s="161"/>
    </row>
    <row r="35" spans="1:7">
      <c r="A35" s="122">
        <v>12</v>
      </c>
      <c r="B35" s="425"/>
      <c r="C35" s="376" t="s">
        <v>226</v>
      </c>
      <c r="D35" s="143" t="s">
        <v>31</v>
      </c>
      <c r="E35" s="144">
        <v>100</v>
      </c>
      <c r="F35" s="160"/>
      <c r="G35" s="161"/>
    </row>
    <row r="36" spans="1:7">
      <c r="A36" s="122">
        <v>0</v>
      </c>
      <c r="B36" s="425">
        <v>0</v>
      </c>
      <c r="C36" s="208" t="s">
        <v>227</v>
      </c>
      <c r="D36" s="143" t="s">
        <v>188</v>
      </c>
      <c r="E36" s="144">
        <f>0.35*E35</f>
        <v>35</v>
      </c>
      <c r="F36" s="160"/>
      <c r="G36" s="161"/>
    </row>
    <row r="37" spans="1:7" s="156" customFormat="1">
      <c r="A37" s="167"/>
      <c r="B37" s="168"/>
      <c r="C37" s="169"/>
      <c r="D37" s="170"/>
      <c r="E37" s="171"/>
      <c r="F37" s="172"/>
      <c r="G37" s="173"/>
    </row>
    <row r="38" spans="1:7">
      <c r="A38" s="174"/>
      <c r="B38" s="174"/>
      <c r="C38" s="175"/>
      <c r="D38" s="175" t="s">
        <v>1</v>
      </c>
      <c r="E38" s="176"/>
      <c r="F38" s="160"/>
      <c r="G38" s="161"/>
    </row>
    <row r="40" spans="1:7" s="177" customFormat="1" ht="12.75" customHeight="1">
      <c r="B40" s="178" t="str">
        <f>'1,1'!B22</f>
        <v>Piezīmes:</v>
      </c>
    </row>
    <row r="41" spans="1:7" s="177" customFormat="1" ht="45" customHeight="1">
      <c r="A41" s="101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1011"/>
      <c r="C41" s="1011"/>
      <c r="D41" s="1011"/>
      <c r="E41" s="1011"/>
      <c r="F41" s="1011"/>
      <c r="G41" s="1011"/>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71"/>
  <sheetViews>
    <sheetView showZeros="0" view="pageBreakPreview" topLeftCell="A29" zoomScaleNormal="100" zoomScaleSheetLayoutView="100" workbookViewId="0">
      <selection activeCell="G57" sqref="G57"/>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1,11</v>
      </c>
      <c r="E1" s="10"/>
      <c r="F1" s="10"/>
      <c r="G1" s="10"/>
    </row>
    <row r="2" spans="1:7" s="9" customFormat="1" ht="18.75">
      <c r="A2" s="1001" t="str">
        <f>C9</f>
        <v>Nojumes būvniecība</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c r="C9" s="24" t="s">
        <v>1179</v>
      </c>
      <c r="D9" s="118"/>
      <c r="E9" s="119"/>
      <c r="F9" s="20"/>
      <c r="G9" s="21"/>
    </row>
    <row r="10" spans="1:7" ht="25.5">
      <c r="A10" s="31">
        <v>0</v>
      </c>
      <c r="B10" s="436"/>
      <c r="C10" s="223" t="s">
        <v>228</v>
      </c>
      <c r="D10" s="143"/>
      <c r="E10" s="144"/>
      <c r="F10" s="20"/>
      <c r="G10" s="21"/>
    </row>
    <row r="11" spans="1:7">
      <c r="A11" s="27">
        <v>0</v>
      </c>
      <c r="B11" s="28"/>
      <c r="C11" s="224" t="s">
        <v>229</v>
      </c>
      <c r="D11" s="30"/>
      <c r="E11" s="30"/>
      <c r="F11" s="20"/>
      <c r="G11" s="21"/>
    </row>
    <row r="12" spans="1:7" ht="25.5">
      <c r="A12" s="31">
        <v>1</v>
      </c>
      <c r="B12" s="32"/>
      <c r="C12" s="33" t="s">
        <v>33</v>
      </c>
      <c r="D12" s="375" t="s">
        <v>13</v>
      </c>
      <c r="E12" s="35">
        <v>1</v>
      </c>
      <c r="F12" s="20"/>
      <c r="G12" s="21"/>
    </row>
    <row r="13" spans="1:7">
      <c r="A13" s="31">
        <v>2</v>
      </c>
      <c r="B13" s="32"/>
      <c r="C13" s="33" t="s">
        <v>34</v>
      </c>
      <c r="D13" s="375" t="s">
        <v>13</v>
      </c>
      <c r="E13" s="35">
        <v>1</v>
      </c>
      <c r="F13" s="20"/>
      <c r="G13" s="21"/>
    </row>
    <row r="14" spans="1:7">
      <c r="A14" s="31">
        <v>3</v>
      </c>
      <c r="B14" s="32"/>
      <c r="C14" s="33" t="s">
        <v>35</v>
      </c>
      <c r="D14" s="375" t="s">
        <v>16</v>
      </c>
      <c r="E14" s="35">
        <v>67</v>
      </c>
      <c r="F14" s="20"/>
      <c r="G14" s="21"/>
    </row>
    <row r="15" spans="1:7" ht="25.5">
      <c r="A15" s="31">
        <v>4</v>
      </c>
      <c r="B15" s="32"/>
      <c r="C15" s="36" t="s">
        <v>36</v>
      </c>
      <c r="D15" s="128" t="s">
        <v>16</v>
      </c>
      <c r="E15" s="38">
        <v>187</v>
      </c>
      <c r="F15" s="20"/>
      <c r="G15" s="21"/>
    </row>
    <row r="16" spans="1:7">
      <c r="A16" s="31">
        <v>5</v>
      </c>
      <c r="B16" s="32"/>
      <c r="C16" s="36" t="s">
        <v>37</v>
      </c>
      <c r="D16" s="128" t="s">
        <v>16</v>
      </c>
      <c r="E16" s="38">
        <v>21</v>
      </c>
      <c r="F16" s="20"/>
      <c r="G16" s="21"/>
    </row>
    <row r="17" spans="1:7" ht="25.5">
      <c r="A17" s="31">
        <v>6</v>
      </c>
      <c r="B17" s="32"/>
      <c r="C17" s="36" t="s">
        <v>230</v>
      </c>
      <c r="D17" s="128" t="s">
        <v>16</v>
      </c>
      <c r="E17" s="38">
        <v>332</v>
      </c>
      <c r="F17" s="20"/>
      <c r="G17" s="21"/>
    </row>
    <row r="18" spans="1:7" ht="25.5">
      <c r="A18" s="31">
        <v>7</v>
      </c>
      <c r="B18" s="32"/>
      <c r="C18" s="39" t="s">
        <v>231</v>
      </c>
      <c r="D18" s="128" t="s">
        <v>16</v>
      </c>
      <c r="E18" s="38">
        <v>18</v>
      </c>
      <c r="F18" s="20"/>
      <c r="G18" s="21"/>
    </row>
    <row r="19" spans="1:7">
      <c r="A19" s="31">
        <v>8</v>
      </c>
      <c r="B19" s="32"/>
      <c r="C19" s="39" t="s">
        <v>38</v>
      </c>
      <c r="D19" s="128" t="s">
        <v>16</v>
      </c>
      <c r="E19" s="38">
        <v>207</v>
      </c>
      <c r="F19" s="20"/>
      <c r="G19" s="21"/>
    </row>
    <row r="20" spans="1:7" ht="30">
      <c r="A20" s="417">
        <v>0</v>
      </c>
      <c r="B20" s="396"/>
      <c r="C20" s="445" t="s">
        <v>1235</v>
      </c>
      <c r="D20" s="396"/>
      <c r="E20" s="379"/>
      <c r="F20" s="20"/>
      <c r="G20" s="21"/>
    </row>
    <row r="21" spans="1:7" ht="15">
      <c r="A21" s="409">
        <v>9</v>
      </c>
      <c r="B21" s="387"/>
      <c r="C21" s="418" t="s">
        <v>1236</v>
      </c>
      <c r="D21" s="387" t="s">
        <v>16</v>
      </c>
      <c r="E21" s="379">
        <f>0.6*12</f>
        <v>7.1999999999999993</v>
      </c>
      <c r="F21" s="20"/>
      <c r="G21" s="21"/>
    </row>
    <row r="22" spans="1:7" ht="30">
      <c r="A22" s="409">
        <v>10</v>
      </c>
      <c r="B22" s="387"/>
      <c r="C22" s="418" t="s">
        <v>1200</v>
      </c>
      <c r="D22" s="387" t="s">
        <v>31</v>
      </c>
      <c r="E22" s="379">
        <v>84</v>
      </c>
      <c r="F22" s="20"/>
      <c r="G22" s="21"/>
    </row>
    <row r="23" spans="1:7" ht="30">
      <c r="A23" s="409">
        <v>11</v>
      </c>
      <c r="B23" s="387"/>
      <c r="C23" s="418" t="s">
        <v>1201</v>
      </c>
      <c r="D23" s="387" t="s">
        <v>1202</v>
      </c>
      <c r="E23" s="379">
        <f>0.104*12</f>
        <v>1.248</v>
      </c>
      <c r="F23" s="20"/>
      <c r="G23" s="21"/>
    </row>
    <row r="24" spans="1:7" ht="15">
      <c r="A24" s="409">
        <v>0</v>
      </c>
      <c r="B24" s="387"/>
      <c r="C24" s="418" t="s">
        <v>1203</v>
      </c>
      <c r="D24" s="387" t="s">
        <v>1202</v>
      </c>
      <c r="E24" s="379">
        <f>E23*1.15</f>
        <v>1.4351999999999998</v>
      </c>
      <c r="F24" s="20"/>
      <c r="G24" s="21"/>
    </row>
    <row r="25" spans="1:7" ht="30">
      <c r="A25" s="409">
        <v>0</v>
      </c>
      <c r="B25" s="387"/>
      <c r="C25" s="418" t="s">
        <v>1204</v>
      </c>
      <c r="D25" s="387" t="s">
        <v>13</v>
      </c>
      <c r="E25" s="379">
        <v>1</v>
      </c>
      <c r="F25" s="20"/>
      <c r="G25" s="21"/>
    </row>
    <row r="26" spans="1:7" ht="15">
      <c r="A26" s="409">
        <v>12</v>
      </c>
      <c r="B26" s="387"/>
      <c r="C26" s="418" t="s">
        <v>1237</v>
      </c>
      <c r="D26" s="387" t="s">
        <v>16</v>
      </c>
      <c r="E26" s="379">
        <f>1.3*12</f>
        <v>15.600000000000001</v>
      </c>
      <c r="F26" s="20"/>
      <c r="G26" s="21"/>
    </row>
    <row r="27" spans="1:7" ht="15">
      <c r="A27" s="409">
        <v>0</v>
      </c>
      <c r="B27" s="387"/>
      <c r="C27" s="418" t="s">
        <v>1206</v>
      </c>
      <c r="D27" s="387" t="s">
        <v>16</v>
      </c>
      <c r="E27" s="379">
        <f>E26*1.05</f>
        <v>16.380000000000003</v>
      </c>
      <c r="F27" s="20"/>
      <c r="G27" s="21"/>
    </row>
    <row r="28" spans="1:7" ht="15">
      <c r="A28" s="409">
        <v>0</v>
      </c>
      <c r="B28" s="387"/>
      <c r="C28" s="418" t="s">
        <v>1207</v>
      </c>
      <c r="D28" s="387" t="s">
        <v>53</v>
      </c>
      <c r="E28" s="379">
        <f>E26*0.25</f>
        <v>3.9000000000000004</v>
      </c>
      <c r="F28" s="20"/>
      <c r="G28" s="21"/>
    </row>
    <row r="29" spans="1:7" ht="15">
      <c r="A29" s="409">
        <v>13</v>
      </c>
      <c r="B29" s="387"/>
      <c r="C29" s="418" t="s">
        <v>1237</v>
      </c>
      <c r="D29" s="387" t="s">
        <v>16</v>
      </c>
      <c r="E29" s="379">
        <f>0.007*12</f>
        <v>8.4000000000000005E-2</v>
      </c>
      <c r="F29" s="20"/>
      <c r="G29" s="21"/>
    </row>
    <row r="30" spans="1:7" ht="15">
      <c r="A30" s="409">
        <v>0</v>
      </c>
      <c r="B30" s="387"/>
      <c r="C30" s="418" t="s">
        <v>1238</v>
      </c>
      <c r="D30" s="387" t="s">
        <v>16</v>
      </c>
      <c r="E30" s="379">
        <f>E29*1.05</f>
        <v>8.8200000000000014E-2</v>
      </c>
      <c r="F30" s="20"/>
      <c r="G30" s="21"/>
    </row>
    <row r="31" spans="1:7" ht="15">
      <c r="A31" s="409">
        <v>0</v>
      </c>
      <c r="B31" s="387"/>
      <c r="C31" s="418" t="s">
        <v>1207</v>
      </c>
      <c r="D31" s="387" t="s">
        <v>53</v>
      </c>
      <c r="E31" s="379">
        <f>E29*0.25</f>
        <v>2.1000000000000001E-2</v>
      </c>
      <c r="F31" s="20"/>
      <c r="G31" s="21"/>
    </row>
    <row r="32" spans="1:7" ht="15">
      <c r="A32" s="437">
        <v>14</v>
      </c>
      <c r="B32" s="379"/>
      <c r="C32" s="438" t="s">
        <v>1239</v>
      </c>
      <c r="D32" s="379" t="s">
        <v>31</v>
      </c>
      <c r="E32" s="379">
        <f>0.14*12</f>
        <v>1.6800000000000002</v>
      </c>
      <c r="F32" s="20"/>
      <c r="G32" s="21"/>
    </row>
    <row r="33" spans="1:7" ht="15">
      <c r="A33" s="437">
        <v>15</v>
      </c>
      <c r="B33" s="379"/>
      <c r="C33" s="438" t="s">
        <v>1240</v>
      </c>
      <c r="D33" s="379" t="s">
        <v>42</v>
      </c>
      <c r="E33" s="379">
        <f>4*12</f>
        <v>48</v>
      </c>
      <c r="F33" s="20"/>
      <c r="G33" s="21"/>
    </row>
    <row r="34" spans="1:7" ht="30">
      <c r="A34" s="417">
        <v>0</v>
      </c>
      <c r="B34" s="396"/>
      <c r="C34" s="445" t="s">
        <v>1241</v>
      </c>
      <c r="D34" s="396"/>
      <c r="E34" s="379"/>
      <c r="F34" s="20"/>
      <c r="G34" s="21"/>
    </row>
    <row r="35" spans="1:7" ht="15">
      <c r="A35" s="409">
        <v>16</v>
      </c>
      <c r="B35" s="387"/>
      <c r="C35" s="418" t="s">
        <v>1236</v>
      </c>
      <c r="D35" s="387" t="s">
        <v>16</v>
      </c>
      <c r="E35" s="379">
        <f>0.5*3</f>
        <v>1.5</v>
      </c>
      <c r="F35" s="20"/>
      <c r="G35" s="21"/>
    </row>
    <row r="36" spans="1:7" ht="30">
      <c r="A36" s="409">
        <v>17</v>
      </c>
      <c r="B36" s="387"/>
      <c r="C36" s="418" t="s">
        <v>1200</v>
      </c>
      <c r="D36" s="387" t="s">
        <v>31</v>
      </c>
      <c r="E36" s="379">
        <v>64</v>
      </c>
      <c r="F36" s="20"/>
      <c r="G36" s="21"/>
    </row>
    <row r="37" spans="1:7" ht="30">
      <c r="A37" s="409">
        <v>18</v>
      </c>
      <c r="B37" s="387"/>
      <c r="C37" s="418" t="s">
        <v>1201</v>
      </c>
      <c r="D37" s="387" t="s">
        <v>1202</v>
      </c>
      <c r="E37" s="379">
        <f>0.104*3</f>
        <v>0.312</v>
      </c>
      <c r="F37" s="20"/>
      <c r="G37" s="21"/>
    </row>
    <row r="38" spans="1:7" ht="15">
      <c r="A38" s="409">
        <v>0</v>
      </c>
      <c r="B38" s="387"/>
      <c r="C38" s="418" t="s">
        <v>1203</v>
      </c>
      <c r="D38" s="387" t="s">
        <v>1202</v>
      </c>
      <c r="E38" s="379">
        <f>E37*1.15</f>
        <v>0.35879999999999995</v>
      </c>
      <c r="F38" s="20"/>
      <c r="G38" s="21"/>
    </row>
    <row r="39" spans="1:7" ht="30">
      <c r="A39" s="409">
        <v>0</v>
      </c>
      <c r="B39" s="387"/>
      <c r="C39" s="418" t="s">
        <v>1204</v>
      </c>
      <c r="D39" s="387" t="s">
        <v>13</v>
      </c>
      <c r="E39" s="379">
        <v>1</v>
      </c>
      <c r="F39" s="20"/>
      <c r="G39" s="21"/>
    </row>
    <row r="40" spans="1:7" ht="15">
      <c r="A40" s="409">
        <v>19</v>
      </c>
      <c r="B40" s="387"/>
      <c r="C40" s="418" t="s">
        <v>1237</v>
      </c>
      <c r="D40" s="387" t="s">
        <v>16</v>
      </c>
      <c r="E40" s="379">
        <f>1*3</f>
        <v>3</v>
      </c>
      <c r="F40" s="20"/>
      <c r="G40" s="21"/>
    </row>
    <row r="41" spans="1:7" ht="15">
      <c r="A41" s="409">
        <v>0</v>
      </c>
      <c r="B41" s="387"/>
      <c r="C41" s="418" t="s">
        <v>1206</v>
      </c>
      <c r="D41" s="387" t="s">
        <v>16</v>
      </c>
      <c r="E41" s="379">
        <f>E40*1.05</f>
        <v>3.1500000000000004</v>
      </c>
      <c r="F41" s="20"/>
      <c r="G41" s="21"/>
    </row>
    <row r="42" spans="1:7" ht="15">
      <c r="A42" s="409">
        <v>0</v>
      </c>
      <c r="B42" s="387"/>
      <c r="C42" s="418" t="s">
        <v>1207</v>
      </c>
      <c r="D42" s="387" t="s">
        <v>53</v>
      </c>
      <c r="E42" s="379">
        <f>E40*0.25</f>
        <v>0.75</v>
      </c>
      <c r="F42" s="20"/>
      <c r="G42" s="21"/>
    </row>
    <row r="43" spans="1:7" ht="15">
      <c r="A43" s="409">
        <v>20</v>
      </c>
      <c r="B43" s="387"/>
      <c r="C43" s="418" t="s">
        <v>1237</v>
      </c>
      <c r="D43" s="387" t="s">
        <v>16</v>
      </c>
      <c r="E43" s="379">
        <f>0.007*3</f>
        <v>2.1000000000000001E-2</v>
      </c>
      <c r="F43" s="20"/>
      <c r="G43" s="21"/>
    </row>
    <row r="44" spans="1:7" ht="15">
      <c r="A44" s="409">
        <v>0</v>
      </c>
      <c r="B44" s="387"/>
      <c r="C44" s="418" t="s">
        <v>1238</v>
      </c>
      <c r="D44" s="387" t="s">
        <v>16</v>
      </c>
      <c r="E44" s="379">
        <f>E43*1.05</f>
        <v>2.2050000000000004E-2</v>
      </c>
      <c r="F44" s="20"/>
      <c r="G44" s="21"/>
    </row>
    <row r="45" spans="1:7" ht="15">
      <c r="A45" s="409">
        <v>0</v>
      </c>
      <c r="B45" s="387"/>
      <c r="C45" s="418" t="s">
        <v>1207</v>
      </c>
      <c r="D45" s="387" t="s">
        <v>53</v>
      </c>
      <c r="E45" s="379">
        <f>E43*0.25</f>
        <v>5.2500000000000003E-3</v>
      </c>
      <c r="F45" s="20"/>
      <c r="G45" s="21"/>
    </row>
    <row r="46" spans="1:7" ht="15">
      <c r="A46" s="437">
        <v>21</v>
      </c>
      <c r="B46" s="379"/>
      <c r="C46" s="438" t="s">
        <v>1239</v>
      </c>
      <c r="D46" s="379" t="s">
        <v>31</v>
      </c>
      <c r="E46" s="379">
        <f>0.14*3</f>
        <v>0.42000000000000004</v>
      </c>
      <c r="F46" s="20"/>
      <c r="G46" s="21"/>
    </row>
    <row r="47" spans="1:7" ht="15">
      <c r="A47" s="437">
        <v>22</v>
      </c>
      <c r="B47" s="379"/>
      <c r="C47" s="438" t="s">
        <v>1240</v>
      </c>
      <c r="D47" s="379" t="s">
        <v>42</v>
      </c>
      <c r="E47" s="379">
        <f>4*3</f>
        <v>12</v>
      </c>
      <c r="F47" s="20"/>
      <c r="G47" s="21"/>
    </row>
    <row r="48" spans="1:7">
      <c r="A48" s="27">
        <v>0</v>
      </c>
      <c r="B48" s="32"/>
      <c r="C48" s="224" t="s">
        <v>1242</v>
      </c>
      <c r="D48" s="30"/>
      <c r="E48" s="30"/>
      <c r="F48" s="20"/>
      <c r="G48" s="21"/>
    </row>
    <row r="49" spans="1:7" ht="76.5">
      <c r="A49" s="27">
        <v>23</v>
      </c>
      <c r="B49" s="32"/>
      <c r="C49" s="183" t="s">
        <v>232</v>
      </c>
      <c r="D49" s="374" t="s">
        <v>47</v>
      </c>
      <c r="E49" s="184">
        <v>5835</v>
      </c>
      <c r="F49" s="20"/>
      <c r="G49" s="21"/>
    </row>
    <row r="50" spans="1:7" ht="25.5">
      <c r="A50" s="27">
        <v>0</v>
      </c>
      <c r="B50" s="32"/>
      <c r="C50" s="185" t="s">
        <v>233</v>
      </c>
      <c r="D50" s="187" t="s">
        <v>47</v>
      </c>
      <c r="E50" s="190">
        <f>E49*1.1</f>
        <v>6418.5000000000009</v>
      </c>
      <c r="F50" s="20"/>
      <c r="G50" s="21"/>
    </row>
    <row r="51" spans="1:7">
      <c r="A51" s="27">
        <v>0</v>
      </c>
      <c r="B51" s="32"/>
      <c r="C51" s="185" t="s">
        <v>128</v>
      </c>
      <c r="D51" s="374" t="s">
        <v>13</v>
      </c>
      <c r="E51" s="187">
        <v>1</v>
      </c>
      <c r="F51" s="20"/>
      <c r="G51" s="21"/>
    </row>
    <row r="52" spans="1:7" ht="15">
      <c r="A52" s="409">
        <v>24</v>
      </c>
      <c r="B52" s="387"/>
      <c r="C52" s="418" t="s">
        <v>1243</v>
      </c>
      <c r="D52" s="387" t="s">
        <v>16</v>
      </c>
      <c r="E52" s="379">
        <v>5</v>
      </c>
      <c r="F52" s="20"/>
      <c r="G52" s="21"/>
    </row>
    <row r="53" spans="1:7" ht="30">
      <c r="A53" s="409">
        <v>25</v>
      </c>
      <c r="B53" s="387"/>
      <c r="C53" s="418" t="s">
        <v>1201</v>
      </c>
      <c r="D53" s="387" t="s">
        <v>1202</v>
      </c>
      <c r="E53" s="379">
        <v>0.12</v>
      </c>
      <c r="F53" s="20"/>
      <c r="G53" s="21"/>
    </row>
    <row r="54" spans="1:7" ht="15">
      <c r="A54" s="409">
        <v>0</v>
      </c>
      <c r="B54" s="387"/>
      <c r="C54" s="418" t="s">
        <v>1203</v>
      </c>
      <c r="D54" s="387" t="s">
        <v>1202</v>
      </c>
      <c r="E54" s="379">
        <f>E53*1.15</f>
        <v>0.13799999999999998</v>
      </c>
      <c r="F54" s="20"/>
      <c r="G54" s="21"/>
    </row>
    <row r="55" spans="1:7" ht="30">
      <c r="A55" s="409">
        <v>0</v>
      </c>
      <c r="B55" s="387"/>
      <c r="C55" s="418" t="s">
        <v>1204</v>
      </c>
      <c r="D55" s="387" t="s">
        <v>13</v>
      </c>
      <c r="E55" s="379">
        <v>1</v>
      </c>
      <c r="F55" s="20"/>
      <c r="G55" s="21"/>
    </row>
    <row r="56" spans="1:7">
      <c r="A56" s="122">
        <v>0</v>
      </c>
      <c r="B56" s="385"/>
      <c r="C56" s="142" t="s">
        <v>234</v>
      </c>
      <c r="D56" s="143"/>
      <c r="E56" s="144"/>
      <c r="F56" s="20"/>
      <c r="G56" s="21"/>
    </row>
    <row r="57" spans="1:7">
      <c r="A57" s="122">
        <v>26</v>
      </c>
      <c r="B57" s="225"/>
      <c r="C57" s="145" t="s">
        <v>1767</v>
      </c>
      <c r="D57" s="143" t="s">
        <v>10</v>
      </c>
      <c r="E57" s="439">
        <v>260</v>
      </c>
      <c r="F57" s="20"/>
      <c r="G57" s="21"/>
    </row>
    <row r="58" spans="1:7">
      <c r="A58" s="122">
        <v>0</v>
      </c>
      <c r="B58" s="225"/>
      <c r="C58" s="208" t="s">
        <v>1244</v>
      </c>
      <c r="D58" s="143" t="s">
        <v>10</v>
      </c>
      <c r="E58" s="439">
        <f>E57*1.1</f>
        <v>286</v>
      </c>
      <c r="F58" s="20"/>
      <c r="G58" s="21"/>
    </row>
    <row r="59" spans="1:7">
      <c r="A59" s="122">
        <v>0</v>
      </c>
      <c r="B59" s="225"/>
      <c r="C59" s="208" t="s">
        <v>235</v>
      </c>
      <c r="D59" s="143" t="s">
        <v>10</v>
      </c>
      <c r="E59" s="439">
        <f>E57</f>
        <v>260</v>
      </c>
      <c r="F59" s="20"/>
      <c r="G59" s="21"/>
    </row>
    <row r="60" spans="1:7" ht="25.5">
      <c r="A60" s="122">
        <v>27</v>
      </c>
      <c r="B60" s="375"/>
      <c r="C60" s="934" t="s">
        <v>2149</v>
      </c>
      <c r="D60" s="143" t="s">
        <v>31</v>
      </c>
      <c r="E60" s="144">
        <v>205</v>
      </c>
      <c r="F60" s="20"/>
      <c r="G60" s="21"/>
    </row>
    <row r="61" spans="1:7">
      <c r="A61" s="122">
        <v>28</v>
      </c>
      <c r="B61" s="385"/>
      <c r="C61" s="194" t="s">
        <v>237</v>
      </c>
      <c r="D61" s="195" t="s">
        <v>10</v>
      </c>
      <c r="E61" s="196">
        <v>16.5</v>
      </c>
      <c r="F61" s="20"/>
      <c r="G61" s="21"/>
    </row>
    <row r="62" spans="1:7" ht="25.5">
      <c r="A62" s="122">
        <v>0</v>
      </c>
      <c r="B62" s="385"/>
      <c r="C62" s="146" t="s">
        <v>138</v>
      </c>
      <c r="D62" s="195" t="s">
        <v>10</v>
      </c>
      <c r="E62" s="196">
        <f>1.1*E61</f>
        <v>18.150000000000002</v>
      </c>
      <c r="F62" s="20"/>
      <c r="G62" s="21"/>
    </row>
    <row r="63" spans="1:7">
      <c r="A63" s="122">
        <v>29</v>
      </c>
      <c r="B63" s="385"/>
      <c r="C63" s="194" t="s">
        <v>238</v>
      </c>
      <c r="D63" s="195" t="s">
        <v>10</v>
      </c>
      <c r="E63" s="197">
        <v>21</v>
      </c>
      <c r="F63" s="20"/>
      <c r="G63" s="21"/>
    </row>
    <row r="64" spans="1:7" ht="25.5">
      <c r="A64" s="122">
        <v>0</v>
      </c>
      <c r="B64" s="385"/>
      <c r="C64" s="146" t="s">
        <v>139</v>
      </c>
      <c r="D64" s="195" t="s">
        <v>10</v>
      </c>
      <c r="E64" s="198">
        <f>1.1*E63</f>
        <v>23.1</v>
      </c>
      <c r="F64" s="20"/>
      <c r="G64" s="21"/>
    </row>
    <row r="65" spans="1:7">
      <c r="A65" s="122">
        <v>0</v>
      </c>
      <c r="B65" s="385"/>
      <c r="C65" s="142" t="s">
        <v>195</v>
      </c>
      <c r="D65" s="143"/>
      <c r="E65" s="144"/>
      <c r="F65" s="20"/>
      <c r="G65" s="21"/>
    </row>
    <row r="66" spans="1:7">
      <c r="A66" s="122">
        <v>30</v>
      </c>
      <c r="B66" s="375"/>
      <c r="C66" s="376" t="s">
        <v>239</v>
      </c>
      <c r="D66" s="143" t="s">
        <v>31</v>
      </c>
      <c r="E66" s="144">
        <v>296</v>
      </c>
      <c r="F66" s="20"/>
      <c r="G66" s="21"/>
    </row>
    <row r="67" spans="1:7" s="16" customFormat="1">
      <c r="A67" s="122">
        <v>0</v>
      </c>
      <c r="B67" s="375"/>
      <c r="C67" s="146" t="s">
        <v>240</v>
      </c>
      <c r="D67" s="143" t="s">
        <v>31</v>
      </c>
      <c r="E67" s="144">
        <f>E66*1.15</f>
        <v>340.4</v>
      </c>
      <c r="F67" s="45"/>
      <c r="G67" s="46"/>
    </row>
    <row r="68" spans="1:7">
      <c r="A68" s="419">
        <v>0</v>
      </c>
      <c r="B68" s="378"/>
      <c r="C68" s="440" t="s">
        <v>236</v>
      </c>
      <c r="D68" s="441" t="s">
        <v>13</v>
      </c>
      <c r="E68" s="442">
        <v>1</v>
      </c>
      <c r="F68" s="20"/>
      <c r="G68" s="21"/>
    </row>
    <row r="69" spans="1:7">
      <c r="A69" s="443"/>
      <c r="B69" s="443"/>
      <c r="C69" s="443"/>
      <c r="D69" s="444" t="s">
        <v>1</v>
      </c>
      <c r="E69" s="443"/>
    </row>
    <row r="70" spans="1:7" s="50" customFormat="1" ht="12.75" customHeight="1">
      <c r="B70" s="51" t="str">
        <f>'1,1'!B22</f>
        <v>Piezīmes:</v>
      </c>
    </row>
    <row r="71" spans="1:7" s="50" customFormat="1" ht="45" customHeight="1">
      <c r="A7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998"/>
      <c r="C71" s="998"/>
      <c r="D71" s="998"/>
      <c r="E71" s="998"/>
      <c r="F71" s="998"/>
      <c r="G71" s="998"/>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I51"/>
  <sheetViews>
    <sheetView showZeros="0" view="pageBreakPreview" topLeftCell="A31" zoomScaleNormal="100" zoomScaleSheetLayoutView="100" workbookViewId="0">
      <selection activeCell="C22" sqref="C22"/>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99" t="s">
        <v>8</v>
      </c>
      <c r="B1" s="999"/>
      <c r="C1" s="999"/>
      <c r="D1" s="1" t="str">
        <f ca="1">MID(CELL("filename",A1), FIND("]", CELL("filename",A1))+ 1, 255)</f>
        <v>1,12</v>
      </c>
      <c r="E1" s="1"/>
      <c r="F1" s="1"/>
      <c r="G1" s="1"/>
    </row>
    <row r="2" spans="1:7" s="3" customFormat="1" ht="18.75">
      <c r="A2" s="1001" t="str">
        <f>C9</f>
        <v>Dažādi darbi</v>
      </c>
      <c r="B2" s="1001"/>
      <c r="C2" s="1001"/>
      <c r="D2" s="1001"/>
      <c r="E2" s="1001"/>
      <c r="F2" s="1001"/>
      <c r="G2" s="1001"/>
    </row>
    <row r="3" spans="1:7" s="14" customFormat="1" ht="13.7" customHeight="1">
      <c r="A3" s="11" t="s">
        <v>1667</v>
      </c>
      <c r="B3" s="11"/>
      <c r="C3" s="13"/>
      <c r="D3" s="13"/>
      <c r="E3" s="13"/>
      <c r="F3" s="13"/>
    </row>
    <row r="4" spans="1:7" s="16" customFormat="1" ht="12.75">
      <c r="A4" s="11" t="s">
        <v>1668</v>
      </c>
      <c r="B4" s="11"/>
      <c r="C4" s="15"/>
      <c r="D4" s="15"/>
      <c r="E4" s="15"/>
      <c r="F4" s="15"/>
    </row>
    <row r="5" spans="1:7" s="16" customFormat="1" ht="12.75">
      <c r="A5" s="11" t="s">
        <v>1669</v>
      </c>
      <c r="B5" s="11"/>
      <c r="C5" s="17"/>
      <c r="D5" s="18"/>
      <c r="E5" s="18"/>
      <c r="F5" s="18"/>
    </row>
    <row r="6" spans="1:7" ht="15.75">
      <c r="A6" s="114"/>
      <c r="B6" s="114"/>
    </row>
    <row r="7" spans="1:7" ht="14.25" customHeight="1">
      <c r="A7" s="1002" t="s">
        <v>0</v>
      </c>
      <c r="B7" s="1003"/>
      <c r="C7" s="1020" t="s">
        <v>2</v>
      </c>
      <c r="D7" s="1007" t="s">
        <v>3</v>
      </c>
      <c r="E7" s="1008" t="s">
        <v>4</v>
      </c>
      <c r="F7" s="5"/>
      <c r="G7" s="6"/>
    </row>
    <row r="8" spans="1:7" ht="59.25" customHeight="1">
      <c r="A8" s="1002"/>
      <c r="B8" s="1004"/>
      <c r="C8" s="1020"/>
      <c r="D8" s="1007"/>
      <c r="E8" s="1008"/>
      <c r="F8" s="5"/>
      <c r="G8" s="6"/>
    </row>
    <row r="9" spans="1:7" ht="15.75">
      <c r="A9" s="115"/>
      <c r="B9" s="116"/>
      <c r="C9" s="117" t="s">
        <v>1180</v>
      </c>
      <c r="D9" s="118"/>
      <c r="E9" s="119"/>
      <c r="F9" s="5"/>
      <c r="G9" s="6"/>
    </row>
    <row r="10" spans="1:7">
      <c r="A10" s="27">
        <v>0</v>
      </c>
      <c r="B10" s="32"/>
      <c r="C10" s="226" t="s">
        <v>241</v>
      </c>
      <c r="D10" s="374"/>
      <c r="E10" s="144"/>
      <c r="F10" s="5"/>
      <c r="G10" s="6"/>
    </row>
    <row r="11" spans="1:7">
      <c r="A11" s="31">
        <v>1</v>
      </c>
      <c r="B11" s="32"/>
      <c r="C11" s="33" t="s">
        <v>34</v>
      </c>
      <c r="D11" s="375" t="s">
        <v>13</v>
      </c>
      <c r="E11" s="35">
        <v>1</v>
      </c>
      <c r="F11" s="5"/>
      <c r="G11" s="6"/>
    </row>
    <row r="12" spans="1:7">
      <c r="A12" s="31">
        <v>2</v>
      </c>
      <c r="B12" s="32"/>
      <c r="C12" s="33" t="s">
        <v>35</v>
      </c>
      <c r="D12" s="375" t="s">
        <v>16</v>
      </c>
      <c r="E12" s="35">
        <v>58</v>
      </c>
      <c r="F12" s="5"/>
      <c r="G12" s="6"/>
    </row>
    <row r="13" spans="1:7" ht="25.5">
      <c r="A13" s="31">
        <v>3</v>
      </c>
      <c r="B13" s="32"/>
      <c r="C13" s="36" t="s">
        <v>36</v>
      </c>
      <c r="D13" s="128" t="s">
        <v>16</v>
      </c>
      <c r="E13" s="38">
        <v>130</v>
      </c>
      <c r="F13" s="5"/>
      <c r="G13" s="6"/>
    </row>
    <row r="14" spans="1:7">
      <c r="A14" s="31">
        <v>4</v>
      </c>
      <c r="B14" s="32"/>
      <c r="C14" s="36" t="s">
        <v>37</v>
      </c>
      <c r="D14" s="128" t="s">
        <v>16</v>
      </c>
      <c r="E14" s="38">
        <v>14</v>
      </c>
      <c r="F14" s="5"/>
      <c r="G14" s="6"/>
    </row>
    <row r="15" spans="1:7" ht="25.5">
      <c r="A15" s="31">
        <v>5</v>
      </c>
      <c r="B15" s="32"/>
      <c r="C15" s="36" t="s">
        <v>230</v>
      </c>
      <c r="D15" s="128" t="s">
        <v>16</v>
      </c>
      <c r="E15" s="38">
        <v>52.5</v>
      </c>
      <c r="F15" s="5"/>
      <c r="G15" s="6"/>
    </row>
    <row r="16" spans="1:7">
      <c r="A16" s="31">
        <v>6</v>
      </c>
      <c r="B16" s="32"/>
      <c r="C16" s="39" t="s">
        <v>38</v>
      </c>
      <c r="D16" s="128" t="s">
        <v>16</v>
      </c>
      <c r="E16" s="38">
        <f>E13+E14</f>
        <v>144</v>
      </c>
      <c r="F16" s="5"/>
      <c r="G16" s="6"/>
    </row>
    <row r="17" spans="1:7" ht="25.5">
      <c r="A17" s="31">
        <v>7</v>
      </c>
      <c r="B17" s="126"/>
      <c r="C17" s="130" t="s">
        <v>45</v>
      </c>
      <c r="D17" s="128" t="s">
        <v>16</v>
      </c>
      <c r="E17" s="38">
        <v>21</v>
      </c>
      <c r="F17" s="5"/>
      <c r="G17" s="6"/>
    </row>
    <row r="18" spans="1:7" ht="25.5">
      <c r="A18" s="31">
        <v>8</v>
      </c>
      <c r="B18" s="126"/>
      <c r="C18" s="127" t="s">
        <v>44</v>
      </c>
      <c r="D18" s="128" t="s">
        <v>31</v>
      </c>
      <c r="E18" s="38">
        <v>210</v>
      </c>
      <c r="F18" s="5"/>
      <c r="G18" s="6"/>
    </row>
    <row r="19" spans="1:7" ht="25.5">
      <c r="A19" s="31">
        <v>9</v>
      </c>
      <c r="B19" s="126"/>
      <c r="C19" s="131" t="s">
        <v>46</v>
      </c>
      <c r="D19" s="128" t="s">
        <v>47</v>
      </c>
      <c r="E19" s="38">
        <v>3680</v>
      </c>
      <c r="F19" s="5"/>
      <c r="G19" s="6"/>
    </row>
    <row r="20" spans="1:7">
      <c r="A20" s="27">
        <v>0</v>
      </c>
      <c r="B20" s="126"/>
      <c r="C20" s="185" t="s">
        <v>48</v>
      </c>
      <c r="D20" s="133" t="s">
        <v>47</v>
      </c>
      <c r="E20" s="134">
        <f>E19*1.15</f>
        <v>4232</v>
      </c>
      <c r="F20" s="5"/>
      <c r="G20" s="6"/>
    </row>
    <row r="21" spans="1:7" ht="26.25">
      <c r="A21" s="27">
        <v>0</v>
      </c>
      <c r="B21" s="126"/>
      <c r="C21" s="185" t="s">
        <v>49</v>
      </c>
      <c r="D21" s="128" t="s">
        <v>13</v>
      </c>
      <c r="E21" s="128">
        <v>1</v>
      </c>
      <c r="F21" s="5"/>
      <c r="G21" s="6"/>
    </row>
    <row r="22" spans="1:7" ht="25.5">
      <c r="A22" s="27">
        <v>10</v>
      </c>
      <c r="B22" s="32"/>
      <c r="C22" s="131" t="s">
        <v>242</v>
      </c>
      <c r="D22" s="133" t="s">
        <v>16</v>
      </c>
      <c r="E22" s="38">
        <v>30</v>
      </c>
      <c r="F22" s="5"/>
      <c r="G22" s="6"/>
    </row>
    <row r="23" spans="1:7">
      <c r="A23" s="27">
        <v>0</v>
      </c>
      <c r="B23" s="32"/>
      <c r="C23" s="185" t="s">
        <v>1245</v>
      </c>
      <c r="D23" s="133" t="s">
        <v>16</v>
      </c>
      <c r="E23" s="135">
        <f>E22*1.05</f>
        <v>31.5</v>
      </c>
      <c r="F23" s="5"/>
      <c r="G23" s="6"/>
    </row>
    <row r="24" spans="1:7">
      <c r="A24" s="27">
        <v>0</v>
      </c>
      <c r="B24" s="32"/>
      <c r="C24" s="185" t="s">
        <v>52</v>
      </c>
      <c r="D24" s="133" t="s">
        <v>53</v>
      </c>
      <c r="E24" s="135">
        <f>E22*0.25</f>
        <v>7.5</v>
      </c>
      <c r="F24" s="5"/>
      <c r="G24" s="6"/>
    </row>
    <row r="25" spans="1:7">
      <c r="A25" s="27">
        <v>10</v>
      </c>
      <c r="B25" s="32"/>
      <c r="C25" s="131" t="s">
        <v>1246</v>
      </c>
      <c r="D25" s="133" t="s">
        <v>30</v>
      </c>
      <c r="E25" s="38">
        <v>6</v>
      </c>
      <c r="F25" s="5"/>
      <c r="G25" s="6"/>
    </row>
    <row r="26" spans="1:7">
      <c r="A26" s="27">
        <v>0</v>
      </c>
      <c r="B26" s="32"/>
      <c r="C26" s="226" t="s">
        <v>243</v>
      </c>
      <c r="D26" s="374"/>
      <c r="E26" s="144"/>
      <c r="F26" s="5"/>
      <c r="G26" s="6"/>
    </row>
    <row r="27" spans="1:7">
      <c r="A27" s="31">
        <v>11</v>
      </c>
      <c r="B27" s="32"/>
      <c r="C27" s="33" t="s">
        <v>34</v>
      </c>
      <c r="D27" s="375" t="s">
        <v>13</v>
      </c>
      <c r="E27" s="35">
        <v>1</v>
      </c>
      <c r="F27" s="5"/>
      <c r="G27" s="6"/>
    </row>
    <row r="28" spans="1:7">
      <c r="A28" s="31">
        <v>12</v>
      </c>
      <c r="B28" s="32"/>
      <c r="C28" s="33" t="s">
        <v>35</v>
      </c>
      <c r="D28" s="375" t="s">
        <v>16</v>
      </c>
      <c r="E28" s="35">
        <v>169</v>
      </c>
      <c r="F28" s="5"/>
      <c r="G28" s="6"/>
    </row>
    <row r="29" spans="1:7" ht="25.5">
      <c r="A29" s="31">
        <v>13</v>
      </c>
      <c r="B29" s="32"/>
      <c r="C29" s="36" t="s">
        <v>36</v>
      </c>
      <c r="D29" s="128" t="s">
        <v>16</v>
      </c>
      <c r="E29" s="38">
        <v>240</v>
      </c>
      <c r="F29" s="5"/>
      <c r="G29" s="6"/>
    </row>
    <row r="30" spans="1:7">
      <c r="A30" s="31">
        <v>14</v>
      </c>
      <c r="B30" s="32"/>
      <c r="C30" s="36" t="s">
        <v>37</v>
      </c>
      <c r="D30" s="128" t="s">
        <v>16</v>
      </c>
      <c r="E30" s="38">
        <v>24</v>
      </c>
      <c r="F30" s="5"/>
      <c r="G30" s="6"/>
    </row>
    <row r="31" spans="1:7" ht="25.5">
      <c r="A31" s="31">
        <v>15</v>
      </c>
      <c r="B31" s="32"/>
      <c r="C31" s="36" t="s">
        <v>230</v>
      </c>
      <c r="D31" s="128" t="s">
        <v>16</v>
      </c>
      <c r="E31" s="38">
        <v>105</v>
      </c>
      <c r="F31" s="5"/>
      <c r="G31" s="6"/>
    </row>
    <row r="32" spans="1:7">
      <c r="A32" s="31">
        <v>16</v>
      </c>
      <c r="B32" s="32"/>
      <c r="C32" s="39" t="s">
        <v>38</v>
      </c>
      <c r="D32" s="128" t="s">
        <v>16</v>
      </c>
      <c r="E32" s="38">
        <f>E29+E30</f>
        <v>264</v>
      </c>
      <c r="F32" s="5"/>
      <c r="G32" s="6"/>
    </row>
    <row r="33" spans="1:7" ht="25.5">
      <c r="A33" s="31">
        <v>17</v>
      </c>
      <c r="B33" s="126"/>
      <c r="C33" s="130" t="s">
        <v>45</v>
      </c>
      <c r="D33" s="128" t="s">
        <v>16</v>
      </c>
      <c r="E33" s="38">
        <v>20</v>
      </c>
      <c r="F33" s="5"/>
      <c r="G33" s="6"/>
    </row>
    <row r="34" spans="1:7" ht="25.5">
      <c r="A34" s="31">
        <v>18</v>
      </c>
      <c r="B34" s="126"/>
      <c r="C34" s="127" t="s">
        <v>44</v>
      </c>
      <c r="D34" s="128" t="s">
        <v>31</v>
      </c>
      <c r="E34" s="38">
        <v>120</v>
      </c>
      <c r="F34" s="5"/>
      <c r="G34" s="6"/>
    </row>
    <row r="35" spans="1:7" ht="25.5">
      <c r="A35" s="31">
        <v>19</v>
      </c>
      <c r="B35" s="126"/>
      <c r="C35" s="131" t="s">
        <v>46</v>
      </c>
      <c r="D35" s="128" t="s">
        <v>47</v>
      </c>
      <c r="E35" s="38">
        <v>3525</v>
      </c>
      <c r="F35" s="5"/>
      <c r="G35" s="6"/>
    </row>
    <row r="36" spans="1:7">
      <c r="A36" s="27">
        <v>0</v>
      </c>
      <c r="B36" s="126"/>
      <c r="C36" s="185" t="s">
        <v>48</v>
      </c>
      <c r="D36" s="133" t="s">
        <v>47</v>
      </c>
      <c r="E36" s="134">
        <f>E35*1.15</f>
        <v>4053.7499999999995</v>
      </c>
      <c r="F36" s="5"/>
      <c r="G36" s="6"/>
    </row>
    <row r="37" spans="1:7" ht="26.25">
      <c r="A37" s="27">
        <v>0</v>
      </c>
      <c r="B37" s="126"/>
      <c r="C37" s="185" t="s">
        <v>49</v>
      </c>
      <c r="D37" s="128" t="s">
        <v>13</v>
      </c>
      <c r="E37" s="128">
        <v>1</v>
      </c>
      <c r="F37" s="5"/>
      <c r="G37" s="6"/>
    </row>
    <row r="38" spans="1:7" ht="25.5">
      <c r="A38" s="27">
        <v>20</v>
      </c>
      <c r="B38" s="32"/>
      <c r="C38" s="131" t="s">
        <v>242</v>
      </c>
      <c r="D38" s="133" t="s">
        <v>16</v>
      </c>
      <c r="E38" s="38">
        <v>30</v>
      </c>
      <c r="F38" s="5"/>
      <c r="G38" s="6"/>
    </row>
    <row r="39" spans="1:7">
      <c r="A39" s="27">
        <v>0</v>
      </c>
      <c r="B39" s="32"/>
      <c r="C39" s="185" t="s">
        <v>1245</v>
      </c>
      <c r="D39" s="133" t="s">
        <v>16</v>
      </c>
      <c r="E39" s="135">
        <f>E38*1.05</f>
        <v>31.5</v>
      </c>
      <c r="F39" s="5"/>
      <c r="G39" s="6"/>
    </row>
    <row r="40" spans="1:7">
      <c r="A40" s="27">
        <v>0</v>
      </c>
      <c r="B40" s="32"/>
      <c r="C40" s="185" t="s">
        <v>52</v>
      </c>
      <c r="D40" s="133" t="s">
        <v>53</v>
      </c>
      <c r="E40" s="135">
        <f>E38*0.25</f>
        <v>7.5</v>
      </c>
      <c r="F40" s="5"/>
      <c r="G40" s="6"/>
    </row>
    <row r="41" spans="1:7" s="4" customFormat="1">
      <c r="A41" s="27">
        <v>20</v>
      </c>
      <c r="B41" s="32"/>
      <c r="C41" s="131" t="s">
        <v>1246</v>
      </c>
      <c r="D41" s="133" t="s">
        <v>30</v>
      </c>
      <c r="E41" s="38">
        <v>8</v>
      </c>
      <c r="F41" s="7"/>
      <c r="G41" s="8"/>
    </row>
    <row r="42" spans="1:7">
      <c r="A42" s="27">
        <v>0</v>
      </c>
      <c r="B42" s="32"/>
      <c r="C42" s="226" t="s">
        <v>1768</v>
      </c>
      <c r="D42" s="374"/>
      <c r="E42" s="144"/>
      <c r="F42" s="5"/>
      <c r="G42" s="6"/>
    </row>
    <row r="43" spans="1:7">
      <c r="A43" s="31">
        <v>21</v>
      </c>
      <c r="B43" s="32"/>
      <c r="C43" s="33" t="s">
        <v>1769</v>
      </c>
      <c r="D43" s="375" t="s">
        <v>31</v>
      </c>
      <c r="E43" s="446">
        <v>150</v>
      </c>
    </row>
    <row r="44" spans="1:7">
      <c r="A44" s="122">
        <v>0</v>
      </c>
      <c r="B44" s="123"/>
      <c r="C44" s="891" t="s">
        <v>2209</v>
      </c>
      <c r="D44" s="374"/>
      <c r="E44" s="427"/>
    </row>
    <row r="45" spans="1:7" ht="51">
      <c r="A45" s="122">
        <v>22</v>
      </c>
      <c r="B45" s="123"/>
      <c r="C45" s="124" t="s">
        <v>1770</v>
      </c>
      <c r="D45" s="30" t="s">
        <v>30</v>
      </c>
      <c r="E45" s="447">
        <v>4</v>
      </c>
    </row>
    <row r="46" spans="1:7" ht="30">
      <c r="A46" s="409">
        <v>23</v>
      </c>
      <c r="B46" s="387"/>
      <c r="C46" s="418" t="s">
        <v>1209</v>
      </c>
      <c r="D46" s="379" t="s">
        <v>1202</v>
      </c>
      <c r="E46" s="890">
        <v>2.0699999999999998</v>
      </c>
    </row>
    <row r="47" spans="1:7" ht="30">
      <c r="A47" s="409">
        <v>0</v>
      </c>
      <c r="B47" s="387"/>
      <c r="C47" s="418" t="s">
        <v>1210</v>
      </c>
      <c r="D47" s="379" t="s">
        <v>1202</v>
      </c>
      <c r="E47" s="890">
        <f>E46*1.1</f>
        <v>2.2770000000000001</v>
      </c>
    </row>
    <row r="48" spans="1:7">
      <c r="A48" s="409">
        <v>0</v>
      </c>
      <c r="B48" s="387"/>
      <c r="C48" s="418" t="s">
        <v>1211</v>
      </c>
      <c r="D48" s="379" t="s">
        <v>13</v>
      </c>
      <c r="E48" s="448">
        <v>1</v>
      </c>
    </row>
    <row r="49" spans="1:7">
      <c r="A49" s="383"/>
      <c r="B49" s="383"/>
      <c r="C49" s="414"/>
      <c r="D49" s="414" t="s">
        <v>1</v>
      </c>
      <c r="E49" s="414"/>
    </row>
    <row r="50" spans="1:7" s="50" customFormat="1" ht="12.75" customHeight="1">
      <c r="B50" s="51" t="str">
        <f>'1,1'!B22</f>
        <v>Piezīmes:</v>
      </c>
    </row>
    <row r="51" spans="1:7" s="50" customFormat="1" ht="45" customHeight="1">
      <c r="A5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98"/>
      <c r="C51" s="998"/>
      <c r="D51" s="998"/>
      <c r="E51" s="998"/>
      <c r="F51" s="998"/>
      <c r="G51" s="998"/>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C4ED-A476-4891-A267-E7D917BDBA57}">
  <sheetPr>
    <tabColor theme="9"/>
  </sheetPr>
  <dimension ref="A1:I31"/>
  <sheetViews>
    <sheetView showZeros="0" view="pageBreakPreview" topLeftCell="A12" zoomScaleNormal="100" zoomScaleSheetLayoutView="100" workbookViewId="0">
      <selection activeCell="A31" sqref="A31:G31"/>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99" t="s">
        <v>8</v>
      </c>
      <c r="B1" s="999"/>
      <c r="C1" s="999"/>
      <c r="D1" s="1" t="str">
        <f ca="1">MID(CELL("filename",A1), FIND("]", CELL("filename",A1))+ 1, 255)</f>
        <v>1,13</v>
      </c>
      <c r="E1" s="1"/>
      <c r="F1" s="1"/>
      <c r="G1" s="1"/>
    </row>
    <row r="2" spans="1:7" s="3" customFormat="1" ht="18.75">
      <c r="A2" s="1001" t="str">
        <f>C9</f>
        <v>Transformatora apakšstacijas būvdarbi</v>
      </c>
      <c r="B2" s="1001"/>
      <c r="C2" s="1001"/>
      <c r="D2" s="1001"/>
      <c r="E2" s="1001"/>
      <c r="F2" s="1001"/>
      <c r="G2" s="1001"/>
    </row>
    <row r="3" spans="1:7" s="14" customFormat="1" ht="13.7" customHeight="1">
      <c r="A3" s="11" t="s">
        <v>1667</v>
      </c>
      <c r="B3" s="11"/>
      <c r="C3" s="13"/>
      <c r="D3" s="13"/>
      <c r="E3" s="13"/>
      <c r="F3" s="13"/>
    </row>
    <row r="4" spans="1:7" s="16" customFormat="1" ht="12.75">
      <c r="A4" s="11" t="s">
        <v>1668</v>
      </c>
      <c r="B4" s="11"/>
      <c r="C4" s="15"/>
      <c r="D4" s="15"/>
      <c r="E4" s="15"/>
      <c r="F4" s="15"/>
    </row>
    <row r="5" spans="1:7" s="16" customFormat="1" ht="12.75">
      <c r="A5" s="11" t="s">
        <v>1669</v>
      </c>
      <c r="B5" s="11"/>
      <c r="C5" s="17"/>
      <c r="D5" s="18"/>
      <c r="E5" s="18"/>
      <c r="F5" s="18"/>
    </row>
    <row r="6" spans="1:7" ht="15.75">
      <c r="A6" s="114"/>
      <c r="B6" s="114"/>
    </row>
    <row r="7" spans="1:7" ht="14.25" customHeight="1">
      <c r="A7" s="1002" t="s">
        <v>0</v>
      </c>
      <c r="B7" s="1003"/>
      <c r="C7" s="1020" t="s">
        <v>2</v>
      </c>
      <c r="D7" s="1007" t="s">
        <v>3</v>
      </c>
      <c r="E7" s="1008" t="s">
        <v>4</v>
      </c>
      <c r="F7" s="5"/>
      <c r="G7" s="6"/>
    </row>
    <row r="8" spans="1:7" ht="59.25" customHeight="1">
      <c r="A8" s="1002"/>
      <c r="B8" s="1004"/>
      <c r="C8" s="1020"/>
      <c r="D8" s="1007"/>
      <c r="E8" s="1008"/>
      <c r="F8" s="5"/>
      <c r="G8" s="6"/>
    </row>
    <row r="9" spans="1:7" ht="15.75">
      <c r="A9" s="892"/>
      <c r="B9" s="893"/>
      <c r="C9" s="894" t="s">
        <v>2177</v>
      </c>
      <c r="D9" s="895"/>
      <c r="E9" s="896"/>
      <c r="F9" s="5"/>
      <c r="G9" s="6"/>
    </row>
    <row r="10" spans="1:7">
      <c r="A10" s="897"/>
      <c r="B10" s="898"/>
      <c r="C10" s="899" t="s">
        <v>2178</v>
      </c>
      <c r="D10" s="898"/>
      <c r="E10" s="900"/>
      <c r="F10" s="5"/>
      <c r="G10" s="6"/>
    </row>
    <row r="11" spans="1:7" ht="25.5">
      <c r="A11" s="901">
        <v>1</v>
      </c>
      <c r="B11" s="902"/>
      <c r="C11" s="903" t="s">
        <v>2179</v>
      </c>
      <c r="D11" s="904" t="s">
        <v>16</v>
      </c>
      <c r="E11" s="905">
        <v>2</v>
      </c>
      <c r="F11" s="5"/>
      <c r="G11" s="6"/>
    </row>
    <row r="12" spans="1:7" ht="25.5">
      <c r="A12" s="901">
        <v>2</v>
      </c>
      <c r="B12" s="902"/>
      <c r="C12" s="903" t="s">
        <v>2180</v>
      </c>
      <c r="D12" s="904" t="s">
        <v>31</v>
      </c>
      <c r="E12" s="905">
        <v>40</v>
      </c>
      <c r="F12" s="5"/>
      <c r="G12" s="6"/>
    </row>
    <row r="13" spans="1:7" ht="38.25">
      <c r="A13" s="901">
        <v>3</v>
      </c>
      <c r="B13" s="906"/>
      <c r="C13" s="907" t="s">
        <v>2181</v>
      </c>
      <c r="D13" s="908" t="s">
        <v>1202</v>
      </c>
      <c r="E13" s="909">
        <v>0.17</v>
      </c>
      <c r="F13" s="5"/>
      <c r="G13" s="6"/>
    </row>
    <row r="14" spans="1:7">
      <c r="A14" s="901">
        <v>4</v>
      </c>
      <c r="B14" s="906"/>
      <c r="C14" s="907" t="s">
        <v>2182</v>
      </c>
      <c r="D14" s="910" t="s">
        <v>16</v>
      </c>
      <c r="E14" s="911">
        <v>4.5</v>
      </c>
      <c r="F14" s="5"/>
      <c r="G14" s="6"/>
    </row>
    <row r="15" spans="1:7" ht="26.25">
      <c r="A15" s="901">
        <v>5</v>
      </c>
      <c r="B15" s="912"/>
      <c r="C15" s="913" t="s">
        <v>2183</v>
      </c>
      <c r="D15" s="908" t="s">
        <v>1202</v>
      </c>
      <c r="E15" s="914">
        <v>0.12</v>
      </c>
      <c r="F15" s="5"/>
      <c r="G15" s="6"/>
    </row>
    <row r="16" spans="1:7" ht="25.5">
      <c r="A16" s="915">
        <v>0</v>
      </c>
      <c r="B16" s="912"/>
      <c r="C16" s="916" t="s">
        <v>2184</v>
      </c>
      <c r="D16" s="908" t="s">
        <v>1202</v>
      </c>
      <c r="E16" s="917">
        <v>0.13200000000000001</v>
      </c>
      <c r="F16" s="5"/>
      <c r="G16" s="6"/>
    </row>
    <row r="17" spans="1:7">
      <c r="A17" s="915">
        <v>0</v>
      </c>
      <c r="B17" s="912"/>
      <c r="C17" s="918" t="s">
        <v>2185</v>
      </c>
      <c r="D17" s="908" t="s">
        <v>13</v>
      </c>
      <c r="E17" s="919">
        <v>1</v>
      </c>
      <c r="F17" s="5"/>
      <c r="G17" s="6"/>
    </row>
    <row r="18" spans="1:7">
      <c r="A18" s="897"/>
      <c r="B18" s="898"/>
      <c r="C18" s="899" t="s">
        <v>2186</v>
      </c>
      <c r="D18" s="898"/>
      <c r="E18" s="852"/>
      <c r="F18" s="5"/>
      <c r="G18" s="6"/>
    </row>
    <row r="19" spans="1:7">
      <c r="A19" s="920"/>
      <c r="B19" s="921"/>
      <c r="C19" s="922"/>
      <c r="D19" s="921"/>
      <c r="E19" s="923"/>
      <c r="F19" s="5"/>
      <c r="G19" s="6"/>
    </row>
    <row r="20" spans="1:7" ht="25.5">
      <c r="A20" s="915">
        <v>6</v>
      </c>
      <c r="B20" s="924"/>
      <c r="C20" s="925" t="s">
        <v>2187</v>
      </c>
      <c r="D20" s="908" t="s">
        <v>13</v>
      </c>
      <c r="E20" s="919">
        <v>1</v>
      </c>
      <c r="F20" s="5"/>
      <c r="G20" s="6"/>
    </row>
    <row r="21" spans="1:7" ht="26.25">
      <c r="A21" s="915">
        <v>7</v>
      </c>
      <c r="B21" s="912"/>
      <c r="C21" s="926" t="s">
        <v>2188</v>
      </c>
      <c r="D21" s="908" t="s">
        <v>1202</v>
      </c>
      <c r="E21" s="914">
        <v>1.2E-2</v>
      </c>
      <c r="F21" s="5"/>
      <c r="G21" s="6"/>
    </row>
    <row r="22" spans="1:7" ht="25.5">
      <c r="A22" s="915">
        <v>8</v>
      </c>
      <c r="B22" s="912"/>
      <c r="C22" s="925" t="s">
        <v>2189</v>
      </c>
      <c r="D22" s="910" t="s">
        <v>10</v>
      </c>
      <c r="E22" s="917">
        <v>2.4</v>
      </c>
      <c r="F22" s="5"/>
      <c r="G22" s="6"/>
    </row>
    <row r="23" spans="1:7" ht="39">
      <c r="A23" s="915">
        <v>9</v>
      </c>
      <c r="B23" s="912"/>
      <c r="C23" s="926" t="s">
        <v>2190</v>
      </c>
      <c r="D23" s="910" t="s">
        <v>16</v>
      </c>
      <c r="E23" s="917">
        <v>0.18</v>
      </c>
      <c r="F23" s="5"/>
      <c r="G23" s="6"/>
    </row>
    <row r="24" spans="1:7">
      <c r="A24" s="915">
        <v>10</v>
      </c>
      <c r="B24" s="912"/>
      <c r="C24" s="927" t="s">
        <v>2191</v>
      </c>
      <c r="D24" s="924" t="s">
        <v>10</v>
      </c>
      <c r="E24" s="928">
        <v>2.4</v>
      </c>
      <c r="F24" s="5"/>
      <c r="G24" s="6"/>
    </row>
    <row r="25" spans="1:7">
      <c r="A25" s="897"/>
      <c r="B25" s="898"/>
      <c r="C25" s="899" t="s">
        <v>2192</v>
      </c>
      <c r="D25" s="898"/>
      <c r="E25" s="852"/>
      <c r="F25" s="5"/>
      <c r="G25" s="6"/>
    </row>
    <row r="26" spans="1:7" ht="26.25">
      <c r="A26" s="915">
        <v>11</v>
      </c>
      <c r="B26" s="912"/>
      <c r="C26" s="926" t="s">
        <v>2188</v>
      </c>
      <c r="D26" s="908" t="s">
        <v>1202</v>
      </c>
      <c r="E26" s="914">
        <v>4.3999999999999997E-2</v>
      </c>
      <c r="F26" s="5"/>
      <c r="G26" s="6"/>
    </row>
    <row r="27" spans="1:7">
      <c r="A27" s="897"/>
      <c r="B27" s="898"/>
      <c r="C27" s="899" t="s">
        <v>2193</v>
      </c>
      <c r="D27" s="898"/>
      <c r="E27" s="852"/>
      <c r="F27" s="5"/>
      <c r="G27" s="6"/>
    </row>
    <row r="28" spans="1:7" ht="26.25">
      <c r="A28" s="915">
        <v>12</v>
      </c>
      <c r="B28" s="912"/>
      <c r="C28" s="926" t="s">
        <v>2183</v>
      </c>
      <c r="D28" s="908" t="s">
        <v>1202</v>
      </c>
      <c r="E28" s="914">
        <v>2.4E-2</v>
      </c>
      <c r="F28" s="5"/>
      <c r="G28" s="6"/>
    </row>
    <row r="29" spans="1:7">
      <c r="A29" s="383"/>
      <c r="B29" s="383"/>
      <c r="C29" s="414"/>
      <c r="D29" s="414" t="s">
        <v>1</v>
      </c>
      <c r="E29" s="384"/>
      <c r="F29" s="5"/>
      <c r="G29" s="6"/>
    </row>
    <row r="30" spans="1:7" s="50" customFormat="1" ht="12.75" customHeight="1">
      <c r="B30" s="51" t="str">
        <f>'1,1'!B22</f>
        <v>Piezīmes:</v>
      </c>
    </row>
    <row r="31" spans="1:7" s="50" customFormat="1" ht="45" customHeight="1">
      <c r="A3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1" s="998"/>
      <c r="C31" s="998"/>
      <c r="D31" s="998"/>
      <c r="E31" s="998"/>
      <c r="F31" s="998"/>
      <c r="G31" s="998"/>
    </row>
  </sheetData>
  <mergeCells count="8">
    <mergeCell ref="A31:G3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topLeftCell="A7" zoomScale="90" zoomScaleNormal="100" zoomScaleSheetLayoutView="90" workbookViewId="0">
      <selection activeCell="N26" sqref="N26"/>
    </sheetView>
  </sheetViews>
  <sheetFormatPr defaultColWidth="9.140625" defaultRowHeight="12.75"/>
  <cols>
    <col min="1" max="1" width="10.42578125" style="55" customWidth="1"/>
    <col min="2" max="2" width="12.5703125" style="55" customWidth="1"/>
    <col min="3" max="3" width="32.5703125" style="55" customWidth="1"/>
    <col min="4" max="4" width="10" style="55" customWidth="1"/>
    <col min="5" max="5" width="13.42578125" style="55" customWidth="1"/>
    <col min="6" max="6" width="13.5703125" style="55" customWidth="1"/>
    <col min="7" max="7" width="17.570312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88" t="s">
        <v>1693</v>
      </c>
      <c r="B2" s="988"/>
      <c r="C2" s="988"/>
      <c r="D2" s="988"/>
      <c r="E2" s="988"/>
      <c r="F2" s="988"/>
      <c r="G2" s="988"/>
      <c r="H2" s="988"/>
      <c r="I2" s="988"/>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89" t="s">
        <v>1625</v>
      </c>
      <c r="B5" s="990"/>
      <c r="C5" s="990"/>
      <c r="D5" s="990"/>
      <c r="E5" s="990"/>
      <c r="F5" s="990"/>
      <c r="G5" s="990"/>
      <c r="H5" s="990"/>
      <c r="I5" s="991"/>
    </row>
    <row r="6" spans="1:9" ht="15" customHeight="1">
      <c r="A6" s="1021"/>
      <c r="B6" s="1021"/>
      <c r="C6" s="267"/>
      <c r="D6" s="69"/>
      <c r="E6" s="50"/>
    </row>
    <row r="7" spans="1:9" ht="15" customHeight="1">
      <c r="A7" s="11" t="s">
        <v>1634</v>
      </c>
      <c r="B7" s="12"/>
      <c r="C7" s="11" t="s">
        <v>1637</v>
      </c>
      <c r="D7" s="11"/>
      <c r="E7" s="69"/>
      <c r="F7" s="69"/>
      <c r="G7" s="69"/>
      <c r="H7" s="69"/>
      <c r="I7" s="69"/>
    </row>
    <row r="8" spans="1:9" ht="15.75" customHeight="1">
      <c r="A8" s="11" t="s">
        <v>1633</v>
      </c>
      <c r="B8" s="12"/>
      <c r="C8" s="11" t="s">
        <v>1072</v>
      </c>
      <c r="D8" s="11"/>
      <c r="E8" s="69"/>
      <c r="F8" s="69"/>
      <c r="G8" s="69"/>
      <c r="H8" s="69"/>
      <c r="I8" s="69"/>
    </row>
    <row r="9" spans="1:9" ht="15" customHeight="1">
      <c r="A9" s="11" t="s">
        <v>1632</v>
      </c>
      <c r="B9" s="12"/>
      <c r="C9" s="11" t="s">
        <v>1631</v>
      </c>
      <c r="D9" s="11"/>
      <c r="E9" s="69"/>
      <c r="F9" s="69"/>
      <c r="G9" s="69"/>
      <c r="H9" s="69"/>
      <c r="I9" s="69"/>
    </row>
    <row r="10" spans="1:9">
      <c r="A10" s="70"/>
      <c r="B10" s="70"/>
      <c r="C10" s="69"/>
      <c r="D10" s="69"/>
      <c r="E10" s="50"/>
    </row>
    <row r="11" spans="1:9" ht="15" customHeight="1">
      <c r="A11" s="69"/>
      <c r="B11" s="50"/>
      <c r="C11" s="50"/>
      <c r="D11" s="50"/>
      <c r="E11" s="50"/>
      <c r="F11" s="992" t="s">
        <v>1662</v>
      </c>
      <c r="G11" s="993"/>
      <c r="H11" s="71"/>
      <c r="I11" s="72"/>
    </row>
    <row r="12" spans="1:9" ht="15.75" customHeight="1">
      <c r="A12" s="69"/>
      <c r="B12" s="50"/>
      <c r="C12" s="50"/>
      <c r="D12" s="50"/>
      <c r="E12" s="50"/>
      <c r="F12" s="992" t="s">
        <v>1661</v>
      </c>
      <c r="G12" s="993"/>
      <c r="H12" s="71"/>
      <c r="I12" s="72"/>
    </row>
    <row r="13" spans="1:9" ht="15" customHeight="1">
      <c r="A13" s="50"/>
      <c r="B13" s="50"/>
      <c r="C13" s="50"/>
      <c r="D13" s="50"/>
      <c r="E13" s="50"/>
      <c r="F13" s="50"/>
      <c r="G13" s="73" t="s">
        <v>1694</v>
      </c>
      <c r="H13" s="50"/>
      <c r="I13" s="50"/>
    </row>
    <row r="14" spans="1:9" ht="18" customHeight="1">
      <c r="A14" s="74"/>
      <c r="B14" s="50"/>
      <c r="C14" s="50"/>
      <c r="D14" s="50"/>
      <c r="E14" s="50"/>
      <c r="F14" s="50"/>
      <c r="G14" s="50"/>
      <c r="H14" s="50"/>
      <c r="I14" s="50"/>
    </row>
    <row r="15" spans="1:9" ht="13.35" customHeight="1">
      <c r="A15" s="981" t="s">
        <v>0</v>
      </c>
      <c r="B15" s="981" t="s">
        <v>1660</v>
      </c>
      <c r="C15" s="994" t="s">
        <v>1659</v>
      </c>
      <c r="D15" s="995"/>
      <c r="E15" s="981" t="s">
        <v>1658</v>
      </c>
      <c r="F15" s="981" t="s">
        <v>1657</v>
      </c>
      <c r="G15" s="981"/>
      <c r="H15" s="981"/>
      <c r="I15" s="981" t="s">
        <v>1656</v>
      </c>
    </row>
    <row r="16" spans="1:9" ht="25.5">
      <c r="A16" s="981"/>
      <c r="B16" s="981"/>
      <c r="C16" s="996"/>
      <c r="D16" s="997"/>
      <c r="E16" s="981"/>
      <c r="F16" s="75" t="s">
        <v>1655</v>
      </c>
      <c r="G16" s="75" t="s">
        <v>1677</v>
      </c>
      <c r="H16" s="75" t="s">
        <v>1653</v>
      </c>
      <c r="I16" s="981"/>
    </row>
    <row r="17" spans="1:9">
      <c r="A17" s="76"/>
      <c r="B17" s="77"/>
      <c r="C17" s="985"/>
      <c r="D17" s="986"/>
      <c r="E17" s="77"/>
      <c r="F17" s="77"/>
      <c r="G17" s="77"/>
      <c r="H17" s="77"/>
      <c r="I17" s="78"/>
    </row>
    <row r="18" spans="1:9" ht="14.45" customHeight="1">
      <c r="A18" s="58">
        <v>1</v>
      </c>
      <c r="B18" s="59" t="s">
        <v>1678</v>
      </c>
      <c r="C18" s="1022" t="s">
        <v>244</v>
      </c>
      <c r="D18" s="1022"/>
      <c r="E18" s="60"/>
      <c r="F18" s="60"/>
      <c r="G18" s="60"/>
      <c r="H18" s="60"/>
      <c r="I18" s="61"/>
    </row>
    <row r="19" spans="1:9" ht="16.149999999999999" customHeight="1">
      <c r="A19" s="58">
        <v>2</v>
      </c>
      <c r="B19" s="59" t="s">
        <v>1679</v>
      </c>
      <c r="C19" s="1022" t="s">
        <v>245</v>
      </c>
      <c r="D19" s="1022"/>
      <c r="E19" s="60"/>
      <c r="F19" s="60"/>
      <c r="G19" s="60"/>
      <c r="H19" s="60"/>
      <c r="I19" s="61"/>
    </row>
    <row r="20" spans="1:9">
      <c r="A20" s="58">
        <v>3</v>
      </c>
      <c r="B20" s="59" t="s">
        <v>1680</v>
      </c>
      <c r="C20" s="1027" t="s">
        <v>246</v>
      </c>
      <c r="D20" s="1027"/>
      <c r="E20" s="60"/>
      <c r="F20" s="60"/>
      <c r="G20" s="60"/>
      <c r="H20" s="60"/>
      <c r="I20" s="61"/>
    </row>
    <row r="21" spans="1:9">
      <c r="A21" s="58">
        <v>4</v>
      </c>
      <c r="B21" s="59" t="s">
        <v>1681</v>
      </c>
      <c r="C21" s="1022" t="s">
        <v>247</v>
      </c>
      <c r="D21" s="1022"/>
      <c r="E21" s="60"/>
      <c r="F21" s="60"/>
      <c r="G21" s="60"/>
      <c r="H21" s="60"/>
      <c r="I21" s="61"/>
    </row>
    <row r="22" spans="1:9">
      <c r="A22" s="58">
        <v>5</v>
      </c>
      <c r="B22" s="59" t="s">
        <v>1682</v>
      </c>
      <c r="C22" s="1026" t="s">
        <v>248</v>
      </c>
      <c r="D22" s="1026"/>
      <c r="E22" s="60"/>
      <c r="F22" s="60"/>
      <c r="G22" s="60"/>
      <c r="H22" s="60"/>
      <c r="I22" s="61"/>
    </row>
    <row r="23" spans="1:9">
      <c r="A23" s="58">
        <v>6</v>
      </c>
      <c r="B23" s="59" t="s">
        <v>1683</v>
      </c>
      <c r="C23" s="1026" t="s">
        <v>249</v>
      </c>
      <c r="D23" s="1026"/>
      <c r="E23" s="60"/>
      <c r="F23" s="60"/>
      <c r="G23" s="60"/>
      <c r="H23" s="60"/>
      <c r="I23" s="61"/>
    </row>
    <row r="24" spans="1:9" ht="15.6" customHeight="1">
      <c r="A24" s="58">
        <v>7</v>
      </c>
      <c r="B24" s="59" t="s">
        <v>1684</v>
      </c>
      <c r="C24" s="1022" t="s">
        <v>250</v>
      </c>
      <c r="D24" s="1022"/>
      <c r="E24" s="60"/>
      <c r="F24" s="60"/>
      <c r="G24" s="60"/>
      <c r="H24" s="60"/>
      <c r="I24" s="61"/>
    </row>
    <row r="25" spans="1:9" ht="12.75" customHeight="1">
      <c r="A25" s="58">
        <v>8</v>
      </c>
      <c r="B25" s="59" t="s">
        <v>1685</v>
      </c>
      <c r="C25" s="1022" t="s">
        <v>251</v>
      </c>
      <c r="D25" s="1022"/>
      <c r="E25" s="60"/>
      <c r="F25" s="60"/>
      <c r="G25" s="60"/>
      <c r="H25" s="60"/>
      <c r="I25" s="61"/>
    </row>
    <row r="26" spans="1:9" ht="12.75" customHeight="1">
      <c r="A26" s="58">
        <v>9</v>
      </c>
      <c r="B26" s="59" t="s">
        <v>1686</v>
      </c>
      <c r="C26" s="1025" t="s">
        <v>252</v>
      </c>
      <c r="D26" s="983"/>
      <c r="E26" s="60"/>
      <c r="F26" s="60"/>
      <c r="G26" s="60"/>
      <c r="H26" s="60"/>
      <c r="I26" s="61"/>
    </row>
    <row r="27" spans="1:9">
      <c r="A27" s="58">
        <v>10</v>
      </c>
      <c r="B27" s="59" t="s">
        <v>1687</v>
      </c>
      <c r="C27" s="1022" t="s">
        <v>2148</v>
      </c>
      <c r="D27" s="1022"/>
      <c r="E27" s="60"/>
      <c r="F27" s="60"/>
      <c r="G27" s="60"/>
      <c r="H27" s="60"/>
      <c r="I27" s="61"/>
    </row>
    <row r="28" spans="1:9">
      <c r="A28" s="58">
        <v>11</v>
      </c>
      <c r="B28" s="59" t="s">
        <v>1688</v>
      </c>
      <c r="C28" s="1022" t="s">
        <v>1181</v>
      </c>
      <c r="D28" s="1022"/>
      <c r="E28" s="60"/>
      <c r="F28" s="60"/>
      <c r="G28" s="60"/>
      <c r="H28" s="60"/>
      <c r="I28" s="61"/>
    </row>
    <row r="29" spans="1:9">
      <c r="A29" s="58">
        <v>12</v>
      </c>
      <c r="B29" s="59" t="s">
        <v>1689</v>
      </c>
      <c r="C29" s="1022" t="s">
        <v>253</v>
      </c>
      <c r="D29" s="1022"/>
      <c r="E29" s="60"/>
      <c r="F29" s="60"/>
      <c r="G29" s="60"/>
      <c r="H29" s="60"/>
      <c r="I29" s="61"/>
    </row>
    <row r="30" spans="1:9" ht="12.75" customHeight="1">
      <c r="A30" s="58">
        <v>13</v>
      </c>
      <c r="B30" s="59" t="s">
        <v>1690</v>
      </c>
      <c r="C30" s="1022" t="s">
        <v>254</v>
      </c>
      <c r="D30" s="1022"/>
      <c r="E30" s="60"/>
      <c r="F30" s="60"/>
      <c r="G30" s="60"/>
      <c r="H30" s="60"/>
      <c r="I30" s="61"/>
    </row>
    <row r="31" spans="1:9">
      <c r="A31" s="58">
        <v>14</v>
      </c>
      <c r="B31" s="59" t="s">
        <v>1691</v>
      </c>
      <c r="C31" s="1022" t="s">
        <v>255</v>
      </c>
      <c r="D31" s="1022"/>
      <c r="E31" s="60"/>
      <c r="F31" s="60"/>
      <c r="G31" s="60"/>
      <c r="H31" s="60"/>
      <c r="I31" s="61"/>
    </row>
    <row r="32" spans="1:9">
      <c r="A32" s="58">
        <v>15</v>
      </c>
      <c r="B32" s="59" t="s">
        <v>1692</v>
      </c>
      <c r="C32" s="1022" t="s">
        <v>256</v>
      </c>
      <c r="D32" s="1022"/>
      <c r="E32" s="60"/>
      <c r="F32" s="60"/>
      <c r="G32" s="60"/>
      <c r="H32" s="60"/>
      <c r="I32" s="61"/>
    </row>
    <row r="33" spans="1:9" ht="16.5" customHeight="1">
      <c r="A33" s="62"/>
      <c r="B33" s="63"/>
      <c r="C33" s="1023"/>
      <c r="D33" s="1024"/>
      <c r="E33" s="64"/>
      <c r="F33" s="64"/>
      <c r="G33" s="64"/>
      <c r="H33" s="64"/>
      <c r="I33" s="65"/>
    </row>
    <row r="34" spans="1:9" ht="15.6" customHeight="1">
      <c r="A34" s="79"/>
      <c r="B34" s="79"/>
      <c r="C34" s="80" t="s">
        <v>1</v>
      </c>
      <c r="D34" s="80"/>
      <c r="E34" s="266"/>
      <c r="F34" s="266"/>
      <c r="G34" s="266"/>
      <c r="H34" s="266"/>
      <c r="I34" s="266"/>
    </row>
    <row r="35" spans="1:9" ht="13.35" customHeight="1">
      <c r="A35" s="984" t="s">
        <v>1641</v>
      </c>
      <c r="B35" s="984"/>
      <c r="C35" s="984"/>
      <c r="D35" s="81" t="s">
        <v>1666</v>
      </c>
      <c r="E35" s="278"/>
      <c r="F35" s="277"/>
      <c r="G35" s="277"/>
      <c r="H35" s="277"/>
      <c r="I35" s="278"/>
    </row>
    <row r="36" spans="1:9">
      <c r="A36" s="82"/>
      <c r="B36" s="82"/>
      <c r="C36" s="83" t="s">
        <v>1640</v>
      </c>
      <c r="D36" s="81"/>
      <c r="E36" s="278"/>
      <c r="F36" s="277"/>
      <c r="G36" s="277"/>
      <c r="H36" s="277"/>
      <c r="I36" s="278"/>
    </row>
    <row r="37" spans="1:9" ht="18" customHeight="1">
      <c r="A37" s="984" t="s">
        <v>1639</v>
      </c>
      <c r="B37" s="984"/>
      <c r="C37" s="984"/>
      <c r="D37" s="81" t="s">
        <v>1666</v>
      </c>
      <c r="E37" s="278"/>
      <c r="F37" s="277"/>
      <c r="G37" s="277"/>
      <c r="H37" s="277"/>
      <c r="I37" s="278"/>
    </row>
    <row r="38" spans="1:9">
      <c r="A38" s="980"/>
      <c r="B38" s="980"/>
      <c r="C38" s="80" t="s">
        <v>1638</v>
      </c>
      <c r="D38" s="80"/>
      <c r="E38" s="268"/>
      <c r="F38" s="277"/>
      <c r="G38" s="277"/>
      <c r="H38" s="277"/>
      <c r="I38" s="278"/>
    </row>
    <row r="39" spans="1:9">
      <c r="A39" s="84"/>
      <c r="B39" s="50"/>
      <c r="C39" s="50"/>
      <c r="D39" s="50"/>
      <c r="E39" s="50"/>
      <c r="F39" s="50"/>
      <c r="G39" s="50"/>
      <c r="H39" s="50"/>
      <c r="I39" s="50"/>
    </row>
    <row r="40" spans="1:9">
      <c r="B40" s="50"/>
      <c r="C40" s="52"/>
    </row>
    <row r="41" spans="1:9">
      <c r="B41" s="54"/>
      <c r="C41" s="53"/>
    </row>
  </sheetData>
  <mergeCells count="31">
    <mergeCell ref="I15:I16"/>
    <mergeCell ref="C17:D17"/>
    <mergeCell ref="C18:D18"/>
    <mergeCell ref="C19:D19"/>
    <mergeCell ref="C22:D22"/>
    <mergeCell ref="C23:D23"/>
    <mergeCell ref="C24:D24"/>
    <mergeCell ref="C25:D25"/>
    <mergeCell ref="C20:D20"/>
    <mergeCell ref="C21:D21"/>
    <mergeCell ref="C28:D28"/>
    <mergeCell ref="C29:D29"/>
    <mergeCell ref="C30:D30"/>
    <mergeCell ref="C31:D31"/>
    <mergeCell ref="C26:D26"/>
    <mergeCell ref="C27:D27"/>
    <mergeCell ref="A35:C35"/>
    <mergeCell ref="A37:C37"/>
    <mergeCell ref="A38:B38"/>
    <mergeCell ref="C32:D32"/>
    <mergeCell ref="C33:D33"/>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00"/>
  <sheetViews>
    <sheetView showZeros="0" view="pageBreakPreview" topLeftCell="A22" zoomScale="85" zoomScaleNormal="100" zoomScaleSheetLayoutView="85" workbookViewId="0">
      <selection activeCell="C51" sqref="C51"/>
    </sheetView>
  </sheetViews>
  <sheetFormatPr defaultColWidth="9.140625" defaultRowHeight="12.75"/>
  <cols>
    <col min="1" max="1" width="12.140625" style="14" customWidth="1"/>
    <col min="2" max="2" width="16.28515625" style="14" hidden="1" customWidth="1"/>
    <col min="3" max="3" width="40.28515625" style="14" customWidth="1"/>
    <col min="4" max="4" width="12.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2,1</v>
      </c>
      <c r="F1" s="10"/>
      <c r="G1" s="10"/>
      <c r="H1" s="10"/>
    </row>
    <row r="2" spans="1:8" s="9" customFormat="1" ht="18.75">
      <c r="A2" s="1001" t="str">
        <f>C9</f>
        <v>Iekšējais ūdensvads</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244</v>
      </c>
      <c r="D9" s="245"/>
      <c r="E9" s="25"/>
      <c r="F9" s="26"/>
      <c r="G9" s="20"/>
      <c r="H9" s="21"/>
    </row>
    <row r="10" spans="1:8" ht="31.5">
      <c r="A10" s="449"/>
      <c r="B10" s="450"/>
      <c r="C10" s="451" t="s">
        <v>1771</v>
      </c>
      <c r="D10" s="451"/>
      <c r="E10" s="452"/>
      <c r="F10" s="453"/>
      <c r="G10" s="20"/>
      <c r="H10" s="21"/>
    </row>
    <row r="11" spans="1:8" ht="13.5">
      <c r="A11" s="227"/>
      <c r="B11" s="454"/>
      <c r="C11" s="228" t="s">
        <v>261</v>
      </c>
      <c r="D11" s="228"/>
      <c r="E11" s="228"/>
      <c r="F11" s="228"/>
      <c r="G11" s="20"/>
      <c r="H11" s="21"/>
    </row>
    <row r="12" spans="1:8">
      <c r="A12" s="229">
        <v>1</v>
      </c>
      <c r="B12" s="454"/>
      <c r="C12" s="230" t="s">
        <v>262</v>
      </c>
      <c r="D12" s="231" t="s">
        <v>263</v>
      </c>
      <c r="E12" s="372" t="s">
        <v>10</v>
      </c>
      <c r="F12" s="372">
        <v>111</v>
      </c>
      <c r="G12" s="20"/>
      <c r="H12" s="21"/>
    </row>
    <row r="13" spans="1:8">
      <c r="A13" s="229">
        <v>2</v>
      </c>
      <c r="B13" s="454"/>
      <c r="C13" s="230" t="s">
        <v>262</v>
      </c>
      <c r="D13" s="231" t="s">
        <v>264</v>
      </c>
      <c r="E13" s="372" t="s">
        <v>10</v>
      </c>
      <c r="F13" s="372">
        <v>121</v>
      </c>
      <c r="G13" s="20"/>
      <c r="H13" s="21"/>
    </row>
    <row r="14" spans="1:8">
      <c r="A14" s="229">
        <v>3</v>
      </c>
      <c r="B14" s="454"/>
      <c r="C14" s="230" t="s">
        <v>262</v>
      </c>
      <c r="D14" s="231" t="s">
        <v>265</v>
      </c>
      <c r="E14" s="372" t="s">
        <v>10</v>
      </c>
      <c r="F14" s="372">
        <v>145</v>
      </c>
      <c r="G14" s="20"/>
      <c r="H14" s="21"/>
    </row>
    <row r="15" spans="1:8">
      <c r="A15" s="229">
        <v>4</v>
      </c>
      <c r="B15" s="454"/>
      <c r="C15" s="230" t="s">
        <v>262</v>
      </c>
      <c r="D15" s="231" t="s">
        <v>266</v>
      </c>
      <c r="E15" s="372" t="s">
        <v>10</v>
      </c>
      <c r="F15" s="372">
        <v>18</v>
      </c>
      <c r="G15" s="20"/>
      <c r="H15" s="21"/>
    </row>
    <row r="16" spans="1:8">
      <c r="A16" s="229">
        <v>5</v>
      </c>
      <c r="B16" s="454"/>
      <c r="C16" s="230" t="s">
        <v>267</v>
      </c>
      <c r="D16" s="231" t="s">
        <v>268</v>
      </c>
      <c r="E16" s="372" t="s">
        <v>30</v>
      </c>
      <c r="F16" s="372">
        <v>2</v>
      </c>
      <c r="G16" s="20"/>
      <c r="H16" s="21"/>
    </row>
    <row r="17" spans="1:8">
      <c r="A17" s="229">
        <v>6</v>
      </c>
      <c r="B17" s="454"/>
      <c r="C17" s="230" t="s">
        <v>267</v>
      </c>
      <c r="D17" s="231" t="s">
        <v>269</v>
      </c>
      <c r="E17" s="372" t="s">
        <v>30</v>
      </c>
      <c r="F17" s="372">
        <v>3</v>
      </c>
      <c r="G17" s="20"/>
      <c r="H17" s="21"/>
    </row>
    <row r="18" spans="1:8">
      <c r="A18" s="229">
        <v>7</v>
      </c>
      <c r="B18" s="454"/>
      <c r="C18" s="230" t="s">
        <v>267</v>
      </c>
      <c r="D18" s="231" t="s">
        <v>270</v>
      </c>
      <c r="E18" s="372" t="s">
        <v>30</v>
      </c>
      <c r="F18" s="372">
        <v>3</v>
      </c>
      <c r="G18" s="20"/>
      <c r="H18" s="21"/>
    </row>
    <row r="19" spans="1:8">
      <c r="A19" s="229">
        <v>8</v>
      </c>
      <c r="B19" s="454"/>
      <c r="C19" s="230" t="s">
        <v>271</v>
      </c>
      <c r="D19" s="231" t="s">
        <v>268</v>
      </c>
      <c r="E19" s="372" t="s">
        <v>30</v>
      </c>
      <c r="F19" s="372">
        <v>1</v>
      </c>
      <c r="G19" s="20"/>
      <c r="H19" s="21"/>
    </row>
    <row r="20" spans="1:8">
      <c r="A20" s="229">
        <v>9</v>
      </c>
      <c r="B20" s="454"/>
      <c r="C20" s="230" t="s">
        <v>272</v>
      </c>
      <c r="D20" s="231" t="s">
        <v>270</v>
      </c>
      <c r="E20" s="372" t="s">
        <v>30</v>
      </c>
      <c r="F20" s="372">
        <v>3</v>
      </c>
      <c r="G20" s="20"/>
      <c r="H20" s="21"/>
    </row>
    <row r="21" spans="1:8">
      <c r="A21" s="229">
        <v>10</v>
      </c>
      <c r="B21" s="454"/>
      <c r="C21" s="230" t="s">
        <v>273</v>
      </c>
      <c r="D21" s="231" t="s">
        <v>270</v>
      </c>
      <c r="E21" s="372" t="s">
        <v>30</v>
      </c>
      <c r="F21" s="372">
        <v>26</v>
      </c>
      <c r="G21" s="20"/>
      <c r="H21" s="21"/>
    </row>
    <row r="22" spans="1:8">
      <c r="A22" s="229">
        <v>11</v>
      </c>
      <c r="B22" s="454"/>
      <c r="C22" s="230" t="s">
        <v>273</v>
      </c>
      <c r="D22" s="231" t="s">
        <v>274</v>
      </c>
      <c r="E22" s="372" t="s">
        <v>30</v>
      </c>
      <c r="F22" s="372">
        <v>11</v>
      </c>
      <c r="G22" s="20"/>
      <c r="H22" s="21"/>
    </row>
    <row r="23" spans="1:8">
      <c r="A23" s="229">
        <v>12</v>
      </c>
      <c r="B23" s="454"/>
      <c r="C23" s="230" t="s">
        <v>275</v>
      </c>
      <c r="D23" s="231" t="s">
        <v>268</v>
      </c>
      <c r="E23" s="372" t="s">
        <v>30</v>
      </c>
      <c r="F23" s="372">
        <v>3</v>
      </c>
      <c r="G23" s="20"/>
      <c r="H23" s="21"/>
    </row>
    <row r="24" spans="1:8">
      <c r="A24" s="229">
        <v>13</v>
      </c>
      <c r="B24" s="454"/>
      <c r="C24" s="230" t="s">
        <v>275</v>
      </c>
      <c r="D24" s="231" t="s">
        <v>269</v>
      </c>
      <c r="E24" s="372" t="s">
        <v>30</v>
      </c>
      <c r="F24" s="372">
        <v>2</v>
      </c>
      <c r="G24" s="20"/>
      <c r="H24" s="21"/>
    </row>
    <row r="25" spans="1:8">
      <c r="A25" s="229">
        <v>14</v>
      </c>
      <c r="B25" s="454"/>
      <c r="C25" s="230" t="s">
        <v>276</v>
      </c>
      <c r="D25" s="231"/>
      <c r="E25" s="372" t="s">
        <v>10</v>
      </c>
      <c r="F25" s="372">
        <v>395</v>
      </c>
      <c r="G25" s="20"/>
      <c r="H25" s="21"/>
    </row>
    <row r="26" spans="1:8">
      <c r="A26" s="229">
        <v>15</v>
      </c>
      <c r="B26" s="454"/>
      <c r="C26" s="232" t="s">
        <v>277</v>
      </c>
      <c r="D26" s="231"/>
      <c r="E26" s="372" t="s">
        <v>10</v>
      </c>
      <c r="F26" s="372">
        <v>395</v>
      </c>
      <c r="G26" s="20"/>
      <c r="H26" s="21"/>
    </row>
    <row r="27" spans="1:8" ht="25.5">
      <c r="A27" s="229">
        <v>16</v>
      </c>
      <c r="B27" s="454"/>
      <c r="C27" s="233" t="s">
        <v>278</v>
      </c>
      <c r="D27" s="373" t="s">
        <v>279</v>
      </c>
      <c r="E27" s="373" t="s">
        <v>13</v>
      </c>
      <c r="F27" s="373">
        <v>1</v>
      </c>
      <c r="G27" s="20"/>
      <c r="H27" s="21"/>
    </row>
    <row r="28" spans="1:8" ht="25.5">
      <c r="A28" s="229">
        <v>17</v>
      </c>
      <c r="B28" s="454"/>
      <c r="C28" s="233" t="s">
        <v>1247</v>
      </c>
      <c r="D28" s="231" t="s">
        <v>270</v>
      </c>
      <c r="E28" s="373" t="s">
        <v>13</v>
      </c>
      <c r="F28" s="372">
        <v>4</v>
      </c>
      <c r="G28" s="20"/>
      <c r="H28" s="21"/>
    </row>
    <row r="29" spans="1:8" ht="25.5">
      <c r="A29" s="229">
        <v>18</v>
      </c>
      <c r="B29" s="454"/>
      <c r="C29" s="233" t="s">
        <v>1248</v>
      </c>
      <c r="D29" s="231" t="s">
        <v>270</v>
      </c>
      <c r="E29" s="373" t="s">
        <v>13</v>
      </c>
      <c r="F29" s="372">
        <v>1</v>
      </c>
      <c r="G29" s="20"/>
      <c r="H29" s="21"/>
    </row>
    <row r="30" spans="1:8" ht="25.5">
      <c r="A30" s="229">
        <v>19</v>
      </c>
      <c r="B30" s="454"/>
      <c r="C30" s="234" t="s">
        <v>280</v>
      </c>
      <c r="D30" s="231"/>
      <c r="E30" s="373" t="s">
        <v>13</v>
      </c>
      <c r="F30" s="372">
        <v>1</v>
      </c>
      <c r="G30" s="20"/>
      <c r="H30" s="21"/>
    </row>
    <row r="31" spans="1:8">
      <c r="A31" s="229"/>
      <c r="B31" s="454"/>
      <c r="C31" s="230"/>
      <c r="D31" s="231"/>
      <c r="E31" s="372"/>
      <c r="F31" s="372"/>
      <c r="G31" s="20"/>
      <c r="H31" s="21"/>
    </row>
    <row r="32" spans="1:8" ht="13.5">
      <c r="A32" s="235"/>
      <c r="B32" s="454"/>
      <c r="C32" s="236" t="s">
        <v>281</v>
      </c>
      <c r="D32" s="236"/>
      <c r="E32" s="236"/>
      <c r="F32" s="236"/>
      <c r="G32" s="20"/>
      <c r="H32" s="21"/>
    </row>
    <row r="33" spans="1:8">
      <c r="A33" s="229">
        <v>1</v>
      </c>
      <c r="B33" s="454"/>
      <c r="C33" s="230" t="s">
        <v>1249</v>
      </c>
      <c r="D33" s="231"/>
      <c r="E33" s="372" t="s">
        <v>30</v>
      </c>
      <c r="F33" s="372">
        <v>1</v>
      </c>
      <c r="G33" s="20"/>
      <c r="H33" s="21"/>
    </row>
    <row r="34" spans="1:8">
      <c r="A34" s="237">
        <v>2</v>
      </c>
      <c r="B34" s="454"/>
      <c r="C34" s="230" t="s">
        <v>1250</v>
      </c>
      <c r="D34" s="238"/>
      <c r="E34" s="372" t="s">
        <v>30</v>
      </c>
      <c r="F34" s="240">
        <v>1</v>
      </c>
      <c r="G34" s="20"/>
      <c r="H34" s="21"/>
    </row>
    <row r="35" spans="1:8">
      <c r="A35" s="237">
        <v>3</v>
      </c>
      <c r="B35" s="454"/>
      <c r="C35" s="232" t="s">
        <v>1670</v>
      </c>
      <c r="D35" s="238"/>
      <c r="E35" s="372" t="s">
        <v>30</v>
      </c>
      <c r="F35" s="241">
        <v>1</v>
      </c>
      <c r="G35" s="20"/>
      <c r="H35" s="21"/>
    </row>
    <row r="36" spans="1:8">
      <c r="A36" s="237">
        <v>4</v>
      </c>
      <c r="B36" s="454"/>
      <c r="C36" s="230" t="s">
        <v>1251</v>
      </c>
      <c r="D36" s="238" t="s">
        <v>294</v>
      </c>
      <c r="E36" s="239" t="s">
        <v>10</v>
      </c>
      <c r="F36" s="242">
        <v>0.5</v>
      </c>
      <c r="G36" s="20"/>
      <c r="H36" s="21"/>
    </row>
    <row r="37" spans="1:8">
      <c r="A37" s="237">
        <v>5</v>
      </c>
      <c r="B37" s="454"/>
      <c r="C37" s="232" t="s">
        <v>1252</v>
      </c>
      <c r="D37" s="238" t="s">
        <v>269</v>
      </c>
      <c r="E37" s="239" t="s">
        <v>10</v>
      </c>
      <c r="F37" s="242">
        <v>0.5</v>
      </c>
      <c r="G37" s="20"/>
      <c r="H37" s="21"/>
    </row>
    <row r="38" spans="1:8">
      <c r="A38" s="237">
        <v>6</v>
      </c>
      <c r="B38" s="454"/>
      <c r="C38" s="232" t="s">
        <v>1253</v>
      </c>
      <c r="D38" s="238" t="s">
        <v>283</v>
      </c>
      <c r="E38" s="373" t="s">
        <v>13</v>
      </c>
      <c r="F38" s="241">
        <v>1</v>
      </c>
      <c r="G38" s="20"/>
      <c r="H38" s="21"/>
    </row>
    <row r="39" spans="1:8">
      <c r="A39" s="237"/>
      <c r="B39" s="454"/>
      <c r="C39" s="232" t="s">
        <v>1254</v>
      </c>
      <c r="D39" s="238"/>
      <c r="E39" s="239"/>
      <c r="F39" s="241"/>
      <c r="G39" s="20"/>
      <c r="H39" s="21"/>
    </row>
    <row r="40" spans="1:8">
      <c r="A40" s="237">
        <v>7</v>
      </c>
      <c r="B40" s="454"/>
      <c r="C40" s="232" t="s">
        <v>284</v>
      </c>
      <c r="D40" s="238" t="s">
        <v>283</v>
      </c>
      <c r="E40" s="372" t="s">
        <v>30</v>
      </c>
      <c r="F40" s="241">
        <v>1</v>
      </c>
      <c r="G40" s="20"/>
      <c r="H40" s="21"/>
    </row>
    <row r="41" spans="1:8">
      <c r="A41" s="237">
        <v>8</v>
      </c>
      <c r="B41" s="454"/>
      <c r="C41" s="232" t="s">
        <v>1255</v>
      </c>
      <c r="D41" s="238" t="s">
        <v>294</v>
      </c>
      <c r="E41" s="372" t="s">
        <v>30</v>
      </c>
      <c r="F41" s="241">
        <v>5</v>
      </c>
      <c r="G41" s="20"/>
      <c r="H41" s="21"/>
    </row>
    <row r="42" spans="1:8">
      <c r="A42" s="237">
        <v>9</v>
      </c>
      <c r="B42" s="454"/>
      <c r="C42" s="232" t="s">
        <v>1256</v>
      </c>
      <c r="D42" s="238" t="s">
        <v>285</v>
      </c>
      <c r="E42" s="372" t="s">
        <v>30</v>
      </c>
      <c r="F42" s="241">
        <v>2</v>
      </c>
      <c r="G42" s="20"/>
      <c r="H42" s="21"/>
    </row>
    <row r="43" spans="1:8">
      <c r="A43" s="237">
        <v>10</v>
      </c>
      <c r="B43" s="454"/>
      <c r="C43" s="232" t="s">
        <v>286</v>
      </c>
      <c r="D43" s="238" t="s">
        <v>269</v>
      </c>
      <c r="E43" s="372" t="s">
        <v>30</v>
      </c>
      <c r="F43" s="241">
        <v>1</v>
      </c>
      <c r="G43" s="20"/>
      <c r="H43" s="21"/>
    </row>
    <row r="44" spans="1:8">
      <c r="A44" s="237">
        <v>11</v>
      </c>
      <c r="B44" s="454"/>
      <c r="C44" s="232" t="s">
        <v>1257</v>
      </c>
      <c r="D44" s="238" t="s">
        <v>269</v>
      </c>
      <c r="E44" s="372" t="s">
        <v>30</v>
      </c>
      <c r="F44" s="241">
        <v>1</v>
      </c>
      <c r="G44" s="20"/>
      <c r="H44" s="21"/>
    </row>
    <row r="45" spans="1:8">
      <c r="A45" s="237">
        <v>12</v>
      </c>
      <c r="B45" s="454"/>
      <c r="C45" s="232" t="s">
        <v>287</v>
      </c>
      <c r="D45" s="238" t="s">
        <v>269</v>
      </c>
      <c r="E45" s="372" t="s">
        <v>30</v>
      </c>
      <c r="F45" s="239">
        <v>1</v>
      </c>
      <c r="G45" s="20"/>
      <c r="H45" s="21"/>
    </row>
    <row r="46" spans="1:8">
      <c r="A46" s="237">
        <v>13</v>
      </c>
      <c r="B46" s="454"/>
      <c r="C46" s="232" t="s">
        <v>288</v>
      </c>
      <c r="D46" s="238" t="s">
        <v>269</v>
      </c>
      <c r="E46" s="372" t="s">
        <v>30</v>
      </c>
      <c r="F46" s="239">
        <v>1</v>
      </c>
      <c r="G46" s="20"/>
      <c r="H46" s="21"/>
    </row>
    <row r="47" spans="1:8">
      <c r="A47" s="237">
        <v>14</v>
      </c>
      <c r="B47" s="454"/>
      <c r="C47" s="230" t="s">
        <v>950</v>
      </c>
      <c r="D47" s="238"/>
      <c r="E47" s="372" t="s">
        <v>30</v>
      </c>
      <c r="F47" s="239">
        <v>1</v>
      </c>
      <c r="G47" s="20"/>
      <c r="H47" s="21"/>
    </row>
    <row r="48" spans="1:8">
      <c r="A48" s="237">
        <v>15</v>
      </c>
      <c r="B48" s="454"/>
      <c r="C48" s="230" t="s">
        <v>1258</v>
      </c>
      <c r="D48" s="238" t="s">
        <v>268</v>
      </c>
      <c r="E48" s="372" t="s">
        <v>30</v>
      </c>
      <c r="F48" s="239">
        <v>1</v>
      </c>
      <c r="G48" s="20"/>
      <c r="H48" s="21"/>
    </row>
    <row r="49" spans="1:8">
      <c r="A49" s="237">
        <v>16</v>
      </c>
      <c r="B49" s="454"/>
      <c r="C49" s="230" t="s">
        <v>1259</v>
      </c>
      <c r="D49" s="238"/>
      <c r="E49" s="372" t="s">
        <v>30</v>
      </c>
      <c r="F49" s="239">
        <v>1</v>
      </c>
      <c r="G49" s="20"/>
      <c r="H49" s="21"/>
    </row>
    <row r="50" spans="1:8">
      <c r="A50" s="237">
        <v>17</v>
      </c>
      <c r="B50" s="454"/>
      <c r="C50" s="232" t="s">
        <v>1260</v>
      </c>
      <c r="D50" s="238"/>
      <c r="E50" s="372" t="s">
        <v>30</v>
      </c>
      <c r="F50" s="239">
        <v>2</v>
      </c>
      <c r="G50" s="20"/>
      <c r="H50" s="21"/>
    </row>
    <row r="51" spans="1:8">
      <c r="A51" s="237">
        <v>18</v>
      </c>
      <c r="B51" s="454"/>
      <c r="C51" s="232" t="s">
        <v>1671</v>
      </c>
      <c r="D51" s="238"/>
      <c r="E51" s="372" t="s">
        <v>30</v>
      </c>
      <c r="F51" s="239">
        <v>2</v>
      </c>
      <c r="G51" s="20"/>
      <c r="H51" s="21"/>
    </row>
    <row r="52" spans="1:8">
      <c r="A52" s="929" t="s">
        <v>2200</v>
      </c>
      <c r="B52" s="930"/>
      <c r="C52" s="931" t="s">
        <v>2210</v>
      </c>
      <c r="D52" s="932"/>
      <c r="E52" s="933" t="s">
        <v>30</v>
      </c>
      <c r="F52" s="933">
        <v>1</v>
      </c>
      <c r="G52" s="20"/>
      <c r="H52" s="21"/>
    </row>
    <row r="53" spans="1:8">
      <c r="A53" s="229">
        <v>19</v>
      </c>
      <c r="B53" s="454"/>
      <c r="C53" s="230" t="s">
        <v>289</v>
      </c>
      <c r="D53" s="231"/>
      <c r="E53" s="373" t="s">
        <v>13</v>
      </c>
      <c r="F53" s="372">
        <v>1</v>
      </c>
      <c r="G53" s="20"/>
      <c r="H53" s="21"/>
    </row>
    <row r="54" spans="1:8" ht="27">
      <c r="A54" s="227"/>
      <c r="B54" s="454"/>
      <c r="C54" s="228" t="s">
        <v>290</v>
      </c>
      <c r="D54" s="228"/>
      <c r="E54" s="228"/>
      <c r="F54" s="228"/>
      <c r="G54" s="20"/>
      <c r="H54" s="21"/>
    </row>
    <row r="55" spans="1:8">
      <c r="A55" s="229">
        <v>1</v>
      </c>
      <c r="B55" s="454"/>
      <c r="C55" s="230" t="s">
        <v>291</v>
      </c>
      <c r="D55" s="231" t="s">
        <v>283</v>
      </c>
      <c r="E55" s="372" t="s">
        <v>10</v>
      </c>
      <c r="F55" s="372">
        <v>3</v>
      </c>
      <c r="G55" s="20"/>
      <c r="H55" s="21"/>
    </row>
    <row r="56" spans="1:8">
      <c r="A56" s="229">
        <v>2</v>
      </c>
      <c r="B56" s="454"/>
      <c r="C56" s="230" t="s">
        <v>292</v>
      </c>
      <c r="D56" s="231" t="s">
        <v>293</v>
      </c>
      <c r="E56" s="372" t="s">
        <v>10</v>
      </c>
      <c r="F56" s="372">
        <v>195</v>
      </c>
      <c r="G56" s="20"/>
      <c r="H56" s="21"/>
    </row>
    <row r="57" spans="1:8">
      <c r="A57" s="229">
        <v>3</v>
      </c>
      <c r="B57" s="454"/>
      <c r="C57" s="230" t="s">
        <v>295</v>
      </c>
      <c r="D57" s="231" t="s">
        <v>293</v>
      </c>
      <c r="E57" s="372" t="s">
        <v>30</v>
      </c>
      <c r="F57" s="372">
        <v>14</v>
      </c>
      <c r="G57" s="20"/>
      <c r="H57" s="21"/>
    </row>
    <row r="58" spans="1:8">
      <c r="A58" s="229">
        <v>4</v>
      </c>
      <c r="B58" s="454"/>
      <c r="C58" s="230" t="s">
        <v>296</v>
      </c>
      <c r="D58" s="231" t="s">
        <v>293</v>
      </c>
      <c r="E58" s="372" t="s">
        <v>30</v>
      </c>
      <c r="F58" s="372">
        <v>12</v>
      </c>
      <c r="G58" s="20"/>
      <c r="H58" s="21"/>
    </row>
    <row r="59" spans="1:8">
      <c r="A59" s="229">
        <v>5</v>
      </c>
      <c r="B59" s="454"/>
      <c r="C59" s="230" t="s">
        <v>1261</v>
      </c>
      <c r="D59" s="231"/>
      <c r="E59" s="372" t="s">
        <v>30</v>
      </c>
      <c r="F59" s="372">
        <v>12</v>
      </c>
      <c r="G59" s="20"/>
      <c r="H59" s="21"/>
    </row>
    <row r="60" spans="1:8">
      <c r="A60" s="229"/>
      <c r="B60" s="454"/>
      <c r="C60" s="230" t="s">
        <v>1262</v>
      </c>
      <c r="D60" s="231"/>
      <c r="E60" s="372"/>
      <c r="F60" s="372"/>
      <c r="G60" s="20"/>
      <c r="H60" s="21"/>
    </row>
    <row r="61" spans="1:8">
      <c r="A61" s="229">
        <v>6</v>
      </c>
      <c r="B61" s="454"/>
      <c r="C61" s="232" t="s">
        <v>1263</v>
      </c>
      <c r="D61" s="231"/>
      <c r="E61" s="373" t="s">
        <v>13</v>
      </c>
      <c r="F61" s="372">
        <v>12</v>
      </c>
      <c r="G61" s="20"/>
      <c r="H61" s="21"/>
    </row>
    <row r="62" spans="1:8">
      <c r="A62" s="229"/>
      <c r="B62" s="454"/>
      <c r="C62" s="233" t="s">
        <v>1264</v>
      </c>
      <c r="D62" s="231"/>
      <c r="E62" s="372"/>
      <c r="F62" s="372"/>
      <c r="G62" s="20"/>
      <c r="H62" s="21"/>
    </row>
    <row r="63" spans="1:8">
      <c r="A63" s="229">
        <v>7</v>
      </c>
      <c r="B63" s="454"/>
      <c r="C63" s="230" t="s">
        <v>297</v>
      </c>
      <c r="D63" s="231" t="s">
        <v>293</v>
      </c>
      <c r="E63" s="372" t="s">
        <v>30</v>
      </c>
      <c r="F63" s="372">
        <v>12</v>
      </c>
      <c r="G63" s="20"/>
      <c r="H63" s="21"/>
    </row>
    <row r="64" spans="1:8">
      <c r="A64" s="229">
        <v>8</v>
      </c>
      <c r="B64" s="454"/>
      <c r="C64" s="230" t="s">
        <v>298</v>
      </c>
      <c r="D64" s="231" t="s">
        <v>293</v>
      </c>
      <c r="E64" s="372" t="s">
        <v>30</v>
      </c>
      <c r="F64" s="372">
        <v>12</v>
      </c>
      <c r="G64" s="20"/>
      <c r="H64" s="21"/>
    </row>
    <row r="65" spans="1:8">
      <c r="A65" s="229">
        <v>9</v>
      </c>
      <c r="B65" s="454"/>
      <c r="C65" s="232" t="s">
        <v>299</v>
      </c>
      <c r="D65" s="231" t="s">
        <v>293</v>
      </c>
      <c r="E65" s="372" t="s">
        <v>30</v>
      </c>
      <c r="F65" s="372">
        <v>12</v>
      </c>
      <c r="G65" s="20"/>
      <c r="H65" s="21"/>
    </row>
    <row r="66" spans="1:8">
      <c r="A66" s="229">
        <v>10</v>
      </c>
      <c r="B66" s="454"/>
      <c r="C66" s="230" t="s">
        <v>1265</v>
      </c>
      <c r="D66" s="231" t="s">
        <v>300</v>
      </c>
      <c r="E66" s="372" t="s">
        <v>30</v>
      </c>
      <c r="F66" s="372">
        <v>12</v>
      </c>
      <c r="G66" s="20"/>
      <c r="H66" s="21"/>
    </row>
    <row r="67" spans="1:8">
      <c r="A67" s="229">
        <v>11</v>
      </c>
      <c r="B67" s="454"/>
      <c r="C67" s="230" t="s">
        <v>296</v>
      </c>
      <c r="D67" s="231" t="s">
        <v>293</v>
      </c>
      <c r="E67" s="372" t="s">
        <v>30</v>
      </c>
      <c r="F67" s="372">
        <v>12</v>
      </c>
      <c r="G67" s="20"/>
      <c r="H67" s="21"/>
    </row>
    <row r="68" spans="1:8">
      <c r="A68" s="229">
        <v>12</v>
      </c>
      <c r="B68" s="454"/>
      <c r="C68" s="232" t="s">
        <v>277</v>
      </c>
      <c r="D68" s="231"/>
      <c r="E68" s="372" t="s">
        <v>10</v>
      </c>
      <c r="F68" s="372">
        <v>195</v>
      </c>
      <c r="G68" s="20"/>
      <c r="H68" s="21"/>
    </row>
    <row r="69" spans="1:8">
      <c r="A69" s="229">
        <v>13</v>
      </c>
      <c r="B69" s="454"/>
      <c r="C69" s="232" t="s">
        <v>1266</v>
      </c>
      <c r="D69" s="1032"/>
      <c r="E69" s="1033" t="s">
        <v>13</v>
      </c>
      <c r="F69" s="1034">
        <v>1</v>
      </c>
      <c r="G69" s="20"/>
      <c r="H69" s="21"/>
    </row>
    <row r="70" spans="1:8">
      <c r="A70" s="229"/>
      <c r="B70" s="454"/>
      <c r="C70" s="232" t="s">
        <v>1267</v>
      </c>
      <c r="D70" s="1032"/>
      <c r="E70" s="1033"/>
      <c r="F70" s="1034"/>
      <c r="G70" s="20"/>
      <c r="H70" s="21"/>
    </row>
    <row r="71" spans="1:8">
      <c r="A71" s="229"/>
      <c r="B71" s="454"/>
      <c r="C71" s="232" t="s">
        <v>1268</v>
      </c>
      <c r="D71" s="1032"/>
      <c r="E71" s="1033"/>
      <c r="F71" s="1034"/>
      <c r="G71" s="20"/>
      <c r="H71" s="21"/>
    </row>
    <row r="72" spans="1:8">
      <c r="A72" s="229"/>
      <c r="B72" s="454"/>
      <c r="C72" s="232" t="s">
        <v>1269</v>
      </c>
      <c r="D72" s="1032"/>
      <c r="E72" s="1033"/>
      <c r="F72" s="1034"/>
      <c r="G72" s="20"/>
      <c r="H72" s="21"/>
    </row>
    <row r="73" spans="1:8">
      <c r="A73" s="229">
        <v>14</v>
      </c>
      <c r="B73" s="454"/>
      <c r="C73" s="230" t="s">
        <v>301</v>
      </c>
      <c r="D73" s="231"/>
      <c r="E73" s="372" t="s">
        <v>13</v>
      </c>
      <c r="F73" s="372">
        <v>1</v>
      </c>
      <c r="G73" s="20"/>
      <c r="H73" s="21"/>
    </row>
    <row r="74" spans="1:8" ht="13.5">
      <c r="A74" s="235"/>
      <c r="B74" s="454"/>
      <c r="C74" s="228" t="s">
        <v>302</v>
      </c>
      <c r="D74" s="228"/>
      <c r="E74" s="228"/>
      <c r="F74" s="228"/>
      <c r="G74" s="20"/>
      <c r="H74" s="21"/>
    </row>
    <row r="75" spans="1:8">
      <c r="A75" s="229">
        <v>1</v>
      </c>
      <c r="B75" s="454"/>
      <c r="C75" s="230" t="s">
        <v>262</v>
      </c>
      <c r="D75" s="231" t="s">
        <v>263</v>
      </c>
      <c r="E75" s="372" t="s">
        <v>10</v>
      </c>
      <c r="F75" s="372">
        <v>111</v>
      </c>
      <c r="G75" s="20"/>
      <c r="H75" s="21"/>
    </row>
    <row r="76" spans="1:8">
      <c r="A76" s="229">
        <v>2</v>
      </c>
      <c r="B76" s="454"/>
      <c r="C76" s="230" t="s">
        <v>262</v>
      </c>
      <c r="D76" s="231" t="s">
        <v>264</v>
      </c>
      <c r="E76" s="372" t="s">
        <v>10</v>
      </c>
      <c r="F76" s="240">
        <v>121</v>
      </c>
      <c r="G76" s="20"/>
      <c r="H76" s="21"/>
    </row>
    <row r="77" spans="1:8">
      <c r="A77" s="229">
        <v>3</v>
      </c>
      <c r="B77" s="454"/>
      <c r="C77" s="230" t="s">
        <v>262</v>
      </c>
      <c r="D77" s="231" t="s">
        <v>265</v>
      </c>
      <c r="E77" s="372" t="s">
        <v>10</v>
      </c>
      <c r="F77" s="241">
        <v>145</v>
      </c>
      <c r="G77" s="20"/>
      <c r="H77" s="21"/>
    </row>
    <row r="78" spans="1:8">
      <c r="A78" s="229">
        <v>4</v>
      </c>
      <c r="B78" s="454"/>
      <c r="C78" s="230" t="s">
        <v>267</v>
      </c>
      <c r="D78" s="231" t="s">
        <v>268</v>
      </c>
      <c r="E78" s="372" t="s">
        <v>30</v>
      </c>
      <c r="F78" s="372">
        <v>77</v>
      </c>
      <c r="G78" s="20"/>
      <c r="H78" s="21"/>
    </row>
    <row r="79" spans="1:8">
      <c r="A79" s="237">
        <v>5</v>
      </c>
      <c r="B79" s="454"/>
      <c r="C79" s="230" t="s">
        <v>267</v>
      </c>
      <c r="D79" s="231" t="s">
        <v>269</v>
      </c>
      <c r="E79" s="372" t="s">
        <v>30</v>
      </c>
      <c r="F79" s="372">
        <v>3</v>
      </c>
      <c r="G79" s="20"/>
      <c r="H79" s="21"/>
    </row>
    <row r="80" spans="1:8">
      <c r="A80" s="237">
        <v>6</v>
      </c>
      <c r="B80" s="454"/>
      <c r="C80" s="230" t="s">
        <v>267</v>
      </c>
      <c r="D80" s="238" t="s">
        <v>270</v>
      </c>
      <c r="E80" s="372" t="s">
        <v>30</v>
      </c>
      <c r="F80" s="241">
        <v>3</v>
      </c>
      <c r="G80" s="20"/>
      <c r="H80" s="21"/>
    </row>
    <row r="81" spans="1:8">
      <c r="A81" s="237">
        <v>7</v>
      </c>
      <c r="B81" s="454"/>
      <c r="C81" s="230" t="s">
        <v>272</v>
      </c>
      <c r="D81" s="238" t="s">
        <v>270</v>
      </c>
      <c r="E81" s="372" t="s">
        <v>30</v>
      </c>
      <c r="F81" s="241">
        <v>2</v>
      </c>
      <c r="G81" s="20"/>
      <c r="H81" s="21"/>
    </row>
    <row r="82" spans="1:8">
      <c r="A82" s="237">
        <v>8</v>
      </c>
      <c r="B82" s="454"/>
      <c r="C82" s="230" t="s">
        <v>273</v>
      </c>
      <c r="D82" s="238" t="s">
        <v>270</v>
      </c>
      <c r="E82" s="372" t="s">
        <v>30</v>
      </c>
      <c r="F82" s="241">
        <v>26</v>
      </c>
      <c r="G82" s="20"/>
      <c r="H82" s="21"/>
    </row>
    <row r="83" spans="1:8">
      <c r="A83" s="237">
        <v>9</v>
      </c>
      <c r="B83" s="454"/>
      <c r="C83" s="230" t="s">
        <v>275</v>
      </c>
      <c r="D83" s="238" t="s">
        <v>268</v>
      </c>
      <c r="E83" s="372" t="s">
        <v>30</v>
      </c>
      <c r="F83" s="241">
        <v>3</v>
      </c>
      <c r="G83" s="20"/>
      <c r="H83" s="21"/>
    </row>
    <row r="84" spans="1:8">
      <c r="A84" s="237">
        <v>10</v>
      </c>
      <c r="B84" s="454"/>
      <c r="C84" s="230" t="s">
        <v>275</v>
      </c>
      <c r="D84" s="238" t="s">
        <v>269</v>
      </c>
      <c r="E84" s="372" t="s">
        <v>30</v>
      </c>
      <c r="F84" s="241">
        <v>2</v>
      </c>
      <c r="G84" s="20"/>
      <c r="H84" s="21"/>
    </row>
    <row r="85" spans="1:8">
      <c r="A85" s="237">
        <v>11</v>
      </c>
      <c r="B85" s="454"/>
      <c r="C85" s="232" t="s">
        <v>1270</v>
      </c>
      <c r="D85" s="238"/>
      <c r="E85" s="239" t="s">
        <v>10</v>
      </c>
      <c r="F85" s="241">
        <v>377</v>
      </c>
      <c r="G85" s="20"/>
      <c r="H85" s="21"/>
    </row>
    <row r="86" spans="1:8">
      <c r="A86" s="237">
        <v>12</v>
      </c>
      <c r="B86" s="454"/>
      <c r="C86" s="232" t="s">
        <v>277</v>
      </c>
      <c r="D86" s="238"/>
      <c r="E86" s="239" t="s">
        <v>10</v>
      </c>
      <c r="F86" s="241">
        <v>377</v>
      </c>
      <c r="G86" s="20"/>
      <c r="H86" s="21"/>
    </row>
    <row r="87" spans="1:8">
      <c r="A87" s="237">
        <v>13</v>
      </c>
      <c r="B87" s="454"/>
      <c r="C87" s="230" t="s">
        <v>280</v>
      </c>
      <c r="D87" s="238"/>
      <c r="E87" s="239" t="s">
        <v>13</v>
      </c>
      <c r="F87" s="241">
        <v>1</v>
      </c>
      <c r="G87" s="20"/>
      <c r="H87" s="21"/>
    </row>
    <row r="88" spans="1:8" ht="13.5">
      <c r="A88" s="235"/>
      <c r="B88" s="454"/>
      <c r="C88" s="228" t="s">
        <v>303</v>
      </c>
      <c r="D88" s="228"/>
      <c r="E88" s="228"/>
      <c r="F88" s="228"/>
      <c r="G88" s="20"/>
      <c r="H88" s="21"/>
    </row>
    <row r="89" spans="1:8">
      <c r="A89" s="237">
        <v>1</v>
      </c>
      <c r="B89" s="454"/>
      <c r="C89" s="232" t="s">
        <v>262</v>
      </c>
      <c r="D89" s="238" t="s">
        <v>265</v>
      </c>
      <c r="E89" s="239" t="s">
        <v>10</v>
      </c>
      <c r="F89" s="239">
        <v>205</v>
      </c>
      <c r="G89" s="20"/>
      <c r="H89" s="21"/>
    </row>
    <row r="90" spans="1:8">
      <c r="A90" s="237">
        <v>2</v>
      </c>
      <c r="B90" s="454"/>
      <c r="C90" s="230" t="s">
        <v>271</v>
      </c>
      <c r="D90" s="238" t="s">
        <v>268</v>
      </c>
      <c r="E90" s="372" t="s">
        <v>30</v>
      </c>
      <c r="F90" s="239">
        <v>1</v>
      </c>
      <c r="G90" s="20"/>
      <c r="H90" s="21"/>
    </row>
    <row r="91" spans="1:8">
      <c r="A91" s="237">
        <v>3</v>
      </c>
      <c r="B91" s="454"/>
      <c r="C91" s="232" t="s">
        <v>267</v>
      </c>
      <c r="D91" s="238" t="s">
        <v>270</v>
      </c>
      <c r="E91" s="372" t="s">
        <v>30</v>
      </c>
      <c r="F91" s="239">
        <v>4</v>
      </c>
      <c r="G91" s="20"/>
      <c r="H91" s="21"/>
    </row>
    <row r="92" spans="1:8">
      <c r="A92" s="237">
        <v>4</v>
      </c>
      <c r="B92" s="454"/>
      <c r="C92" s="232" t="s">
        <v>275</v>
      </c>
      <c r="D92" s="238" t="s">
        <v>270</v>
      </c>
      <c r="E92" s="372" t="s">
        <v>30</v>
      </c>
      <c r="F92" s="239">
        <v>2</v>
      </c>
      <c r="G92" s="20"/>
      <c r="H92" s="21"/>
    </row>
    <row r="93" spans="1:8">
      <c r="A93" s="229">
        <v>5</v>
      </c>
      <c r="B93" s="454"/>
      <c r="C93" s="230" t="s">
        <v>272</v>
      </c>
      <c r="D93" s="231" t="s">
        <v>270</v>
      </c>
      <c r="E93" s="372" t="s">
        <v>30</v>
      </c>
      <c r="F93" s="372">
        <v>1</v>
      </c>
      <c r="G93" s="20"/>
      <c r="H93" s="21"/>
    </row>
    <row r="94" spans="1:8">
      <c r="A94" s="229">
        <v>6</v>
      </c>
      <c r="B94" s="454"/>
      <c r="C94" s="232" t="s">
        <v>1270</v>
      </c>
      <c r="D94" s="231"/>
      <c r="E94" s="372" t="s">
        <v>10</v>
      </c>
      <c r="F94" s="372">
        <v>205</v>
      </c>
      <c r="G94" s="20"/>
      <c r="H94" s="21"/>
    </row>
    <row r="95" spans="1:8">
      <c r="A95" s="229">
        <v>7</v>
      </c>
      <c r="B95" s="454"/>
      <c r="C95" s="232" t="s">
        <v>277</v>
      </c>
      <c r="D95" s="231"/>
      <c r="E95" s="372" t="s">
        <v>10</v>
      </c>
      <c r="F95" s="372">
        <v>205</v>
      </c>
      <c r="G95" s="20"/>
      <c r="H95" s="21"/>
    </row>
    <row r="96" spans="1:8" s="16" customFormat="1">
      <c r="A96" s="229">
        <v>8</v>
      </c>
      <c r="B96" s="454"/>
      <c r="C96" s="230" t="s">
        <v>280</v>
      </c>
      <c r="D96" s="231"/>
      <c r="E96" s="372" t="s">
        <v>13</v>
      </c>
      <c r="F96" s="372">
        <v>1</v>
      </c>
      <c r="G96" s="45"/>
      <c r="H96" s="46"/>
    </row>
    <row r="97" spans="1:8">
      <c r="A97" s="47"/>
      <c r="B97" s="47"/>
      <c r="C97" s="48"/>
      <c r="D97" s="48"/>
      <c r="E97" s="48" t="s">
        <v>1</v>
      </c>
      <c r="F97" s="49"/>
      <c r="G97" s="20"/>
      <c r="H97" s="21"/>
    </row>
    <row r="99" spans="1:8" s="50" customFormat="1" ht="12.75" customHeight="1">
      <c r="B99" s="51" t="str">
        <f>'1,1'!B22</f>
        <v>Piezīmes:</v>
      </c>
    </row>
    <row r="100" spans="1:8" s="50" customFormat="1" ht="45" customHeight="1">
      <c r="A100"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0" s="998"/>
      <c r="C100" s="998"/>
      <c r="D100" s="998"/>
      <c r="E100" s="998"/>
      <c r="F100" s="998"/>
      <c r="G100" s="998"/>
      <c r="H100" s="998"/>
    </row>
  </sheetData>
  <mergeCells count="11">
    <mergeCell ref="A1:C1"/>
    <mergeCell ref="A2:H2"/>
    <mergeCell ref="A7:A8"/>
    <mergeCell ref="B7:B8"/>
    <mergeCell ref="E7:E8"/>
    <mergeCell ref="F7:F8"/>
    <mergeCell ref="A100:H100"/>
    <mergeCell ref="C7:D8"/>
    <mergeCell ref="D69:D72"/>
    <mergeCell ref="E69:E72"/>
    <mergeCell ref="F69:F72"/>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topLeftCell="A18" zoomScaleNormal="100" zoomScaleSheetLayoutView="100" workbookViewId="0">
      <selection activeCell="F11" sqref="F11:F32"/>
    </sheetView>
  </sheetViews>
  <sheetFormatPr defaultColWidth="9.140625" defaultRowHeight="12.75"/>
  <cols>
    <col min="1" max="1" width="12.140625" style="14" customWidth="1"/>
    <col min="2" max="2" width="16.28515625" style="14" hidden="1" customWidth="1"/>
    <col min="3" max="3" width="40.28515625" style="14" customWidth="1"/>
    <col min="4" max="4" width="15.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2,2</v>
      </c>
      <c r="F1" s="10"/>
      <c r="G1" s="10"/>
      <c r="H1" s="10"/>
    </row>
    <row r="2" spans="1:8" s="9" customFormat="1" ht="18.75">
      <c r="A2" s="1001" t="str">
        <f>C9</f>
        <v>Iekšējā kanalizācija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245</v>
      </c>
      <c r="D9" s="245"/>
      <c r="E9" s="25"/>
      <c r="F9" s="26"/>
      <c r="G9" s="20"/>
      <c r="H9" s="21"/>
    </row>
    <row r="10" spans="1:8" ht="31.5">
      <c r="A10" s="449"/>
      <c r="B10" s="450"/>
      <c r="C10" s="451" t="s">
        <v>1772</v>
      </c>
      <c r="D10" s="451"/>
      <c r="E10" s="452"/>
      <c r="F10" s="453"/>
      <c r="G10" s="20"/>
      <c r="H10" s="21"/>
    </row>
    <row r="11" spans="1:8" ht="13.5">
      <c r="A11" s="246"/>
      <c r="B11" s="455"/>
      <c r="C11" s="247" t="s">
        <v>1271</v>
      </c>
      <c r="D11" s="247"/>
      <c r="E11" s="247"/>
      <c r="F11" s="247"/>
      <c r="G11" s="20"/>
      <c r="H11" s="21"/>
    </row>
    <row r="12" spans="1:8">
      <c r="A12" s="248">
        <v>1</v>
      </c>
      <c r="B12" s="455"/>
      <c r="C12" s="249" t="s">
        <v>304</v>
      </c>
      <c r="D12" s="250" t="s">
        <v>12</v>
      </c>
      <c r="E12" s="251" t="s">
        <v>10</v>
      </c>
      <c r="F12" s="251">
        <v>155</v>
      </c>
      <c r="G12" s="20"/>
      <c r="H12" s="21"/>
    </row>
    <row r="13" spans="1:8">
      <c r="A13" s="248">
        <v>2</v>
      </c>
      <c r="B13" s="455"/>
      <c r="C13" s="249" t="s">
        <v>304</v>
      </c>
      <c r="D13" s="250" t="s">
        <v>305</v>
      </c>
      <c r="E13" s="251" t="s">
        <v>10</v>
      </c>
      <c r="F13" s="251">
        <v>120</v>
      </c>
      <c r="G13" s="20"/>
      <c r="H13" s="21"/>
    </row>
    <row r="14" spans="1:8">
      <c r="A14" s="248">
        <v>3</v>
      </c>
      <c r="B14" s="455"/>
      <c r="C14" s="249" t="s">
        <v>304</v>
      </c>
      <c r="D14" s="250" t="s">
        <v>306</v>
      </c>
      <c r="E14" s="251" t="s">
        <v>10</v>
      </c>
      <c r="F14" s="251">
        <v>78</v>
      </c>
      <c r="G14" s="20"/>
      <c r="H14" s="21"/>
    </row>
    <row r="15" spans="1:8">
      <c r="A15" s="248">
        <v>4</v>
      </c>
      <c r="B15" s="455"/>
      <c r="C15" s="252" t="s">
        <v>307</v>
      </c>
      <c r="D15" s="250" t="s">
        <v>12</v>
      </c>
      <c r="E15" s="251" t="s">
        <v>30</v>
      </c>
      <c r="F15" s="251">
        <v>7</v>
      </c>
      <c r="G15" s="20"/>
      <c r="H15" s="21"/>
    </row>
    <row r="16" spans="1:8">
      <c r="A16" s="248">
        <v>5</v>
      </c>
      <c r="B16" s="455"/>
      <c r="C16" s="249" t="s">
        <v>308</v>
      </c>
      <c r="D16" s="250" t="s">
        <v>305</v>
      </c>
      <c r="E16" s="251" t="s">
        <v>30</v>
      </c>
      <c r="F16" s="251">
        <v>5</v>
      </c>
      <c r="G16" s="20"/>
      <c r="H16" s="21"/>
    </row>
    <row r="17" spans="1:8">
      <c r="A17" s="248">
        <v>6</v>
      </c>
      <c r="B17" s="455"/>
      <c r="C17" s="253" t="s">
        <v>309</v>
      </c>
      <c r="D17" s="250" t="s">
        <v>305</v>
      </c>
      <c r="E17" s="251" t="s">
        <v>30</v>
      </c>
      <c r="F17" s="251">
        <v>2</v>
      </c>
      <c r="G17" s="20"/>
      <c r="H17" s="21"/>
    </row>
    <row r="18" spans="1:8">
      <c r="A18" s="248"/>
      <c r="B18" s="455"/>
      <c r="C18" s="253" t="s">
        <v>309</v>
      </c>
      <c r="D18" s="250" t="s">
        <v>306</v>
      </c>
      <c r="E18" s="251" t="s">
        <v>30</v>
      </c>
      <c r="F18" s="251">
        <v>9</v>
      </c>
      <c r="G18" s="20"/>
      <c r="H18" s="21"/>
    </row>
    <row r="19" spans="1:8">
      <c r="A19" s="248">
        <v>7</v>
      </c>
      <c r="B19" s="455"/>
      <c r="C19" s="249" t="s">
        <v>1272</v>
      </c>
      <c r="D19" s="250" t="s">
        <v>283</v>
      </c>
      <c r="E19" s="251" t="s">
        <v>30</v>
      </c>
      <c r="F19" s="251">
        <v>2</v>
      </c>
      <c r="G19" s="20"/>
      <c r="H19" s="21"/>
    </row>
    <row r="20" spans="1:8">
      <c r="A20" s="248">
        <v>8</v>
      </c>
      <c r="B20" s="455"/>
      <c r="C20" s="249" t="s">
        <v>1272</v>
      </c>
      <c r="D20" s="250" t="s">
        <v>883</v>
      </c>
      <c r="E20" s="251" t="s">
        <v>30</v>
      </c>
      <c r="F20" s="251">
        <v>2</v>
      </c>
      <c r="G20" s="20"/>
      <c r="H20" s="21"/>
    </row>
    <row r="21" spans="1:8">
      <c r="A21" s="248">
        <v>9</v>
      </c>
      <c r="B21" s="455"/>
      <c r="C21" s="253" t="s">
        <v>280</v>
      </c>
      <c r="D21" s="250"/>
      <c r="E21" s="251" t="s">
        <v>13</v>
      </c>
      <c r="F21" s="251">
        <v>1</v>
      </c>
      <c r="G21" s="20"/>
      <c r="H21" s="21"/>
    </row>
    <row r="22" spans="1:8">
      <c r="A22" s="248">
        <v>10</v>
      </c>
      <c r="B22" s="455"/>
      <c r="C22" s="253" t="s">
        <v>310</v>
      </c>
      <c r="D22" s="250" t="s">
        <v>311</v>
      </c>
      <c r="E22" s="251" t="s">
        <v>10</v>
      </c>
      <c r="F22" s="251">
        <v>0.5</v>
      </c>
      <c r="G22" s="20"/>
      <c r="H22" s="21"/>
    </row>
    <row r="23" spans="1:8">
      <c r="A23" s="248">
        <v>11</v>
      </c>
      <c r="B23" s="455"/>
      <c r="C23" s="253" t="s">
        <v>310</v>
      </c>
      <c r="D23" s="250" t="s">
        <v>312</v>
      </c>
      <c r="E23" s="251" t="s">
        <v>10</v>
      </c>
      <c r="F23" s="251">
        <v>1</v>
      </c>
      <c r="G23" s="20"/>
      <c r="H23" s="21"/>
    </row>
    <row r="24" spans="1:8" ht="13.5">
      <c r="A24" s="254"/>
      <c r="B24" s="455"/>
      <c r="C24" s="255" t="s">
        <v>313</v>
      </c>
      <c r="D24" s="255"/>
      <c r="E24" s="255"/>
      <c r="F24" s="255"/>
      <c r="G24" s="20"/>
      <c r="H24" s="21"/>
    </row>
    <row r="25" spans="1:8" ht="51">
      <c r="A25" s="256">
        <v>1</v>
      </c>
      <c r="B25" s="455"/>
      <c r="C25" s="257" t="s">
        <v>314</v>
      </c>
      <c r="D25" s="456"/>
      <c r="E25" s="251" t="s">
        <v>13</v>
      </c>
      <c r="F25" s="258">
        <v>1</v>
      </c>
      <c r="G25" s="20"/>
      <c r="H25" s="21"/>
    </row>
    <row r="26" spans="1:8" ht="38.25">
      <c r="A26" s="256">
        <v>2</v>
      </c>
      <c r="B26" s="455"/>
      <c r="C26" s="257" t="s">
        <v>315</v>
      </c>
      <c r="D26" s="456"/>
      <c r="E26" s="251" t="s">
        <v>13</v>
      </c>
      <c r="F26" s="258">
        <v>7</v>
      </c>
      <c r="G26" s="20"/>
      <c r="H26" s="21"/>
    </row>
    <row r="27" spans="1:8" ht="38.25">
      <c r="A27" s="256">
        <v>3</v>
      </c>
      <c r="B27" s="455"/>
      <c r="C27" s="257" t="s">
        <v>316</v>
      </c>
      <c r="D27" s="456"/>
      <c r="E27" s="251" t="s">
        <v>13</v>
      </c>
      <c r="F27" s="258">
        <v>1</v>
      </c>
      <c r="G27" s="20"/>
      <c r="H27" s="21"/>
    </row>
    <row r="28" spans="1:8" ht="25.5">
      <c r="A28" s="256">
        <v>4</v>
      </c>
      <c r="B28" s="455"/>
      <c r="C28" s="257" t="s">
        <v>317</v>
      </c>
      <c r="D28" s="456"/>
      <c r="E28" s="251" t="s">
        <v>13</v>
      </c>
      <c r="F28" s="258">
        <v>14</v>
      </c>
      <c r="G28" s="20"/>
      <c r="H28" s="21"/>
    </row>
    <row r="29" spans="1:8" ht="25.5">
      <c r="A29" s="256">
        <v>5</v>
      </c>
      <c r="B29" s="455"/>
      <c r="C29" s="257" t="s">
        <v>318</v>
      </c>
      <c r="D29" s="456"/>
      <c r="E29" s="251" t="s">
        <v>13</v>
      </c>
      <c r="F29" s="258">
        <v>1</v>
      </c>
      <c r="G29" s="20"/>
      <c r="H29" s="21"/>
    </row>
    <row r="30" spans="1:8" ht="25.5">
      <c r="A30" s="256">
        <v>6</v>
      </c>
      <c r="B30" s="455"/>
      <c r="C30" s="257" t="s">
        <v>319</v>
      </c>
      <c r="D30" s="456"/>
      <c r="E30" s="251" t="s">
        <v>13</v>
      </c>
      <c r="F30" s="258">
        <v>10</v>
      </c>
      <c r="G30" s="20"/>
      <c r="H30" s="21"/>
    </row>
    <row r="31" spans="1:8">
      <c r="A31" s="256">
        <v>7</v>
      </c>
      <c r="B31" s="455"/>
      <c r="C31" s="257" t="s">
        <v>1273</v>
      </c>
      <c r="D31" s="259"/>
      <c r="E31" s="251" t="s">
        <v>13</v>
      </c>
      <c r="F31" s="258">
        <v>3</v>
      </c>
      <c r="G31" s="20"/>
      <c r="H31" s="21"/>
    </row>
    <row r="32" spans="1:8" s="16" customFormat="1">
      <c r="A32" s="256">
        <v>8</v>
      </c>
      <c r="B32" s="455"/>
      <c r="C32" s="258" t="s">
        <v>320</v>
      </c>
      <c r="D32" s="259"/>
      <c r="E32" s="251" t="s">
        <v>13</v>
      </c>
      <c r="F32" s="258">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98"/>
      <c r="C36" s="998"/>
      <c r="D36" s="998"/>
      <c r="E36" s="998"/>
      <c r="F36" s="998"/>
      <c r="G36" s="998"/>
      <c r="H36" s="998"/>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4" zoomScaleNormal="100" zoomScaleSheetLayoutView="100" workbookViewId="0">
      <selection activeCell="F128" sqref="F10:F128"/>
    </sheetView>
  </sheetViews>
  <sheetFormatPr defaultColWidth="9.140625" defaultRowHeight="12.75"/>
  <cols>
    <col min="1" max="1" width="12.14062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2,3</v>
      </c>
      <c r="F1" s="10"/>
      <c r="G1" s="10"/>
      <c r="H1" s="10"/>
    </row>
    <row r="2" spans="1:8" s="9" customFormat="1" ht="18.75">
      <c r="A2" s="1001" t="str">
        <f>C9</f>
        <v>Apkure</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246</v>
      </c>
      <c r="D9" s="245"/>
      <c r="E9" s="25"/>
      <c r="F9" s="26"/>
      <c r="G9" s="20"/>
      <c r="H9" s="21"/>
    </row>
    <row r="10" spans="1:8" ht="31.5">
      <c r="A10" s="449"/>
      <c r="B10" s="457"/>
      <c r="C10" s="451" t="s">
        <v>1773</v>
      </c>
      <c r="D10" s="451"/>
      <c r="E10" s="452"/>
      <c r="F10" s="453"/>
      <c r="G10" s="20"/>
      <c r="H10" s="21"/>
    </row>
    <row r="11" spans="1:8" ht="24">
      <c r="A11" s="458">
        <v>1</v>
      </c>
      <c r="B11" s="454"/>
      <c r="C11" s="459" t="s">
        <v>1274</v>
      </c>
      <c r="D11" s="460" t="s">
        <v>1275</v>
      </c>
      <c r="E11" s="461" t="s">
        <v>30</v>
      </c>
      <c r="F11" s="460">
        <v>2</v>
      </c>
      <c r="G11" s="20"/>
      <c r="H11" s="21"/>
    </row>
    <row r="12" spans="1:8" ht="36">
      <c r="A12" s="458">
        <f t="shared" ref="A12:A50" si="0">A11+1</f>
        <v>2</v>
      </c>
      <c r="B12" s="454"/>
      <c r="C12" s="462" t="s">
        <v>1276</v>
      </c>
      <c r="D12" s="460" t="s">
        <v>1277</v>
      </c>
      <c r="E12" s="461" t="s">
        <v>30</v>
      </c>
      <c r="F12" s="460">
        <v>1</v>
      </c>
      <c r="G12" s="20"/>
      <c r="H12" s="21"/>
    </row>
    <row r="13" spans="1:8" ht="36">
      <c r="A13" s="458">
        <f t="shared" si="0"/>
        <v>3</v>
      </c>
      <c r="B13" s="454"/>
      <c r="C13" s="462" t="s">
        <v>1276</v>
      </c>
      <c r="D13" s="460" t="s">
        <v>1278</v>
      </c>
      <c r="E13" s="461" t="s">
        <v>30</v>
      </c>
      <c r="F13" s="460">
        <v>2</v>
      </c>
      <c r="G13" s="20"/>
      <c r="H13" s="21"/>
    </row>
    <row r="14" spans="1:8" ht="36">
      <c r="A14" s="458">
        <f t="shared" si="0"/>
        <v>4</v>
      </c>
      <c r="B14" s="454"/>
      <c r="C14" s="462" t="s">
        <v>1276</v>
      </c>
      <c r="D14" s="460" t="s">
        <v>1279</v>
      </c>
      <c r="E14" s="461" t="s">
        <v>30</v>
      </c>
      <c r="F14" s="460">
        <v>7</v>
      </c>
      <c r="G14" s="20"/>
      <c r="H14" s="21"/>
    </row>
    <row r="15" spans="1:8" ht="36">
      <c r="A15" s="458">
        <f t="shared" si="0"/>
        <v>5</v>
      </c>
      <c r="B15" s="454"/>
      <c r="C15" s="462" t="s">
        <v>1276</v>
      </c>
      <c r="D15" s="460" t="s">
        <v>1280</v>
      </c>
      <c r="E15" s="461" t="s">
        <v>30</v>
      </c>
      <c r="F15" s="460">
        <v>1</v>
      </c>
      <c r="G15" s="20"/>
      <c r="H15" s="21"/>
    </row>
    <row r="16" spans="1:8" ht="36">
      <c r="A16" s="458">
        <f t="shared" si="0"/>
        <v>6</v>
      </c>
      <c r="B16" s="454"/>
      <c r="C16" s="462" t="s">
        <v>1276</v>
      </c>
      <c r="D16" s="460" t="s">
        <v>1774</v>
      </c>
      <c r="E16" s="461" t="s">
        <v>30</v>
      </c>
      <c r="F16" s="460">
        <v>2</v>
      </c>
      <c r="G16" s="20"/>
      <c r="H16" s="21"/>
    </row>
    <row r="17" spans="1:8" ht="36">
      <c r="A17" s="458">
        <f t="shared" si="0"/>
        <v>7</v>
      </c>
      <c r="B17" s="454"/>
      <c r="C17" s="462" t="s">
        <v>1276</v>
      </c>
      <c r="D17" s="460" t="s">
        <v>1775</v>
      </c>
      <c r="E17" s="461" t="s">
        <v>30</v>
      </c>
      <c r="F17" s="460">
        <v>2</v>
      </c>
      <c r="G17" s="20"/>
      <c r="H17" s="21"/>
    </row>
    <row r="18" spans="1:8" ht="24">
      <c r="A18" s="458">
        <f t="shared" si="0"/>
        <v>8</v>
      </c>
      <c r="B18" s="454"/>
      <c r="C18" s="462" t="s">
        <v>1776</v>
      </c>
      <c r="D18" s="460" t="s">
        <v>1777</v>
      </c>
      <c r="E18" s="461" t="s">
        <v>30</v>
      </c>
      <c r="F18" s="460">
        <v>6</v>
      </c>
      <c r="G18" s="20"/>
      <c r="H18" s="21"/>
    </row>
    <row r="19" spans="1:8" ht="24">
      <c r="A19" s="458">
        <f t="shared" si="0"/>
        <v>9</v>
      </c>
      <c r="B19" s="454"/>
      <c r="C19" s="462" t="s">
        <v>1776</v>
      </c>
      <c r="D19" s="460" t="s">
        <v>1778</v>
      </c>
      <c r="E19" s="461" t="s">
        <v>30</v>
      </c>
      <c r="F19" s="460">
        <v>1</v>
      </c>
      <c r="G19" s="20"/>
      <c r="H19" s="21"/>
    </row>
    <row r="20" spans="1:8">
      <c r="A20" s="458">
        <f t="shared" si="0"/>
        <v>10</v>
      </c>
      <c r="B20" s="454"/>
      <c r="C20" s="459" t="s">
        <v>1281</v>
      </c>
      <c r="D20" s="460" t="s">
        <v>1282</v>
      </c>
      <c r="E20" s="461" t="s">
        <v>30</v>
      </c>
      <c r="F20" s="463">
        <v>24</v>
      </c>
      <c r="G20" s="20"/>
      <c r="H20" s="21"/>
    </row>
    <row r="21" spans="1:8">
      <c r="A21" s="458">
        <f t="shared" si="0"/>
        <v>11</v>
      </c>
      <c r="B21" s="454"/>
      <c r="C21" s="459" t="s">
        <v>1283</v>
      </c>
      <c r="D21" s="463"/>
      <c r="E21" s="461" t="s">
        <v>30</v>
      </c>
      <c r="F21" s="463">
        <v>2</v>
      </c>
      <c r="G21" s="20"/>
      <c r="H21" s="21"/>
    </row>
    <row r="22" spans="1:8">
      <c r="A22" s="458">
        <f t="shared" si="0"/>
        <v>12</v>
      </c>
      <c r="B22" s="454"/>
      <c r="C22" s="459" t="s">
        <v>1284</v>
      </c>
      <c r="D22" s="463" t="s">
        <v>1285</v>
      </c>
      <c r="E22" s="461" t="s">
        <v>30</v>
      </c>
      <c r="F22" s="463">
        <v>2</v>
      </c>
      <c r="G22" s="20"/>
      <c r="H22" s="21"/>
    </row>
    <row r="23" spans="1:8">
      <c r="A23" s="458">
        <f t="shared" si="0"/>
        <v>13</v>
      </c>
      <c r="B23" s="454"/>
      <c r="C23" s="459" t="s">
        <v>1286</v>
      </c>
      <c r="D23" s="463"/>
      <c r="E23" s="464" t="s">
        <v>13</v>
      </c>
      <c r="F23" s="463">
        <v>11</v>
      </c>
      <c r="G23" s="20"/>
      <c r="H23" s="21"/>
    </row>
    <row r="24" spans="1:8">
      <c r="A24" s="458">
        <f t="shared" si="0"/>
        <v>14</v>
      </c>
      <c r="B24" s="454"/>
      <c r="C24" s="465" t="s">
        <v>1287</v>
      </c>
      <c r="D24" s="460"/>
      <c r="E24" s="464" t="s">
        <v>13</v>
      </c>
      <c r="F24" s="463">
        <v>11</v>
      </c>
      <c r="G24" s="20"/>
      <c r="H24" s="21"/>
    </row>
    <row r="25" spans="1:8">
      <c r="A25" s="458">
        <f t="shared" si="0"/>
        <v>15</v>
      </c>
      <c r="B25" s="454"/>
      <c r="C25" s="465" t="s">
        <v>1288</v>
      </c>
      <c r="D25" s="460" t="s">
        <v>1672</v>
      </c>
      <c r="E25" s="461" t="s">
        <v>10</v>
      </c>
      <c r="F25" s="460">
        <v>90</v>
      </c>
      <c r="G25" s="20"/>
      <c r="H25" s="21"/>
    </row>
    <row r="26" spans="1:8">
      <c r="A26" s="458">
        <f t="shared" si="0"/>
        <v>16</v>
      </c>
      <c r="B26" s="454"/>
      <c r="C26" s="465" t="s">
        <v>1288</v>
      </c>
      <c r="D26" s="460" t="s">
        <v>1673</v>
      </c>
      <c r="E26" s="461" t="s">
        <v>10</v>
      </c>
      <c r="F26" s="460">
        <v>120</v>
      </c>
      <c r="G26" s="20"/>
      <c r="H26" s="21"/>
    </row>
    <row r="27" spans="1:8" ht="25.9" customHeight="1">
      <c r="A27" s="458">
        <f t="shared" si="0"/>
        <v>17</v>
      </c>
      <c r="B27" s="454"/>
      <c r="C27" s="465" t="s">
        <v>1288</v>
      </c>
      <c r="D27" s="460" t="s">
        <v>1674</v>
      </c>
      <c r="E27" s="461" t="s">
        <v>10</v>
      </c>
      <c r="F27" s="460">
        <v>85</v>
      </c>
      <c r="G27" s="20"/>
      <c r="H27" s="21"/>
    </row>
    <row r="28" spans="1:8">
      <c r="A28" s="458">
        <f t="shared" si="0"/>
        <v>18</v>
      </c>
      <c r="B28" s="454"/>
      <c r="C28" s="465" t="s">
        <v>1288</v>
      </c>
      <c r="D28" s="460" t="s">
        <v>1675</v>
      </c>
      <c r="E28" s="461" t="s">
        <v>10</v>
      </c>
      <c r="F28" s="460">
        <v>150</v>
      </c>
      <c r="G28" s="20"/>
      <c r="H28" s="21"/>
    </row>
    <row r="29" spans="1:8">
      <c r="A29" s="458">
        <f t="shared" si="0"/>
        <v>19</v>
      </c>
      <c r="B29" s="454"/>
      <c r="C29" s="465" t="s">
        <v>1288</v>
      </c>
      <c r="D29" s="460" t="s">
        <v>1676</v>
      </c>
      <c r="E29" s="461" t="s">
        <v>10</v>
      </c>
      <c r="F29" s="460">
        <v>10</v>
      </c>
      <c r="G29" s="20"/>
      <c r="H29" s="21"/>
    </row>
    <row r="30" spans="1:8">
      <c r="A30" s="458">
        <f t="shared" si="0"/>
        <v>20</v>
      </c>
      <c r="B30" s="454"/>
      <c r="C30" s="466" t="s">
        <v>1289</v>
      </c>
      <c r="D30" s="467" t="s">
        <v>1290</v>
      </c>
      <c r="E30" s="461" t="s">
        <v>30</v>
      </c>
      <c r="F30" s="467">
        <v>1</v>
      </c>
      <c r="G30" s="20"/>
      <c r="H30" s="21"/>
    </row>
    <row r="31" spans="1:8">
      <c r="A31" s="458">
        <f t="shared" si="0"/>
        <v>21</v>
      </c>
      <c r="B31" s="454"/>
      <c r="C31" s="466" t="s">
        <v>1289</v>
      </c>
      <c r="D31" s="467" t="s">
        <v>1291</v>
      </c>
      <c r="E31" s="461" t="s">
        <v>30</v>
      </c>
      <c r="F31" s="467">
        <v>1</v>
      </c>
      <c r="G31" s="20"/>
      <c r="H31" s="21"/>
    </row>
    <row r="32" spans="1:8">
      <c r="A32" s="458">
        <f t="shared" si="0"/>
        <v>22</v>
      </c>
      <c r="B32" s="454"/>
      <c r="C32" s="466" t="s">
        <v>1289</v>
      </c>
      <c r="D32" s="467" t="s">
        <v>1292</v>
      </c>
      <c r="E32" s="461" t="s">
        <v>30</v>
      </c>
      <c r="F32" s="467">
        <v>2</v>
      </c>
      <c r="G32" s="20"/>
      <c r="H32" s="21"/>
    </row>
    <row r="33" spans="1:8">
      <c r="A33" s="458">
        <f t="shared" si="0"/>
        <v>23</v>
      </c>
      <c r="B33" s="454"/>
      <c r="C33" s="466" t="s">
        <v>1293</v>
      </c>
      <c r="D33" s="467" t="s">
        <v>374</v>
      </c>
      <c r="E33" s="461" t="s">
        <v>30</v>
      </c>
      <c r="F33" s="467">
        <v>1</v>
      </c>
      <c r="G33" s="20"/>
      <c r="H33" s="21"/>
    </row>
    <row r="34" spans="1:8">
      <c r="A34" s="458">
        <f t="shared" si="0"/>
        <v>24</v>
      </c>
      <c r="B34" s="454"/>
      <c r="C34" s="466" t="s">
        <v>1293</v>
      </c>
      <c r="D34" s="467" t="s">
        <v>340</v>
      </c>
      <c r="E34" s="461" t="s">
        <v>30</v>
      </c>
      <c r="F34" s="467">
        <v>1</v>
      </c>
      <c r="G34" s="20"/>
      <c r="H34" s="21"/>
    </row>
    <row r="35" spans="1:8">
      <c r="A35" s="458">
        <f t="shared" si="0"/>
        <v>25</v>
      </c>
      <c r="B35" s="454"/>
      <c r="C35" s="466" t="s">
        <v>1293</v>
      </c>
      <c r="D35" s="467" t="s">
        <v>895</v>
      </c>
      <c r="E35" s="461" t="s">
        <v>30</v>
      </c>
      <c r="F35" s="467">
        <v>2</v>
      </c>
      <c r="G35" s="20"/>
      <c r="H35" s="21"/>
    </row>
    <row r="36" spans="1:8">
      <c r="A36" s="458">
        <f t="shared" si="0"/>
        <v>26</v>
      </c>
      <c r="B36" s="454"/>
      <c r="C36" s="466" t="s">
        <v>1293</v>
      </c>
      <c r="D36" s="467" t="s">
        <v>363</v>
      </c>
      <c r="E36" s="461" t="s">
        <v>30</v>
      </c>
      <c r="F36" s="467">
        <v>2</v>
      </c>
      <c r="G36" s="20"/>
      <c r="H36" s="21"/>
    </row>
    <row r="37" spans="1:8">
      <c r="A37" s="458">
        <f t="shared" si="0"/>
        <v>27</v>
      </c>
      <c r="B37" s="454"/>
      <c r="C37" s="466" t="s">
        <v>1294</v>
      </c>
      <c r="D37" s="467" t="s">
        <v>1295</v>
      </c>
      <c r="E37" s="467" t="s">
        <v>10</v>
      </c>
      <c r="F37" s="467">
        <v>75</v>
      </c>
      <c r="G37" s="20"/>
      <c r="H37" s="21"/>
    </row>
    <row r="38" spans="1:8">
      <c r="A38" s="458">
        <f t="shared" si="0"/>
        <v>28</v>
      </c>
      <c r="B38" s="454"/>
      <c r="C38" s="466" t="s">
        <v>1294</v>
      </c>
      <c r="D38" s="467" t="s">
        <v>1296</v>
      </c>
      <c r="E38" s="467" t="s">
        <v>10</v>
      </c>
      <c r="F38" s="467">
        <v>90</v>
      </c>
      <c r="G38" s="20"/>
      <c r="H38" s="21"/>
    </row>
    <row r="39" spans="1:8">
      <c r="A39" s="458">
        <f t="shared" si="0"/>
        <v>29</v>
      </c>
      <c r="B39" s="454"/>
      <c r="C39" s="466" t="s">
        <v>1294</v>
      </c>
      <c r="D39" s="467" t="s">
        <v>1297</v>
      </c>
      <c r="E39" s="467" t="s">
        <v>10</v>
      </c>
      <c r="F39" s="467">
        <v>60</v>
      </c>
      <c r="G39" s="20"/>
      <c r="H39" s="21"/>
    </row>
    <row r="40" spans="1:8">
      <c r="A40" s="458">
        <f t="shared" si="0"/>
        <v>30</v>
      </c>
      <c r="B40" s="454"/>
      <c r="C40" s="466" t="s">
        <v>1294</v>
      </c>
      <c r="D40" s="467" t="s">
        <v>1298</v>
      </c>
      <c r="E40" s="467" t="s">
        <v>10</v>
      </c>
      <c r="F40" s="467">
        <v>35</v>
      </c>
      <c r="G40" s="20"/>
      <c r="H40" s="21"/>
    </row>
    <row r="41" spans="1:8">
      <c r="A41" s="458">
        <f t="shared" si="0"/>
        <v>31</v>
      </c>
      <c r="B41" s="454"/>
      <c r="C41" s="466" t="s">
        <v>1299</v>
      </c>
      <c r="D41" s="467" t="s">
        <v>1300</v>
      </c>
      <c r="E41" s="467" t="s">
        <v>10</v>
      </c>
      <c r="F41" s="467">
        <v>20</v>
      </c>
      <c r="G41" s="20"/>
      <c r="H41" s="21"/>
    </row>
    <row r="42" spans="1:8">
      <c r="A42" s="458">
        <f t="shared" si="0"/>
        <v>32</v>
      </c>
      <c r="B42" s="454"/>
      <c r="C42" s="466" t="s">
        <v>1299</v>
      </c>
      <c r="D42" s="467" t="s">
        <v>1301</v>
      </c>
      <c r="E42" s="467" t="s">
        <v>10</v>
      </c>
      <c r="F42" s="467">
        <v>35</v>
      </c>
      <c r="G42" s="20"/>
      <c r="H42" s="21"/>
    </row>
    <row r="43" spans="1:8">
      <c r="A43" s="458">
        <f t="shared" si="0"/>
        <v>33</v>
      </c>
      <c r="B43" s="454"/>
      <c r="C43" s="466" t="s">
        <v>1299</v>
      </c>
      <c r="D43" s="467" t="s">
        <v>1302</v>
      </c>
      <c r="E43" s="467" t="s">
        <v>10</v>
      </c>
      <c r="F43" s="467">
        <v>30</v>
      </c>
      <c r="G43" s="20"/>
      <c r="H43" s="21"/>
    </row>
    <row r="44" spans="1:8">
      <c r="A44" s="458">
        <f t="shared" si="0"/>
        <v>34</v>
      </c>
      <c r="B44" s="454"/>
      <c r="C44" s="466" t="s">
        <v>1299</v>
      </c>
      <c r="D44" s="467" t="s">
        <v>1303</v>
      </c>
      <c r="E44" s="467" t="s">
        <v>10</v>
      </c>
      <c r="F44" s="467">
        <v>120</v>
      </c>
      <c r="G44" s="20"/>
      <c r="H44" s="21"/>
    </row>
    <row r="45" spans="1:8">
      <c r="A45" s="458">
        <f t="shared" si="0"/>
        <v>35</v>
      </c>
      <c r="B45" s="454"/>
      <c r="C45" s="466" t="s">
        <v>1299</v>
      </c>
      <c r="D45" s="467" t="s">
        <v>1304</v>
      </c>
      <c r="E45" s="467" t="s">
        <v>10</v>
      </c>
      <c r="F45" s="467">
        <v>10</v>
      </c>
      <c r="G45" s="20"/>
      <c r="H45" s="21"/>
    </row>
    <row r="46" spans="1:8">
      <c r="A46" s="458">
        <f t="shared" si="0"/>
        <v>36</v>
      </c>
      <c r="B46" s="454"/>
      <c r="C46" s="465" t="s">
        <v>507</v>
      </c>
      <c r="D46" s="468"/>
      <c r="E46" s="464" t="s">
        <v>13</v>
      </c>
      <c r="F46" s="460">
        <v>1</v>
      </c>
      <c r="G46" s="20"/>
      <c r="H46" s="21"/>
    </row>
    <row r="47" spans="1:8">
      <c r="A47" s="458">
        <f t="shared" si="0"/>
        <v>37</v>
      </c>
      <c r="B47" s="454"/>
      <c r="C47" s="465" t="s">
        <v>508</v>
      </c>
      <c r="D47" s="468"/>
      <c r="E47" s="464" t="s">
        <v>13</v>
      </c>
      <c r="F47" s="460">
        <v>1</v>
      </c>
      <c r="G47" s="20"/>
      <c r="H47" s="21"/>
    </row>
    <row r="48" spans="1:8">
      <c r="A48" s="458">
        <f t="shared" si="0"/>
        <v>38</v>
      </c>
      <c r="B48" s="454"/>
      <c r="C48" s="465" t="s">
        <v>358</v>
      </c>
      <c r="D48" s="468"/>
      <c r="E48" s="464" t="s">
        <v>13</v>
      </c>
      <c r="F48" s="460">
        <v>1</v>
      </c>
      <c r="G48" s="20"/>
      <c r="H48" s="21"/>
    </row>
    <row r="49" spans="1:8">
      <c r="A49" s="458">
        <f t="shared" si="0"/>
        <v>39</v>
      </c>
      <c r="B49" s="454"/>
      <c r="C49" s="466" t="s">
        <v>1305</v>
      </c>
      <c r="D49" s="467"/>
      <c r="E49" s="464" t="s">
        <v>13</v>
      </c>
      <c r="F49" s="467">
        <v>1</v>
      </c>
      <c r="G49" s="20"/>
      <c r="H49" s="21"/>
    </row>
    <row r="50" spans="1:8" ht="24">
      <c r="A50" s="458">
        <f t="shared" si="0"/>
        <v>40</v>
      </c>
      <c r="B50" s="454"/>
      <c r="C50" s="465" t="s">
        <v>1306</v>
      </c>
      <c r="D50" s="469"/>
      <c r="E50" s="464" t="s">
        <v>13</v>
      </c>
      <c r="F50" s="470">
        <v>1</v>
      </c>
      <c r="G50" s="20"/>
      <c r="H50" s="21"/>
    </row>
    <row r="51" spans="1:8" ht="15">
      <c r="A51" s="471"/>
      <c r="B51" s="454"/>
      <c r="C51" s="472" t="s">
        <v>1779</v>
      </c>
      <c r="D51" s="473"/>
      <c r="E51" s="473"/>
      <c r="F51" s="473"/>
      <c r="G51" s="20"/>
      <c r="H51" s="21"/>
    </row>
    <row r="52" spans="1:8">
      <c r="A52" s="458">
        <f>A50+1</f>
        <v>41</v>
      </c>
      <c r="B52" s="454"/>
      <c r="C52" s="459" t="s">
        <v>322</v>
      </c>
      <c r="D52" s="474" t="s">
        <v>361</v>
      </c>
      <c r="E52" s="461" t="s">
        <v>30</v>
      </c>
      <c r="F52" s="475">
        <v>3</v>
      </c>
      <c r="G52" s="20"/>
      <c r="H52" s="21"/>
    </row>
    <row r="53" spans="1:8">
      <c r="A53" s="458">
        <f t="shared" ref="A53:A116" si="1">A52+1</f>
        <v>42</v>
      </c>
      <c r="B53" s="454"/>
      <c r="C53" s="459" t="s">
        <v>322</v>
      </c>
      <c r="D53" s="474" t="s">
        <v>1307</v>
      </c>
      <c r="E53" s="461" t="s">
        <v>30</v>
      </c>
      <c r="F53" s="475">
        <v>1</v>
      </c>
      <c r="G53" s="20"/>
      <c r="H53" s="21"/>
    </row>
    <row r="54" spans="1:8">
      <c r="A54" s="458">
        <f t="shared" si="1"/>
        <v>43</v>
      </c>
      <c r="B54" s="454"/>
      <c r="C54" s="459" t="s">
        <v>322</v>
      </c>
      <c r="D54" s="474" t="s">
        <v>1308</v>
      </c>
      <c r="E54" s="461" t="s">
        <v>30</v>
      </c>
      <c r="F54" s="475">
        <v>1</v>
      </c>
      <c r="G54" s="20"/>
      <c r="H54" s="21"/>
    </row>
    <row r="55" spans="1:8">
      <c r="A55" s="458">
        <f t="shared" si="1"/>
        <v>44</v>
      </c>
      <c r="B55" s="454"/>
      <c r="C55" s="459" t="s">
        <v>322</v>
      </c>
      <c r="D55" s="474" t="s">
        <v>1309</v>
      </c>
      <c r="E55" s="461" t="s">
        <v>30</v>
      </c>
      <c r="F55" s="475">
        <v>1</v>
      </c>
      <c r="G55" s="20"/>
      <c r="H55" s="21"/>
    </row>
    <row r="56" spans="1:8">
      <c r="A56" s="458">
        <f t="shared" si="1"/>
        <v>45</v>
      </c>
      <c r="B56" s="454"/>
      <c r="C56" s="459" t="s">
        <v>362</v>
      </c>
      <c r="D56" s="476" t="s">
        <v>340</v>
      </c>
      <c r="E56" s="464" t="s">
        <v>13</v>
      </c>
      <c r="F56" s="477">
        <v>2</v>
      </c>
      <c r="G56" s="20"/>
      <c r="H56" s="21"/>
    </row>
    <row r="57" spans="1:8">
      <c r="A57" s="458">
        <f t="shared" si="1"/>
        <v>46</v>
      </c>
      <c r="B57" s="454"/>
      <c r="C57" s="459" t="s">
        <v>362</v>
      </c>
      <c r="D57" s="476" t="s">
        <v>363</v>
      </c>
      <c r="E57" s="464" t="s">
        <v>13</v>
      </c>
      <c r="F57" s="477">
        <v>2</v>
      </c>
      <c r="G57" s="20"/>
      <c r="H57" s="21"/>
    </row>
    <row r="58" spans="1:8">
      <c r="A58" s="458">
        <f t="shared" si="1"/>
        <v>47</v>
      </c>
      <c r="B58" s="454"/>
      <c r="C58" s="459" t="s">
        <v>362</v>
      </c>
      <c r="D58" s="476" t="s">
        <v>371</v>
      </c>
      <c r="E58" s="464" t="s">
        <v>13</v>
      </c>
      <c r="F58" s="477">
        <v>1</v>
      </c>
      <c r="G58" s="20"/>
      <c r="H58" s="21"/>
    </row>
    <row r="59" spans="1:8">
      <c r="A59" s="458">
        <f t="shared" si="1"/>
        <v>48</v>
      </c>
      <c r="B59" s="454"/>
      <c r="C59" s="459" t="s">
        <v>362</v>
      </c>
      <c r="D59" s="476" t="s">
        <v>372</v>
      </c>
      <c r="E59" s="464" t="s">
        <v>13</v>
      </c>
      <c r="F59" s="477">
        <v>1</v>
      </c>
      <c r="G59" s="20"/>
      <c r="H59" s="21"/>
    </row>
    <row r="60" spans="1:8">
      <c r="A60" s="458">
        <f t="shared" si="1"/>
        <v>49</v>
      </c>
      <c r="B60" s="454"/>
      <c r="C60" s="459" t="s">
        <v>364</v>
      </c>
      <c r="D60" s="478" t="s">
        <v>1780</v>
      </c>
      <c r="E60" s="464" t="s">
        <v>13</v>
      </c>
      <c r="F60" s="475">
        <v>2</v>
      </c>
      <c r="G60" s="20"/>
      <c r="H60" s="21"/>
    </row>
    <row r="61" spans="1:8">
      <c r="A61" s="458">
        <f t="shared" si="1"/>
        <v>50</v>
      </c>
      <c r="B61" s="454"/>
      <c r="C61" s="459" t="s">
        <v>364</v>
      </c>
      <c r="D61" s="478" t="s">
        <v>1781</v>
      </c>
      <c r="E61" s="464" t="s">
        <v>13</v>
      </c>
      <c r="F61" s="475">
        <v>1</v>
      </c>
      <c r="G61" s="20"/>
      <c r="H61" s="21"/>
    </row>
    <row r="62" spans="1:8">
      <c r="A62" s="458">
        <f t="shared" si="1"/>
        <v>51</v>
      </c>
      <c r="B62" s="454"/>
      <c r="C62" s="459" t="s">
        <v>364</v>
      </c>
      <c r="D62" s="478" t="s">
        <v>1310</v>
      </c>
      <c r="E62" s="464" t="s">
        <v>13</v>
      </c>
      <c r="F62" s="477">
        <v>7</v>
      </c>
      <c r="G62" s="20"/>
      <c r="H62" s="21"/>
    </row>
    <row r="63" spans="1:8">
      <c r="A63" s="458">
        <f t="shared" si="1"/>
        <v>52</v>
      </c>
      <c r="B63" s="454"/>
      <c r="C63" s="459" t="s">
        <v>1311</v>
      </c>
      <c r="D63" s="474" t="s">
        <v>1312</v>
      </c>
      <c r="E63" s="464" t="s">
        <v>13</v>
      </c>
      <c r="F63" s="477">
        <v>9</v>
      </c>
      <c r="G63" s="20"/>
      <c r="H63" s="21"/>
    </row>
    <row r="64" spans="1:8">
      <c r="A64" s="458">
        <f t="shared" si="1"/>
        <v>53</v>
      </c>
      <c r="B64" s="454"/>
      <c r="C64" s="459" t="s">
        <v>1311</v>
      </c>
      <c r="D64" s="474" t="s">
        <v>1313</v>
      </c>
      <c r="E64" s="464" t="s">
        <v>13</v>
      </c>
      <c r="F64" s="477">
        <v>10</v>
      </c>
      <c r="G64" s="20"/>
      <c r="H64" s="21"/>
    </row>
    <row r="65" spans="1:8">
      <c r="A65" s="458">
        <f t="shared" si="1"/>
        <v>54</v>
      </c>
      <c r="B65" s="454"/>
      <c r="C65" s="459" t="s">
        <v>1314</v>
      </c>
      <c r="D65" s="476" t="s">
        <v>1315</v>
      </c>
      <c r="E65" s="464" t="s">
        <v>13</v>
      </c>
      <c r="F65" s="477">
        <v>9</v>
      </c>
      <c r="G65" s="20"/>
      <c r="H65" s="21"/>
    </row>
    <row r="66" spans="1:8">
      <c r="A66" s="458">
        <f t="shared" si="1"/>
        <v>55</v>
      </c>
      <c r="B66" s="454"/>
      <c r="C66" s="459" t="s">
        <v>1314</v>
      </c>
      <c r="D66" s="476" t="s">
        <v>1316</v>
      </c>
      <c r="E66" s="464" t="s">
        <v>13</v>
      </c>
      <c r="F66" s="477">
        <v>10</v>
      </c>
      <c r="G66" s="20"/>
      <c r="H66" s="21"/>
    </row>
    <row r="67" spans="1:8">
      <c r="A67" s="458">
        <f t="shared" si="1"/>
        <v>56</v>
      </c>
      <c r="B67" s="454"/>
      <c r="C67" s="459" t="s">
        <v>1317</v>
      </c>
      <c r="D67" s="476"/>
      <c r="E67" s="461" t="s">
        <v>30</v>
      </c>
      <c r="F67" s="477">
        <v>10</v>
      </c>
      <c r="G67" s="20"/>
      <c r="H67" s="21"/>
    </row>
    <row r="68" spans="1:8">
      <c r="A68" s="458">
        <f t="shared" si="1"/>
        <v>57</v>
      </c>
      <c r="B68" s="454"/>
      <c r="C68" s="459" t="s">
        <v>324</v>
      </c>
      <c r="D68" s="476" t="s">
        <v>365</v>
      </c>
      <c r="E68" s="464" t="s">
        <v>13</v>
      </c>
      <c r="F68" s="477">
        <v>12</v>
      </c>
      <c r="G68" s="20"/>
      <c r="H68" s="21"/>
    </row>
    <row r="69" spans="1:8">
      <c r="A69" s="458">
        <f t="shared" si="1"/>
        <v>58</v>
      </c>
      <c r="B69" s="454"/>
      <c r="C69" s="459" t="s">
        <v>324</v>
      </c>
      <c r="D69" s="476" t="s">
        <v>366</v>
      </c>
      <c r="E69" s="464" t="s">
        <v>13</v>
      </c>
      <c r="F69" s="477">
        <v>3</v>
      </c>
      <c r="G69" s="20"/>
      <c r="H69" s="21"/>
    </row>
    <row r="70" spans="1:8">
      <c r="A70" s="458">
        <f t="shared" si="1"/>
        <v>59</v>
      </c>
      <c r="B70" s="454"/>
      <c r="C70" s="459" t="s">
        <v>324</v>
      </c>
      <c r="D70" s="476" t="s">
        <v>1318</v>
      </c>
      <c r="E70" s="464" t="s">
        <v>13</v>
      </c>
      <c r="F70" s="477">
        <v>2</v>
      </c>
      <c r="G70" s="20"/>
      <c r="H70" s="21"/>
    </row>
    <row r="71" spans="1:8">
      <c r="A71" s="458">
        <f t="shared" si="1"/>
        <v>60</v>
      </c>
      <c r="B71" s="454"/>
      <c r="C71" s="459" t="s">
        <v>324</v>
      </c>
      <c r="D71" s="476" t="s">
        <v>1782</v>
      </c>
      <c r="E71" s="464" t="s">
        <v>13</v>
      </c>
      <c r="F71" s="477">
        <v>1</v>
      </c>
      <c r="G71" s="20"/>
      <c r="H71" s="21"/>
    </row>
    <row r="72" spans="1:8">
      <c r="A72" s="458">
        <f t="shared" si="1"/>
        <v>61</v>
      </c>
      <c r="B72" s="454"/>
      <c r="C72" s="459" t="s">
        <v>324</v>
      </c>
      <c r="D72" s="468" t="s">
        <v>325</v>
      </c>
      <c r="E72" s="464" t="s">
        <v>13</v>
      </c>
      <c r="F72" s="477">
        <v>3</v>
      </c>
      <c r="G72" s="20"/>
      <c r="H72" s="21"/>
    </row>
    <row r="73" spans="1:8">
      <c r="A73" s="458">
        <f t="shared" si="1"/>
        <v>62</v>
      </c>
      <c r="B73" s="454"/>
      <c r="C73" s="459" t="s">
        <v>324</v>
      </c>
      <c r="D73" s="468" t="s">
        <v>326</v>
      </c>
      <c r="E73" s="464" t="s">
        <v>13</v>
      </c>
      <c r="F73" s="477">
        <v>1</v>
      </c>
      <c r="G73" s="20"/>
      <c r="H73" s="21"/>
    </row>
    <row r="74" spans="1:8">
      <c r="A74" s="458">
        <f t="shared" si="1"/>
        <v>63</v>
      </c>
      <c r="B74" s="454"/>
      <c r="C74" s="459" t="s">
        <v>324</v>
      </c>
      <c r="D74" s="468" t="s">
        <v>1319</v>
      </c>
      <c r="E74" s="464" t="s">
        <v>13</v>
      </c>
      <c r="F74" s="477">
        <v>2</v>
      </c>
      <c r="G74" s="20"/>
      <c r="H74" s="21"/>
    </row>
    <row r="75" spans="1:8">
      <c r="A75" s="458">
        <f t="shared" si="1"/>
        <v>64</v>
      </c>
      <c r="B75" s="454"/>
      <c r="C75" s="459" t="s">
        <v>324</v>
      </c>
      <c r="D75" s="468" t="s">
        <v>1320</v>
      </c>
      <c r="E75" s="464" t="s">
        <v>13</v>
      </c>
      <c r="F75" s="477">
        <v>1</v>
      </c>
      <c r="G75" s="20"/>
      <c r="H75" s="21"/>
    </row>
    <row r="76" spans="1:8">
      <c r="A76" s="458">
        <f t="shared" si="1"/>
        <v>65</v>
      </c>
      <c r="B76" s="454"/>
      <c r="C76" s="479" t="s">
        <v>368</v>
      </c>
      <c r="D76" s="476" t="s">
        <v>374</v>
      </c>
      <c r="E76" s="461" t="s">
        <v>30</v>
      </c>
      <c r="F76" s="477">
        <v>12</v>
      </c>
      <c r="G76" s="20"/>
      <c r="H76" s="21"/>
    </row>
    <row r="77" spans="1:8">
      <c r="A77" s="458">
        <f t="shared" si="1"/>
        <v>66</v>
      </c>
      <c r="B77" s="454"/>
      <c r="C77" s="479" t="s">
        <v>368</v>
      </c>
      <c r="D77" s="476" t="s">
        <v>340</v>
      </c>
      <c r="E77" s="461" t="s">
        <v>30</v>
      </c>
      <c r="F77" s="477">
        <f>13+6</f>
        <v>19</v>
      </c>
      <c r="G77" s="20"/>
      <c r="H77" s="21"/>
    </row>
    <row r="78" spans="1:8">
      <c r="A78" s="458">
        <f t="shared" si="1"/>
        <v>67</v>
      </c>
      <c r="B78" s="454"/>
      <c r="C78" s="479" t="s">
        <v>368</v>
      </c>
      <c r="D78" s="476" t="s">
        <v>895</v>
      </c>
      <c r="E78" s="461" t="s">
        <v>30</v>
      </c>
      <c r="F78" s="477">
        <f>4+4</f>
        <v>8</v>
      </c>
      <c r="G78" s="20"/>
      <c r="H78" s="21"/>
    </row>
    <row r="79" spans="1:8">
      <c r="A79" s="458">
        <f t="shared" si="1"/>
        <v>68</v>
      </c>
      <c r="B79" s="454"/>
      <c r="C79" s="479" t="s">
        <v>368</v>
      </c>
      <c r="D79" s="476" t="s">
        <v>363</v>
      </c>
      <c r="E79" s="461" t="s">
        <v>30</v>
      </c>
      <c r="F79" s="477">
        <f>1+2+6</f>
        <v>9</v>
      </c>
      <c r="G79" s="20"/>
      <c r="H79" s="21"/>
    </row>
    <row r="80" spans="1:8">
      <c r="A80" s="458">
        <f t="shared" si="1"/>
        <v>69</v>
      </c>
      <c r="B80" s="454"/>
      <c r="C80" s="479" t="s">
        <v>368</v>
      </c>
      <c r="D80" s="474" t="s">
        <v>370</v>
      </c>
      <c r="E80" s="461" t="s">
        <v>30</v>
      </c>
      <c r="F80" s="477">
        <f>3+7+7</f>
        <v>17</v>
      </c>
      <c r="G80" s="20"/>
      <c r="H80" s="21"/>
    </row>
    <row r="81" spans="1:8">
      <c r="A81" s="458">
        <f t="shared" si="1"/>
        <v>70</v>
      </c>
      <c r="B81" s="454"/>
      <c r="C81" s="479" t="s">
        <v>368</v>
      </c>
      <c r="D81" s="474" t="s">
        <v>371</v>
      </c>
      <c r="E81" s="461" t="s">
        <v>30</v>
      </c>
      <c r="F81" s="477">
        <v>5</v>
      </c>
      <c r="G81" s="20"/>
      <c r="H81" s="21"/>
    </row>
    <row r="82" spans="1:8">
      <c r="A82" s="458">
        <f t="shared" si="1"/>
        <v>71</v>
      </c>
      <c r="B82" s="454"/>
      <c r="C82" s="479" t="s">
        <v>368</v>
      </c>
      <c r="D82" s="474" t="s">
        <v>372</v>
      </c>
      <c r="E82" s="461" t="s">
        <v>30</v>
      </c>
      <c r="F82" s="477">
        <v>5</v>
      </c>
      <c r="G82" s="20"/>
      <c r="H82" s="21"/>
    </row>
    <row r="83" spans="1:8">
      <c r="A83" s="458">
        <f t="shared" si="1"/>
        <v>72</v>
      </c>
      <c r="B83" s="454"/>
      <c r="C83" s="479" t="s">
        <v>368</v>
      </c>
      <c r="D83" s="474" t="s">
        <v>373</v>
      </c>
      <c r="E83" s="461" t="s">
        <v>30</v>
      </c>
      <c r="F83" s="477">
        <v>1</v>
      </c>
      <c r="G83" s="20"/>
      <c r="H83" s="21"/>
    </row>
    <row r="84" spans="1:8">
      <c r="A84" s="458">
        <f t="shared" si="1"/>
        <v>73</v>
      </c>
      <c r="B84" s="454"/>
      <c r="C84" s="479" t="s">
        <v>368</v>
      </c>
      <c r="D84" s="474" t="s">
        <v>1321</v>
      </c>
      <c r="E84" s="461" t="s">
        <v>30</v>
      </c>
      <c r="F84" s="477">
        <v>2</v>
      </c>
      <c r="G84" s="20"/>
      <c r="H84" s="21"/>
    </row>
    <row r="85" spans="1:8">
      <c r="A85" s="458">
        <f t="shared" si="1"/>
        <v>74</v>
      </c>
      <c r="B85" s="454"/>
      <c r="C85" s="459" t="s">
        <v>331</v>
      </c>
      <c r="D85" s="476" t="s">
        <v>374</v>
      </c>
      <c r="E85" s="461" t="s">
        <v>30</v>
      </c>
      <c r="F85" s="477">
        <v>24</v>
      </c>
      <c r="G85" s="20"/>
      <c r="H85" s="21"/>
    </row>
    <row r="86" spans="1:8">
      <c r="A86" s="458">
        <f t="shared" si="1"/>
        <v>75</v>
      </c>
      <c r="B86" s="454"/>
      <c r="C86" s="459" t="s">
        <v>271</v>
      </c>
      <c r="D86" s="476" t="s">
        <v>340</v>
      </c>
      <c r="E86" s="461" t="s">
        <v>30</v>
      </c>
      <c r="F86" s="477">
        <v>4</v>
      </c>
      <c r="G86" s="20"/>
      <c r="H86" s="21"/>
    </row>
    <row r="87" spans="1:8">
      <c r="A87" s="458">
        <f t="shared" si="1"/>
        <v>76</v>
      </c>
      <c r="B87" s="454"/>
      <c r="C87" s="459" t="s">
        <v>271</v>
      </c>
      <c r="D87" s="476" t="s">
        <v>363</v>
      </c>
      <c r="E87" s="461" t="s">
        <v>30</v>
      </c>
      <c r="F87" s="477">
        <v>4</v>
      </c>
      <c r="G87" s="20"/>
      <c r="H87" s="21"/>
    </row>
    <row r="88" spans="1:8">
      <c r="A88" s="458">
        <f t="shared" si="1"/>
        <v>77</v>
      </c>
      <c r="B88" s="454"/>
      <c r="C88" s="459" t="s">
        <v>271</v>
      </c>
      <c r="D88" s="476" t="s">
        <v>371</v>
      </c>
      <c r="E88" s="461" t="s">
        <v>30</v>
      </c>
      <c r="F88" s="477">
        <v>2</v>
      </c>
      <c r="G88" s="20"/>
      <c r="H88" s="21"/>
    </row>
    <row r="89" spans="1:8">
      <c r="A89" s="458">
        <f t="shared" si="1"/>
        <v>78</v>
      </c>
      <c r="B89" s="454"/>
      <c r="C89" s="459" t="s">
        <v>271</v>
      </c>
      <c r="D89" s="476" t="s">
        <v>372</v>
      </c>
      <c r="E89" s="461" t="s">
        <v>30</v>
      </c>
      <c r="F89" s="477">
        <v>2</v>
      </c>
      <c r="G89" s="20"/>
      <c r="H89" s="21"/>
    </row>
    <row r="90" spans="1:8">
      <c r="A90" s="458">
        <f t="shared" si="1"/>
        <v>79</v>
      </c>
      <c r="B90" s="454"/>
      <c r="C90" s="459" t="s">
        <v>375</v>
      </c>
      <c r="D90" s="476" t="s">
        <v>340</v>
      </c>
      <c r="E90" s="461" t="s">
        <v>30</v>
      </c>
      <c r="F90" s="477">
        <v>2</v>
      </c>
      <c r="G90" s="20"/>
      <c r="H90" s="21"/>
    </row>
    <row r="91" spans="1:8">
      <c r="A91" s="458">
        <f t="shared" si="1"/>
        <v>80</v>
      </c>
      <c r="B91" s="454"/>
      <c r="C91" s="459" t="s">
        <v>375</v>
      </c>
      <c r="D91" s="476" t="s">
        <v>363</v>
      </c>
      <c r="E91" s="461" t="s">
        <v>30</v>
      </c>
      <c r="F91" s="477">
        <v>2</v>
      </c>
      <c r="G91" s="20"/>
      <c r="H91" s="21"/>
    </row>
    <row r="92" spans="1:8">
      <c r="A92" s="458">
        <f t="shared" si="1"/>
        <v>81</v>
      </c>
      <c r="B92" s="454"/>
      <c r="C92" s="459" t="s">
        <v>375</v>
      </c>
      <c r="D92" s="476" t="s">
        <v>371</v>
      </c>
      <c r="E92" s="461" t="s">
        <v>30</v>
      </c>
      <c r="F92" s="477">
        <v>1</v>
      </c>
      <c r="G92" s="20"/>
      <c r="H92" s="21"/>
    </row>
    <row r="93" spans="1:8">
      <c r="A93" s="458">
        <f t="shared" si="1"/>
        <v>82</v>
      </c>
      <c r="B93" s="454"/>
      <c r="C93" s="459" t="s">
        <v>375</v>
      </c>
      <c r="D93" s="476" t="s">
        <v>372</v>
      </c>
      <c r="E93" s="461" t="s">
        <v>30</v>
      </c>
      <c r="F93" s="477">
        <v>1</v>
      </c>
      <c r="G93" s="20"/>
      <c r="H93" s="21"/>
    </row>
    <row r="94" spans="1:8">
      <c r="A94" s="458">
        <f t="shared" si="1"/>
        <v>83</v>
      </c>
      <c r="B94" s="454"/>
      <c r="C94" s="480" t="s">
        <v>376</v>
      </c>
      <c r="D94" s="476" t="s">
        <v>374</v>
      </c>
      <c r="E94" s="481" t="s">
        <v>10</v>
      </c>
      <c r="F94" s="467">
        <v>130</v>
      </c>
      <c r="G94" s="20"/>
      <c r="H94" s="21"/>
    </row>
    <row r="95" spans="1:8">
      <c r="A95" s="458">
        <f t="shared" si="1"/>
        <v>84</v>
      </c>
      <c r="B95" s="454"/>
      <c r="C95" s="480" t="s">
        <v>376</v>
      </c>
      <c r="D95" s="476" t="s">
        <v>340</v>
      </c>
      <c r="E95" s="481" t="s">
        <v>10</v>
      </c>
      <c r="F95" s="467">
        <v>320</v>
      </c>
      <c r="G95" s="20"/>
      <c r="H95" s="21"/>
    </row>
    <row r="96" spans="1:8">
      <c r="A96" s="458">
        <f t="shared" si="1"/>
        <v>85</v>
      </c>
      <c r="B96" s="454"/>
      <c r="C96" s="480" t="s">
        <v>376</v>
      </c>
      <c r="D96" s="476" t="s">
        <v>895</v>
      </c>
      <c r="E96" s="481" t="s">
        <v>10</v>
      </c>
      <c r="F96" s="467">
        <v>160</v>
      </c>
      <c r="G96" s="20"/>
      <c r="H96" s="21"/>
    </row>
    <row r="97" spans="1:8">
      <c r="A97" s="458">
        <f t="shared" si="1"/>
        <v>86</v>
      </c>
      <c r="B97" s="454"/>
      <c r="C97" s="480" t="s">
        <v>376</v>
      </c>
      <c r="D97" s="476" t="s">
        <v>363</v>
      </c>
      <c r="E97" s="481" t="s">
        <v>10</v>
      </c>
      <c r="F97" s="467">
        <v>190</v>
      </c>
      <c r="G97" s="20"/>
      <c r="H97" s="21"/>
    </row>
    <row r="98" spans="1:8">
      <c r="A98" s="458">
        <f t="shared" si="1"/>
        <v>87</v>
      </c>
      <c r="B98" s="454"/>
      <c r="C98" s="480" t="s">
        <v>376</v>
      </c>
      <c r="D98" s="476" t="s">
        <v>369</v>
      </c>
      <c r="E98" s="481" t="s">
        <v>10</v>
      </c>
      <c r="F98" s="467">
        <v>100</v>
      </c>
      <c r="G98" s="20"/>
      <c r="H98" s="21"/>
    </row>
    <row r="99" spans="1:8">
      <c r="A99" s="458">
        <f t="shared" si="1"/>
        <v>88</v>
      </c>
      <c r="B99" s="454"/>
      <c r="C99" s="480" t="s">
        <v>376</v>
      </c>
      <c r="D99" s="476" t="s">
        <v>370</v>
      </c>
      <c r="E99" s="481" t="s">
        <v>10</v>
      </c>
      <c r="F99" s="467">
        <v>100</v>
      </c>
      <c r="G99" s="20"/>
      <c r="H99" s="21"/>
    </row>
    <row r="100" spans="1:8">
      <c r="A100" s="458">
        <f t="shared" si="1"/>
        <v>89</v>
      </c>
      <c r="B100" s="454"/>
      <c r="C100" s="480" t="s">
        <v>376</v>
      </c>
      <c r="D100" s="476" t="s">
        <v>377</v>
      </c>
      <c r="E100" s="481" t="s">
        <v>10</v>
      </c>
      <c r="F100" s="467">
        <v>10</v>
      </c>
      <c r="G100" s="20"/>
      <c r="H100" s="21"/>
    </row>
    <row r="101" spans="1:8">
      <c r="A101" s="458">
        <f t="shared" si="1"/>
        <v>90</v>
      </c>
      <c r="B101" s="454"/>
      <c r="C101" s="480" t="s">
        <v>376</v>
      </c>
      <c r="D101" s="476" t="s">
        <v>371</v>
      </c>
      <c r="E101" s="481" t="s">
        <v>10</v>
      </c>
      <c r="F101" s="467">
        <v>40</v>
      </c>
      <c r="G101" s="20"/>
      <c r="H101" s="21"/>
    </row>
    <row r="102" spans="1:8">
      <c r="A102" s="458">
        <f t="shared" si="1"/>
        <v>91</v>
      </c>
      <c r="B102" s="454"/>
      <c r="C102" s="480" t="s">
        <v>376</v>
      </c>
      <c r="D102" s="476" t="s">
        <v>372</v>
      </c>
      <c r="E102" s="481" t="s">
        <v>10</v>
      </c>
      <c r="F102" s="467">
        <v>240</v>
      </c>
      <c r="G102" s="20"/>
      <c r="H102" s="21"/>
    </row>
    <row r="103" spans="1:8">
      <c r="A103" s="458">
        <f t="shared" si="1"/>
        <v>92</v>
      </c>
      <c r="B103" s="454"/>
      <c r="C103" s="480" t="s">
        <v>376</v>
      </c>
      <c r="D103" s="476" t="s">
        <v>373</v>
      </c>
      <c r="E103" s="481" t="s">
        <v>10</v>
      </c>
      <c r="F103" s="467">
        <v>130</v>
      </c>
      <c r="G103" s="20"/>
      <c r="H103" s="21"/>
    </row>
    <row r="104" spans="1:8">
      <c r="A104" s="458">
        <f t="shared" si="1"/>
        <v>93</v>
      </c>
      <c r="B104" s="454"/>
      <c r="C104" s="480" t="s">
        <v>376</v>
      </c>
      <c r="D104" s="476" t="s">
        <v>1321</v>
      </c>
      <c r="E104" s="481" t="s">
        <v>10</v>
      </c>
      <c r="F104" s="467">
        <v>70</v>
      </c>
      <c r="G104" s="20"/>
      <c r="H104" s="21"/>
    </row>
    <row r="105" spans="1:8">
      <c r="A105" s="458">
        <f t="shared" si="1"/>
        <v>94</v>
      </c>
      <c r="B105" s="454"/>
      <c r="C105" s="459" t="s">
        <v>378</v>
      </c>
      <c r="D105" s="476" t="s">
        <v>379</v>
      </c>
      <c r="E105" s="461" t="s">
        <v>30</v>
      </c>
      <c r="F105" s="477">
        <v>12</v>
      </c>
      <c r="G105" s="20"/>
      <c r="H105" s="21"/>
    </row>
    <row r="106" spans="1:8">
      <c r="A106" s="458">
        <f t="shared" si="1"/>
        <v>95</v>
      </c>
      <c r="B106" s="454"/>
      <c r="C106" s="459" t="s">
        <v>380</v>
      </c>
      <c r="D106" s="476" t="s">
        <v>337</v>
      </c>
      <c r="E106" s="461" t="s">
        <v>30</v>
      </c>
      <c r="F106" s="477">
        <v>18</v>
      </c>
      <c r="G106" s="20"/>
      <c r="H106" s="21"/>
    </row>
    <row r="107" spans="1:8">
      <c r="A107" s="458">
        <f t="shared" si="1"/>
        <v>96</v>
      </c>
      <c r="B107" s="454"/>
      <c r="C107" s="459" t="s">
        <v>339</v>
      </c>
      <c r="D107" s="476" t="s">
        <v>374</v>
      </c>
      <c r="E107" s="461" t="s">
        <v>30</v>
      </c>
      <c r="F107" s="477">
        <v>40</v>
      </c>
      <c r="G107" s="20"/>
      <c r="H107" s="21"/>
    </row>
    <row r="108" spans="1:8">
      <c r="A108" s="458">
        <f t="shared" si="1"/>
        <v>97</v>
      </c>
      <c r="B108" s="454"/>
      <c r="C108" s="459" t="s">
        <v>338</v>
      </c>
      <c r="D108" s="476" t="s">
        <v>374</v>
      </c>
      <c r="E108" s="461" t="s">
        <v>30</v>
      </c>
      <c r="F108" s="477">
        <v>40</v>
      </c>
      <c r="G108" s="20"/>
      <c r="H108" s="21"/>
    </row>
    <row r="109" spans="1:8">
      <c r="A109" s="458">
        <f t="shared" si="1"/>
        <v>98</v>
      </c>
      <c r="B109" s="454"/>
      <c r="C109" s="459" t="s">
        <v>381</v>
      </c>
      <c r="D109" s="463" t="s">
        <v>382</v>
      </c>
      <c r="E109" s="481" t="s">
        <v>10</v>
      </c>
      <c r="F109" s="477">
        <v>6</v>
      </c>
      <c r="G109" s="20"/>
      <c r="H109" s="21"/>
    </row>
    <row r="110" spans="1:8">
      <c r="A110" s="458">
        <f t="shared" si="1"/>
        <v>99</v>
      </c>
      <c r="B110" s="454"/>
      <c r="C110" s="459" t="s">
        <v>383</v>
      </c>
      <c r="D110" s="476" t="s">
        <v>349</v>
      </c>
      <c r="E110" s="481" t="s">
        <v>10</v>
      </c>
      <c r="F110" s="476">
        <v>160</v>
      </c>
      <c r="G110" s="20"/>
      <c r="H110" s="21"/>
    </row>
    <row r="111" spans="1:8">
      <c r="A111" s="458">
        <f t="shared" si="1"/>
        <v>100</v>
      </c>
      <c r="B111" s="454"/>
      <c r="C111" s="459" t="s">
        <v>383</v>
      </c>
      <c r="D111" s="476" t="s">
        <v>384</v>
      </c>
      <c r="E111" s="481" t="s">
        <v>10</v>
      </c>
      <c r="F111" s="476">
        <v>380</v>
      </c>
      <c r="G111" s="20"/>
      <c r="H111" s="21"/>
    </row>
    <row r="112" spans="1:8">
      <c r="A112" s="458">
        <f t="shared" si="1"/>
        <v>101</v>
      </c>
      <c r="B112" s="454"/>
      <c r="C112" s="459" t="s">
        <v>383</v>
      </c>
      <c r="D112" s="476" t="s">
        <v>1322</v>
      </c>
      <c r="E112" s="481" t="s">
        <v>10</v>
      </c>
      <c r="F112" s="476">
        <v>190</v>
      </c>
      <c r="G112" s="20"/>
      <c r="H112" s="21"/>
    </row>
    <row r="113" spans="1:8">
      <c r="A113" s="458">
        <f t="shared" si="1"/>
        <v>102</v>
      </c>
      <c r="B113" s="454"/>
      <c r="C113" s="459" t="s">
        <v>383</v>
      </c>
      <c r="D113" s="476" t="s">
        <v>350</v>
      </c>
      <c r="E113" s="481" t="s">
        <v>10</v>
      </c>
      <c r="F113" s="476">
        <v>230</v>
      </c>
      <c r="G113" s="20"/>
      <c r="H113" s="21"/>
    </row>
    <row r="114" spans="1:8">
      <c r="A114" s="458">
        <f t="shared" si="1"/>
        <v>103</v>
      </c>
      <c r="B114" s="454"/>
      <c r="C114" s="459" t="s">
        <v>383</v>
      </c>
      <c r="D114" s="476" t="s">
        <v>1323</v>
      </c>
      <c r="E114" s="481" t="s">
        <v>10</v>
      </c>
      <c r="F114" s="476">
        <v>120</v>
      </c>
      <c r="G114" s="20"/>
      <c r="H114" s="21"/>
    </row>
    <row r="115" spans="1:8">
      <c r="A115" s="458">
        <f t="shared" si="1"/>
        <v>104</v>
      </c>
      <c r="B115" s="454"/>
      <c r="C115" s="459" t="s">
        <v>383</v>
      </c>
      <c r="D115" s="476" t="s">
        <v>351</v>
      </c>
      <c r="E115" s="481" t="s">
        <v>10</v>
      </c>
      <c r="F115" s="476">
        <v>120</v>
      </c>
      <c r="G115" s="20"/>
      <c r="H115" s="21"/>
    </row>
    <row r="116" spans="1:8">
      <c r="A116" s="458">
        <f t="shared" si="1"/>
        <v>105</v>
      </c>
      <c r="B116" s="454"/>
      <c r="C116" s="459" t="s">
        <v>383</v>
      </c>
      <c r="D116" s="476" t="s">
        <v>352</v>
      </c>
      <c r="E116" s="481" t="s">
        <v>10</v>
      </c>
      <c r="F116" s="476">
        <v>10</v>
      </c>
      <c r="G116" s="20"/>
      <c r="H116" s="21"/>
    </row>
    <row r="117" spans="1:8">
      <c r="A117" s="458">
        <f t="shared" ref="A117:A128" si="2">A116+1</f>
        <v>106</v>
      </c>
      <c r="B117" s="454"/>
      <c r="C117" s="459" t="s">
        <v>383</v>
      </c>
      <c r="D117" s="476" t="s">
        <v>1324</v>
      </c>
      <c r="E117" s="481" t="s">
        <v>10</v>
      </c>
      <c r="F117" s="476">
        <v>50</v>
      </c>
      <c r="G117" s="20"/>
      <c r="H117" s="21"/>
    </row>
    <row r="118" spans="1:8">
      <c r="A118" s="458">
        <f t="shared" si="2"/>
        <v>107</v>
      </c>
      <c r="B118" s="454"/>
      <c r="C118" s="459" t="s">
        <v>383</v>
      </c>
      <c r="D118" s="476" t="s">
        <v>1325</v>
      </c>
      <c r="E118" s="481" t="s">
        <v>10</v>
      </c>
      <c r="F118" s="476">
        <v>290</v>
      </c>
      <c r="G118" s="20"/>
      <c r="H118" s="21"/>
    </row>
    <row r="119" spans="1:8">
      <c r="A119" s="458">
        <f t="shared" si="2"/>
        <v>108</v>
      </c>
      <c r="B119" s="454"/>
      <c r="C119" s="459" t="s">
        <v>383</v>
      </c>
      <c r="D119" s="476" t="s">
        <v>506</v>
      </c>
      <c r="E119" s="481" t="s">
        <v>10</v>
      </c>
      <c r="F119" s="476">
        <v>160</v>
      </c>
      <c r="G119" s="20"/>
      <c r="H119" s="21"/>
    </row>
    <row r="120" spans="1:8">
      <c r="A120" s="458">
        <f t="shared" si="2"/>
        <v>109</v>
      </c>
      <c r="B120" s="454"/>
      <c r="C120" s="459" t="s">
        <v>383</v>
      </c>
      <c r="D120" s="476" t="s">
        <v>1326</v>
      </c>
      <c r="E120" s="481" t="s">
        <v>10</v>
      </c>
      <c r="F120" s="476">
        <v>85</v>
      </c>
      <c r="G120" s="20"/>
      <c r="H120" s="21"/>
    </row>
    <row r="121" spans="1:8">
      <c r="A121" s="458">
        <f t="shared" si="2"/>
        <v>110</v>
      </c>
      <c r="B121" s="454"/>
      <c r="C121" s="459" t="s">
        <v>1327</v>
      </c>
      <c r="D121" s="482">
        <v>0.35</v>
      </c>
      <c r="E121" s="481" t="s">
        <v>1328</v>
      </c>
      <c r="F121" s="476">
        <v>5000</v>
      </c>
      <c r="G121" s="20"/>
      <c r="H121" s="21"/>
    </row>
    <row r="122" spans="1:8">
      <c r="A122" s="458">
        <f t="shared" si="2"/>
        <v>111</v>
      </c>
      <c r="B122" s="454"/>
      <c r="C122" s="459" t="s">
        <v>386</v>
      </c>
      <c r="D122" s="476"/>
      <c r="E122" s="464" t="s">
        <v>13</v>
      </c>
      <c r="F122" s="463">
        <v>1</v>
      </c>
      <c r="G122" s="20"/>
      <c r="H122" s="21"/>
    </row>
    <row r="123" spans="1:8">
      <c r="A123" s="458">
        <f t="shared" si="2"/>
        <v>112</v>
      </c>
      <c r="B123" s="454"/>
      <c r="C123" s="459" t="s">
        <v>387</v>
      </c>
      <c r="D123" s="476"/>
      <c r="E123" s="464" t="s">
        <v>13</v>
      </c>
      <c r="F123" s="463">
        <v>1</v>
      </c>
      <c r="G123" s="20"/>
      <c r="H123" s="21"/>
    </row>
    <row r="124" spans="1:8">
      <c r="A124" s="458">
        <f t="shared" si="2"/>
        <v>113</v>
      </c>
      <c r="B124" s="454"/>
      <c r="C124" s="480" t="s">
        <v>357</v>
      </c>
      <c r="D124" s="483"/>
      <c r="E124" s="464" t="s">
        <v>13</v>
      </c>
      <c r="F124" s="463">
        <v>1</v>
      </c>
      <c r="G124" s="20"/>
      <c r="H124" s="21"/>
    </row>
    <row r="125" spans="1:8">
      <c r="A125" s="458">
        <f t="shared" si="2"/>
        <v>114</v>
      </c>
      <c r="B125" s="454"/>
      <c r="C125" s="459" t="s">
        <v>358</v>
      </c>
      <c r="D125" s="476"/>
      <c r="E125" s="464" t="s">
        <v>13</v>
      </c>
      <c r="F125" s="463">
        <v>1</v>
      </c>
      <c r="G125" s="20"/>
      <c r="H125" s="21"/>
    </row>
    <row r="126" spans="1:8">
      <c r="A126" s="458">
        <f t="shared" si="2"/>
        <v>115</v>
      </c>
      <c r="B126" s="454"/>
      <c r="C126" s="480" t="s">
        <v>359</v>
      </c>
      <c r="D126" s="483"/>
      <c r="E126" s="464" t="s">
        <v>13</v>
      </c>
      <c r="F126" s="463">
        <v>1</v>
      </c>
      <c r="G126" s="20"/>
      <c r="H126" s="21"/>
    </row>
    <row r="127" spans="1:8">
      <c r="A127" s="458">
        <f t="shared" si="2"/>
        <v>116</v>
      </c>
      <c r="B127" s="454"/>
      <c r="C127" s="479" t="s">
        <v>360</v>
      </c>
      <c r="D127" s="476" t="s">
        <v>388</v>
      </c>
      <c r="E127" s="464" t="s">
        <v>13</v>
      </c>
      <c r="F127" s="477">
        <v>1</v>
      </c>
      <c r="G127" s="20"/>
      <c r="H127" s="21"/>
    </row>
    <row r="128" spans="1:8" ht="24">
      <c r="A128" s="458">
        <f t="shared" si="2"/>
        <v>117</v>
      </c>
      <c r="B128" s="454"/>
      <c r="C128" s="459" t="s">
        <v>389</v>
      </c>
      <c r="D128" s="481"/>
      <c r="E128" s="464" t="s">
        <v>13</v>
      </c>
      <c r="F128" s="484">
        <v>1</v>
      </c>
      <c r="G128" s="20"/>
      <c r="H128" s="21"/>
    </row>
    <row r="129" spans="1:8" ht="14.25">
      <c r="A129" s="383"/>
      <c r="B129" s="383"/>
      <c r="C129" s="414"/>
      <c r="D129" s="414"/>
      <c r="E129" s="414" t="s">
        <v>1</v>
      </c>
      <c r="F129" s="384"/>
      <c r="G129" s="20"/>
      <c r="H129" s="21"/>
    </row>
    <row r="131" spans="1:8" s="50" customFormat="1" ht="12.75" customHeight="1">
      <c r="B131" s="51" t="str">
        <f>'1,1'!B22</f>
        <v>Piezīmes:</v>
      </c>
    </row>
    <row r="132" spans="1:8" s="50" customFormat="1" ht="45" customHeight="1">
      <c r="A132"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998"/>
      <c r="C132" s="998"/>
      <c r="D132" s="998"/>
      <c r="E132" s="998"/>
      <c r="F132" s="998"/>
      <c r="G132" s="998"/>
      <c r="H132" s="998"/>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9"/>
  <sheetViews>
    <sheetView showZeros="0" view="pageBreakPreview" topLeftCell="A7" zoomScale="90" zoomScaleNormal="100" zoomScaleSheetLayoutView="90" workbookViewId="0">
      <selection activeCell="C18" sqref="C18:D18"/>
    </sheetView>
  </sheetViews>
  <sheetFormatPr defaultColWidth="9.140625" defaultRowHeight="12.75"/>
  <cols>
    <col min="1" max="1" width="10.42578125" style="55" customWidth="1"/>
    <col min="2" max="2" width="12.5703125" style="55" customWidth="1"/>
    <col min="3" max="3" width="32.5703125" style="55" customWidth="1"/>
    <col min="4" max="4" width="10" style="55" customWidth="1"/>
    <col min="5" max="5" width="13.42578125" style="55" customWidth="1"/>
    <col min="6" max="6" width="13.5703125" style="55" customWidth="1"/>
    <col min="7" max="7" width="17.5703125" style="55" customWidth="1"/>
    <col min="8" max="8" width="12.85546875" style="55" customWidth="1"/>
    <col min="9" max="9" width="16" style="55" customWidth="1"/>
    <col min="10" max="16384" width="9.140625" style="55"/>
  </cols>
  <sheetData>
    <row r="1" spans="1:9">
      <c r="A1" s="66"/>
    </row>
    <row r="2" spans="1:9" ht="18" customHeight="1">
      <c r="A2" s="987" t="s">
        <v>1663</v>
      </c>
      <c r="B2" s="988"/>
      <c r="C2" s="988"/>
      <c r="D2" s="988"/>
      <c r="E2" s="988"/>
      <c r="F2" s="988"/>
      <c r="G2" s="988"/>
      <c r="H2" s="988"/>
      <c r="I2" s="988"/>
    </row>
    <row r="3" spans="1:9">
      <c r="C3" s="67"/>
      <c r="D3" s="68"/>
      <c r="F3" s="69"/>
      <c r="G3" s="69"/>
      <c r="H3" s="69"/>
      <c r="I3" s="69"/>
    </row>
    <row r="4" spans="1:9">
      <c r="A4" s="56"/>
    </row>
    <row r="5" spans="1:9" ht="18.75">
      <c r="A5" s="989" t="s">
        <v>1626</v>
      </c>
      <c r="B5" s="990"/>
      <c r="C5" s="990"/>
      <c r="D5" s="990"/>
      <c r="E5" s="990"/>
      <c r="F5" s="990"/>
      <c r="G5" s="990"/>
      <c r="H5" s="990"/>
      <c r="I5" s="991"/>
    </row>
    <row r="6" spans="1:9">
      <c r="A6" s="56"/>
    </row>
    <row r="7" spans="1:9" ht="15" customHeight="1">
      <c r="A7" s="11" t="s">
        <v>1634</v>
      </c>
      <c r="B7" s="12"/>
      <c r="C7" s="11" t="s">
        <v>1637</v>
      </c>
      <c r="D7" s="11"/>
      <c r="E7" s="69"/>
      <c r="F7" s="69"/>
      <c r="G7" s="69"/>
      <c r="H7" s="69"/>
      <c r="I7" s="69"/>
    </row>
    <row r="8" spans="1:9" ht="15.75" customHeight="1">
      <c r="A8" s="11" t="s">
        <v>1633</v>
      </c>
      <c r="B8" s="12"/>
      <c r="C8" s="11" t="s">
        <v>1072</v>
      </c>
      <c r="D8" s="11"/>
      <c r="E8" s="69"/>
      <c r="F8" s="69"/>
      <c r="G8" s="69"/>
      <c r="H8" s="69"/>
      <c r="I8" s="69"/>
    </row>
    <row r="9" spans="1:9" ht="15" customHeight="1">
      <c r="A9" s="11" t="s">
        <v>1632</v>
      </c>
      <c r="B9" s="12"/>
      <c r="C9" s="11" t="s">
        <v>1631</v>
      </c>
      <c r="D9" s="11"/>
      <c r="E9" s="69"/>
      <c r="F9" s="69"/>
      <c r="G9" s="69"/>
      <c r="H9" s="69"/>
      <c r="I9" s="69"/>
    </row>
    <row r="10" spans="1:9" ht="15.2" customHeight="1">
      <c r="A10" s="70"/>
      <c r="B10" s="70"/>
      <c r="C10" s="69"/>
      <c r="D10" s="69"/>
    </row>
    <row r="11" spans="1:9" ht="18" customHeight="1">
      <c r="A11" s="69"/>
      <c r="F11" s="992" t="s">
        <v>1662</v>
      </c>
      <c r="G11" s="993"/>
      <c r="H11" s="71">
        <f>E35</f>
        <v>0</v>
      </c>
      <c r="I11" s="72"/>
    </row>
    <row r="12" spans="1:9">
      <c r="A12" s="69"/>
      <c r="F12" s="992" t="s">
        <v>1661</v>
      </c>
      <c r="G12" s="993"/>
      <c r="H12" s="71">
        <f>I30</f>
        <v>0</v>
      </c>
      <c r="I12" s="72"/>
    </row>
    <row r="13" spans="1:9">
      <c r="G13" s="73" t="s">
        <v>1694</v>
      </c>
      <c r="H13" s="57">
        <v>0</v>
      </c>
    </row>
    <row r="14" spans="1:9">
      <c r="A14" s="74"/>
    </row>
    <row r="15" spans="1:9" ht="14.45" customHeight="1">
      <c r="A15" s="981" t="s">
        <v>0</v>
      </c>
      <c r="B15" s="981" t="s">
        <v>1660</v>
      </c>
      <c r="C15" s="994" t="s">
        <v>1659</v>
      </c>
      <c r="D15" s="995"/>
      <c r="E15" s="981" t="s">
        <v>1658</v>
      </c>
      <c r="F15" s="981" t="s">
        <v>1657</v>
      </c>
      <c r="G15" s="981"/>
      <c r="H15" s="981"/>
      <c r="I15" s="981" t="s">
        <v>1656</v>
      </c>
    </row>
    <row r="16" spans="1:9" ht="29.45" customHeight="1">
      <c r="A16" s="981"/>
      <c r="B16" s="981"/>
      <c r="C16" s="996"/>
      <c r="D16" s="997"/>
      <c r="E16" s="981"/>
      <c r="F16" s="75" t="s">
        <v>1655</v>
      </c>
      <c r="G16" s="75" t="s">
        <v>1654</v>
      </c>
      <c r="H16" s="75" t="s">
        <v>1653</v>
      </c>
      <c r="I16" s="981"/>
    </row>
    <row r="17" spans="1:9">
      <c r="A17" s="76"/>
      <c r="B17" s="77"/>
      <c r="C17" s="985"/>
      <c r="D17" s="986"/>
      <c r="E17" s="77"/>
      <c r="F17" s="77"/>
      <c r="G17" s="77"/>
      <c r="H17" s="77"/>
      <c r="I17" s="78"/>
    </row>
    <row r="18" spans="1:9">
      <c r="A18" s="58">
        <v>1</v>
      </c>
      <c r="B18" s="59" t="s">
        <v>1652</v>
      </c>
      <c r="C18" s="982" t="s">
        <v>1707</v>
      </c>
      <c r="D18" s="983"/>
      <c r="E18" s="60"/>
      <c r="F18" s="60"/>
      <c r="G18" s="60"/>
      <c r="H18" s="60"/>
      <c r="I18" s="61"/>
    </row>
    <row r="19" spans="1:9">
      <c r="A19" s="58">
        <v>2</v>
      </c>
      <c r="B19" s="59" t="s">
        <v>1651</v>
      </c>
      <c r="C19" s="982" t="s">
        <v>1172</v>
      </c>
      <c r="D19" s="983"/>
      <c r="E19" s="60"/>
      <c r="F19" s="60"/>
      <c r="G19" s="60"/>
      <c r="H19" s="60"/>
      <c r="I19" s="61"/>
    </row>
    <row r="20" spans="1:9">
      <c r="A20" s="58">
        <v>3</v>
      </c>
      <c r="B20" s="59" t="s">
        <v>1650</v>
      </c>
      <c r="C20" s="982" t="s">
        <v>1173</v>
      </c>
      <c r="D20" s="983"/>
      <c r="E20" s="60"/>
      <c r="F20" s="60"/>
      <c r="G20" s="60"/>
      <c r="H20" s="60"/>
      <c r="I20" s="61"/>
    </row>
    <row r="21" spans="1:9" ht="15.6" customHeight="1">
      <c r="A21" s="58">
        <v>4</v>
      </c>
      <c r="B21" s="59" t="s">
        <v>1649</v>
      </c>
      <c r="C21" s="982" t="s">
        <v>1664</v>
      </c>
      <c r="D21" s="983"/>
      <c r="E21" s="60"/>
      <c r="F21" s="60"/>
      <c r="G21" s="60"/>
      <c r="H21" s="60"/>
      <c r="I21" s="61"/>
    </row>
    <row r="22" spans="1:9" ht="12.75" customHeight="1">
      <c r="A22" s="58">
        <v>5</v>
      </c>
      <c r="B22" s="59" t="s">
        <v>1648</v>
      </c>
      <c r="C22" s="982" t="s">
        <v>1724</v>
      </c>
      <c r="D22" s="983"/>
      <c r="E22" s="60"/>
      <c r="F22" s="60"/>
      <c r="G22" s="60"/>
      <c r="H22" s="60"/>
      <c r="I22" s="61"/>
    </row>
    <row r="23" spans="1:9" ht="12.75" customHeight="1">
      <c r="A23" s="58">
        <v>6</v>
      </c>
      <c r="B23" s="59" t="s">
        <v>1647</v>
      </c>
      <c r="C23" s="982" t="s">
        <v>1174</v>
      </c>
      <c r="D23" s="983"/>
      <c r="E23" s="60"/>
      <c r="F23" s="60"/>
      <c r="G23" s="60"/>
      <c r="H23" s="60"/>
      <c r="I23" s="61"/>
    </row>
    <row r="24" spans="1:9">
      <c r="A24" s="58">
        <v>7</v>
      </c>
      <c r="B24" s="59" t="s">
        <v>1646</v>
      </c>
      <c r="C24" s="982" t="s">
        <v>1175</v>
      </c>
      <c r="D24" s="983"/>
      <c r="E24" s="60"/>
      <c r="F24" s="60"/>
      <c r="G24" s="60"/>
      <c r="H24" s="60"/>
      <c r="I24" s="61"/>
    </row>
    <row r="25" spans="1:9">
      <c r="A25" s="58">
        <v>8</v>
      </c>
      <c r="B25" s="59" t="s">
        <v>1645</v>
      </c>
      <c r="C25" s="982" t="s">
        <v>1176</v>
      </c>
      <c r="D25" s="983"/>
      <c r="E25" s="60"/>
      <c r="F25" s="60"/>
      <c r="G25" s="60"/>
      <c r="H25" s="60"/>
      <c r="I25" s="61"/>
    </row>
    <row r="26" spans="1:9">
      <c r="A26" s="58">
        <v>9</v>
      </c>
      <c r="B26" s="59" t="s">
        <v>1644</v>
      </c>
      <c r="C26" s="982" t="s">
        <v>1177</v>
      </c>
      <c r="D26" s="983"/>
      <c r="E26" s="60"/>
      <c r="F26" s="60"/>
      <c r="G26" s="60"/>
      <c r="H26" s="60"/>
      <c r="I26" s="61"/>
    </row>
    <row r="27" spans="1:9" ht="12.75" customHeight="1">
      <c r="A27" s="58">
        <v>10</v>
      </c>
      <c r="B27" s="59" t="s">
        <v>1643</v>
      </c>
      <c r="C27" s="982" t="s">
        <v>1178</v>
      </c>
      <c r="D27" s="983"/>
      <c r="E27" s="60"/>
      <c r="F27" s="60"/>
      <c r="G27" s="60"/>
      <c r="H27" s="60"/>
      <c r="I27" s="61"/>
    </row>
    <row r="28" spans="1:9">
      <c r="A28" s="58">
        <v>11</v>
      </c>
      <c r="B28" s="59" t="s">
        <v>1642</v>
      </c>
      <c r="C28" s="982" t="s">
        <v>1179</v>
      </c>
      <c r="D28" s="983"/>
      <c r="E28" s="60"/>
      <c r="F28" s="60"/>
      <c r="G28" s="60"/>
      <c r="H28" s="60"/>
      <c r="I28" s="61"/>
    </row>
    <row r="29" spans="1:9">
      <c r="A29" s="58">
        <v>12</v>
      </c>
      <c r="B29" s="59" t="s">
        <v>1665</v>
      </c>
      <c r="C29" s="982" t="s">
        <v>1180</v>
      </c>
      <c r="D29" s="983"/>
      <c r="E29" s="60"/>
      <c r="F29" s="60"/>
      <c r="G29" s="60"/>
      <c r="H29" s="60"/>
      <c r="I29" s="61"/>
    </row>
    <row r="30" spans="1:9" ht="16.5" customHeight="1">
      <c r="A30" s="62">
        <v>13</v>
      </c>
      <c r="B30" s="63" t="s">
        <v>1549</v>
      </c>
      <c r="C30" s="982" t="s">
        <v>2177</v>
      </c>
      <c r="D30" s="983"/>
      <c r="E30" s="64"/>
      <c r="F30" s="64"/>
      <c r="G30" s="64"/>
      <c r="H30" s="64"/>
      <c r="I30" s="65"/>
    </row>
    <row r="31" spans="1:9" ht="16.5" customHeight="1">
      <c r="A31" s="832"/>
      <c r="B31" s="833"/>
      <c r="C31" s="830"/>
      <c r="D31" s="830"/>
      <c r="E31" s="829"/>
      <c r="F31" s="829"/>
      <c r="G31" s="829"/>
      <c r="H31" s="829"/>
      <c r="I31" s="834"/>
    </row>
    <row r="32" spans="1:9" ht="15.6" customHeight="1">
      <c r="A32" s="79"/>
      <c r="B32" s="79"/>
      <c r="C32" s="80" t="s">
        <v>1</v>
      </c>
      <c r="D32" s="80"/>
      <c r="E32" s="280"/>
      <c r="F32" s="280"/>
      <c r="G32" s="280"/>
      <c r="H32" s="280"/>
      <c r="I32" s="280"/>
    </row>
    <row r="33" spans="1:9" ht="15">
      <c r="A33" s="984" t="s">
        <v>1641</v>
      </c>
      <c r="B33" s="984"/>
      <c r="C33" s="984"/>
      <c r="D33" s="81" t="s">
        <v>1666</v>
      </c>
      <c r="E33" s="281"/>
      <c r="F33" s="283"/>
      <c r="G33" s="283"/>
      <c r="H33" s="283"/>
      <c r="I33" s="281"/>
    </row>
    <row r="34" spans="1:9" ht="15">
      <c r="A34" s="82"/>
      <c r="B34" s="82"/>
      <c r="C34" s="83" t="s">
        <v>1640</v>
      </c>
      <c r="D34" s="81"/>
      <c r="E34" s="281"/>
      <c r="F34" s="283"/>
      <c r="G34" s="283"/>
      <c r="H34" s="283"/>
      <c r="I34" s="281"/>
    </row>
    <row r="35" spans="1:9" ht="18" customHeight="1">
      <c r="A35" s="984" t="s">
        <v>1639</v>
      </c>
      <c r="B35" s="984"/>
      <c r="C35" s="984"/>
      <c r="D35" s="81" t="s">
        <v>1666</v>
      </c>
      <c r="E35" s="281"/>
      <c r="F35" s="283"/>
      <c r="G35" s="283"/>
      <c r="H35" s="283"/>
      <c r="I35" s="281"/>
    </row>
    <row r="36" spans="1:9" ht="15">
      <c r="A36" s="980"/>
      <c r="B36" s="980"/>
      <c r="C36" s="80" t="s">
        <v>1638</v>
      </c>
      <c r="D36" s="80"/>
      <c r="E36" s="282"/>
      <c r="F36" s="283"/>
      <c r="G36" s="283"/>
      <c r="H36" s="283"/>
      <c r="I36" s="281"/>
    </row>
    <row r="37" spans="1:9">
      <c r="A37" s="84"/>
    </row>
    <row r="38" spans="1:9">
      <c r="B38" s="50"/>
      <c r="C38" s="52"/>
    </row>
    <row r="39" spans="1:9">
      <c r="B39" s="54"/>
      <c r="C39" s="53"/>
    </row>
  </sheetData>
  <mergeCells count="27">
    <mergeCell ref="C27:D27"/>
    <mergeCell ref="C30:D30"/>
    <mergeCell ref="C28:D28"/>
    <mergeCell ref="C29:D29"/>
    <mergeCell ref="A2:I2"/>
    <mergeCell ref="A5:I5"/>
    <mergeCell ref="F11:G11"/>
    <mergeCell ref="F12:G12"/>
    <mergeCell ref="B15:B16"/>
    <mergeCell ref="C15:D16"/>
    <mergeCell ref="I15:I16"/>
    <mergeCell ref="A36:B36"/>
    <mergeCell ref="E15:E16"/>
    <mergeCell ref="F15:H15"/>
    <mergeCell ref="C18:D18"/>
    <mergeCell ref="C19:D19"/>
    <mergeCell ref="A33:C33"/>
    <mergeCell ref="A35:C35"/>
    <mergeCell ref="C26:D26"/>
    <mergeCell ref="C17:D17"/>
    <mergeCell ref="A15:A16"/>
    <mergeCell ref="C20:D20"/>
    <mergeCell ref="C21:D21"/>
    <mergeCell ref="C22:D22"/>
    <mergeCell ref="C23:D23"/>
    <mergeCell ref="C24:D24"/>
    <mergeCell ref="C25:D2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46" zoomScaleNormal="100" zoomScaleSheetLayoutView="100" workbookViewId="0">
      <selection activeCell="C7" sqref="C7:D8"/>
    </sheetView>
  </sheetViews>
  <sheetFormatPr defaultColWidth="9.140625" defaultRowHeight="12.75"/>
  <cols>
    <col min="1" max="1" width="6.140625" style="14" customWidth="1"/>
    <col min="2" max="2" width="16.28515625" style="14" hidden="1" customWidth="1"/>
    <col min="3" max="3" width="40.28515625" style="14" customWidth="1"/>
    <col min="4" max="4" width="16.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2,4</v>
      </c>
      <c r="F1" s="10"/>
      <c r="G1" s="10"/>
      <c r="H1" s="10"/>
    </row>
    <row r="2" spans="1:8" s="9" customFormat="1" ht="18.75">
      <c r="A2" s="1001" t="str">
        <f>C9</f>
        <v>Ventilācija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247</v>
      </c>
      <c r="D9" s="245"/>
      <c r="E9" s="25"/>
      <c r="F9" s="26"/>
      <c r="G9" s="20"/>
      <c r="H9" s="21"/>
    </row>
    <row r="10" spans="1:8" ht="25.5">
      <c r="A10" s="261"/>
      <c r="B10" s="262"/>
      <c r="C10" s="263" t="s">
        <v>390</v>
      </c>
      <c r="D10" s="263"/>
      <c r="E10" s="264"/>
      <c r="F10" s="264"/>
      <c r="G10" s="20"/>
      <c r="H10" s="21"/>
    </row>
    <row r="11" spans="1:8" ht="72">
      <c r="A11" s="475">
        <v>1</v>
      </c>
      <c r="B11" s="485"/>
      <c r="C11" s="459" t="s">
        <v>1329</v>
      </c>
      <c r="D11" s="481" t="s">
        <v>1330</v>
      </c>
      <c r="E11" s="464" t="s">
        <v>13</v>
      </c>
      <c r="F11" s="874">
        <v>2</v>
      </c>
      <c r="G11" s="21"/>
      <c r="H11" s="21"/>
    </row>
    <row r="12" spans="1:8" ht="72">
      <c r="A12" s="475">
        <v>2</v>
      </c>
      <c r="B12" s="485"/>
      <c r="C12" s="459" t="s">
        <v>1332</v>
      </c>
      <c r="D12" s="481" t="s">
        <v>1331</v>
      </c>
      <c r="E12" s="464" t="s">
        <v>13</v>
      </c>
      <c r="F12" s="885">
        <v>1</v>
      </c>
      <c r="G12" s="21"/>
      <c r="H12" s="21"/>
    </row>
    <row r="13" spans="1:8" ht="84">
      <c r="A13" s="475">
        <v>3</v>
      </c>
      <c r="B13" s="485"/>
      <c r="C13" s="459" t="s">
        <v>1333</v>
      </c>
      <c r="D13" s="481" t="s">
        <v>1334</v>
      </c>
      <c r="E13" s="464" t="s">
        <v>13</v>
      </c>
      <c r="F13" s="885">
        <v>1</v>
      </c>
      <c r="G13" s="21"/>
      <c r="H13" s="21"/>
    </row>
    <row r="14" spans="1:8" ht="84">
      <c r="A14" s="475">
        <v>4</v>
      </c>
      <c r="B14" s="485"/>
      <c r="C14" s="459" t="s">
        <v>1335</v>
      </c>
      <c r="D14" s="481" t="s">
        <v>1336</v>
      </c>
      <c r="E14" s="464" t="s">
        <v>13</v>
      </c>
      <c r="F14" s="885">
        <v>2</v>
      </c>
      <c r="G14" s="21"/>
      <c r="H14" s="21"/>
    </row>
    <row r="15" spans="1:8">
      <c r="A15" s="475">
        <v>5</v>
      </c>
      <c r="B15" s="485"/>
      <c r="C15" s="459" t="s">
        <v>1337</v>
      </c>
      <c r="D15" s="481" t="s">
        <v>433</v>
      </c>
      <c r="E15" s="464" t="s">
        <v>13</v>
      </c>
      <c r="F15" s="885">
        <v>2</v>
      </c>
      <c r="G15" s="21"/>
      <c r="H15" s="21"/>
    </row>
    <row r="16" spans="1:8">
      <c r="A16" s="475">
        <v>6</v>
      </c>
      <c r="B16" s="485"/>
      <c r="C16" s="459" t="s">
        <v>1337</v>
      </c>
      <c r="D16" s="481" t="s">
        <v>1338</v>
      </c>
      <c r="E16" s="464" t="s">
        <v>13</v>
      </c>
      <c r="F16" s="885">
        <v>8</v>
      </c>
      <c r="G16" s="21"/>
      <c r="H16" s="21"/>
    </row>
    <row r="17" spans="1:8">
      <c r="A17" s="475">
        <v>7</v>
      </c>
      <c r="B17" s="485"/>
      <c r="C17" s="459" t="s">
        <v>1337</v>
      </c>
      <c r="D17" s="481" t="s">
        <v>1339</v>
      </c>
      <c r="E17" s="464" t="s">
        <v>13</v>
      </c>
      <c r="F17" s="885">
        <v>2</v>
      </c>
      <c r="G17" s="21"/>
      <c r="H17" s="21"/>
    </row>
    <row r="18" spans="1:8">
      <c r="A18" s="475">
        <v>8</v>
      </c>
      <c r="B18" s="485"/>
      <c r="C18" s="459" t="s">
        <v>1337</v>
      </c>
      <c r="D18" s="481" t="s">
        <v>1340</v>
      </c>
      <c r="E18" s="464" t="s">
        <v>13</v>
      </c>
      <c r="F18" s="885">
        <v>1</v>
      </c>
      <c r="G18" s="21"/>
      <c r="H18" s="21"/>
    </row>
    <row r="19" spans="1:8">
      <c r="A19" s="475">
        <v>9</v>
      </c>
      <c r="B19" s="485"/>
      <c r="C19" s="459" t="s">
        <v>1337</v>
      </c>
      <c r="D19" s="481" t="s">
        <v>1341</v>
      </c>
      <c r="E19" s="464" t="s">
        <v>13</v>
      </c>
      <c r="F19" s="885">
        <v>1</v>
      </c>
      <c r="G19" s="21"/>
      <c r="H19" s="21"/>
    </row>
    <row r="20" spans="1:8">
      <c r="A20" s="475">
        <v>10</v>
      </c>
      <c r="B20" s="485"/>
      <c r="C20" s="459" t="s">
        <v>1783</v>
      </c>
      <c r="D20" s="481" t="s">
        <v>1784</v>
      </c>
      <c r="E20" s="464" t="s">
        <v>13</v>
      </c>
      <c r="F20" s="885">
        <v>2</v>
      </c>
      <c r="G20" s="21"/>
      <c r="H20" s="21"/>
    </row>
    <row r="21" spans="1:8">
      <c r="A21" s="475">
        <v>11</v>
      </c>
      <c r="B21" s="485"/>
      <c r="C21" s="459" t="s">
        <v>1783</v>
      </c>
      <c r="D21" s="481" t="s">
        <v>1785</v>
      </c>
      <c r="E21" s="464" t="s">
        <v>13</v>
      </c>
      <c r="F21" s="885">
        <v>1</v>
      </c>
      <c r="G21" s="21"/>
      <c r="H21" s="21"/>
    </row>
    <row r="22" spans="1:8">
      <c r="A22" s="475">
        <v>12</v>
      </c>
      <c r="B22" s="485"/>
      <c r="C22" s="459" t="s">
        <v>1783</v>
      </c>
      <c r="D22" s="481" t="s">
        <v>1342</v>
      </c>
      <c r="E22" s="464" t="s">
        <v>13</v>
      </c>
      <c r="F22" s="885">
        <v>23</v>
      </c>
      <c r="G22" s="21"/>
      <c r="H22" s="21"/>
    </row>
    <row r="23" spans="1:8" ht="24">
      <c r="A23" s="475">
        <v>13</v>
      </c>
      <c r="B23" s="485"/>
      <c r="C23" s="459" t="s">
        <v>1343</v>
      </c>
      <c r="D23" s="481" t="s">
        <v>1786</v>
      </c>
      <c r="E23" s="464" t="s">
        <v>13</v>
      </c>
      <c r="F23" s="885">
        <v>2</v>
      </c>
      <c r="G23" s="21"/>
      <c r="H23" s="21"/>
    </row>
    <row r="24" spans="1:8">
      <c r="A24" s="475">
        <v>14</v>
      </c>
      <c r="B24" s="485"/>
      <c r="C24" s="459" t="s">
        <v>1787</v>
      </c>
      <c r="D24" s="481" t="s">
        <v>1344</v>
      </c>
      <c r="E24" s="464" t="s">
        <v>13</v>
      </c>
      <c r="F24" s="885">
        <v>1</v>
      </c>
      <c r="G24" s="21"/>
      <c r="H24" s="21"/>
    </row>
    <row r="25" spans="1:8">
      <c r="A25" s="475">
        <v>15</v>
      </c>
      <c r="B25" s="485"/>
      <c r="C25" s="459" t="s">
        <v>1787</v>
      </c>
      <c r="D25" s="481" t="s">
        <v>1345</v>
      </c>
      <c r="E25" s="464" t="s">
        <v>13</v>
      </c>
      <c r="F25" s="885">
        <v>4</v>
      </c>
      <c r="G25" s="21"/>
      <c r="H25" s="21"/>
    </row>
    <row r="26" spans="1:8">
      <c r="A26" s="475">
        <v>16</v>
      </c>
      <c r="B26" s="485"/>
      <c r="C26" s="459" t="s">
        <v>1787</v>
      </c>
      <c r="D26" s="481" t="s">
        <v>1788</v>
      </c>
      <c r="E26" s="464" t="s">
        <v>13</v>
      </c>
      <c r="F26" s="885">
        <v>2</v>
      </c>
      <c r="G26" s="21"/>
      <c r="H26" s="21"/>
    </row>
    <row r="27" spans="1:8">
      <c r="A27" s="475">
        <v>17</v>
      </c>
      <c r="B27" s="485"/>
      <c r="C27" s="459" t="s">
        <v>1787</v>
      </c>
      <c r="D27" s="481" t="s">
        <v>1789</v>
      </c>
      <c r="E27" s="464" t="s">
        <v>13</v>
      </c>
      <c r="F27" s="885">
        <v>1</v>
      </c>
      <c r="G27" s="21"/>
      <c r="H27" s="21"/>
    </row>
    <row r="28" spans="1:8">
      <c r="A28" s="475">
        <v>18</v>
      </c>
      <c r="B28" s="485"/>
      <c r="C28" s="459" t="s">
        <v>1787</v>
      </c>
      <c r="D28" s="481" t="s">
        <v>1790</v>
      </c>
      <c r="E28" s="464" t="s">
        <v>13</v>
      </c>
      <c r="F28" s="885">
        <v>7</v>
      </c>
      <c r="G28" s="21"/>
      <c r="H28" s="21"/>
    </row>
    <row r="29" spans="1:8">
      <c r="A29" s="475">
        <v>19</v>
      </c>
      <c r="B29" s="485"/>
      <c r="C29" s="459" t="s">
        <v>1791</v>
      </c>
      <c r="D29" s="481" t="s">
        <v>1346</v>
      </c>
      <c r="E29" s="464" t="s">
        <v>13</v>
      </c>
      <c r="F29" s="885">
        <v>7</v>
      </c>
      <c r="G29" s="21"/>
      <c r="H29" s="21"/>
    </row>
    <row r="30" spans="1:8">
      <c r="A30" s="475">
        <v>20</v>
      </c>
      <c r="B30" s="485"/>
      <c r="C30" s="459" t="s">
        <v>1791</v>
      </c>
      <c r="D30" s="481" t="s">
        <v>1347</v>
      </c>
      <c r="E30" s="464" t="s">
        <v>13</v>
      </c>
      <c r="F30" s="885">
        <v>14</v>
      </c>
      <c r="G30" s="21"/>
      <c r="H30" s="21"/>
    </row>
    <row r="31" spans="1:8">
      <c r="A31" s="475">
        <v>21</v>
      </c>
      <c r="B31" s="485"/>
      <c r="C31" s="459" t="s">
        <v>434</v>
      </c>
      <c r="D31" s="481" t="s">
        <v>435</v>
      </c>
      <c r="E31" s="464" t="s">
        <v>30</v>
      </c>
      <c r="F31" s="885">
        <v>1</v>
      </c>
      <c r="G31" s="21"/>
      <c r="H31" s="21"/>
    </row>
    <row r="32" spans="1:8">
      <c r="A32" s="475">
        <v>22</v>
      </c>
      <c r="B32" s="485"/>
      <c r="C32" s="459" t="s">
        <v>434</v>
      </c>
      <c r="D32" s="481" t="s">
        <v>1348</v>
      </c>
      <c r="E32" s="464" t="s">
        <v>30</v>
      </c>
      <c r="F32" s="885">
        <v>4</v>
      </c>
      <c r="G32" s="21"/>
      <c r="H32" s="21"/>
    </row>
    <row r="33" spans="1:8">
      <c r="A33" s="475">
        <v>23</v>
      </c>
      <c r="B33" s="485"/>
      <c r="C33" s="459" t="s">
        <v>434</v>
      </c>
      <c r="D33" s="481" t="s">
        <v>1792</v>
      </c>
      <c r="E33" s="464" t="s">
        <v>30</v>
      </c>
      <c r="F33" s="885">
        <v>2</v>
      </c>
      <c r="G33" s="21"/>
      <c r="H33" s="21"/>
    </row>
    <row r="34" spans="1:8">
      <c r="A34" s="475">
        <v>24</v>
      </c>
      <c r="B34" s="485"/>
      <c r="C34" s="459" t="s">
        <v>434</v>
      </c>
      <c r="D34" s="481" t="s">
        <v>1793</v>
      </c>
      <c r="E34" s="464" t="s">
        <v>30</v>
      </c>
      <c r="F34" s="885">
        <v>1</v>
      </c>
      <c r="G34" s="21"/>
      <c r="H34" s="21"/>
    </row>
    <row r="35" spans="1:8">
      <c r="A35" s="475">
        <v>25</v>
      </c>
      <c r="B35" s="485"/>
      <c r="C35" s="459" t="s">
        <v>434</v>
      </c>
      <c r="D35" s="481" t="s">
        <v>1349</v>
      </c>
      <c r="E35" s="464" t="s">
        <v>30</v>
      </c>
      <c r="F35" s="885">
        <v>7</v>
      </c>
      <c r="G35" s="21"/>
      <c r="H35" s="21"/>
    </row>
    <row r="36" spans="1:8">
      <c r="A36" s="475">
        <v>26</v>
      </c>
      <c r="B36" s="485"/>
      <c r="C36" s="459" t="s">
        <v>391</v>
      </c>
      <c r="D36" s="481" t="s">
        <v>392</v>
      </c>
      <c r="E36" s="464" t="s">
        <v>1350</v>
      </c>
      <c r="F36" s="885">
        <v>15</v>
      </c>
      <c r="G36" s="21"/>
      <c r="H36" s="21"/>
    </row>
    <row r="37" spans="1:8">
      <c r="A37" s="475">
        <v>27</v>
      </c>
      <c r="B37" s="485"/>
      <c r="C37" s="459" t="s">
        <v>391</v>
      </c>
      <c r="D37" s="481" t="s">
        <v>393</v>
      </c>
      <c r="E37" s="464" t="s">
        <v>1350</v>
      </c>
      <c r="F37" s="885">
        <v>60</v>
      </c>
      <c r="G37" s="21"/>
      <c r="H37" s="21"/>
    </row>
    <row r="38" spans="1:8">
      <c r="A38" s="475">
        <v>28</v>
      </c>
      <c r="B38" s="485"/>
      <c r="C38" s="459" t="s">
        <v>391</v>
      </c>
      <c r="D38" s="481" t="s">
        <v>394</v>
      </c>
      <c r="E38" s="464" t="s">
        <v>1350</v>
      </c>
      <c r="F38" s="885">
        <v>90</v>
      </c>
      <c r="G38" s="21"/>
      <c r="H38" s="21"/>
    </row>
    <row r="39" spans="1:8">
      <c r="A39" s="475">
        <v>29</v>
      </c>
      <c r="B39" s="485"/>
      <c r="C39" s="459" t="s">
        <v>391</v>
      </c>
      <c r="D39" s="481" t="s">
        <v>395</v>
      </c>
      <c r="E39" s="464" t="s">
        <v>1350</v>
      </c>
      <c r="F39" s="885">
        <v>95</v>
      </c>
      <c r="G39" s="21"/>
      <c r="H39" s="21"/>
    </row>
    <row r="40" spans="1:8">
      <c r="A40" s="475">
        <v>30</v>
      </c>
      <c r="B40" s="485"/>
      <c r="C40" s="459" t="s">
        <v>391</v>
      </c>
      <c r="D40" s="481" t="s">
        <v>396</v>
      </c>
      <c r="E40" s="464" t="s">
        <v>1350</v>
      </c>
      <c r="F40" s="885">
        <v>220</v>
      </c>
      <c r="G40" s="21"/>
      <c r="H40" s="21"/>
    </row>
    <row r="41" spans="1:8">
      <c r="A41" s="475">
        <v>31</v>
      </c>
      <c r="B41" s="485"/>
      <c r="C41" s="459" t="s">
        <v>391</v>
      </c>
      <c r="D41" s="481" t="s">
        <v>397</v>
      </c>
      <c r="E41" s="464" t="s">
        <v>1350</v>
      </c>
      <c r="F41" s="885">
        <v>300</v>
      </c>
      <c r="G41" s="21"/>
      <c r="H41" s="21"/>
    </row>
    <row r="42" spans="1:8">
      <c r="A42" s="475">
        <v>32</v>
      </c>
      <c r="B42" s="485"/>
      <c r="C42" s="459" t="s">
        <v>391</v>
      </c>
      <c r="D42" s="481" t="s">
        <v>398</v>
      </c>
      <c r="E42" s="464" t="s">
        <v>1350</v>
      </c>
      <c r="F42" s="885">
        <v>130</v>
      </c>
      <c r="G42" s="21"/>
      <c r="H42" s="21"/>
    </row>
    <row r="43" spans="1:8">
      <c r="A43" s="475">
        <v>33</v>
      </c>
      <c r="B43" s="485"/>
      <c r="C43" s="459" t="s">
        <v>391</v>
      </c>
      <c r="D43" s="481" t="s">
        <v>417</v>
      </c>
      <c r="E43" s="464" t="s">
        <v>1350</v>
      </c>
      <c r="F43" s="885">
        <v>160</v>
      </c>
      <c r="G43" s="21"/>
      <c r="H43" s="21"/>
    </row>
    <row r="44" spans="1:8">
      <c r="A44" s="475">
        <v>34</v>
      </c>
      <c r="B44" s="485"/>
      <c r="C44" s="459" t="s">
        <v>391</v>
      </c>
      <c r="D44" s="481" t="s">
        <v>418</v>
      </c>
      <c r="E44" s="464" t="s">
        <v>1350</v>
      </c>
      <c r="F44" s="885">
        <v>810</v>
      </c>
      <c r="G44" s="21"/>
      <c r="H44" s="21"/>
    </row>
    <row r="45" spans="1:8">
      <c r="A45" s="475">
        <v>35</v>
      </c>
      <c r="B45" s="485"/>
      <c r="C45" s="459" t="s">
        <v>391</v>
      </c>
      <c r="D45" s="481" t="s">
        <v>428</v>
      </c>
      <c r="E45" s="464" t="s">
        <v>1350</v>
      </c>
      <c r="F45" s="885">
        <v>5</v>
      </c>
      <c r="G45" s="21"/>
      <c r="H45" s="21"/>
    </row>
    <row r="46" spans="1:8">
      <c r="A46" s="475">
        <v>36</v>
      </c>
      <c r="B46" s="485"/>
      <c r="C46" s="459" t="s">
        <v>391</v>
      </c>
      <c r="D46" s="481" t="s">
        <v>1794</v>
      </c>
      <c r="E46" s="464" t="s">
        <v>1350</v>
      </c>
      <c r="F46" s="885">
        <v>1</v>
      </c>
      <c r="G46" s="21"/>
      <c r="H46" s="21"/>
    </row>
    <row r="47" spans="1:8">
      <c r="A47" s="475">
        <v>37</v>
      </c>
      <c r="B47" s="485"/>
      <c r="C47" s="459" t="s">
        <v>391</v>
      </c>
      <c r="D47" s="481" t="s">
        <v>1795</v>
      </c>
      <c r="E47" s="464" t="s">
        <v>1350</v>
      </c>
      <c r="F47" s="885">
        <v>1</v>
      </c>
      <c r="G47" s="21"/>
      <c r="H47" s="21"/>
    </row>
    <row r="48" spans="1:8">
      <c r="A48" s="475">
        <v>38</v>
      </c>
      <c r="B48" s="485"/>
      <c r="C48" s="459" t="s">
        <v>391</v>
      </c>
      <c r="D48" s="481" t="s">
        <v>1351</v>
      </c>
      <c r="E48" s="464" t="s">
        <v>1350</v>
      </c>
      <c r="F48" s="885">
        <v>1</v>
      </c>
      <c r="G48" s="21"/>
      <c r="H48" s="21"/>
    </row>
    <row r="49" spans="1:8">
      <c r="A49" s="475">
        <v>39</v>
      </c>
      <c r="B49" s="485"/>
      <c r="C49" s="459" t="s">
        <v>391</v>
      </c>
      <c r="D49" s="481" t="s">
        <v>1352</v>
      </c>
      <c r="E49" s="464" t="s">
        <v>1350</v>
      </c>
      <c r="F49" s="885">
        <v>1</v>
      </c>
      <c r="G49" s="21"/>
      <c r="H49" s="21"/>
    </row>
    <row r="50" spans="1:8">
      <c r="A50" s="475">
        <v>40</v>
      </c>
      <c r="B50" s="485"/>
      <c r="C50" s="459" t="s">
        <v>391</v>
      </c>
      <c r="D50" s="481" t="s">
        <v>1353</v>
      </c>
      <c r="E50" s="464" t="s">
        <v>1350</v>
      </c>
      <c r="F50" s="885">
        <v>15</v>
      </c>
      <c r="G50" s="21"/>
      <c r="H50" s="21"/>
    </row>
    <row r="51" spans="1:8">
      <c r="A51" s="475">
        <v>41</v>
      </c>
      <c r="B51" s="485"/>
      <c r="C51" s="459" t="s">
        <v>391</v>
      </c>
      <c r="D51" s="481" t="s">
        <v>1796</v>
      </c>
      <c r="E51" s="464" t="s">
        <v>1350</v>
      </c>
      <c r="F51" s="885">
        <v>1</v>
      </c>
      <c r="G51" s="21"/>
      <c r="H51" s="21"/>
    </row>
    <row r="52" spans="1:8">
      <c r="A52" s="475">
        <v>42</v>
      </c>
      <c r="B52" s="485"/>
      <c r="C52" s="459" t="s">
        <v>391</v>
      </c>
      <c r="D52" s="481" t="s">
        <v>1073</v>
      </c>
      <c r="E52" s="464" t="s">
        <v>1350</v>
      </c>
      <c r="F52" s="885">
        <v>27</v>
      </c>
      <c r="G52" s="21"/>
      <c r="H52" s="21"/>
    </row>
    <row r="53" spans="1:8">
      <c r="A53" s="475">
        <v>43</v>
      </c>
      <c r="B53" s="485"/>
      <c r="C53" s="459" t="s">
        <v>391</v>
      </c>
      <c r="D53" s="481" t="s">
        <v>1074</v>
      </c>
      <c r="E53" s="464" t="s">
        <v>1350</v>
      </c>
      <c r="F53" s="885">
        <v>1</v>
      </c>
      <c r="G53" s="21"/>
      <c r="H53" s="21"/>
    </row>
    <row r="54" spans="1:8">
      <c r="A54" s="475">
        <v>44</v>
      </c>
      <c r="B54" s="485"/>
      <c r="C54" s="459" t="s">
        <v>391</v>
      </c>
      <c r="D54" s="481" t="s">
        <v>1797</v>
      </c>
      <c r="E54" s="464" t="s">
        <v>1350</v>
      </c>
      <c r="F54" s="885">
        <v>1</v>
      </c>
      <c r="G54" s="21"/>
      <c r="H54" s="21"/>
    </row>
    <row r="55" spans="1:8">
      <c r="A55" s="475">
        <v>45</v>
      </c>
      <c r="B55" s="485"/>
      <c r="C55" s="459" t="s">
        <v>391</v>
      </c>
      <c r="D55" s="481" t="s">
        <v>399</v>
      </c>
      <c r="E55" s="464" t="s">
        <v>1350</v>
      </c>
      <c r="F55" s="885">
        <v>33</v>
      </c>
      <c r="G55" s="21"/>
      <c r="H55" s="21"/>
    </row>
    <row r="56" spans="1:8">
      <c r="A56" s="475">
        <v>46</v>
      </c>
      <c r="B56" s="485"/>
      <c r="C56" s="459" t="s">
        <v>391</v>
      </c>
      <c r="D56" s="481" t="s">
        <v>442</v>
      </c>
      <c r="E56" s="464" t="s">
        <v>1350</v>
      </c>
      <c r="F56" s="885">
        <v>6</v>
      </c>
      <c r="G56" s="21"/>
      <c r="H56" s="21"/>
    </row>
    <row r="57" spans="1:8">
      <c r="A57" s="475">
        <v>47</v>
      </c>
      <c r="B57" s="485"/>
      <c r="C57" s="459" t="s">
        <v>391</v>
      </c>
      <c r="D57" s="481" t="s">
        <v>1354</v>
      </c>
      <c r="E57" s="464" t="s">
        <v>1350</v>
      </c>
      <c r="F57" s="885">
        <v>18</v>
      </c>
      <c r="G57" s="21"/>
      <c r="H57" s="21"/>
    </row>
    <row r="58" spans="1:8">
      <c r="A58" s="475">
        <v>48</v>
      </c>
      <c r="B58" s="485"/>
      <c r="C58" s="459" t="s">
        <v>391</v>
      </c>
      <c r="D58" s="481" t="s">
        <v>1355</v>
      </c>
      <c r="E58" s="464" t="s">
        <v>1350</v>
      </c>
      <c r="F58" s="885">
        <v>250</v>
      </c>
      <c r="G58" s="21"/>
      <c r="H58" s="21"/>
    </row>
    <row r="59" spans="1:8">
      <c r="A59" s="475">
        <v>49</v>
      </c>
      <c r="B59" s="485"/>
      <c r="C59" s="459" t="s">
        <v>391</v>
      </c>
      <c r="D59" s="481" t="s">
        <v>400</v>
      </c>
      <c r="E59" s="464" t="s">
        <v>1350</v>
      </c>
      <c r="F59" s="885">
        <v>80</v>
      </c>
      <c r="G59" s="21"/>
      <c r="H59" s="21"/>
    </row>
    <row r="60" spans="1:8">
      <c r="A60" s="475">
        <v>50</v>
      </c>
      <c r="B60" s="485"/>
      <c r="C60" s="459" t="s">
        <v>391</v>
      </c>
      <c r="D60" s="481" t="s">
        <v>1356</v>
      </c>
      <c r="E60" s="464" t="s">
        <v>1350</v>
      </c>
      <c r="F60" s="885">
        <v>3</v>
      </c>
      <c r="G60" s="21"/>
      <c r="H60" s="21"/>
    </row>
    <row r="61" spans="1:8">
      <c r="A61" s="475">
        <v>51</v>
      </c>
      <c r="B61" s="485"/>
      <c r="C61" s="459" t="s">
        <v>391</v>
      </c>
      <c r="D61" s="481" t="s">
        <v>431</v>
      </c>
      <c r="E61" s="464" t="s">
        <v>1350</v>
      </c>
      <c r="F61" s="885">
        <v>130</v>
      </c>
      <c r="G61" s="21"/>
      <c r="H61" s="21"/>
    </row>
    <row r="62" spans="1:8">
      <c r="A62" s="475">
        <v>52</v>
      </c>
      <c r="B62" s="485"/>
      <c r="C62" s="459" t="s">
        <v>391</v>
      </c>
      <c r="D62" s="481" t="s">
        <v>429</v>
      </c>
      <c r="E62" s="464" t="s">
        <v>1350</v>
      </c>
      <c r="F62" s="885">
        <v>60</v>
      </c>
      <c r="G62" s="21"/>
      <c r="H62" s="21"/>
    </row>
    <row r="63" spans="1:8">
      <c r="A63" s="475">
        <v>53</v>
      </c>
      <c r="B63" s="485"/>
      <c r="C63" s="459" t="s">
        <v>391</v>
      </c>
      <c r="D63" s="481" t="s">
        <v>1798</v>
      </c>
      <c r="E63" s="464" t="s">
        <v>1350</v>
      </c>
      <c r="F63" s="885">
        <v>1</v>
      </c>
      <c r="G63" s="21"/>
      <c r="H63" s="21"/>
    </row>
    <row r="64" spans="1:8">
      <c r="A64" s="475">
        <v>54</v>
      </c>
      <c r="B64" s="485"/>
      <c r="C64" s="459" t="s">
        <v>391</v>
      </c>
      <c r="D64" s="481" t="s">
        <v>446</v>
      </c>
      <c r="E64" s="464" t="s">
        <v>1350</v>
      </c>
      <c r="F64" s="885">
        <v>2</v>
      </c>
      <c r="G64" s="21"/>
      <c r="H64" s="21"/>
    </row>
    <row r="65" spans="1:8">
      <c r="A65" s="475">
        <v>55</v>
      </c>
      <c r="B65" s="485"/>
      <c r="C65" s="459" t="s">
        <v>391</v>
      </c>
      <c r="D65" s="481" t="s">
        <v>1357</v>
      </c>
      <c r="E65" s="464" t="s">
        <v>1350</v>
      </c>
      <c r="F65" s="885">
        <v>1</v>
      </c>
      <c r="G65" s="21"/>
      <c r="H65" s="21"/>
    </row>
    <row r="66" spans="1:8">
      <c r="A66" s="475">
        <v>56</v>
      </c>
      <c r="B66" s="485"/>
      <c r="C66" s="459" t="s">
        <v>391</v>
      </c>
      <c r="D66" s="481" t="s">
        <v>1358</v>
      </c>
      <c r="E66" s="464" t="s">
        <v>1350</v>
      </c>
      <c r="F66" s="885">
        <v>6</v>
      </c>
      <c r="G66" s="21"/>
      <c r="H66" s="21"/>
    </row>
    <row r="67" spans="1:8">
      <c r="A67" s="475">
        <v>57</v>
      </c>
      <c r="B67" s="485"/>
      <c r="C67" s="459" t="s">
        <v>391</v>
      </c>
      <c r="D67" s="481" t="s">
        <v>401</v>
      </c>
      <c r="E67" s="464" t="s">
        <v>1350</v>
      </c>
      <c r="F67" s="885">
        <v>105</v>
      </c>
      <c r="G67" s="21"/>
      <c r="H67" s="21"/>
    </row>
    <row r="68" spans="1:8">
      <c r="A68" s="475">
        <v>58</v>
      </c>
      <c r="B68" s="485"/>
      <c r="C68" s="459" t="s">
        <v>391</v>
      </c>
      <c r="D68" s="481" t="s">
        <v>1359</v>
      </c>
      <c r="E68" s="464" t="s">
        <v>1350</v>
      </c>
      <c r="F68" s="885">
        <v>10</v>
      </c>
      <c r="G68" s="21"/>
      <c r="H68" s="21"/>
    </row>
    <row r="69" spans="1:8">
      <c r="A69" s="475">
        <v>59</v>
      </c>
      <c r="B69" s="485"/>
      <c r="C69" s="459" t="s">
        <v>391</v>
      </c>
      <c r="D69" s="481" t="s">
        <v>1799</v>
      </c>
      <c r="E69" s="464" t="s">
        <v>1350</v>
      </c>
      <c r="F69" s="885">
        <v>1</v>
      </c>
      <c r="G69" s="21"/>
      <c r="H69" s="21"/>
    </row>
    <row r="70" spans="1:8">
      <c r="A70" s="475">
        <v>60</v>
      </c>
      <c r="B70" s="485"/>
      <c r="C70" s="459" t="s">
        <v>391</v>
      </c>
      <c r="D70" s="481" t="s">
        <v>1075</v>
      </c>
      <c r="E70" s="464" t="s">
        <v>1350</v>
      </c>
      <c r="F70" s="885">
        <v>40</v>
      </c>
      <c r="G70" s="21"/>
      <c r="H70" s="21"/>
    </row>
    <row r="71" spans="1:8">
      <c r="A71" s="475">
        <v>61</v>
      </c>
      <c r="B71" s="485"/>
      <c r="C71" s="459" t="s">
        <v>391</v>
      </c>
      <c r="D71" s="481" t="s">
        <v>1360</v>
      </c>
      <c r="E71" s="464" t="s">
        <v>1350</v>
      </c>
      <c r="F71" s="885">
        <v>170</v>
      </c>
      <c r="G71" s="21"/>
      <c r="H71" s="21"/>
    </row>
    <row r="72" spans="1:8">
      <c r="A72" s="475">
        <v>62</v>
      </c>
      <c r="B72" s="485"/>
      <c r="C72" s="459" t="s">
        <v>391</v>
      </c>
      <c r="D72" s="481" t="s">
        <v>1361</v>
      </c>
      <c r="E72" s="464" t="s">
        <v>1350</v>
      </c>
      <c r="F72" s="885">
        <v>5</v>
      </c>
      <c r="G72" s="21"/>
      <c r="H72" s="21"/>
    </row>
    <row r="73" spans="1:8">
      <c r="A73" s="475">
        <v>63</v>
      </c>
      <c r="B73" s="485"/>
      <c r="C73" s="459" t="s">
        <v>391</v>
      </c>
      <c r="D73" s="481" t="s">
        <v>1362</v>
      </c>
      <c r="E73" s="464" t="s">
        <v>1350</v>
      </c>
      <c r="F73" s="885">
        <v>2</v>
      </c>
      <c r="G73" s="21"/>
      <c r="H73" s="21"/>
    </row>
    <row r="74" spans="1:8">
      <c r="A74" s="475">
        <v>64</v>
      </c>
      <c r="B74" s="485"/>
      <c r="C74" s="459" t="s">
        <v>391</v>
      </c>
      <c r="D74" s="481" t="s">
        <v>447</v>
      </c>
      <c r="E74" s="464" t="s">
        <v>1350</v>
      </c>
      <c r="F74" s="885">
        <v>1</v>
      </c>
      <c r="G74" s="21"/>
      <c r="H74" s="21"/>
    </row>
    <row r="75" spans="1:8">
      <c r="A75" s="475">
        <v>65</v>
      </c>
      <c r="B75" s="485"/>
      <c r="C75" s="459" t="s">
        <v>391</v>
      </c>
      <c r="D75" s="481" t="s">
        <v>430</v>
      </c>
      <c r="E75" s="464" t="s">
        <v>1350</v>
      </c>
      <c r="F75" s="885">
        <v>7</v>
      </c>
      <c r="G75" s="21"/>
      <c r="H75" s="21"/>
    </row>
    <row r="76" spans="1:8">
      <c r="A76" s="475">
        <v>66</v>
      </c>
      <c r="B76" s="485"/>
      <c r="C76" s="459" t="s">
        <v>391</v>
      </c>
      <c r="D76" s="481" t="s">
        <v>1800</v>
      </c>
      <c r="E76" s="464" t="s">
        <v>1350</v>
      </c>
      <c r="F76" s="885">
        <v>1</v>
      </c>
      <c r="G76" s="21"/>
      <c r="H76" s="21"/>
    </row>
    <row r="77" spans="1:8">
      <c r="A77" s="475">
        <v>67</v>
      </c>
      <c r="B77" s="485"/>
      <c r="C77" s="459" t="s">
        <v>391</v>
      </c>
      <c r="D77" s="481" t="s">
        <v>1076</v>
      </c>
      <c r="E77" s="464" t="s">
        <v>1350</v>
      </c>
      <c r="F77" s="885">
        <v>1</v>
      </c>
      <c r="G77" s="21"/>
      <c r="H77" s="21"/>
    </row>
    <row r="78" spans="1:8">
      <c r="A78" s="475">
        <v>68</v>
      </c>
      <c r="B78" s="485"/>
      <c r="C78" s="459" t="s">
        <v>391</v>
      </c>
      <c r="D78" s="481" t="s">
        <v>1363</v>
      </c>
      <c r="E78" s="464" t="s">
        <v>1350</v>
      </c>
      <c r="F78" s="885">
        <v>7</v>
      </c>
      <c r="G78" s="21"/>
      <c r="H78" s="21"/>
    </row>
    <row r="79" spans="1:8">
      <c r="A79" s="475">
        <v>69</v>
      </c>
      <c r="B79" s="485"/>
      <c r="C79" s="459" t="s">
        <v>391</v>
      </c>
      <c r="D79" s="481" t="s">
        <v>419</v>
      </c>
      <c r="E79" s="464" t="s">
        <v>1350</v>
      </c>
      <c r="F79" s="885">
        <v>10</v>
      </c>
      <c r="G79" s="21"/>
      <c r="H79" s="21"/>
    </row>
    <row r="80" spans="1:8">
      <c r="A80" s="475">
        <v>70</v>
      </c>
      <c r="B80" s="485"/>
      <c r="C80" s="459" t="s">
        <v>391</v>
      </c>
      <c r="D80" s="481" t="s">
        <v>1077</v>
      </c>
      <c r="E80" s="464" t="s">
        <v>1350</v>
      </c>
      <c r="F80" s="885">
        <v>10</v>
      </c>
      <c r="G80" s="21"/>
      <c r="H80" s="21"/>
    </row>
    <row r="81" spans="1:8">
      <c r="A81" s="475">
        <v>71</v>
      </c>
      <c r="B81" s="485"/>
      <c r="C81" s="459" t="s">
        <v>391</v>
      </c>
      <c r="D81" s="481" t="s">
        <v>420</v>
      </c>
      <c r="E81" s="464" t="s">
        <v>1350</v>
      </c>
      <c r="F81" s="885">
        <v>10</v>
      </c>
      <c r="G81" s="21"/>
      <c r="H81" s="21"/>
    </row>
    <row r="82" spans="1:8">
      <c r="A82" s="475">
        <v>72</v>
      </c>
      <c r="B82" s="485"/>
      <c r="C82" s="459" t="s">
        <v>391</v>
      </c>
      <c r="D82" s="481" t="s">
        <v>421</v>
      </c>
      <c r="E82" s="464" t="s">
        <v>1350</v>
      </c>
      <c r="F82" s="885">
        <v>5</v>
      </c>
      <c r="G82" s="21"/>
      <c r="H82" s="21"/>
    </row>
    <row r="83" spans="1:8">
      <c r="A83" s="475">
        <v>73</v>
      </c>
      <c r="B83" s="485"/>
      <c r="C83" s="459" t="s">
        <v>1364</v>
      </c>
      <c r="D83" s="481" t="s">
        <v>398</v>
      </c>
      <c r="E83" s="464" t="s">
        <v>1350</v>
      </c>
      <c r="F83" s="885">
        <v>50</v>
      </c>
      <c r="G83" s="21"/>
      <c r="H83" s="21"/>
    </row>
    <row r="84" spans="1:8">
      <c r="A84" s="475">
        <v>74</v>
      </c>
      <c r="B84" s="485"/>
      <c r="C84" s="459" t="s">
        <v>1364</v>
      </c>
      <c r="D84" s="481" t="s">
        <v>1355</v>
      </c>
      <c r="E84" s="464" t="s">
        <v>1350</v>
      </c>
      <c r="F84" s="885">
        <v>10</v>
      </c>
      <c r="G84" s="21"/>
      <c r="H84" s="21"/>
    </row>
    <row r="85" spans="1:8" ht="24">
      <c r="A85" s="475">
        <v>75</v>
      </c>
      <c r="B85" s="485"/>
      <c r="C85" s="459" t="s">
        <v>448</v>
      </c>
      <c r="D85" s="481" t="s">
        <v>394</v>
      </c>
      <c r="E85" s="464" t="s">
        <v>1350</v>
      </c>
      <c r="F85" s="885">
        <v>15</v>
      </c>
      <c r="G85" s="21"/>
      <c r="H85" s="21"/>
    </row>
    <row r="86" spans="1:8" ht="24">
      <c r="A86" s="475">
        <v>76</v>
      </c>
      <c r="B86" s="485"/>
      <c r="C86" s="459" t="s">
        <v>402</v>
      </c>
      <c r="D86" s="481" t="s">
        <v>1365</v>
      </c>
      <c r="E86" s="464" t="s">
        <v>30</v>
      </c>
      <c r="F86" s="885">
        <v>1</v>
      </c>
      <c r="G86" s="21"/>
      <c r="H86" s="21"/>
    </row>
    <row r="87" spans="1:8" ht="24">
      <c r="A87" s="475">
        <v>77</v>
      </c>
      <c r="B87" s="485"/>
      <c r="C87" s="459" t="s">
        <v>402</v>
      </c>
      <c r="D87" s="481" t="s">
        <v>1366</v>
      </c>
      <c r="E87" s="464" t="s">
        <v>30</v>
      </c>
      <c r="F87" s="885">
        <v>25</v>
      </c>
      <c r="G87" s="21"/>
      <c r="H87" s="21"/>
    </row>
    <row r="88" spans="1:8" ht="36">
      <c r="A88" s="475">
        <v>78</v>
      </c>
      <c r="B88" s="485"/>
      <c r="C88" s="459" t="s">
        <v>402</v>
      </c>
      <c r="D88" s="481" t="s">
        <v>1367</v>
      </c>
      <c r="E88" s="464" t="s">
        <v>30</v>
      </c>
      <c r="F88" s="885">
        <v>3</v>
      </c>
      <c r="G88" s="21"/>
      <c r="H88" s="21"/>
    </row>
    <row r="89" spans="1:8">
      <c r="A89" s="475">
        <v>79</v>
      </c>
      <c r="B89" s="485"/>
      <c r="C89" s="459" t="s">
        <v>402</v>
      </c>
      <c r="D89" s="481" t="s">
        <v>436</v>
      </c>
      <c r="E89" s="464" t="s">
        <v>30</v>
      </c>
      <c r="F89" s="885">
        <v>1</v>
      </c>
      <c r="G89" s="21"/>
      <c r="H89" s="21"/>
    </row>
    <row r="90" spans="1:8">
      <c r="A90" s="475">
        <v>80</v>
      </c>
      <c r="B90" s="485"/>
      <c r="C90" s="459" t="s">
        <v>402</v>
      </c>
      <c r="D90" s="481" t="s">
        <v>1368</v>
      </c>
      <c r="E90" s="464" t="s">
        <v>30</v>
      </c>
      <c r="F90" s="885">
        <v>1</v>
      </c>
      <c r="G90" s="21"/>
      <c r="H90" s="21"/>
    </row>
    <row r="91" spans="1:8">
      <c r="A91" s="475">
        <v>81</v>
      </c>
      <c r="B91" s="485"/>
      <c r="C91" s="459" t="s">
        <v>402</v>
      </c>
      <c r="D91" s="481" t="s">
        <v>1369</v>
      </c>
      <c r="E91" s="464" t="s">
        <v>30</v>
      </c>
      <c r="F91" s="885">
        <v>1</v>
      </c>
      <c r="G91" s="21"/>
      <c r="H91" s="21"/>
    </row>
    <row r="92" spans="1:8">
      <c r="A92" s="475">
        <v>82</v>
      </c>
      <c r="B92" s="485"/>
      <c r="C92" s="459" t="s">
        <v>402</v>
      </c>
      <c r="D92" s="481" t="s">
        <v>1078</v>
      </c>
      <c r="E92" s="464" t="s">
        <v>30</v>
      </c>
      <c r="F92" s="885">
        <v>4</v>
      </c>
      <c r="G92" s="21"/>
      <c r="H92" s="21"/>
    </row>
    <row r="93" spans="1:8">
      <c r="A93" s="475">
        <v>83</v>
      </c>
      <c r="B93" s="485"/>
      <c r="C93" s="459" t="s">
        <v>402</v>
      </c>
      <c r="D93" s="481" t="s">
        <v>1370</v>
      </c>
      <c r="E93" s="464" t="s">
        <v>30</v>
      </c>
      <c r="F93" s="885">
        <v>1</v>
      </c>
      <c r="G93" s="21"/>
      <c r="H93" s="21"/>
    </row>
    <row r="94" spans="1:8">
      <c r="A94" s="475">
        <v>84</v>
      </c>
      <c r="B94" s="485"/>
      <c r="C94" s="459" t="s">
        <v>402</v>
      </c>
      <c r="D94" s="481" t="s">
        <v>1801</v>
      </c>
      <c r="E94" s="464" t="s">
        <v>30</v>
      </c>
      <c r="F94" s="885">
        <v>1</v>
      </c>
      <c r="G94" s="21"/>
      <c r="H94" s="21"/>
    </row>
    <row r="95" spans="1:8">
      <c r="A95" s="475">
        <v>85</v>
      </c>
      <c r="B95" s="485"/>
      <c r="C95" s="459" t="s">
        <v>402</v>
      </c>
      <c r="D95" s="481" t="s">
        <v>1802</v>
      </c>
      <c r="E95" s="464" t="s">
        <v>30</v>
      </c>
      <c r="F95" s="885">
        <v>4</v>
      </c>
      <c r="G95" s="21"/>
      <c r="H95" s="21"/>
    </row>
    <row r="96" spans="1:8">
      <c r="A96" s="475">
        <v>86</v>
      </c>
      <c r="B96" s="485"/>
      <c r="C96" s="459" t="s">
        <v>402</v>
      </c>
      <c r="D96" s="481" t="s">
        <v>1803</v>
      </c>
      <c r="E96" s="464" t="s">
        <v>30</v>
      </c>
      <c r="F96" s="885">
        <v>1</v>
      </c>
      <c r="G96" s="21"/>
      <c r="H96" s="21"/>
    </row>
    <row r="97" spans="1:8">
      <c r="A97" s="475">
        <v>87</v>
      </c>
      <c r="B97" s="485"/>
      <c r="C97" s="459" t="s">
        <v>402</v>
      </c>
      <c r="D97" s="481" t="s">
        <v>1371</v>
      </c>
      <c r="E97" s="464" t="s">
        <v>30</v>
      </c>
      <c r="F97" s="885">
        <v>28</v>
      </c>
      <c r="G97" s="21"/>
      <c r="H97" s="21"/>
    </row>
    <row r="98" spans="1:8">
      <c r="A98" s="475">
        <v>88</v>
      </c>
      <c r="B98" s="485"/>
      <c r="C98" s="459" t="s">
        <v>402</v>
      </c>
      <c r="D98" s="481" t="s">
        <v>1804</v>
      </c>
      <c r="E98" s="464" t="s">
        <v>30</v>
      </c>
      <c r="F98" s="885">
        <v>7</v>
      </c>
      <c r="G98" s="21"/>
      <c r="H98" s="21"/>
    </row>
    <row r="99" spans="1:8">
      <c r="A99" s="475">
        <v>89</v>
      </c>
      <c r="B99" s="485"/>
      <c r="C99" s="459" t="s">
        <v>402</v>
      </c>
      <c r="D99" s="481" t="s">
        <v>1805</v>
      </c>
      <c r="E99" s="464" t="s">
        <v>30</v>
      </c>
      <c r="F99" s="885">
        <v>1</v>
      </c>
      <c r="G99" s="21"/>
      <c r="H99" s="21"/>
    </row>
    <row r="100" spans="1:8">
      <c r="A100" s="475">
        <v>90</v>
      </c>
      <c r="B100" s="485"/>
      <c r="C100" s="459" t="s">
        <v>402</v>
      </c>
      <c r="D100" s="481" t="s">
        <v>1079</v>
      </c>
      <c r="E100" s="464" t="s">
        <v>30</v>
      </c>
      <c r="F100" s="885">
        <v>12</v>
      </c>
      <c r="G100" s="21"/>
      <c r="H100" s="21"/>
    </row>
    <row r="101" spans="1:8">
      <c r="A101" s="475">
        <v>91</v>
      </c>
      <c r="B101" s="485"/>
      <c r="C101" s="459" t="s">
        <v>402</v>
      </c>
      <c r="D101" s="481" t="s">
        <v>1080</v>
      </c>
      <c r="E101" s="464" t="s">
        <v>30</v>
      </c>
      <c r="F101" s="885">
        <v>7</v>
      </c>
      <c r="G101" s="21"/>
      <c r="H101" s="21"/>
    </row>
    <row r="102" spans="1:8">
      <c r="A102" s="475">
        <v>92</v>
      </c>
      <c r="B102" s="485"/>
      <c r="C102" s="459" t="s">
        <v>402</v>
      </c>
      <c r="D102" s="481" t="s">
        <v>422</v>
      </c>
      <c r="E102" s="464" t="s">
        <v>30</v>
      </c>
      <c r="F102" s="885">
        <v>8</v>
      </c>
      <c r="G102" s="21"/>
      <c r="H102" s="21"/>
    </row>
    <row r="103" spans="1:8" ht="24">
      <c r="A103" s="475">
        <v>93</v>
      </c>
      <c r="B103" s="485"/>
      <c r="C103" s="459" t="s">
        <v>402</v>
      </c>
      <c r="D103" s="481" t="s">
        <v>1081</v>
      </c>
      <c r="E103" s="464" t="s">
        <v>30</v>
      </c>
      <c r="F103" s="885">
        <v>10</v>
      </c>
      <c r="G103" s="21"/>
      <c r="H103" s="21"/>
    </row>
    <row r="104" spans="1:8">
      <c r="A104" s="475">
        <v>94</v>
      </c>
      <c r="B104" s="485"/>
      <c r="C104" s="459" t="s">
        <v>403</v>
      </c>
      <c r="D104" s="481" t="s">
        <v>1806</v>
      </c>
      <c r="E104" s="464" t="s">
        <v>30</v>
      </c>
      <c r="F104" s="885">
        <v>2</v>
      </c>
      <c r="G104" s="21"/>
      <c r="H104" s="21"/>
    </row>
    <row r="105" spans="1:8">
      <c r="A105" s="475">
        <v>95</v>
      </c>
      <c r="B105" s="485"/>
      <c r="C105" s="459" t="s">
        <v>403</v>
      </c>
      <c r="D105" s="481" t="s">
        <v>1082</v>
      </c>
      <c r="E105" s="464" t="s">
        <v>30</v>
      </c>
      <c r="F105" s="885">
        <v>1</v>
      </c>
      <c r="G105" s="21"/>
      <c r="H105" s="21"/>
    </row>
    <row r="106" spans="1:8">
      <c r="A106" s="475">
        <v>96</v>
      </c>
      <c r="B106" s="485"/>
      <c r="C106" s="459" t="s">
        <v>403</v>
      </c>
      <c r="D106" s="481" t="s">
        <v>1083</v>
      </c>
      <c r="E106" s="464" t="s">
        <v>30</v>
      </c>
      <c r="F106" s="885">
        <v>12</v>
      </c>
      <c r="G106" s="21"/>
      <c r="H106" s="21"/>
    </row>
    <row r="107" spans="1:8">
      <c r="A107" s="475">
        <v>97</v>
      </c>
      <c r="B107" s="485"/>
      <c r="C107" s="459" t="s">
        <v>403</v>
      </c>
      <c r="D107" s="481" t="s">
        <v>1084</v>
      </c>
      <c r="E107" s="464" t="s">
        <v>30</v>
      </c>
      <c r="F107" s="885">
        <v>6</v>
      </c>
      <c r="G107" s="21"/>
      <c r="H107" s="21"/>
    </row>
    <row r="108" spans="1:8">
      <c r="A108" s="475">
        <v>98</v>
      </c>
      <c r="B108" s="485"/>
      <c r="C108" s="459" t="s">
        <v>403</v>
      </c>
      <c r="D108" s="481" t="s">
        <v>1085</v>
      </c>
      <c r="E108" s="464" t="s">
        <v>30</v>
      </c>
      <c r="F108" s="885">
        <v>5</v>
      </c>
      <c r="G108" s="21"/>
      <c r="H108" s="21"/>
    </row>
    <row r="109" spans="1:8" ht="24">
      <c r="A109" s="475">
        <v>99</v>
      </c>
      <c r="B109" s="485"/>
      <c r="C109" s="459" t="s">
        <v>403</v>
      </c>
      <c r="D109" s="481" t="s">
        <v>1807</v>
      </c>
      <c r="E109" s="464" t="s">
        <v>30</v>
      </c>
      <c r="F109" s="885">
        <v>2</v>
      </c>
      <c r="G109" s="21"/>
      <c r="H109" s="21"/>
    </row>
    <row r="110" spans="1:8" ht="24">
      <c r="A110" s="475">
        <v>100</v>
      </c>
      <c r="B110" s="485"/>
      <c r="C110" s="459" t="s">
        <v>403</v>
      </c>
      <c r="D110" s="481" t="s">
        <v>1086</v>
      </c>
      <c r="E110" s="464" t="s">
        <v>30</v>
      </c>
      <c r="F110" s="885">
        <v>11</v>
      </c>
      <c r="G110" s="21"/>
      <c r="H110" s="21"/>
    </row>
    <row r="111" spans="1:8" ht="24">
      <c r="A111" s="475">
        <v>101</v>
      </c>
      <c r="B111" s="485"/>
      <c r="C111" s="459" t="s">
        <v>403</v>
      </c>
      <c r="D111" s="481" t="s">
        <v>1372</v>
      </c>
      <c r="E111" s="464" t="s">
        <v>30</v>
      </c>
      <c r="F111" s="885">
        <v>3</v>
      </c>
      <c r="G111" s="21"/>
      <c r="H111" s="21"/>
    </row>
    <row r="112" spans="1:8">
      <c r="A112" s="475">
        <v>102</v>
      </c>
      <c r="B112" s="485"/>
      <c r="C112" s="459" t="s">
        <v>403</v>
      </c>
      <c r="D112" s="481" t="s">
        <v>1087</v>
      </c>
      <c r="E112" s="464" t="s">
        <v>30</v>
      </c>
      <c r="F112" s="885">
        <v>5</v>
      </c>
      <c r="G112" s="21"/>
      <c r="H112" s="21"/>
    </row>
    <row r="113" spans="1:8">
      <c r="A113" s="475">
        <v>103</v>
      </c>
      <c r="B113" s="485"/>
      <c r="C113" s="459" t="s">
        <v>403</v>
      </c>
      <c r="D113" s="481" t="s">
        <v>1373</v>
      </c>
      <c r="E113" s="464" t="s">
        <v>30</v>
      </c>
      <c r="F113" s="885">
        <v>1</v>
      </c>
      <c r="G113" s="21"/>
      <c r="H113" s="21"/>
    </row>
    <row r="114" spans="1:8">
      <c r="A114" s="475">
        <v>104</v>
      </c>
      <c r="B114" s="485"/>
      <c r="C114" s="459" t="s">
        <v>403</v>
      </c>
      <c r="D114" s="481" t="s">
        <v>1088</v>
      </c>
      <c r="E114" s="464" t="s">
        <v>30</v>
      </c>
      <c r="F114" s="885">
        <v>1</v>
      </c>
      <c r="G114" s="21"/>
      <c r="H114" s="21"/>
    </row>
    <row r="115" spans="1:8">
      <c r="A115" s="475">
        <v>105</v>
      </c>
      <c r="B115" s="485"/>
      <c r="C115" s="459" t="s">
        <v>403</v>
      </c>
      <c r="D115" s="481" t="s">
        <v>1808</v>
      </c>
      <c r="E115" s="464" t="s">
        <v>30</v>
      </c>
      <c r="F115" s="885">
        <v>1</v>
      </c>
      <c r="G115" s="21"/>
      <c r="H115" s="21"/>
    </row>
    <row r="116" spans="1:8">
      <c r="A116" s="475">
        <v>106</v>
      </c>
      <c r="B116" s="485"/>
      <c r="C116" s="459" t="s">
        <v>403</v>
      </c>
      <c r="D116" s="481" t="s">
        <v>1809</v>
      </c>
      <c r="E116" s="464" t="s">
        <v>30</v>
      </c>
      <c r="F116" s="885">
        <v>1</v>
      </c>
      <c r="G116" s="21"/>
      <c r="H116" s="21"/>
    </row>
    <row r="117" spans="1:8">
      <c r="A117" s="475">
        <v>107</v>
      </c>
      <c r="B117" s="485"/>
      <c r="C117" s="459" t="s">
        <v>403</v>
      </c>
      <c r="D117" s="481" t="s">
        <v>1374</v>
      </c>
      <c r="E117" s="464" t="s">
        <v>30</v>
      </c>
      <c r="F117" s="885">
        <v>3</v>
      </c>
      <c r="G117" s="21"/>
      <c r="H117" s="21"/>
    </row>
    <row r="118" spans="1:8">
      <c r="A118" s="475">
        <v>108</v>
      </c>
      <c r="B118" s="485"/>
      <c r="C118" s="459" t="s">
        <v>403</v>
      </c>
      <c r="D118" s="481" t="s">
        <v>1089</v>
      </c>
      <c r="E118" s="464" t="s">
        <v>30</v>
      </c>
      <c r="F118" s="885">
        <v>2</v>
      </c>
      <c r="G118" s="21"/>
      <c r="H118" s="21"/>
    </row>
    <row r="119" spans="1:8">
      <c r="A119" s="475">
        <v>109</v>
      </c>
      <c r="B119" s="485"/>
      <c r="C119" s="459" t="s">
        <v>403</v>
      </c>
      <c r="D119" s="481" t="s">
        <v>1090</v>
      </c>
      <c r="E119" s="464" t="s">
        <v>30</v>
      </c>
      <c r="F119" s="885">
        <v>1</v>
      </c>
      <c r="G119" s="21"/>
      <c r="H119" s="21"/>
    </row>
    <row r="120" spans="1:8">
      <c r="A120" s="475">
        <v>110</v>
      </c>
      <c r="B120" s="485"/>
      <c r="C120" s="459" t="s">
        <v>403</v>
      </c>
      <c r="D120" s="481" t="s">
        <v>423</v>
      </c>
      <c r="E120" s="464" t="s">
        <v>30</v>
      </c>
      <c r="F120" s="885">
        <v>20</v>
      </c>
      <c r="G120" s="21"/>
      <c r="H120" s="21"/>
    </row>
    <row r="121" spans="1:8">
      <c r="A121" s="475">
        <v>111</v>
      </c>
      <c r="B121" s="485"/>
      <c r="C121" s="459" t="s">
        <v>403</v>
      </c>
      <c r="D121" s="481" t="s">
        <v>1091</v>
      </c>
      <c r="E121" s="464" t="s">
        <v>30</v>
      </c>
      <c r="F121" s="885">
        <v>5</v>
      </c>
      <c r="G121" s="21"/>
      <c r="H121" s="21"/>
    </row>
    <row r="122" spans="1:8">
      <c r="A122" s="475">
        <v>112</v>
      </c>
      <c r="B122" s="485"/>
      <c r="C122" s="459" t="s">
        <v>1375</v>
      </c>
      <c r="D122" s="481" t="s">
        <v>437</v>
      </c>
      <c r="E122" s="464" t="s">
        <v>30</v>
      </c>
      <c r="F122" s="885">
        <v>3</v>
      </c>
      <c r="G122" s="21"/>
      <c r="H122" s="21"/>
    </row>
    <row r="123" spans="1:8">
      <c r="A123" s="475">
        <v>113</v>
      </c>
      <c r="B123" s="485"/>
      <c r="C123" s="459" t="s">
        <v>1375</v>
      </c>
      <c r="D123" s="481" t="s">
        <v>438</v>
      </c>
      <c r="E123" s="464" t="s">
        <v>30</v>
      </c>
      <c r="F123" s="885">
        <v>3</v>
      </c>
      <c r="G123" s="21"/>
      <c r="H123" s="21"/>
    </row>
    <row r="124" spans="1:8">
      <c r="A124" s="475">
        <v>114</v>
      </c>
      <c r="B124" s="485"/>
      <c r="C124" s="459" t="s">
        <v>1375</v>
      </c>
      <c r="D124" s="481" t="s">
        <v>439</v>
      </c>
      <c r="E124" s="464" t="s">
        <v>30</v>
      </c>
      <c r="F124" s="885">
        <v>3</v>
      </c>
      <c r="G124" s="21"/>
      <c r="H124" s="21"/>
    </row>
    <row r="125" spans="1:8">
      <c r="A125" s="475">
        <v>115</v>
      </c>
      <c r="B125" s="485"/>
      <c r="C125" s="459" t="s">
        <v>404</v>
      </c>
      <c r="D125" s="481" t="s">
        <v>1376</v>
      </c>
      <c r="E125" s="464" t="s">
        <v>30</v>
      </c>
      <c r="F125" s="885">
        <v>1</v>
      </c>
      <c r="G125" s="21"/>
      <c r="H125" s="21"/>
    </row>
    <row r="126" spans="1:8">
      <c r="A126" s="475">
        <v>116</v>
      </c>
      <c r="B126" s="485"/>
      <c r="C126" s="459" t="s">
        <v>404</v>
      </c>
      <c r="D126" s="481" t="s">
        <v>1810</v>
      </c>
      <c r="E126" s="464" t="s">
        <v>30</v>
      </c>
      <c r="F126" s="885">
        <v>1</v>
      </c>
      <c r="G126" s="21"/>
      <c r="H126" s="21"/>
    </row>
    <row r="127" spans="1:8">
      <c r="A127" s="475">
        <v>117</v>
      </c>
      <c r="B127" s="485"/>
      <c r="C127" s="459" t="s">
        <v>404</v>
      </c>
      <c r="D127" s="481" t="s">
        <v>441</v>
      </c>
      <c r="E127" s="464" t="s">
        <v>30</v>
      </c>
      <c r="F127" s="885">
        <v>14</v>
      </c>
      <c r="G127" s="21"/>
      <c r="H127" s="21"/>
    </row>
    <row r="128" spans="1:8">
      <c r="A128" s="475">
        <v>118</v>
      </c>
      <c r="B128" s="485"/>
      <c r="C128" s="459" t="s">
        <v>404</v>
      </c>
      <c r="D128" s="481" t="s">
        <v>1811</v>
      </c>
      <c r="E128" s="464" t="s">
        <v>30</v>
      </c>
      <c r="F128" s="885">
        <v>7</v>
      </c>
      <c r="G128" s="21"/>
      <c r="H128" s="21"/>
    </row>
    <row r="129" spans="1:8">
      <c r="A129" s="475">
        <v>119</v>
      </c>
      <c r="B129" s="485"/>
      <c r="C129" s="459" t="s">
        <v>404</v>
      </c>
      <c r="D129" s="481" t="s">
        <v>443</v>
      </c>
      <c r="E129" s="464" t="s">
        <v>30</v>
      </c>
      <c r="F129" s="885">
        <v>1</v>
      </c>
      <c r="G129" s="21"/>
      <c r="H129" s="21"/>
    </row>
    <row r="130" spans="1:8">
      <c r="A130" s="475">
        <v>120</v>
      </c>
      <c r="B130" s="485"/>
      <c r="C130" s="459" t="s">
        <v>404</v>
      </c>
      <c r="D130" s="481" t="s">
        <v>1377</v>
      </c>
      <c r="E130" s="464" t="s">
        <v>30</v>
      </c>
      <c r="F130" s="885">
        <v>2</v>
      </c>
      <c r="G130" s="21"/>
      <c r="H130" s="21"/>
    </row>
    <row r="131" spans="1:8">
      <c r="A131" s="475">
        <v>121</v>
      </c>
      <c r="B131" s="485"/>
      <c r="C131" s="459" t="s">
        <v>404</v>
      </c>
      <c r="D131" s="481" t="s">
        <v>1812</v>
      </c>
      <c r="E131" s="464" t="s">
        <v>30</v>
      </c>
      <c r="F131" s="885">
        <v>2</v>
      </c>
      <c r="G131" s="21"/>
      <c r="H131" s="21"/>
    </row>
    <row r="132" spans="1:8">
      <c r="A132" s="475">
        <v>122</v>
      </c>
      <c r="B132" s="485"/>
      <c r="C132" s="459" t="s">
        <v>404</v>
      </c>
      <c r="D132" s="481" t="s">
        <v>1378</v>
      </c>
      <c r="E132" s="464" t="s">
        <v>30</v>
      </c>
      <c r="F132" s="885">
        <v>3</v>
      </c>
      <c r="G132" s="21"/>
      <c r="H132" s="21"/>
    </row>
    <row r="133" spans="1:8">
      <c r="A133" s="475">
        <v>123</v>
      </c>
      <c r="B133" s="485"/>
      <c r="C133" s="459" t="s">
        <v>404</v>
      </c>
      <c r="D133" s="481" t="s">
        <v>444</v>
      </c>
      <c r="E133" s="464" t="s">
        <v>30</v>
      </c>
      <c r="F133" s="885">
        <v>1</v>
      </c>
      <c r="G133" s="21"/>
      <c r="H133" s="21"/>
    </row>
    <row r="134" spans="1:8">
      <c r="A134" s="475">
        <v>124</v>
      </c>
      <c r="B134" s="485"/>
      <c r="C134" s="459" t="s">
        <v>404</v>
      </c>
      <c r="D134" s="481" t="s">
        <v>1813</v>
      </c>
      <c r="E134" s="464" t="s">
        <v>30</v>
      </c>
      <c r="F134" s="885">
        <v>2</v>
      </c>
      <c r="G134" s="21"/>
      <c r="H134" s="21"/>
    </row>
    <row r="135" spans="1:8">
      <c r="A135" s="475">
        <v>125</v>
      </c>
      <c r="B135" s="485"/>
      <c r="C135" s="459" t="s">
        <v>404</v>
      </c>
      <c r="D135" s="481" t="s">
        <v>1379</v>
      </c>
      <c r="E135" s="464" t="s">
        <v>30</v>
      </c>
      <c r="F135" s="885">
        <v>2</v>
      </c>
      <c r="G135" s="21"/>
      <c r="H135" s="21"/>
    </row>
    <row r="136" spans="1:8">
      <c r="A136" s="475">
        <v>126</v>
      </c>
      <c r="B136" s="485"/>
      <c r="C136" s="459" t="s">
        <v>1380</v>
      </c>
      <c r="D136" s="481" t="s">
        <v>1381</v>
      </c>
      <c r="E136" s="464" t="s">
        <v>30</v>
      </c>
      <c r="F136" s="885">
        <v>2</v>
      </c>
      <c r="G136" s="21"/>
      <c r="H136" s="21"/>
    </row>
    <row r="137" spans="1:8">
      <c r="A137" s="475">
        <v>127</v>
      </c>
      <c r="B137" s="485"/>
      <c r="C137" s="459" t="s">
        <v>1380</v>
      </c>
      <c r="D137" s="481" t="s">
        <v>1382</v>
      </c>
      <c r="E137" s="464" t="s">
        <v>30</v>
      </c>
      <c r="F137" s="885">
        <v>2</v>
      </c>
      <c r="G137" s="21"/>
      <c r="H137" s="21"/>
    </row>
    <row r="138" spans="1:8">
      <c r="A138" s="475">
        <v>128</v>
      </c>
      <c r="B138" s="485"/>
      <c r="C138" s="459" t="s">
        <v>1380</v>
      </c>
      <c r="D138" s="481" t="s">
        <v>1383</v>
      </c>
      <c r="E138" s="464" t="s">
        <v>30</v>
      </c>
      <c r="F138" s="885">
        <v>8</v>
      </c>
      <c r="G138" s="21"/>
      <c r="H138" s="21"/>
    </row>
    <row r="139" spans="1:8">
      <c r="A139" s="475">
        <v>129</v>
      </c>
      <c r="B139" s="485"/>
      <c r="C139" s="459" t="s">
        <v>405</v>
      </c>
      <c r="D139" s="481" t="s">
        <v>1384</v>
      </c>
      <c r="E139" s="464" t="s">
        <v>30</v>
      </c>
      <c r="F139" s="885">
        <v>1</v>
      </c>
      <c r="G139" s="21"/>
      <c r="H139" s="21"/>
    </row>
    <row r="140" spans="1:8">
      <c r="A140" s="475">
        <v>130</v>
      </c>
      <c r="B140" s="485"/>
      <c r="C140" s="459" t="s">
        <v>405</v>
      </c>
      <c r="D140" s="481" t="s">
        <v>1385</v>
      </c>
      <c r="E140" s="464" t="s">
        <v>30</v>
      </c>
      <c r="F140" s="885">
        <v>6</v>
      </c>
      <c r="G140" s="21"/>
      <c r="H140" s="21"/>
    </row>
    <row r="141" spans="1:8">
      <c r="A141" s="475">
        <v>131</v>
      </c>
      <c r="B141" s="485"/>
      <c r="C141" s="459" t="s">
        <v>405</v>
      </c>
      <c r="D141" s="481" t="s">
        <v>1386</v>
      </c>
      <c r="E141" s="464" t="s">
        <v>30</v>
      </c>
      <c r="F141" s="885">
        <v>2</v>
      </c>
      <c r="G141" s="21"/>
      <c r="H141" s="21"/>
    </row>
    <row r="142" spans="1:8">
      <c r="A142" s="475">
        <v>132</v>
      </c>
      <c r="B142" s="485"/>
      <c r="C142" s="459" t="s">
        <v>405</v>
      </c>
      <c r="D142" s="481" t="s">
        <v>401</v>
      </c>
      <c r="E142" s="464" t="s">
        <v>30</v>
      </c>
      <c r="F142" s="885">
        <v>1</v>
      </c>
      <c r="G142" s="21"/>
      <c r="H142" s="21"/>
    </row>
    <row r="143" spans="1:8">
      <c r="A143" s="475">
        <v>133</v>
      </c>
      <c r="B143" s="485"/>
      <c r="C143" s="459" t="s">
        <v>405</v>
      </c>
      <c r="D143" s="481" t="s">
        <v>1814</v>
      </c>
      <c r="E143" s="464" t="s">
        <v>30</v>
      </c>
      <c r="F143" s="885">
        <v>1</v>
      </c>
      <c r="G143" s="21"/>
      <c r="H143" s="21"/>
    </row>
    <row r="144" spans="1:8">
      <c r="A144" s="475">
        <v>134</v>
      </c>
      <c r="B144" s="485"/>
      <c r="C144" s="459" t="s">
        <v>405</v>
      </c>
      <c r="D144" s="481" t="s">
        <v>1387</v>
      </c>
      <c r="E144" s="464" t="s">
        <v>30</v>
      </c>
      <c r="F144" s="885">
        <v>2</v>
      </c>
      <c r="G144" s="21"/>
      <c r="H144" s="21"/>
    </row>
    <row r="145" spans="1:8">
      <c r="A145" s="475">
        <v>135</v>
      </c>
      <c r="B145" s="485"/>
      <c r="C145" s="459" t="s">
        <v>405</v>
      </c>
      <c r="D145" s="481" t="s">
        <v>451</v>
      </c>
      <c r="E145" s="464" t="s">
        <v>30</v>
      </c>
      <c r="F145" s="885">
        <v>1</v>
      </c>
      <c r="G145" s="21"/>
      <c r="H145" s="21"/>
    </row>
    <row r="146" spans="1:8">
      <c r="A146" s="475">
        <v>136</v>
      </c>
      <c r="B146" s="485"/>
      <c r="C146" s="459" t="s">
        <v>405</v>
      </c>
      <c r="D146" s="481" t="s">
        <v>1388</v>
      </c>
      <c r="E146" s="464" t="s">
        <v>30</v>
      </c>
      <c r="F146" s="885">
        <v>1</v>
      </c>
      <c r="G146" s="21"/>
      <c r="H146" s="21"/>
    </row>
    <row r="147" spans="1:8">
      <c r="A147" s="475">
        <v>137</v>
      </c>
      <c r="B147" s="485"/>
      <c r="C147" s="459" t="s">
        <v>405</v>
      </c>
      <c r="D147" s="481" t="s">
        <v>1815</v>
      </c>
      <c r="E147" s="464" t="s">
        <v>30</v>
      </c>
      <c r="F147" s="885">
        <v>1</v>
      </c>
      <c r="G147" s="21"/>
      <c r="H147" s="21"/>
    </row>
    <row r="148" spans="1:8">
      <c r="A148" s="475">
        <v>138</v>
      </c>
      <c r="B148" s="485"/>
      <c r="C148" s="459" t="s">
        <v>406</v>
      </c>
      <c r="D148" s="481" t="s">
        <v>1389</v>
      </c>
      <c r="E148" s="464" t="s">
        <v>30</v>
      </c>
      <c r="F148" s="885">
        <v>2</v>
      </c>
      <c r="G148" s="21"/>
      <c r="H148" s="21"/>
    </row>
    <row r="149" spans="1:8">
      <c r="A149" s="475">
        <v>139</v>
      </c>
      <c r="B149" s="485"/>
      <c r="C149" s="459" t="s">
        <v>406</v>
      </c>
      <c r="D149" s="481" t="s">
        <v>1390</v>
      </c>
      <c r="E149" s="464" t="s">
        <v>30</v>
      </c>
      <c r="F149" s="885">
        <v>14</v>
      </c>
      <c r="G149" s="21"/>
      <c r="H149" s="21"/>
    </row>
    <row r="150" spans="1:8">
      <c r="A150" s="475">
        <v>140</v>
      </c>
      <c r="B150" s="485"/>
      <c r="C150" s="459" t="s">
        <v>406</v>
      </c>
      <c r="D150" s="481" t="s">
        <v>1391</v>
      </c>
      <c r="E150" s="464" t="s">
        <v>30</v>
      </c>
      <c r="F150" s="885">
        <v>12</v>
      </c>
      <c r="G150" s="21"/>
      <c r="H150" s="21"/>
    </row>
    <row r="151" spans="1:8">
      <c r="A151" s="475">
        <v>141</v>
      </c>
      <c r="B151" s="485"/>
      <c r="C151" s="459" t="s">
        <v>406</v>
      </c>
      <c r="D151" s="481" t="s">
        <v>1392</v>
      </c>
      <c r="E151" s="464" t="s">
        <v>30</v>
      </c>
      <c r="F151" s="885">
        <v>7</v>
      </c>
      <c r="G151" s="21"/>
      <c r="H151" s="21"/>
    </row>
    <row r="152" spans="1:8">
      <c r="A152" s="475">
        <v>142</v>
      </c>
      <c r="B152" s="485"/>
      <c r="C152" s="459" t="s">
        <v>406</v>
      </c>
      <c r="D152" s="481" t="s">
        <v>1393</v>
      </c>
      <c r="E152" s="464" t="s">
        <v>30</v>
      </c>
      <c r="F152" s="885">
        <v>28</v>
      </c>
      <c r="G152" s="21"/>
      <c r="H152" s="21"/>
    </row>
    <row r="153" spans="1:8">
      <c r="A153" s="475">
        <v>143</v>
      </c>
      <c r="B153" s="485"/>
      <c r="C153" s="459" t="s">
        <v>406</v>
      </c>
      <c r="D153" s="481" t="s">
        <v>407</v>
      </c>
      <c r="E153" s="464" t="s">
        <v>30</v>
      </c>
      <c r="F153" s="885">
        <v>20</v>
      </c>
      <c r="G153" s="21"/>
      <c r="H153" s="21"/>
    </row>
    <row r="154" spans="1:8">
      <c r="A154" s="475">
        <v>144</v>
      </c>
      <c r="B154" s="485"/>
      <c r="C154" s="459" t="s">
        <v>406</v>
      </c>
      <c r="D154" s="481" t="s">
        <v>424</v>
      </c>
      <c r="E154" s="464" t="s">
        <v>30</v>
      </c>
      <c r="F154" s="885">
        <v>9</v>
      </c>
      <c r="G154" s="21"/>
      <c r="H154" s="21"/>
    </row>
    <row r="155" spans="1:8">
      <c r="A155" s="475">
        <v>145</v>
      </c>
      <c r="B155" s="485"/>
      <c r="C155" s="459" t="s">
        <v>406</v>
      </c>
      <c r="D155" s="481" t="s">
        <v>425</v>
      </c>
      <c r="E155" s="464" t="s">
        <v>30</v>
      </c>
      <c r="F155" s="885">
        <v>8</v>
      </c>
      <c r="G155" s="21"/>
      <c r="H155" s="21"/>
    </row>
    <row r="156" spans="1:8">
      <c r="A156" s="475">
        <v>146</v>
      </c>
      <c r="B156" s="485"/>
      <c r="C156" s="459" t="s">
        <v>1394</v>
      </c>
      <c r="D156" s="481" t="s">
        <v>1395</v>
      </c>
      <c r="E156" s="464" t="s">
        <v>30</v>
      </c>
      <c r="F156" s="885">
        <v>1</v>
      </c>
      <c r="G156" s="21"/>
      <c r="H156" s="21"/>
    </row>
    <row r="157" spans="1:8">
      <c r="A157" s="475">
        <v>147</v>
      </c>
      <c r="B157" s="485"/>
      <c r="C157" s="459" t="s">
        <v>1394</v>
      </c>
      <c r="D157" s="481" t="s">
        <v>1816</v>
      </c>
      <c r="E157" s="464" t="s">
        <v>30</v>
      </c>
      <c r="F157" s="885">
        <v>2</v>
      </c>
      <c r="G157" s="21"/>
      <c r="H157" s="21"/>
    </row>
    <row r="158" spans="1:8">
      <c r="A158" s="475">
        <v>148</v>
      </c>
      <c r="B158" s="485"/>
      <c r="C158" s="459" t="s">
        <v>406</v>
      </c>
      <c r="D158" s="481" t="s">
        <v>426</v>
      </c>
      <c r="E158" s="464" t="s">
        <v>30</v>
      </c>
      <c r="F158" s="885">
        <v>20</v>
      </c>
      <c r="G158" s="21"/>
      <c r="H158" s="21"/>
    </row>
    <row r="159" spans="1:8">
      <c r="A159" s="475">
        <v>149</v>
      </c>
      <c r="B159" s="485"/>
      <c r="C159" s="459" t="s">
        <v>406</v>
      </c>
      <c r="D159" s="481" t="s">
        <v>1817</v>
      </c>
      <c r="E159" s="464" t="s">
        <v>30</v>
      </c>
      <c r="F159" s="885">
        <v>1</v>
      </c>
      <c r="G159" s="21"/>
      <c r="H159" s="21"/>
    </row>
    <row r="160" spans="1:8">
      <c r="A160" s="475">
        <v>150</v>
      </c>
      <c r="B160" s="485"/>
      <c r="C160" s="459" t="s">
        <v>406</v>
      </c>
      <c r="D160" s="481" t="s">
        <v>1396</v>
      </c>
      <c r="E160" s="464" t="s">
        <v>30</v>
      </c>
      <c r="F160" s="885">
        <v>1</v>
      </c>
      <c r="G160" s="21"/>
      <c r="H160" s="21"/>
    </row>
    <row r="161" spans="1:8">
      <c r="A161" s="475">
        <v>151</v>
      </c>
      <c r="B161" s="485"/>
      <c r="C161" s="459" t="s">
        <v>406</v>
      </c>
      <c r="D161" s="481" t="s">
        <v>1398</v>
      </c>
      <c r="E161" s="464" t="s">
        <v>30</v>
      </c>
      <c r="F161" s="885">
        <v>2</v>
      </c>
      <c r="G161" s="21"/>
      <c r="H161" s="21"/>
    </row>
    <row r="162" spans="1:8">
      <c r="A162" s="475">
        <v>152</v>
      </c>
      <c r="B162" s="485"/>
      <c r="C162" s="459" t="s">
        <v>1394</v>
      </c>
      <c r="D162" s="481" t="s">
        <v>1818</v>
      </c>
      <c r="E162" s="464" t="s">
        <v>30</v>
      </c>
      <c r="F162" s="885">
        <v>2</v>
      </c>
      <c r="G162" s="21"/>
      <c r="H162" s="21"/>
    </row>
    <row r="163" spans="1:8">
      <c r="A163" s="475">
        <v>153</v>
      </c>
      <c r="B163" s="485"/>
      <c r="C163" s="459" t="s">
        <v>406</v>
      </c>
      <c r="D163" s="481" t="s">
        <v>1399</v>
      </c>
      <c r="E163" s="464" t="s">
        <v>30</v>
      </c>
      <c r="F163" s="885">
        <v>1</v>
      </c>
      <c r="G163" s="21"/>
      <c r="H163" s="21"/>
    </row>
    <row r="164" spans="1:8">
      <c r="A164" s="475">
        <v>154</v>
      </c>
      <c r="B164" s="485"/>
      <c r="C164" s="459" t="s">
        <v>1394</v>
      </c>
      <c r="D164" s="481" t="s">
        <v>1819</v>
      </c>
      <c r="E164" s="464" t="s">
        <v>30</v>
      </c>
      <c r="F164" s="885">
        <v>1</v>
      </c>
      <c r="G164" s="21"/>
      <c r="H164" s="21"/>
    </row>
    <row r="165" spans="1:8">
      <c r="A165" s="475">
        <v>155</v>
      </c>
      <c r="B165" s="485"/>
      <c r="C165" s="459" t="s">
        <v>406</v>
      </c>
      <c r="D165" s="481" t="s">
        <v>1820</v>
      </c>
      <c r="E165" s="464" t="s">
        <v>30</v>
      </c>
      <c r="F165" s="885">
        <v>1</v>
      </c>
      <c r="G165" s="21"/>
      <c r="H165" s="21"/>
    </row>
    <row r="166" spans="1:8">
      <c r="A166" s="475">
        <v>156</v>
      </c>
      <c r="B166" s="485"/>
      <c r="C166" s="459" t="s">
        <v>406</v>
      </c>
      <c r="D166" s="481" t="s">
        <v>1400</v>
      </c>
      <c r="E166" s="464" t="s">
        <v>30</v>
      </c>
      <c r="F166" s="885">
        <v>36</v>
      </c>
      <c r="G166" s="21"/>
      <c r="H166" s="21"/>
    </row>
    <row r="167" spans="1:8">
      <c r="A167" s="475">
        <v>157</v>
      </c>
      <c r="B167" s="485"/>
      <c r="C167" s="459" t="s">
        <v>406</v>
      </c>
      <c r="D167" s="481" t="s">
        <v>427</v>
      </c>
      <c r="E167" s="464" t="s">
        <v>30</v>
      </c>
      <c r="F167" s="885">
        <v>12</v>
      </c>
      <c r="G167" s="21"/>
      <c r="H167" s="21"/>
    </row>
    <row r="168" spans="1:8">
      <c r="A168" s="475">
        <v>158</v>
      </c>
      <c r="B168" s="485"/>
      <c r="C168" s="459" t="s">
        <v>406</v>
      </c>
      <c r="D168" s="481" t="s">
        <v>1401</v>
      </c>
      <c r="E168" s="464" t="s">
        <v>30</v>
      </c>
      <c r="F168" s="885">
        <v>5</v>
      </c>
      <c r="G168" s="21"/>
      <c r="H168" s="21"/>
    </row>
    <row r="169" spans="1:8">
      <c r="A169" s="475">
        <v>159</v>
      </c>
      <c r="B169" s="485"/>
      <c r="C169" s="459" t="s">
        <v>1394</v>
      </c>
      <c r="D169" s="481" t="s">
        <v>1821</v>
      </c>
      <c r="E169" s="464" t="s">
        <v>30</v>
      </c>
      <c r="F169" s="885">
        <v>7</v>
      </c>
      <c r="G169" s="21"/>
      <c r="H169" s="21"/>
    </row>
    <row r="170" spans="1:8">
      <c r="A170" s="475">
        <v>160</v>
      </c>
      <c r="B170" s="485"/>
      <c r="C170" s="459" t="s">
        <v>1394</v>
      </c>
      <c r="D170" s="481" t="s">
        <v>1402</v>
      </c>
      <c r="E170" s="464" t="s">
        <v>30</v>
      </c>
      <c r="F170" s="885">
        <v>1</v>
      </c>
      <c r="G170" s="21"/>
      <c r="H170" s="21"/>
    </row>
    <row r="171" spans="1:8">
      <c r="A171" s="475">
        <v>161</v>
      </c>
      <c r="B171" s="485"/>
      <c r="C171" s="459" t="s">
        <v>1394</v>
      </c>
      <c r="D171" s="481" t="s">
        <v>1822</v>
      </c>
      <c r="E171" s="464" t="s">
        <v>30</v>
      </c>
      <c r="F171" s="885">
        <v>2</v>
      </c>
      <c r="G171" s="21"/>
      <c r="H171" s="21"/>
    </row>
    <row r="172" spans="1:8">
      <c r="A172" s="475">
        <v>162</v>
      </c>
      <c r="B172" s="485"/>
      <c r="C172" s="459" t="s">
        <v>1394</v>
      </c>
      <c r="D172" s="481" t="s">
        <v>1397</v>
      </c>
      <c r="E172" s="464" t="s">
        <v>30</v>
      </c>
      <c r="F172" s="885">
        <v>3</v>
      </c>
      <c r="G172" s="21"/>
      <c r="H172" s="21"/>
    </row>
    <row r="173" spans="1:8">
      <c r="A173" s="475">
        <v>163</v>
      </c>
      <c r="B173" s="485"/>
      <c r="C173" s="459" t="s">
        <v>1394</v>
      </c>
      <c r="D173" s="481" t="s">
        <v>445</v>
      </c>
      <c r="E173" s="464" t="s">
        <v>30</v>
      </c>
      <c r="F173" s="885">
        <v>1</v>
      </c>
      <c r="G173" s="21"/>
      <c r="H173" s="21"/>
    </row>
    <row r="174" spans="1:8">
      <c r="A174" s="475">
        <v>164</v>
      </c>
      <c r="B174" s="485"/>
      <c r="C174" s="459" t="s">
        <v>1403</v>
      </c>
      <c r="D174" s="481" t="s">
        <v>1823</v>
      </c>
      <c r="E174" s="464" t="s">
        <v>30</v>
      </c>
      <c r="F174" s="885">
        <v>2</v>
      </c>
      <c r="G174" s="21"/>
      <c r="H174" s="21"/>
    </row>
    <row r="175" spans="1:8">
      <c r="A175" s="475">
        <v>165</v>
      </c>
      <c r="B175" s="485"/>
      <c r="C175" s="459" t="s">
        <v>1403</v>
      </c>
      <c r="D175" s="481" t="s">
        <v>1824</v>
      </c>
      <c r="E175" s="464" t="s">
        <v>30</v>
      </c>
      <c r="F175" s="885">
        <v>2</v>
      </c>
      <c r="G175" s="21"/>
      <c r="H175" s="21"/>
    </row>
    <row r="176" spans="1:8">
      <c r="A176" s="475">
        <v>166</v>
      </c>
      <c r="B176" s="485"/>
      <c r="C176" s="459" t="s">
        <v>1403</v>
      </c>
      <c r="D176" s="481" t="s">
        <v>1825</v>
      </c>
      <c r="E176" s="464" t="s">
        <v>30</v>
      </c>
      <c r="F176" s="885">
        <v>4</v>
      </c>
      <c r="G176" s="21"/>
      <c r="H176" s="21"/>
    </row>
    <row r="177" spans="1:8">
      <c r="A177" s="475">
        <v>167</v>
      </c>
      <c r="B177" s="485"/>
      <c r="C177" s="459" t="s">
        <v>1403</v>
      </c>
      <c r="D177" s="481" t="s">
        <v>1404</v>
      </c>
      <c r="E177" s="464" t="s">
        <v>30</v>
      </c>
      <c r="F177" s="885">
        <v>1</v>
      </c>
      <c r="G177" s="21"/>
      <c r="H177" s="21"/>
    </row>
    <row r="178" spans="1:8">
      <c r="A178" s="475">
        <v>168</v>
      </c>
      <c r="B178" s="485"/>
      <c r="C178" s="459" t="s">
        <v>1403</v>
      </c>
      <c r="D178" s="481" t="s">
        <v>1826</v>
      </c>
      <c r="E178" s="464" t="s">
        <v>30</v>
      </c>
      <c r="F178" s="885">
        <v>1</v>
      </c>
      <c r="G178" s="21"/>
      <c r="H178" s="21"/>
    </row>
    <row r="179" spans="1:8">
      <c r="A179" s="475">
        <v>169</v>
      </c>
      <c r="B179" s="485"/>
      <c r="C179" s="459" t="s">
        <v>1403</v>
      </c>
      <c r="D179" s="481" t="s">
        <v>1405</v>
      </c>
      <c r="E179" s="464" t="s">
        <v>30</v>
      </c>
      <c r="F179" s="885">
        <v>1</v>
      </c>
      <c r="G179" s="21"/>
      <c r="H179" s="21"/>
    </row>
    <row r="180" spans="1:8" ht="24">
      <c r="A180" s="475">
        <v>170</v>
      </c>
      <c r="B180" s="485"/>
      <c r="C180" s="459" t="s">
        <v>408</v>
      </c>
      <c r="D180" s="481" t="s">
        <v>1827</v>
      </c>
      <c r="E180" s="464" t="s">
        <v>30</v>
      </c>
      <c r="F180" s="885">
        <v>2</v>
      </c>
      <c r="G180" s="21"/>
      <c r="H180" s="21"/>
    </row>
    <row r="181" spans="1:8" ht="24">
      <c r="A181" s="475">
        <v>171</v>
      </c>
      <c r="B181" s="485"/>
      <c r="C181" s="459" t="s">
        <v>408</v>
      </c>
      <c r="D181" s="481" t="s">
        <v>1828</v>
      </c>
      <c r="E181" s="464" t="s">
        <v>30</v>
      </c>
      <c r="F181" s="885">
        <v>4</v>
      </c>
      <c r="G181" s="21"/>
      <c r="H181" s="21"/>
    </row>
    <row r="182" spans="1:8" ht="24">
      <c r="A182" s="475">
        <v>172</v>
      </c>
      <c r="B182" s="485"/>
      <c r="C182" s="459" t="s">
        <v>408</v>
      </c>
      <c r="D182" s="481" t="s">
        <v>1829</v>
      </c>
      <c r="E182" s="464" t="s">
        <v>30</v>
      </c>
      <c r="F182" s="885">
        <v>1</v>
      </c>
      <c r="G182" s="21"/>
      <c r="H182" s="21"/>
    </row>
    <row r="183" spans="1:8" ht="24">
      <c r="A183" s="475">
        <v>173</v>
      </c>
      <c r="B183" s="485"/>
      <c r="C183" s="459" t="s">
        <v>408</v>
      </c>
      <c r="D183" s="481" t="s">
        <v>1830</v>
      </c>
      <c r="E183" s="464" t="s">
        <v>30</v>
      </c>
      <c r="F183" s="885">
        <v>2</v>
      </c>
      <c r="G183" s="21"/>
      <c r="H183" s="21"/>
    </row>
    <row r="184" spans="1:8" ht="24">
      <c r="A184" s="475">
        <v>174</v>
      </c>
      <c r="B184" s="485"/>
      <c r="C184" s="459" t="s">
        <v>408</v>
      </c>
      <c r="D184" s="481" t="s">
        <v>1831</v>
      </c>
      <c r="E184" s="464" t="s">
        <v>30</v>
      </c>
      <c r="F184" s="885">
        <v>1</v>
      </c>
      <c r="G184" s="21"/>
      <c r="H184" s="21"/>
    </row>
    <row r="185" spans="1:8">
      <c r="A185" s="475">
        <v>175</v>
      </c>
      <c r="B185" s="485"/>
      <c r="C185" s="459" t="s">
        <v>408</v>
      </c>
      <c r="D185" s="481" t="s">
        <v>1092</v>
      </c>
      <c r="E185" s="464" t="s">
        <v>30</v>
      </c>
      <c r="F185" s="885">
        <v>4</v>
      </c>
      <c r="G185" s="21"/>
      <c r="H185" s="21"/>
    </row>
    <row r="186" spans="1:8">
      <c r="A186" s="475">
        <v>176</v>
      </c>
      <c r="B186" s="485"/>
      <c r="C186" s="459" t="s">
        <v>408</v>
      </c>
      <c r="D186" s="481" t="s">
        <v>1093</v>
      </c>
      <c r="E186" s="464" t="s">
        <v>30</v>
      </c>
      <c r="F186" s="885">
        <v>1</v>
      </c>
      <c r="G186" s="21"/>
      <c r="H186" s="21"/>
    </row>
    <row r="187" spans="1:8">
      <c r="A187" s="475">
        <v>177</v>
      </c>
      <c r="B187" s="485"/>
      <c r="C187" s="459" t="s">
        <v>408</v>
      </c>
      <c r="D187" s="481" t="s">
        <v>1094</v>
      </c>
      <c r="E187" s="464" t="s">
        <v>30</v>
      </c>
      <c r="F187" s="885">
        <v>1</v>
      </c>
      <c r="G187" s="21"/>
      <c r="H187" s="21"/>
    </row>
    <row r="188" spans="1:8">
      <c r="A188" s="475">
        <v>178</v>
      </c>
      <c r="B188" s="485"/>
      <c r="C188" s="459" t="s">
        <v>408</v>
      </c>
      <c r="D188" s="481" t="s">
        <v>440</v>
      </c>
      <c r="E188" s="464" t="s">
        <v>30</v>
      </c>
      <c r="F188" s="885">
        <v>1</v>
      </c>
      <c r="G188" s="21"/>
      <c r="H188" s="21"/>
    </row>
    <row r="189" spans="1:8">
      <c r="A189" s="475">
        <v>179</v>
      </c>
      <c r="B189" s="485"/>
      <c r="C189" s="459" t="s">
        <v>408</v>
      </c>
      <c r="D189" s="481" t="s">
        <v>1095</v>
      </c>
      <c r="E189" s="464" t="s">
        <v>30</v>
      </c>
      <c r="F189" s="885">
        <v>15</v>
      </c>
      <c r="G189" s="21"/>
      <c r="H189" s="21"/>
    </row>
    <row r="190" spans="1:8">
      <c r="A190" s="475">
        <v>180</v>
      </c>
      <c r="B190" s="485"/>
      <c r="C190" s="459" t="s">
        <v>409</v>
      </c>
      <c r="D190" s="481"/>
      <c r="E190" s="464" t="s">
        <v>30</v>
      </c>
      <c r="F190" s="885">
        <v>261</v>
      </c>
      <c r="G190" s="21"/>
      <c r="H190" s="21"/>
    </row>
    <row r="191" spans="1:8" ht="24">
      <c r="A191" s="475">
        <v>181</v>
      </c>
      <c r="B191" s="485"/>
      <c r="C191" s="459" t="s">
        <v>1096</v>
      </c>
      <c r="D191" s="469" t="s">
        <v>1406</v>
      </c>
      <c r="E191" s="461" t="s">
        <v>60</v>
      </c>
      <c r="F191" s="886">
        <v>20</v>
      </c>
      <c r="G191" s="21"/>
      <c r="H191" s="21"/>
    </row>
    <row r="192" spans="1:8" ht="24">
      <c r="A192" s="475">
        <v>182</v>
      </c>
      <c r="B192" s="485"/>
      <c r="C192" s="459" t="s">
        <v>1096</v>
      </c>
      <c r="D192" s="469" t="s">
        <v>410</v>
      </c>
      <c r="E192" s="461" t="s">
        <v>60</v>
      </c>
      <c r="F192" s="886">
        <v>60</v>
      </c>
      <c r="G192" s="21"/>
      <c r="H192" s="21"/>
    </row>
    <row r="193" spans="1:8" ht="24">
      <c r="A193" s="475">
        <v>183</v>
      </c>
      <c r="B193" s="485"/>
      <c r="C193" s="459" t="s">
        <v>1096</v>
      </c>
      <c r="D193" s="469" t="s">
        <v>411</v>
      </c>
      <c r="E193" s="461" t="s">
        <v>60</v>
      </c>
      <c r="F193" s="886">
        <v>1200</v>
      </c>
      <c r="G193" s="21"/>
      <c r="H193" s="21"/>
    </row>
    <row r="194" spans="1:8" ht="24">
      <c r="A194" s="475">
        <v>184</v>
      </c>
      <c r="B194" s="485"/>
      <c r="C194" s="459" t="s">
        <v>1096</v>
      </c>
      <c r="D194" s="469" t="s">
        <v>412</v>
      </c>
      <c r="E194" s="461" t="s">
        <v>60</v>
      </c>
      <c r="F194" s="886">
        <v>2900</v>
      </c>
      <c r="G194" s="21"/>
      <c r="H194" s="21"/>
    </row>
    <row r="195" spans="1:8" ht="24">
      <c r="A195" s="475">
        <v>185</v>
      </c>
      <c r="B195" s="485"/>
      <c r="C195" s="459" t="s">
        <v>449</v>
      </c>
      <c r="D195" s="481" t="s">
        <v>450</v>
      </c>
      <c r="E195" s="464" t="s">
        <v>60</v>
      </c>
      <c r="F195" s="885">
        <v>20</v>
      </c>
      <c r="G195" s="21"/>
      <c r="H195" s="21"/>
    </row>
    <row r="196" spans="1:8">
      <c r="A196" s="475">
        <v>186</v>
      </c>
      <c r="B196" s="485"/>
      <c r="C196" s="459" t="s">
        <v>413</v>
      </c>
      <c r="D196" s="486"/>
      <c r="E196" s="464" t="s">
        <v>13</v>
      </c>
      <c r="F196" s="885">
        <v>1</v>
      </c>
      <c r="G196" s="21"/>
      <c r="H196" s="21"/>
    </row>
    <row r="197" spans="1:8">
      <c r="A197" s="475">
        <v>187</v>
      </c>
      <c r="B197" s="485"/>
      <c r="C197" s="487" t="s">
        <v>414</v>
      </c>
      <c r="D197" s="486"/>
      <c r="E197" s="464" t="s">
        <v>13</v>
      </c>
      <c r="F197" s="885">
        <v>1</v>
      </c>
      <c r="G197" s="21"/>
      <c r="H197" s="21"/>
    </row>
    <row r="198" spans="1:8">
      <c r="A198" s="475">
        <v>188</v>
      </c>
      <c r="B198" s="485"/>
      <c r="C198" s="459" t="s">
        <v>415</v>
      </c>
      <c r="D198" s="481"/>
      <c r="E198" s="464" t="s">
        <v>13</v>
      </c>
      <c r="F198" s="885">
        <v>1</v>
      </c>
      <c r="G198" s="21"/>
      <c r="H198" s="21"/>
    </row>
    <row r="199" spans="1:8">
      <c r="A199" s="475">
        <v>189</v>
      </c>
      <c r="B199" s="485"/>
      <c r="C199" s="487" t="s">
        <v>416</v>
      </c>
      <c r="D199" s="486"/>
      <c r="E199" s="464" t="s">
        <v>13</v>
      </c>
      <c r="F199" s="885">
        <v>1</v>
      </c>
      <c r="G199" s="21"/>
      <c r="H199" s="21"/>
    </row>
    <row r="200" spans="1:8" s="16" customFormat="1">
      <c r="A200" s="488"/>
      <c r="B200" s="485"/>
      <c r="C200" s="489" t="s">
        <v>1832</v>
      </c>
      <c r="D200" s="490"/>
      <c r="E200" s="491"/>
      <c r="F200" s="887"/>
      <c r="G200" s="46"/>
      <c r="H200" s="46"/>
    </row>
    <row r="201" spans="1:8">
      <c r="A201" s="475">
        <v>1</v>
      </c>
      <c r="B201" s="485"/>
      <c r="C201" s="459" t="s">
        <v>1833</v>
      </c>
      <c r="D201" s="481" t="s">
        <v>1834</v>
      </c>
      <c r="E201" s="464" t="s">
        <v>13</v>
      </c>
      <c r="F201" s="885">
        <v>4</v>
      </c>
      <c r="G201" s="21"/>
      <c r="H201" s="21"/>
    </row>
    <row r="202" spans="1:8" ht="24">
      <c r="A202" s="475">
        <v>2</v>
      </c>
      <c r="B202" s="485"/>
      <c r="C202" s="459" t="s">
        <v>1835</v>
      </c>
      <c r="D202" s="481" t="s">
        <v>1836</v>
      </c>
      <c r="E202" s="464" t="s">
        <v>13</v>
      </c>
      <c r="F202" s="885">
        <v>3</v>
      </c>
      <c r="G202" s="21"/>
      <c r="H202" s="21"/>
    </row>
    <row r="203" spans="1:8" ht="24">
      <c r="A203" s="475">
        <v>3</v>
      </c>
      <c r="B203" s="485"/>
      <c r="C203" s="459" t="s">
        <v>1835</v>
      </c>
      <c r="D203" s="481" t="s">
        <v>1837</v>
      </c>
      <c r="E203" s="464" t="s">
        <v>13</v>
      </c>
      <c r="F203" s="885">
        <v>64</v>
      </c>
      <c r="G203" s="21"/>
      <c r="H203" s="21"/>
    </row>
    <row r="204" spans="1:8">
      <c r="A204" s="475">
        <v>4</v>
      </c>
      <c r="B204" s="485"/>
      <c r="C204" s="459" t="s">
        <v>1838</v>
      </c>
      <c r="D204" s="481" t="s">
        <v>1839</v>
      </c>
      <c r="E204" s="464" t="s">
        <v>13</v>
      </c>
      <c r="F204" s="885">
        <v>67</v>
      </c>
      <c r="G204" s="21"/>
      <c r="H204" s="21"/>
    </row>
    <row r="205" spans="1:8">
      <c r="A205" s="475">
        <v>5</v>
      </c>
      <c r="B205" s="485"/>
      <c r="C205" s="459" t="s">
        <v>1840</v>
      </c>
      <c r="D205" s="481" t="s">
        <v>1841</v>
      </c>
      <c r="E205" s="464" t="s">
        <v>13</v>
      </c>
      <c r="F205" s="885">
        <v>7</v>
      </c>
      <c r="G205" s="21"/>
      <c r="H205" s="21"/>
    </row>
    <row r="206" spans="1:8">
      <c r="A206" s="475">
        <v>6</v>
      </c>
      <c r="B206" s="485"/>
      <c r="C206" s="459" t="s">
        <v>1842</v>
      </c>
      <c r="D206" s="481" t="s">
        <v>1843</v>
      </c>
      <c r="E206" s="464" t="s">
        <v>13</v>
      </c>
      <c r="F206" s="885">
        <v>4</v>
      </c>
      <c r="G206" s="21"/>
      <c r="H206" s="21"/>
    </row>
    <row r="207" spans="1:8">
      <c r="A207" s="475">
        <v>7</v>
      </c>
      <c r="B207" s="485"/>
      <c r="C207" s="459" t="s">
        <v>1844</v>
      </c>
      <c r="D207" s="481" t="s">
        <v>1845</v>
      </c>
      <c r="E207" s="464" t="s">
        <v>13</v>
      </c>
      <c r="F207" s="885">
        <v>1</v>
      </c>
      <c r="G207" s="21"/>
      <c r="H207" s="21"/>
    </row>
    <row r="208" spans="1:8">
      <c r="A208" s="475">
        <v>8</v>
      </c>
      <c r="B208" s="485"/>
      <c r="C208" s="459" t="s">
        <v>1846</v>
      </c>
      <c r="D208" s="481" t="s">
        <v>1847</v>
      </c>
      <c r="E208" s="464" t="s">
        <v>13</v>
      </c>
      <c r="F208" s="885">
        <v>1</v>
      </c>
      <c r="G208" s="21"/>
      <c r="H208" s="21"/>
    </row>
    <row r="209" spans="1:8">
      <c r="A209" s="475">
        <v>9</v>
      </c>
      <c r="B209" s="485"/>
      <c r="C209" s="459" t="s">
        <v>1848</v>
      </c>
      <c r="D209" s="481" t="s">
        <v>1849</v>
      </c>
      <c r="E209" s="464" t="s">
        <v>13</v>
      </c>
      <c r="F209" s="885">
        <v>1</v>
      </c>
      <c r="G209" s="21"/>
      <c r="H209" s="21"/>
    </row>
    <row r="210" spans="1:8">
      <c r="A210" s="475">
        <v>10</v>
      </c>
      <c r="B210" s="485"/>
      <c r="C210" s="459" t="s">
        <v>1850</v>
      </c>
      <c r="D210" s="481" t="s">
        <v>1851</v>
      </c>
      <c r="E210" s="464" t="s">
        <v>13</v>
      </c>
      <c r="F210" s="885">
        <v>1</v>
      </c>
      <c r="G210" s="21"/>
      <c r="H210" s="21"/>
    </row>
    <row r="211" spans="1:8">
      <c r="A211" s="475">
        <v>11</v>
      </c>
      <c r="B211" s="485"/>
      <c r="C211" s="459" t="s">
        <v>1852</v>
      </c>
      <c r="D211" s="481" t="s">
        <v>1853</v>
      </c>
      <c r="E211" s="464" t="s">
        <v>13</v>
      </c>
      <c r="F211" s="885">
        <v>1</v>
      </c>
      <c r="G211" s="21"/>
      <c r="H211" s="21"/>
    </row>
    <row r="212" spans="1:8">
      <c r="A212" s="475">
        <v>12</v>
      </c>
      <c r="B212" s="485"/>
      <c r="C212" s="459" t="s">
        <v>1854</v>
      </c>
      <c r="D212" s="481" t="s">
        <v>1855</v>
      </c>
      <c r="E212" s="464" t="s">
        <v>13</v>
      </c>
      <c r="F212" s="885">
        <v>1</v>
      </c>
      <c r="G212" s="21"/>
      <c r="H212" s="21"/>
    </row>
    <row r="213" spans="1:8">
      <c r="A213" s="475">
        <v>13</v>
      </c>
      <c r="B213" s="485"/>
      <c r="C213" s="459" t="s">
        <v>1856</v>
      </c>
      <c r="D213" s="481"/>
      <c r="E213" s="464" t="s">
        <v>13</v>
      </c>
      <c r="F213" s="885">
        <v>1</v>
      </c>
    </row>
    <row r="214" spans="1:8">
      <c r="A214" s="475">
        <v>14</v>
      </c>
      <c r="B214" s="485"/>
      <c r="C214" s="459" t="s">
        <v>1857</v>
      </c>
      <c r="D214" s="476"/>
      <c r="E214" s="464" t="s">
        <v>13</v>
      </c>
      <c r="F214" s="884">
        <v>1</v>
      </c>
    </row>
    <row r="215" spans="1:8">
      <c r="A215" s="475">
        <v>15</v>
      </c>
      <c r="B215" s="485"/>
      <c r="C215" s="480" t="s">
        <v>357</v>
      </c>
      <c r="D215" s="483"/>
      <c r="E215" s="464" t="s">
        <v>13</v>
      </c>
      <c r="F215" s="884">
        <v>1</v>
      </c>
    </row>
    <row r="216" spans="1:8">
      <c r="A216" s="475">
        <v>16</v>
      </c>
      <c r="B216" s="485"/>
      <c r="C216" s="480" t="s">
        <v>359</v>
      </c>
      <c r="D216" s="483"/>
      <c r="E216" s="464" t="s">
        <v>13</v>
      </c>
      <c r="F216" s="884">
        <v>1</v>
      </c>
    </row>
    <row r="217" spans="1:8" ht="24">
      <c r="A217" s="475">
        <v>17</v>
      </c>
      <c r="B217" s="485"/>
      <c r="C217" s="459" t="s">
        <v>389</v>
      </c>
      <c r="D217" s="481"/>
      <c r="E217" s="464" t="s">
        <v>13</v>
      </c>
      <c r="F217" s="885">
        <v>1</v>
      </c>
    </row>
    <row r="218" spans="1:8">
      <c r="A218" s="402"/>
      <c r="B218" s="410"/>
      <c r="C218" s="42"/>
      <c r="D218" s="42"/>
      <c r="E218" s="43"/>
      <c r="F218" s="428"/>
    </row>
    <row r="219" spans="1:8" s="50" customFormat="1" ht="12.75" customHeight="1">
      <c r="A219" s="383"/>
      <c r="B219" s="383"/>
      <c r="C219" s="414"/>
      <c r="D219" s="414"/>
      <c r="E219" s="414" t="s">
        <v>1</v>
      </c>
      <c r="F219" s="414"/>
    </row>
    <row r="220" spans="1:8" s="50" customFormat="1" ht="45" customHeight="1">
      <c r="A220"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998"/>
      <c r="C220" s="998"/>
      <c r="D220" s="998"/>
      <c r="E220" s="998"/>
      <c r="F220" s="998"/>
      <c r="G220" s="998"/>
      <c r="H220" s="998"/>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J104"/>
  <sheetViews>
    <sheetView showZeros="0" view="pageBreakPreview" topLeftCell="A79" zoomScaleNormal="100" zoomScaleSheetLayoutView="100" workbookViewId="0">
      <selection activeCell="E35" sqref="E35"/>
    </sheetView>
  </sheetViews>
  <sheetFormatPr defaultColWidth="9.140625" defaultRowHeight="12.75"/>
  <cols>
    <col min="1" max="1" width="4.85546875" style="154" customWidth="1"/>
    <col min="2" max="2" width="16.28515625" style="154" hidden="1" customWidth="1"/>
    <col min="3" max="3" width="40.28515625" style="154" customWidth="1"/>
    <col min="4" max="4" width="14.85546875" style="154" customWidth="1"/>
    <col min="5" max="5" width="8.140625" style="154" customWidth="1"/>
    <col min="6" max="7" width="9.140625" style="154"/>
    <col min="8" max="8" width="20.7109375" style="154" customWidth="1"/>
    <col min="9" max="9" width="9.140625" style="154"/>
    <col min="10" max="10" width="9.140625" style="154" hidden="1" customWidth="1"/>
    <col min="11" max="16384" width="9.140625" style="154"/>
  </cols>
  <sheetData>
    <row r="1" spans="1:8" s="151" customFormat="1">
      <c r="A1" s="1012" t="s">
        <v>8</v>
      </c>
      <c r="B1" s="1012"/>
      <c r="C1" s="1012"/>
      <c r="D1" s="150" t="str">
        <f ca="1">MID(CELL("filename",A1), FIND("]", CELL("filename",A1))+ 1, 255)</f>
        <v>2,5</v>
      </c>
      <c r="F1" s="150"/>
      <c r="G1" s="150"/>
      <c r="H1" s="150"/>
    </row>
    <row r="2" spans="1:8" s="151" customFormat="1" ht="18.75">
      <c r="A2" s="1013" t="str">
        <f>C9</f>
        <v>Siltuma mezgls</v>
      </c>
      <c r="B2" s="1013"/>
      <c r="C2" s="1013"/>
      <c r="D2" s="1013"/>
      <c r="E2" s="1013"/>
      <c r="F2" s="1013"/>
      <c r="G2" s="1013"/>
      <c r="H2" s="1013"/>
    </row>
    <row r="3" spans="1:8" ht="13.7" customHeight="1">
      <c r="A3" s="152" t="s">
        <v>1667</v>
      </c>
      <c r="B3" s="152"/>
      <c r="C3" s="153"/>
      <c r="D3" s="153"/>
      <c r="E3" s="153"/>
      <c r="F3" s="153"/>
    </row>
    <row r="4" spans="1:8" s="156" customFormat="1">
      <c r="A4" s="152" t="s">
        <v>1668</v>
      </c>
      <c r="B4" s="152"/>
      <c r="C4" s="155"/>
      <c r="D4" s="155"/>
      <c r="E4" s="155"/>
      <c r="F4" s="155"/>
    </row>
    <row r="5" spans="1:8" s="156" customFormat="1">
      <c r="A5" s="152" t="s">
        <v>1669</v>
      </c>
      <c r="B5" s="152"/>
      <c r="C5" s="157"/>
      <c r="D5" s="158"/>
      <c r="E5" s="158"/>
      <c r="F5" s="158"/>
    </row>
    <row r="6" spans="1:8">
      <c r="A6" s="159"/>
      <c r="B6" s="159"/>
    </row>
    <row r="7" spans="1:8" ht="14.25" customHeight="1">
      <c r="A7" s="1014" t="s">
        <v>0</v>
      </c>
      <c r="B7" s="1015"/>
      <c r="C7" s="1035" t="s">
        <v>2</v>
      </c>
      <c r="D7" s="1036"/>
      <c r="E7" s="1018" t="s">
        <v>3</v>
      </c>
      <c r="F7" s="1019" t="s">
        <v>4</v>
      </c>
      <c r="G7" s="160"/>
      <c r="H7" s="161"/>
    </row>
    <row r="8" spans="1:8" ht="59.25" customHeight="1">
      <c r="A8" s="1014"/>
      <c r="B8" s="1016"/>
      <c r="C8" s="1037"/>
      <c r="D8" s="1038"/>
      <c r="E8" s="1018"/>
      <c r="F8" s="1019"/>
      <c r="G8" s="160"/>
      <c r="H8" s="161"/>
    </row>
    <row r="9" spans="1:8">
      <c r="A9" s="271"/>
      <c r="B9" s="275"/>
      <c r="C9" s="276" t="s">
        <v>248</v>
      </c>
      <c r="D9" s="272"/>
      <c r="E9" s="274"/>
      <c r="F9" s="273"/>
      <c r="G9" s="160"/>
      <c r="H9" s="161"/>
    </row>
    <row r="10" spans="1:8" ht="25.5">
      <c r="A10" s="706"/>
      <c r="B10" s="705"/>
      <c r="C10" s="707" t="s">
        <v>1858</v>
      </c>
      <c r="D10" s="707"/>
      <c r="E10" s="708"/>
      <c r="F10" s="708"/>
      <c r="G10" s="160"/>
      <c r="H10" s="161"/>
    </row>
    <row r="11" spans="1:8" ht="67.349999999999994" customHeight="1">
      <c r="A11" s="711">
        <v>1</v>
      </c>
      <c r="B11" s="711"/>
      <c r="C11" s="712" t="s">
        <v>452</v>
      </c>
      <c r="D11" s="713" t="s">
        <v>2075</v>
      </c>
      <c r="E11" s="714" t="s">
        <v>30</v>
      </c>
      <c r="F11" s="715">
        <v>1</v>
      </c>
      <c r="G11" s="160"/>
      <c r="H11" s="161"/>
    </row>
    <row r="12" spans="1:8" ht="25.5">
      <c r="A12" s="716">
        <f>A11+1</f>
        <v>2</v>
      </c>
      <c r="B12" s="716"/>
      <c r="C12" s="717" t="s">
        <v>453</v>
      </c>
      <c r="D12" s="718" t="s">
        <v>2076</v>
      </c>
      <c r="E12" s="714" t="s">
        <v>30</v>
      </c>
      <c r="F12" s="709">
        <v>1</v>
      </c>
      <c r="G12" s="160"/>
      <c r="H12" s="161"/>
    </row>
    <row r="13" spans="1:8" ht="25.5">
      <c r="A13" s="716">
        <f t="shared" ref="A13:A76" si="0">A12+1</f>
        <v>3</v>
      </c>
      <c r="B13" s="716"/>
      <c r="C13" s="712" t="s">
        <v>454</v>
      </c>
      <c r="D13" s="713" t="s">
        <v>455</v>
      </c>
      <c r="E13" s="714" t="s">
        <v>30</v>
      </c>
      <c r="F13" s="715">
        <v>1</v>
      </c>
      <c r="G13" s="160"/>
      <c r="H13" s="161"/>
    </row>
    <row r="14" spans="1:8">
      <c r="A14" s="716">
        <f t="shared" si="0"/>
        <v>4</v>
      </c>
      <c r="B14" s="716"/>
      <c r="C14" s="712" t="s">
        <v>456</v>
      </c>
      <c r="D14" s="713" t="s">
        <v>2077</v>
      </c>
      <c r="E14" s="714" t="s">
        <v>30</v>
      </c>
      <c r="F14" s="715">
        <v>1</v>
      </c>
      <c r="G14" s="160"/>
      <c r="H14" s="161"/>
    </row>
    <row r="15" spans="1:8">
      <c r="A15" s="716">
        <f t="shared" si="0"/>
        <v>5</v>
      </c>
      <c r="B15" s="716"/>
      <c r="C15" s="712" t="s">
        <v>457</v>
      </c>
      <c r="D15" s="713" t="s">
        <v>2078</v>
      </c>
      <c r="E15" s="714" t="s">
        <v>30</v>
      </c>
      <c r="F15" s="715">
        <v>1</v>
      </c>
      <c r="G15" s="160"/>
      <c r="H15" s="161"/>
    </row>
    <row r="16" spans="1:8">
      <c r="A16" s="716">
        <f t="shared" si="0"/>
        <v>6</v>
      </c>
      <c r="B16" s="716"/>
      <c r="C16" s="712" t="s">
        <v>2079</v>
      </c>
      <c r="D16" s="713" t="s">
        <v>2080</v>
      </c>
      <c r="E16" s="714" t="s">
        <v>30</v>
      </c>
      <c r="F16" s="715">
        <v>1</v>
      </c>
      <c r="G16" s="160"/>
      <c r="H16" s="161"/>
    </row>
    <row r="17" spans="1:8">
      <c r="A17" s="716">
        <f t="shared" si="0"/>
        <v>7</v>
      </c>
      <c r="B17" s="716"/>
      <c r="C17" s="712" t="s">
        <v>458</v>
      </c>
      <c r="D17" s="713" t="s">
        <v>2081</v>
      </c>
      <c r="E17" s="714" t="s">
        <v>30</v>
      </c>
      <c r="F17" s="715">
        <v>1</v>
      </c>
      <c r="G17" s="160"/>
      <c r="H17" s="161"/>
    </row>
    <row r="18" spans="1:8">
      <c r="A18" s="716">
        <f t="shared" si="0"/>
        <v>8</v>
      </c>
      <c r="B18" s="716"/>
      <c r="C18" s="712" t="s">
        <v>459</v>
      </c>
      <c r="D18" s="713" t="s">
        <v>460</v>
      </c>
      <c r="E18" s="714" t="s">
        <v>30</v>
      </c>
      <c r="F18" s="715">
        <v>1</v>
      </c>
      <c r="G18" s="160"/>
      <c r="H18" s="161"/>
    </row>
    <row r="19" spans="1:8">
      <c r="A19" s="716">
        <f t="shared" si="0"/>
        <v>9</v>
      </c>
      <c r="B19" s="716"/>
      <c r="C19" s="712" t="s">
        <v>459</v>
      </c>
      <c r="D19" s="713" t="s">
        <v>461</v>
      </c>
      <c r="E19" s="714" t="s">
        <v>30</v>
      </c>
      <c r="F19" s="715">
        <v>1</v>
      </c>
      <c r="G19" s="160"/>
      <c r="H19" s="161"/>
    </row>
    <row r="20" spans="1:8">
      <c r="A20" s="716">
        <f t="shared" si="0"/>
        <v>10</v>
      </c>
      <c r="B20" s="716"/>
      <c r="C20" s="712" t="s">
        <v>462</v>
      </c>
      <c r="D20" s="713" t="s">
        <v>2082</v>
      </c>
      <c r="E20" s="714" t="s">
        <v>30</v>
      </c>
      <c r="F20" s="715">
        <v>1</v>
      </c>
      <c r="G20" s="160"/>
      <c r="H20" s="161"/>
    </row>
    <row r="21" spans="1:8" ht="38.25">
      <c r="A21" s="716">
        <f t="shared" si="0"/>
        <v>11</v>
      </c>
      <c r="B21" s="716"/>
      <c r="C21" s="712" t="s">
        <v>463</v>
      </c>
      <c r="D21" s="713" t="s">
        <v>2083</v>
      </c>
      <c r="E21" s="714" t="s">
        <v>30</v>
      </c>
      <c r="F21" s="715">
        <v>1</v>
      </c>
      <c r="G21" s="160"/>
      <c r="H21" s="161"/>
    </row>
    <row r="22" spans="1:8" ht="25.5">
      <c r="A22" s="716">
        <f t="shared" si="0"/>
        <v>12</v>
      </c>
      <c r="B22" s="716"/>
      <c r="C22" s="712" t="s">
        <v>464</v>
      </c>
      <c r="D22" s="713" t="s">
        <v>465</v>
      </c>
      <c r="E22" s="714" t="s">
        <v>30</v>
      </c>
      <c r="F22" s="715">
        <v>1</v>
      </c>
      <c r="G22" s="160"/>
      <c r="H22" s="161"/>
    </row>
    <row r="23" spans="1:8" ht="25.5">
      <c r="A23" s="716">
        <f t="shared" si="0"/>
        <v>13</v>
      </c>
      <c r="B23" s="716"/>
      <c r="C23" s="712" t="s">
        <v>466</v>
      </c>
      <c r="D23" s="713" t="s">
        <v>2084</v>
      </c>
      <c r="E23" s="714" t="s">
        <v>30</v>
      </c>
      <c r="F23" s="715">
        <v>1</v>
      </c>
      <c r="G23" s="160"/>
      <c r="H23" s="161"/>
    </row>
    <row r="24" spans="1:8" ht="25.5">
      <c r="A24" s="716">
        <f t="shared" si="0"/>
        <v>14</v>
      </c>
      <c r="B24" s="716"/>
      <c r="C24" s="712" t="s">
        <v>467</v>
      </c>
      <c r="D24" s="713" t="s">
        <v>468</v>
      </c>
      <c r="E24" s="714" t="s">
        <v>30</v>
      </c>
      <c r="F24" s="715">
        <v>1</v>
      </c>
      <c r="G24" s="160"/>
      <c r="H24" s="161"/>
    </row>
    <row r="25" spans="1:8" ht="25.5">
      <c r="A25" s="716">
        <f t="shared" si="0"/>
        <v>15</v>
      </c>
      <c r="B25" s="716"/>
      <c r="C25" s="712" t="s">
        <v>469</v>
      </c>
      <c r="D25" s="713" t="s">
        <v>2085</v>
      </c>
      <c r="E25" s="714" t="s">
        <v>30</v>
      </c>
      <c r="F25" s="715">
        <v>1</v>
      </c>
      <c r="G25" s="160"/>
      <c r="H25" s="161"/>
    </row>
    <row r="26" spans="1:8" ht="25.5">
      <c r="A26" s="716">
        <f t="shared" si="0"/>
        <v>16</v>
      </c>
      <c r="B26" s="716"/>
      <c r="C26" s="712" t="s">
        <v>470</v>
      </c>
      <c r="D26" s="713" t="s">
        <v>468</v>
      </c>
      <c r="E26" s="714" t="s">
        <v>30</v>
      </c>
      <c r="F26" s="715">
        <v>1</v>
      </c>
      <c r="G26" s="160"/>
      <c r="H26" s="161"/>
    </row>
    <row r="27" spans="1:8" ht="38.25">
      <c r="A27" s="716">
        <f t="shared" si="0"/>
        <v>17</v>
      </c>
      <c r="B27" s="716"/>
      <c r="C27" s="712" t="s">
        <v>469</v>
      </c>
      <c r="D27" s="713" t="s">
        <v>2086</v>
      </c>
      <c r="E27" s="714" t="s">
        <v>30</v>
      </c>
      <c r="F27" s="715">
        <v>1</v>
      </c>
      <c r="G27" s="160"/>
      <c r="H27" s="161"/>
    </row>
    <row r="28" spans="1:8" ht="25.5">
      <c r="A28" s="716">
        <f t="shared" si="0"/>
        <v>18</v>
      </c>
      <c r="B28" s="716"/>
      <c r="C28" s="712" t="s">
        <v>470</v>
      </c>
      <c r="D28" s="713" t="s">
        <v>468</v>
      </c>
      <c r="E28" s="714" t="s">
        <v>30</v>
      </c>
      <c r="F28" s="715">
        <v>1</v>
      </c>
      <c r="G28" s="160"/>
      <c r="H28" s="161"/>
    </row>
    <row r="29" spans="1:8">
      <c r="A29" s="716">
        <f t="shared" si="0"/>
        <v>19</v>
      </c>
      <c r="B29" s="716"/>
      <c r="C29" s="712" t="s">
        <v>471</v>
      </c>
      <c r="D29" s="713" t="s">
        <v>472</v>
      </c>
      <c r="E29" s="714" t="s">
        <v>30</v>
      </c>
      <c r="F29" s="715">
        <v>2</v>
      </c>
      <c r="G29" s="160"/>
      <c r="H29" s="161"/>
    </row>
    <row r="30" spans="1:8">
      <c r="A30" s="716">
        <f t="shared" si="0"/>
        <v>20</v>
      </c>
      <c r="B30" s="716"/>
      <c r="C30" s="712" t="s">
        <v>321</v>
      </c>
      <c r="D30" s="713" t="s">
        <v>473</v>
      </c>
      <c r="E30" s="714" t="s">
        <v>30</v>
      </c>
      <c r="F30" s="715">
        <v>3</v>
      </c>
      <c r="G30" s="160"/>
      <c r="H30" s="161"/>
    </row>
    <row r="31" spans="1:8" ht="25.5">
      <c r="A31" s="716">
        <f t="shared" si="0"/>
        <v>21</v>
      </c>
      <c r="B31" s="716"/>
      <c r="C31" s="712" t="s">
        <v>474</v>
      </c>
      <c r="D31" s="719" t="s">
        <v>475</v>
      </c>
      <c r="E31" s="714" t="s">
        <v>30</v>
      </c>
      <c r="F31" s="715">
        <v>1</v>
      </c>
      <c r="G31" s="160"/>
      <c r="H31" s="161"/>
    </row>
    <row r="32" spans="1:8">
      <c r="A32" s="716">
        <f t="shared" si="0"/>
        <v>22</v>
      </c>
      <c r="B32" s="716"/>
      <c r="C32" s="712" t="s">
        <v>476</v>
      </c>
      <c r="D32" s="713" t="s">
        <v>477</v>
      </c>
      <c r="E32" s="714" t="s">
        <v>30</v>
      </c>
      <c r="F32" s="720">
        <v>1</v>
      </c>
      <c r="G32" s="160"/>
      <c r="H32" s="161"/>
    </row>
    <row r="33" spans="1:8" ht="51">
      <c r="A33" s="716">
        <f t="shared" si="0"/>
        <v>23</v>
      </c>
      <c r="B33" s="716"/>
      <c r="C33" s="712" t="s">
        <v>478</v>
      </c>
      <c r="D33" s="713" t="s">
        <v>479</v>
      </c>
      <c r="E33" s="714" t="s">
        <v>30</v>
      </c>
      <c r="F33" s="715">
        <v>1</v>
      </c>
      <c r="G33" s="160"/>
      <c r="H33" s="161"/>
    </row>
    <row r="34" spans="1:8" ht="25.5">
      <c r="A34" s="716">
        <f t="shared" si="0"/>
        <v>24</v>
      </c>
      <c r="B34" s="716"/>
      <c r="C34" s="721" t="s">
        <v>322</v>
      </c>
      <c r="D34" s="713" t="s">
        <v>2087</v>
      </c>
      <c r="E34" s="714" t="s">
        <v>30</v>
      </c>
      <c r="F34" s="715">
        <v>1</v>
      </c>
      <c r="G34" s="160"/>
      <c r="H34" s="161"/>
    </row>
    <row r="35" spans="1:8" ht="25.5">
      <c r="A35" s="716">
        <f t="shared" si="0"/>
        <v>25</v>
      </c>
      <c r="B35" s="716"/>
      <c r="C35" s="721" t="s">
        <v>322</v>
      </c>
      <c r="D35" s="713" t="s">
        <v>2088</v>
      </c>
      <c r="E35" s="714" t="s">
        <v>30</v>
      </c>
      <c r="F35" s="715">
        <v>1</v>
      </c>
      <c r="G35" s="160"/>
      <c r="H35" s="161"/>
    </row>
    <row r="36" spans="1:8">
      <c r="A36" s="716">
        <f t="shared" si="0"/>
        <v>26</v>
      </c>
      <c r="B36" s="716"/>
      <c r="C36" s="721" t="s">
        <v>322</v>
      </c>
      <c r="D36" s="713" t="s">
        <v>2089</v>
      </c>
      <c r="E36" s="714" t="s">
        <v>30</v>
      </c>
      <c r="F36" s="715">
        <v>1</v>
      </c>
      <c r="G36" s="160"/>
      <c r="H36" s="161"/>
    </row>
    <row r="37" spans="1:8">
      <c r="A37" s="716">
        <f t="shared" si="0"/>
        <v>27</v>
      </c>
      <c r="B37" s="716"/>
      <c r="C37" s="712" t="s">
        <v>480</v>
      </c>
      <c r="D37" s="713"/>
      <c r="E37" s="714" t="s">
        <v>30</v>
      </c>
      <c r="F37" s="715">
        <v>1</v>
      </c>
      <c r="G37" s="160"/>
      <c r="H37" s="161"/>
    </row>
    <row r="38" spans="1:8">
      <c r="A38" s="716">
        <f t="shared" si="0"/>
        <v>28</v>
      </c>
      <c r="B38" s="716"/>
      <c r="C38" s="712" t="s">
        <v>327</v>
      </c>
      <c r="D38" s="719" t="s">
        <v>481</v>
      </c>
      <c r="E38" s="714" t="s">
        <v>30</v>
      </c>
      <c r="F38" s="715">
        <v>2</v>
      </c>
      <c r="G38" s="160"/>
      <c r="H38" s="161"/>
    </row>
    <row r="39" spans="1:8">
      <c r="A39" s="716">
        <f t="shared" si="0"/>
        <v>29</v>
      </c>
      <c r="B39" s="716"/>
      <c r="C39" s="712" t="s">
        <v>327</v>
      </c>
      <c r="D39" s="719" t="s">
        <v>328</v>
      </c>
      <c r="E39" s="714" t="s">
        <v>30</v>
      </c>
      <c r="F39" s="715">
        <v>2</v>
      </c>
      <c r="G39" s="160"/>
      <c r="H39" s="161"/>
    </row>
    <row r="40" spans="1:8">
      <c r="A40" s="716">
        <f t="shared" si="0"/>
        <v>30</v>
      </c>
      <c r="B40" s="716"/>
      <c r="C40" s="712" t="s">
        <v>2090</v>
      </c>
      <c r="D40" s="713" t="s">
        <v>2091</v>
      </c>
      <c r="E40" s="714" t="s">
        <v>30</v>
      </c>
      <c r="F40" s="715">
        <v>1</v>
      </c>
      <c r="G40" s="160"/>
      <c r="H40" s="161"/>
    </row>
    <row r="41" spans="1:8">
      <c r="A41" s="716">
        <f t="shared" si="0"/>
        <v>31</v>
      </c>
      <c r="B41" s="716"/>
      <c r="C41" s="712" t="s">
        <v>2090</v>
      </c>
      <c r="D41" s="713" t="s">
        <v>2092</v>
      </c>
      <c r="E41" s="714" t="s">
        <v>30</v>
      </c>
      <c r="F41" s="715">
        <v>1</v>
      </c>
      <c r="G41" s="160"/>
      <c r="H41" s="161"/>
    </row>
    <row r="42" spans="1:8">
      <c r="A42" s="716">
        <f t="shared" si="0"/>
        <v>32</v>
      </c>
      <c r="B42" s="716"/>
      <c r="C42" s="712" t="s">
        <v>2090</v>
      </c>
      <c r="D42" s="713" t="s">
        <v>2093</v>
      </c>
      <c r="E42" s="714" t="s">
        <v>30</v>
      </c>
      <c r="F42" s="715">
        <v>1</v>
      </c>
      <c r="G42" s="160"/>
      <c r="H42" s="161"/>
    </row>
    <row r="43" spans="1:8">
      <c r="A43" s="716">
        <f t="shared" si="0"/>
        <v>33</v>
      </c>
      <c r="B43" s="716"/>
      <c r="C43" s="712" t="s">
        <v>2090</v>
      </c>
      <c r="D43" s="713" t="s">
        <v>2094</v>
      </c>
      <c r="E43" s="714" t="s">
        <v>30</v>
      </c>
      <c r="F43" s="715">
        <v>1</v>
      </c>
      <c r="G43" s="160"/>
      <c r="H43" s="161"/>
    </row>
    <row r="44" spans="1:8">
      <c r="A44" s="716">
        <f t="shared" si="0"/>
        <v>34</v>
      </c>
      <c r="B44" s="716"/>
      <c r="C44" s="712" t="s">
        <v>329</v>
      </c>
      <c r="D44" s="713" t="s">
        <v>482</v>
      </c>
      <c r="E44" s="714" t="s">
        <v>30</v>
      </c>
      <c r="F44" s="715">
        <v>2</v>
      </c>
      <c r="G44" s="160"/>
      <c r="H44" s="161"/>
    </row>
    <row r="45" spans="1:8">
      <c r="A45" s="716">
        <f t="shared" si="0"/>
        <v>35</v>
      </c>
      <c r="B45" s="716"/>
      <c r="C45" s="712" t="s">
        <v>329</v>
      </c>
      <c r="D45" s="713" t="s">
        <v>483</v>
      </c>
      <c r="E45" s="714" t="s">
        <v>30</v>
      </c>
      <c r="F45" s="715">
        <v>2</v>
      </c>
      <c r="G45" s="160"/>
      <c r="H45" s="161"/>
    </row>
    <row r="46" spans="1:8">
      <c r="A46" s="716">
        <f t="shared" si="0"/>
        <v>36</v>
      </c>
      <c r="B46" s="716"/>
      <c r="C46" s="712" t="s">
        <v>329</v>
      </c>
      <c r="D46" s="713" t="s">
        <v>484</v>
      </c>
      <c r="E46" s="714" t="s">
        <v>30</v>
      </c>
      <c r="F46" s="715">
        <v>5</v>
      </c>
      <c r="G46" s="160"/>
      <c r="H46" s="161"/>
    </row>
    <row r="47" spans="1:8">
      <c r="A47" s="716">
        <f t="shared" si="0"/>
        <v>37</v>
      </c>
      <c r="B47" s="716"/>
      <c r="C47" s="712" t="s">
        <v>329</v>
      </c>
      <c r="D47" s="713" t="s">
        <v>485</v>
      </c>
      <c r="E47" s="714" t="s">
        <v>30</v>
      </c>
      <c r="F47" s="715">
        <v>8</v>
      </c>
      <c r="G47" s="160"/>
      <c r="H47" s="161"/>
    </row>
    <row r="48" spans="1:8">
      <c r="A48" s="716">
        <f t="shared" si="0"/>
        <v>38</v>
      </c>
      <c r="B48" s="716"/>
      <c r="C48" s="712" t="s">
        <v>329</v>
      </c>
      <c r="D48" s="713" t="s">
        <v>2095</v>
      </c>
      <c r="E48" s="714" t="s">
        <v>30</v>
      </c>
      <c r="F48" s="715">
        <v>2</v>
      </c>
      <c r="G48" s="160"/>
      <c r="H48" s="161"/>
    </row>
    <row r="49" spans="1:8">
      <c r="A49" s="716">
        <f t="shared" si="0"/>
        <v>39</v>
      </c>
      <c r="B49" s="716"/>
      <c r="C49" s="712" t="s">
        <v>329</v>
      </c>
      <c r="D49" s="713" t="s">
        <v>2096</v>
      </c>
      <c r="E49" s="714" t="s">
        <v>30</v>
      </c>
      <c r="F49" s="715">
        <v>2</v>
      </c>
      <c r="G49" s="160"/>
      <c r="H49" s="161"/>
    </row>
    <row r="50" spans="1:8">
      <c r="A50" s="716">
        <f t="shared" si="0"/>
        <v>40</v>
      </c>
      <c r="B50" s="716"/>
      <c r="C50" s="712" t="s">
        <v>329</v>
      </c>
      <c r="D50" s="713" t="s">
        <v>2097</v>
      </c>
      <c r="E50" s="714" t="s">
        <v>30</v>
      </c>
      <c r="F50" s="715">
        <v>2</v>
      </c>
      <c r="G50" s="160"/>
      <c r="H50" s="161"/>
    </row>
    <row r="51" spans="1:8">
      <c r="A51" s="716">
        <f t="shared" si="0"/>
        <v>41</v>
      </c>
      <c r="B51" s="716"/>
      <c r="C51" s="712" t="s">
        <v>486</v>
      </c>
      <c r="D51" s="713" t="s">
        <v>2098</v>
      </c>
      <c r="E51" s="714" t="s">
        <v>30</v>
      </c>
      <c r="F51" s="715">
        <v>2</v>
      </c>
      <c r="G51" s="160"/>
      <c r="H51" s="161"/>
    </row>
    <row r="52" spans="1:8">
      <c r="A52" s="716">
        <f t="shared" si="0"/>
        <v>42</v>
      </c>
      <c r="B52" s="716"/>
      <c r="C52" s="712" t="s">
        <v>486</v>
      </c>
      <c r="D52" s="713" t="s">
        <v>487</v>
      </c>
      <c r="E52" s="714" t="s">
        <v>30</v>
      </c>
      <c r="F52" s="715">
        <v>2</v>
      </c>
      <c r="G52" s="160"/>
      <c r="H52" s="161"/>
    </row>
    <row r="53" spans="1:8">
      <c r="A53" s="716">
        <f t="shared" si="0"/>
        <v>43</v>
      </c>
      <c r="B53" s="716"/>
      <c r="C53" s="712" t="s">
        <v>486</v>
      </c>
      <c r="D53" s="713" t="s">
        <v>488</v>
      </c>
      <c r="E53" s="714" t="s">
        <v>30</v>
      </c>
      <c r="F53" s="715">
        <v>2</v>
      </c>
      <c r="G53" s="160"/>
      <c r="H53" s="161"/>
    </row>
    <row r="54" spans="1:8">
      <c r="A54" s="716">
        <f t="shared" si="0"/>
        <v>44</v>
      </c>
      <c r="B54" s="716"/>
      <c r="C54" s="712" t="s">
        <v>486</v>
      </c>
      <c r="D54" s="713" t="s">
        <v>489</v>
      </c>
      <c r="E54" s="714" t="s">
        <v>30</v>
      </c>
      <c r="F54" s="715">
        <v>4</v>
      </c>
      <c r="G54" s="160"/>
      <c r="H54" s="161"/>
    </row>
    <row r="55" spans="1:8">
      <c r="A55" s="716">
        <f t="shared" si="0"/>
        <v>45</v>
      </c>
      <c r="B55" s="716"/>
      <c r="C55" s="721" t="s">
        <v>331</v>
      </c>
      <c r="D55" s="719" t="s">
        <v>483</v>
      </c>
      <c r="E55" s="714" t="s">
        <v>30</v>
      </c>
      <c r="F55" s="722">
        <v>8</v>
      </c>
      <c r="G55" s="160"/>
      <c r="H55" s="161"/>
    </row>
    <row r="56" spans="1:8">
      <c r="A56" s="716">
        <f t="shared" si="0"/>
        <v>46</v>
      </c>
      <c r="B56" s="716"/>
      <c r="C56" s="712" t="s">
        <v>332</v>
      </c>
      <c r="D56" s="719" t="s">
        <v>482</v>
      </c>
      <c r="E56" s="714" t="s">
        <v>30</v>
      </c>
      <c r="F56" s="715">
        <v>1</v>
      </c>
      <c r="G56" s="160"/>
      <c r="H56" s="161"/>
    </row>
    <row r="57" spans="1:8">
      <c r="A57" s="716">
        <f t="shared" si="0"/>
        <v>47</v>
      </c>
      <c r="B57" s="716"/>
      <c r="C57" s="712" t="s">
        <v>332</v>
      </c>
      <c r="D57" s="719" t="s">
        <v>483</v>
      </c>
      <c r="E57" s="714" t="s">
        <v>30</v>
      </c>
      <c r="F57" s="715">
        <v>1</v>
      </c>
      <c r="G57" s="160"/>
      <c r="H57" s="161"/>
    </row>
    <row r="58" spans="1:8">
      <c r="A58" s="716">
        <f t="shared" si="0"/>
        <v>48</v>
      </c>
      <c r="B58" s="716"/>
      <c r="C58" s="712" t="s">
        <v>332</v>
      </c>
      <c r="D58" s="719" t="s">
        <v>484</v>
      </c>
      <c r="E58" s="714" t="s">
        <v>30</v>
      </c>
      <c r="F58" s="715">
        <v>1</v>
      </c>
      <c r="G58" s="160"/>
      <c r="H58" s="161"/>
    </row>
    <row r="59" spans="1:8">
      <c r="A59" s="716">
        <f t="shared" si="0"/>
        <v>49</v>
      </c>
      <c r="B59" s="716"/>
      <c r="C59" s="712" t="s">
        <v>490</v>
      </c>
      <c r="D59" s="719" t="s">
        <v>482</v>
      </c>
      <c r="E59" s="714" t="s">
        <v>30</v>
      </c>
      <c r="F59" s="715">
        <v>1</v>
      </c>
      <c r="G59" s="160"/>
      <c r="H59" s="161"/>
    </row>
    <row r="60" spans="1:8">
      <c r="A60" s="716">
        <f t="shared" si="0"/>
        <v>50</v>
      </c>
      <c r="B60" s="716"/>
      <c r="C60" s="712" t="s">
        <v>490</v>
      </c>
      <c r="D60" s="719" t="s">
        <v>483</v>
      </c>
      <c r="E60" s="714" t="s">
        <v>30</v>
      </c>
      <c r="F60" s="715">
        <v>1</v>
      </c>
      <c r="G60" s="160"/>
      <c r="H60" s="161"/>
    </row>
    <row r="61" spans="1:8">
      <c r="A61" s="716">
        <f t="shared" si="0"/>
        <v>51</v>
      </c>
      <c r="B61" s="716"/>
      <c r="C61" s="712" t="s">
        <v>490</v>
      </c>
      <c r="D61" s="719" t="s">
        <v>2095</v>
      </c>
      <c r="E61" s="714" t="s">
        <v>30</v>
      </c>
      <c r="F61" s="715">
        <v>1</v>
      </c>
      <c r="G61" s="160"/>
      <c r="H61" s="161"/>
    </row>
    <row r="62" spans="1:8">
      <c r="A62" s="716">
        <f t="shared" si="0"/>
        <v>52</v>
      </c>
      <c r="B62" s="716"/>
      <c r="C62" s="712" t="s">
        <v>490</v>
      </c>
      <c r="D62" s="719" t="s">
        <v>2096</v>
      </c>
      <c r="E62" s="714" t="s">
        <v>30</v>
      </c>
      <c r="F62" s="715">
        <v>1</v>
      </c>
      <c r="G62" s="160"/>
      <c r="H62" s="161"/>
    </row>
    <row r="63" spans="1:8">
      <c r="A63" s="716">
        <f t="shared" si="0"/>
        <v>53</v>
      </c>
      <c r="B63" s="716"/>
      <c r="C63" s="712" t="s">
        <v>333</v>
      </c>
      <c r="D63" s="719" t="s">
        <v>489</v>
      </c>
      <c r="E63" s="714" t="s">
        <v>30</v>
      </c>
      <c r="F63" s="715">
        <v>1</v>
      </c>
      <c r="G63" s="160"/>
      <c r="H63" s="161"/>
    </row>
    <row r="64" spans="1:8">
      <c r="A64" s="716">
        <f t="shared" si="0"/>
        <v>54</v>
      </c>
      <c r="B64" s="716"/>
      <c r="C64" s="712" t="s">
        <v>333</v>
      </c>
      <c r="D64" s="719" t="s">
        <v>2099</v>
      </c>
      <c r="E64" s="714" t="s">
        <v>30</v>
      </c>
      <c r="F64" s="715">
        <v>1</v>
      </c>
      <c r="G64" s="160"/>
      <c r="H64" s="161"/>
    </row>
    <row r="65" spans="1:8">
      <c r="A65" s="716">
        <f t="shared" si="0"/>
        <v>55</v>
      </c>
      <c r="B65" s="716"/>
      <c r="C65" s="712" t="s">
        <v>334</v>
      </c>
      <c r="D65" s="713" t="s">
        <v>335</v>
      </c>
      <c r="E65" s="714" t="s">
        <v>30</v>
      </c>
      <c r="F65" s="715">
        <v>9</v>
      </c>
      <c r="G65" s="160"/>
      <c r="H65" s="161"/>
    </row>
    <row r="66" spans="1:8">
      <c r="A66" s="716">
        <f t="shared" si="0"/>
        <v>56</v>
      </c>
      <c r="B66" s="716"/>
      <c r="C66" s="712" t="s">
        <v>334</v>
      </c>
      <c r="D66" s="713" t="s">
        <v>491</v>
      </c>
      <c r="E66" s="714" t="s">
        <v>30</v>
      </c>
      <c r="F66" s="715">
        <v>3</v>
      </c>
      <c r="G66" s="160"/>
      <c r="H66" s="161"/>
    </row>
    <row r="67" spans="1:8">
      <c r="A67" s="716">
        <f t="shared" si="0"/>
        <v>57</v>
      </c>
      <c r="B67" s="716"/>
      <c r="C67" s="712" t="s">
        <v>492</v>
      </c>
      <c r="D67" s="713" t="s">
        <v>493</v>
      </c>
      <c r="E67" s="714" t="s">
        <v>30</v>
      </c>
      <c r="F67" s="715">
        <v>2</v>
      </c>
      <c r="G67" s="160"/>
      <c r="H67" s="161"/>
    </row>
    <row r="68" spans="1:8">
      <c r="A68" s="716">
        <f t="shared" si="0"/>
        <v>58</v>
      </c>
      <c r="B68" s="716"/>
      <c r="C68" s="712" t="s">
        <v>336</v>
      </c>
      <c r="D68" s="713" t="s">
        <v>337</v>
      </c>
      <c r="E68" s="714" t="s">
        <v>30</v>
      </c>
      <c r="F68" s="715">
        <v>9</v>
      </c>
      <c r="G68" s="160"/>
      <c r="H68" s="161"/>
    </row>
    <row r="69" spans="1:8">
      <c r="A69" s="716">
        <f t="shared" si="0"/>
        <v>59</v>
      </c>
      <c r="B69" s="716"/>
      <c r="C69" s="721" t="s">
        <v>338</v>
      </c>
      <c r="D69" s="719" t="s">
        <v>494</v>
      </c>
      <c r="E69" s="714" t="s">
        <v>30</v>
      </c>
      <c r="F69" s="722">
        <v>12</v>
      </c>
      <c r="G69" s="160"/>
      <c r="H69" s="161"/>
    </row>
    <row r="70" spans="1:8">
      <c r="A70" s="716">
        <f t="shared" si="0"/>
        <v>60</v>
      </c>
      <c r="B70" s="716"/>
      <c r="C70" s="721" t="s">
        <v>338</v>
      </c>
      <c r="D70" s="719" t="s">
        <v>495</v>
      </c>
      <c r="E70" s="714" t="s">
        <v>30</v>
      </c>
      <c r="F70" s="722">
        <v>8</v>
      </c>
      <c r="G70" s="160"/>
      <c r="H70" s="161"/>
    </row>
    <row r="71" spans="1:8">
      <c r="A71" s="716">
        <f t="shared" si="0"/>
        <v>61</v>
      </c>
      <c r="B71" s="716"/>
      <c r="C71" s="721" t="s">
        <v>339</v>
      </c>
      <c r="D71" s="719" t="s">
        <v>496</v>
      </c>
      <c r="E71" s="714" t="s">
        <v>30</v>
      </c>
      <c r="F71" s="722">
        <v>4</v>
      </c>
      <c r="G71" s="160"/>
      <c r="H71" s="161"/>
    </row>
    <row r="72" spans="1:8">
      <c r="A72" s="716">
        <f t="shared" si="0"/>
        <v>62</v>
      </c>
      <c r="B72" s="716"/>
      <c r="C72" s="721" t="s">
        <v>339</v>
      </c>
      <c r="D72" s="719" t="s">
        <v>497</v>
      </c>
      <c r="E72" s="714" t="s">
        <v>30</v>
      </c>
      <c r="F72" s="722">
        <v>7</v>
      </c>
      <c r="G72" s="160"/>
      <c r="H72" s="161"/>
    </row>
    <row r="73" spans="1:8">
      <c r="A73" s="716">
        <f t="shared" si="0"/>
        <v>63</v>
      </c>
      <c r="B73" s="716"/>
      <c r="C73" s="721" t="s">
        <v>498</v>
      </c>
      <c r="D73" s="719" t="s">
        <v>499</v>
      </c>
      <c r="E73" s="714" t="s">
        <v>30</v>
      </c>
      <c r="F73" s="715">
        <v>1</v>
      </c>
      <c r="G73" s="160"/>
      <c r="H73" s="161"/>
    </row>
    <row r="74" spans="1:8">
      <c r="A74" s="716">
        <f t="shared" si="0"/>
        <v>64</v>
      </c>
      <c r="B74" s="716"/>
      <c r="C74" s="721" t="s">
        <v>500</v>
      </c>
      <c r="D74" s="723">
        <v>0.35</v>
      </c>
      <c r="E74" s="714" t="s">
        <v>1328</v>
      </c>
      <c r="F74" s="715">
        <v>100</v>
      </c>
      <c r="G74" s="160"/>
      <c r="H74" s="161"/>
    </row>
    <row r="75" spans="1:8">
      <c r="A75" s="716">
        <f t="shared" si="0"/>
        <v>65</v>
      </c>
      <c r="B75" s="716"/>
      <c r="C75" s="712" t="s">
        <v>341</v>
      </c>
      <c r="D75" s="718" t="s">
        <v>501</v>
      </c>
      <c r="E75" s="714" t="s">
        <v>1350</v>
      </c>
      <c r="F75" s="715">
        <v>10</v>
      </c>
      <c r="G75" s="160"/>
      <c r="H75" s="161"/>
    </row>
    <row r="76" spans="1:8">
      <c r="A76" s="716">
        <f t="shared" si="0"/>
        <v>66</v>
      </c>
      <c r="B76" s="716"/>
      <c r="C76" s="712" t="s">
        <v>341</v>
      </c>
      <c r="D76" s="718" t="s">
        <v>342</v>
      </c>
      <c r="E76" s="714" t="s">
        <v>1350</v>
      </c>
      <c r="F76" s="715">
        <v>50</v>
      </c>
      <c r="G76" s="160"/>
      <c r="H76" s="161"/>
    </row>
    <row r="77" spans="1:8">
      <c r="A77" s="716">
        <f t="shared" ref="A77:A100" si="1">A76+1</f>
        <v>67</v>
      </c>
      <c r="B77" s="716"/>
      <c r="C77" s="712" t="s">
        <v>341</v>
      </c>
      <c r="D77" s="718" t="s">
        <v>343</v>
      </c>
      <c r="E77" s="714" t="s">
        <v>1350</v>
      </c>
      <c r="F77" s="715">
        <v>30</v>
      </c>
      <c r="G77" s="160"/>
      <c r="H77" s="161"/>
    </row>
    <row r="78" spans="1:8">
      <c r="A78" s="716">
        <f t="shared" si="1"/>
        <v>68</v>
      </c>
      <c r="B78" s="716"/>
      <c r="C78" s="712" t="s">
        <v>341</v>
      </c>
      <c r="D78" s="718" t="s">
        <v>344</v>
      </c>
      <c r="E78" s="714" t="s">
        <v>1350</v>
      </c>
      <c r="F78" s="715">
        <v>20</v>
      </c>
      <c r="G78" s="160"/>
      <c r="H78" s="161"/>
    </row>
    <row r="79" spans="1:8">
      <c r="A79" s="716">
        <f t="shared" si="1"/>
        <v>69</v>
      </c>
      <c r="B79" s="716"/>
      <c r="C79" s="712" t="s">
        <v>341</v>
      </c>
      <c r="D79" s="718" t="s">
        <v>330</v>
      </c>
      <c r="E79" s="714" t="s">
        <v>1350</v>
      </c>
      <c r="F79" s="715">
        <v>20</v>
      </c>
      <c r="G79" s="160"/>
      <c r="H79" s="161"/>
    </row>
    <row r="80" spans="1:8">
      <c r="A80" s="716">
        <f t="shared" si="1"/>
        <v>70</v>
      </c>
      <c r="B80" s="716"/>
      <c r="C80" s="712" t="s">
        <v>341</v>
      </c>
      <c r="D80" s="718" t="s">
        <v>2100</v>
      </c>
      <c r="E80" s="714" t="s">
        <v>1350</v>
      </c>
      <c r="F80" s="715">
        <v>10</v>
      </c>
      <c r="G80" s="160"/>
      <c r="H80" s="161"/>
    </row>
    <row r="81" spans="1:8">
      <c r="A81" s="716">
        <f t="shared" si="1"/>
        <v>71</v>
      </c>
      <c r="B81" s="716"/>
      <c r="C81" s="721" t="s">
        <v>346</v>
      </c>
      <c r="D81" s="713" t="s">
        <v>347</v>
      </c>
      <c r="E81" s="714" t="s">
        <v>1350</v>
      </c>
      <c r="F81" s="724">
        <v>5</v>
      </c>
      <c r="G81" s="160"/>
      <c r="H81" s="161"/>
    </row>
    <row r="82" spans="1:8">
      <c r="A82" s="716">
        <f t="shared" si="1"/>
        <v>72</v>
      </c>
      <c r="B82" s="716"/>
      <c r="C82" s="721" t="s">
        <v>503</v>
      </c>
      <c r="D82" s="718" t="s">
        <v>501</v>
      </c>
      <c r="E82" s="714" t="s">
        <v>1350</v>
      </c>
      <c r="F82" s="724">
        <v>5</v>
      </c>
      <c r="G82" s="160"/>
      <c r="H82" s="161"/>
    </row>
    <row r="83" spans="1:8">
      <c r="A83" s="716">
        <f t="shared" si="1"/>
        <v>73</v>
      </c>
      <c r="B83" s="716"/>
      <c r="C83" s="721" t="s">
        <v>503</v>
      </c>
      <c r="D83" s="718" t="s">
        <v>502</v>
      </c>
      <c r="E83" s="714" t="s">
        <v>1350</v>
      </c>
      <c r="F83" s="724">
        <v>10</v>
      </c>
      <c r="G83" s="160"/>
      <c r="H83" s="161"/>
    </row>
    <row r="84" spans="1:8" ht="25.5">
      <c r="A84" s="716">
        <f t="shared" si="1"/>
        <v>74</v>
      </c>
      <c r="B84" s="716"/>
      <c r="C84" s="725" t="s">
        <v>348</v>
      </c>
      <c r="D84" s="719" t="s">
        <v>349</v>
      </c>
      <c r="E84" s="714" t="s">
        <v>1350</v>
      </c>
      <c r="F84" s="715">
        <v>11</v>
      </c>
      <c r="G84" s="160"/>
      <c r="H84" s="161"/>
    </row>
    <row r="85" spans="1:8" ht="25.5">
      <c r="A85" s="716">
        <f t="shared" si="1"/>
        <v>75</v>
      </c>
      <c r="B85" s="716"/>
      <c r="C85" s="725" t="s">
        <v>348</v>
      </c>
      <c r="D85" s="719" t="s">
        <v>384</v>
      </c>
      <c r="E85" s="714" t="s">
        <v>1350</v>
      </c>
      <c r="F85" s="715">
        <v>55</v>
      </c>
      <c r="G85" s="160"/>
      <c r="H85" s="161"/>
    </row>
    <row r="86" spans="1:8" ht="25.5">
      <c r="A86" s="716">
        <f t="shared" si="1"/>
        <v>76</v>
      </c>
      <c r="B86" s="716"/>
      <c r="C86" s="725" t="s">
        <v>348</v>
      </c>
      <c r="D86" s="719" t="s">
        <v>385</v>
      </c>
      <c r="E86" s="714" t="s">
        <v>1350</v>
      </c>
      <c r="F86" s="715">
        <v>35</v>
      </c>
      <c r="G86" s="160"/>
      <c r="H86" s="161"/>
    </row>
    <row r="87" spans="1:8" ht="25.5">
      <c r="A87" s="716">
        <f t="shared" si="1"/>
        <v>77</v>
      </c>
      <c r="B87" s="716"/>
      <c r="C87" s="725" t="s">
        <v>348</v>
      </c>
      <c r="D87" s="719" t="s">
        <v>504</v>
      </c>
      <c r="E87" s="714" t="s">
        <v>1350</v>
      </c>
      <c r="F87" s="715">
        <v>22</v>
      </c>
      <c r="G87" s="160"/>
      <c r="H87" s="161"/>
    </row>
    <row r="88" spans="1:8" ht="25.5">
      <c r="A88" s="716">
        <f t="shared" si="1"/>
        <v>78</v>
      </c>
      <c r="B88" s="716"/>
      <c r="C88" s="725" t="s">
        <v>348</v>
      </c>
      <c r="D88" s="719" t="s">
        <v>505</v>
      </c>
      <c r="E88" s="714" t="s">
        <v>1350</v>
      </c>
      <c r="F88" s="715">
        <v>22</v>
      </c>
      <c r="G88" s="160"/>
      <c r="H88" s="161"/>
    </row>
    <row r="89" spans="1:8" ht="25.5">
      <c r="A89" s="716">
        <f t="shared" si="1"/>
        <v>79</v>
      </c>
      <c r="B89" s="716"/>
      <c r="C89" s="725" t="s">
        <v>348</v>
      </c>
      <c r="D89" s="719" t="s">
        <v>1326</v>
      </c>
      <c r="E89" s="714" t="s">
        <v>1350</v>
      </c>
      <c r="F89" s="715">
        <v>11</v>
      </c>
      <c r="G89" s="160"/>
      <c r="H89" s="161"/>
    </row>
    <row r="90" spans="1:8">
      <c r="A90" s="716">
        <f t="shared" si="1"/>
        <v>80</v>
      </c>
      <c r="B90" s="716"/>
      <c r="C90" s="712" t="s">
        <v>355</v>
      </c>
      <c r="D90" s="713"/>
      <c r="E90" s="714" t="s">
        <v>47</v>
      </c>
      <c r="F90" s="715">
        <v>30</v>
      </c>
      <c r="G90" s="160"/>
      <c r="H90" s="161"/>
    </row>
    <row r="91" spans="1:8">
      <c r="A91" s="716">
        <f t="shared" si="1"/>
        <v>81</v>
      </c>
      <c r="B91" s="716"/>
      <c r="C91" s="712" t="s">
        <v>356</v>
      </c>
      <c r="D91" s="713"/>
      <c r="E91" s="714" t="s">
        <v>47</v>
      </c>
      <c r="F91" s="715">
        <v>15</v>
      </c>
      <c r="G91" s="160"/>
      <c r="H91" s="161"/>
    </row>
    <row r="92" spans="1:8" ht="25.5">
      <c r="A92" s="716">
        <f t="shared" si="1"/>
        <v>82</v>
      </c>
      <c r="B92" s="716"/>
      <c r="C92" s="721" t="s">
        <v>507</v>
      </c>
      <c r="D92" s="713"/>
      <c r="E92" s="726" t="s">
        <v>13</v>
      </c>
      <c r="F92" s="709">
        <v>1</v>
      </c>
      <c r="G92" s="160"/>
      <c r="H92" s="161"/>
    </row>
    <row r="93" spans="1:8">
      <c r="A93" s="716">
        <f t="shared" si="1"/>
        <v>83</v>
      </c>
      <c r="B93" s="716"/>
      <c r="C93" s="721" t="s">
        <v>508</v>
      </c>
      <c r="D93" s="713"/>
      <c r="E93" s="726" t="s">
        <v>13</v>
      </c>
      <c r="F93" s="709">
        <v>1</v>
      </c>
      <c r="G93" s="160"/>
      <c r="H93" s="161"/>
    </row>
    <row r="94" spans="1:8">
      <c r="A94" s="716">
        <f t="shared" si="1"/>
        <v>84</v>
      </c>
      <c r="B94" s="716"/>
      <c r="C94" s="721" t="s">
        <v>386</v>
      </c>
      <c r="D94" s="713"/>
      <c r="E94" s="726" t="s">
        <v>13</v>
      </c>
      <c r="F94" s="709">
        <v>1</v>
      </c>
      <c r="G94" s="160"/>
      <c r="H94" s="161"/>
    </row>
    <row r="95" spans="1:8">
      <c r="A95" s="716">
        <f t="shared" si="1"/>
        <v>85</v>
      </c>
      <c r="B95" s="716"/>
      <c r="C95" s="721" t="s">
        <v>387</v>
      </c>
      <c r="D95" s="713"/>
      <c r="E95" s="726" t="s">
        <v>13</v>
      </c>
      <c r="F95" s="709">
        <v>1</v>
      </c>
      <c r="G95" s="160"/>
      <c r="H95" s="161"/>
    </row>
    <row r="96" spans="1:8">
      <c r="A96" s="716">
        <f t="shared" si="1"/>
        <v>86</v>
      </c>
      <c r="B96" s="716"/>
      <c r="C96" s="717" t="s">
        <v>357</v>
      </c>
      <c r="D96" s="727"/>
      <c r="E96" s="726" t="s">
        <v>13</v>
      </c>
      <c r="F96" s="709">
        <v>1</v>
      </c>
      <c r="G96" s="160"/>
      <c r="H96" s="161"/>
    </row>
    <row r="97" spans="1:8">
      <c r="A97" s="716">
        <f t="shared" si="1"/>
        <v>87</v>
      </c>
      <c r="B97" s="716"/>
      <c r="C97" s="721" t="s">
        <v>358</v>
      </c>
      <c r="D97" s="713"/>
      <c r="E97" s="726" t="s">
        <v>13</v>
      </c>
      <c r="F97" s="709">
        <v>1</v>
      </c>
      <c r="G97" s="160"/>
      <c r="H97" s="161"/>
    </row>
    <row r="98" spans="1:8">
      <c r="A98" s="716">
        <f t="shared" si="1"/>
        <v>88</v>
      </c>
      <c r="B98" s="716"/>
      <c r="C98" s="717" t="s">
        <v>359</v>
      </c>
      <c r="D98" s="727"/>
      <c r="E98" s="726" t="s">
        <v>13</v>
      </c>
      <c r="F98" s="709">
        <v>1</v>
      </c>
      <c r="G98" s="160"/>
      <c r="H98" s="161"/>
    </row>
    <row r="99" spans="1:8" ht="25.5">
      <c r="A99" s="716">
        <f t="shared" si="1"/>
        <v>89</v>
      </c>
      <c r="B99" s="716"/>
      <c r="C99" s="710" t="s">
        <v>360</v>
      </c>
      <c r="D99" s="713" t="s">
        <v>388</v>
      </c>
      <c r="E99" s="726" t="s">
        <v>13</v>
      </c>
      <c r="F99" s="728">
        <v>1</v>
      </c>
      <c r="G99" s="160"/>
      <c r="H99" s="161"/>
    </row>
    <row r="100" spans="1:8" ht="25.5">
      <c r="A100" s="716">
        <f t="shared" si="1"/>
        <v>90</v>
      </c>
      <c r="B100" s="716"/>
      <c r="C100" s="721" t="s">
        <v>389</v>
      </c>
      <c r="D100" s="729"/>
      <c r="E100" s="726" t="s">
        <v>13</v>
      </c>
      <c r="F100" s="730">
        <v>1</v>
      </c>
      <c r="G100" s="160"/>
      <c r="H100" s="161"/>
    </row>
    <row r="101" spans="1:8">
      <c r="A101" s="699"/>
      <c r="B101" s="700"/>
      <c r="C101" s="701"/>
      <c r="D101" s="701"/>
      <c r="E101" s="702"/>
      <c r="F101" s="703"/>
      <c r="G101" s="160"/>
      <c r="H101" s="161"/>
    </row>
    <row r="102" spans="1:8" ht="15">
      <c r="A102" s="697"/>
      <c r="B102" s="697"/>
      <c r="C102" s="698"/>
      <c r="D102" s="698"/>
      <c r="E102" s="698" t="s">
        <v>1</v>
      </c>
      <c r="F102" s="704"/>
      <c r="G102" s="160"/>
      <c r="H102" s="161"/>
    </row>
    <row r="103" spans="1:8" s="177" customFormat="1" ht="12.75" customHeight="1">
      <c r="B103" s="178" t="str">
        <f>'1,1'!B22</f>
        <v>Piezīmes:</v>
      </c>
    </row>
    <row r="104" spans="1:8" s="177" customFormat="1" ht="45" customHeight="1">
      <c r="A104" s="1011"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4" s="1011"/>
      <c r="C104" s="1011"/>
      <c r="D104" s="1011"/>
      <c r="E104" s="1011"/>
      <c r="F104" s="1011"/>
      <c r="G104" s="1011"/>
      <c r="H104" s="1011"/>
    </row>
  </sheetData>
  <mergeCells count="8">
    <mergeCell ref="A104:H10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264"/>
  <sheetViews>
    <sheetView showZeros="0" view="pageBreakPreview" zoomScaleNormal="100" zoomScaleSheetLayoutView="100" workbookViewId="0">
      <selection activeCell="F10" sqref="F10:F259"/>
    </sheetView>
  </sheetViews>
  <sheetFormatPr defaultColWidth="9.140625" defaultRowHeight="12.75"/>
  <cols>
    <col min="1" max="1" width="5.42578125" style="14" customWidth="1"/>
    <col min="2" max="2" width="16.28515625" style="14" hidden="1" customWidth="1"/>
    <col min="3" max="3" width="40.28515625" style="14" customWidth="1"/>
    <col min="4" max="4" width="20.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2,6</v>
      </c>
      <c r="F1" s="10"/>
      <c r="G1" s="10"/>
      <c r="H1" s="10"/>
    </row>
    <row r="2" spans="1:8" s="9" customFormat="1" ht="18.75">
      <c r="A2" s="1001" t="str">
        <f>C9</f>
        <v>Elektroinstlācija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249</v>
      </c>
      <c r="D9" s="245"/>
      <c r="E9" s="25"/>
      <c r="F9" s="26"/>
      <c r="G9" s="20"/>
      <c r="H9" s="21"/>
    </row>
    <row r="10" spans="1:8" ht="25.5">
      <c r="A10" s="256"/>
      <c r="B10" s="492"/>
      <c r="C10" s="284" t="s">
        <v>1859</v>
      </c>
      <c r="D10" s="284"/>
      <c r="E10" s="285"/>
      <c r="F10" s="285"/>
      <c r="G10" s="20"/>
      <c r="H10" s="21"/>
    </row>
    <row r="11" spans="1:8" ht="15.75">
      <c r="A11" s="493" t="s">
        <v>509</v>
      </c>
      <c r="B11" s="492"/>
      <c r="C11" s="494" t="s">
        <v>510</v>
      </c>
      <c r="D11" s="495"/>
      <c r="E11" s="496"/>
      <c r="F11" s="496"/>
      <c r="G11" s="20"/>
      <c r="H11" s="21"/>
    </row>
    <row r="12" spans="1:8" ht="173.25">
      <c r="A12" s="526" t="s">
        <v>511</v>
      </c>
      <c r="B12" s="492"/>
      <c r="C12" s="497" t="s">
        <v>1407</v>
      </c>
      <c r="D12" s="495" t="s">
        <v>516</v>
      </c>
      <c r="E12" s="496" t="s">
        <v>13</v>
      </c>
      <c r="F12" s="496">
        <v>1</v>
      </c>
      <c r="G12" s="20"/>
      <c r="H12" s="21"/>
    </row>
    <row r="13" spans="1:8" ht="78.75">
      <c r="A13" s="526" t="s">
        <v>512</v>
      </c>
      <c r="B13" s="492"/>
      <c r="C13" s="497" t="s">
        <v>513</v>
      </c>
      <c r="D13" s="495" t="s">
        <v>514</v>
      </c>
      <c r="E13" s="496" t="s">
        <v>13</v>
      </c>
      <c r="F13" s="496">
        <v>1</v>
      </c>
      <c r="G13" s="20"/>
      <c r="H13" s="21"/>
    </row>
    <row r="14" spans="1:8" ht="141.75">
      <c r="A14" s="526" t="s">
        <v>515</v>
      </c>
      <c r="B14" s="492"/>
      <c r="C14" s="497" t="s">
        <v>1408</v>
      </c>
      <c r="D14" s="495" t="s">
        <v>516</v>
      </c>
      <c r="E14" s="496" t="s">
        <v>13</v>
      </c>
      <c r="F14" s="496">
        <v>1</v>
      </c>
      <c r="G14" s="20"/>
      <c r="H14" s="21"/>
    </row>
    <row r="15" spans="1:8" ht="110.25">
      <c r="A15" s="526" t="s">
        <v>517</v>
      </c>
      <c r="B15" s="492"/>
      <c r="C15" s="497" t="s">
        <v>1409</v>
      </c>
      <c r="D15" s="495" t="s">
        <v>518</v>
      </c>
      <c r="E15" s="496" t="s">
        <v>13</v>
      </c>
      <c r="F15" s="496">
        <v>1</v>
      </c>
      <c r="G15" s="20"/>
      <c r="H15" s="21"/>
    </row>
    <row r="16" spans="1:8" ht="110.25">
      <c r="A16" s="526" t="s">
        <v>519</v>
      </c>
      <c r="B16" s="492"/>
      <c r="C16" s="497" t="s">
        <v>1410</v>
      </c>
      <c r="D16" s="495" t="s">
        <v>520</v>
      </c>
      <c r="E16" s="496" t="s">
        <v>13</v>
      </c>
      <c r="F16" s="496">
        <v>15</v>
      </c>
      <c r="G16" s="20"/>
      <c r="H16" s="21"/>
    </row>
    <row r="17" spans="1:8" ht="110.25">
      <c r="A17" s="526" t="s">
        <v>521</v>
      </c>
      <c r="B17" s="492"/>
      <c r="C17" s="497" t="s">
        <v>1410</v>
      </c>
      <c r="D17" s="495" t="s">
        <v>520</v>
      </c>
      <c r="E17" s="496" t="s">
        <v>13</v>
      </c>
      <c r="F17" s="496">
        <v>3</v>
      </c>
      <c r="G17" s="20"/>
      <c r="H17" s="21"/>
    </row>
    <row r="18" spans="1:8" ht="110.25">
      <c r="A18" s="526" t="s">
        <v>522</v>
      </c>
      <c r="B18" s="492"/>
      <c r="C18" s="497" t="s">
        <v>1411</v>
      </c>
      <c r="D18" s="495" t="s">
        <v>523</v>
      </c>
      <c r="E18" s="496" t="s">
        <v>13</v>
      </c>
      <c r="F18" s="496">
        <v>4</v>
      </c>
      <c r="G18" s="20"/>
      <c r="H18" s="21"/>
    </row>
    <row r="19" spans="1:8" ht="110.25">
      <c r="A19" s="526" t="s">
        <v>524</v>
      </c>
      <c r="B19" s="492"/>
      <c r="C19" s="497" t="s">
        <v>1412</v>
      </c>
      <c r="D19" s="495" t="s">
        <v>525</v>
      </c>
      <c r="E19" s="496" t="s">
        <v>13</v>
      </c>
      <c r="F19" s="496">
        <v>4</v>
      </c>
      <c r="G19" s="20"/>
      <c r="H19" s="21"/>
    </row>
    <row r="20" spans="1:8" ht="126">
      <c r="A20" s="526" t="s">
        <v>526</v>
      </c>
      <c r="B20" s="492"/>
      <c r="C20" s="497" t="s">
        <v>1413</v>
      </c>
      <c r="D20" s="495" t="s">
        <v>527</v>
      </c>
      <c r="E20" s="496" t="s">
        <v>13</v>
      </c>
      <c r="F20" s="496">
        <v>6</v>
      </c>
      <c r="G20" s="20"/>
      <c r="H20" s="21"/>
    </row>
    <row r="21" spans="1:8" ht="110.25">
      <c r="A21" s="526" t="s">
        <v>528</v>
      </c>
      <c r="B21" s="492"/>
      <c r="C21" s="497" t="s">
        <v>1414</v>
      </c>
      <c r="D21" s="495" t="s">
        <v>516</v>
      </c>
      <c r="E21" s="496" t="s">
        <v>13</v>
      </c>
      <c r="F21" s="496">
        <v>1</v>
      </c>
      <c r="G21" s="20"/>
      <c r="H21" s="21"/>
    </row>
    <row r="22" spans="1:8" ht="110.25">
      <c r="A22" s="526" t="s">
        <v>529</v>
      </c>
      <c r="B22" s="492"/>
      <c r="C22" s="497" t="s">
        <v>1414</v>
      </c>
      <c r="D22" s="495" t="s">
        <v>516</v>
      </c>
      <c r="E22" s="496" t="s">
        <v>13</v>
      </c>
      <c r="F22" s="496">
        <v>1</v>
      </c>
      <c r="G22" s="20"/>
      <c r="H22" s="21"/>
    </row>
    <row r="23" spans="1:8" ht="31.5">
      <c r="A23" s="526" t="s">
        <v>529</v>
      </c>
      <c r="B23" s="492"/>
      <c r="C23" s="497" t="s">
        <v>1415</v>
      </c>
      <c r="D23" s="495"/>
      <c r="E23" s="496" t="s">
        <v>13</v>
      </c>
      <c r="F23" s="496">
        <v>1</v>
      </c>
      <c r="G23" s="20"/>
      <c r="H23" s="21"/>
    </row>
    <row r="24" spans="1:8" ht="236.25">
      <c r="A24" s="526" t="s">
        <v>531</v>
      </c>
      <c r="B24" s="492"/>
      <c r="C24" s="497" t="s">
        <v>1416</v>
      </c>
      <c r="D24" s="495" t="s">
        <v>1417</v>
      </c>
      <c r="E24" s="496" t="s">
        <v>13</v>
      </c>
      <c r="F24" s="496">
        <v>1</v>
      </c>
      <c r="G24" s="20"/>
      <c r="H24" s="21"/>
    </row>
    <row r="25" spans="1:8" ht="236.25">
      <c r="A25" s="526" t="s">
        <v>532</v>
      </c>
      <c r="B25" s="492"/>
      <c r="C25" s="497" t="s">
        <v>1416</v>
      </c>
      <c r="D25" s="495" t="s">
        <v>1417</v>
      </c>
      <c r="E25" s="496" t="s">
        <v>13</v>
      </c>
      <c r="F25" s="496">
        <v>1</v>
      </c>
      <c r="G25" s="20"/>
      <c r="H25" s="21"/>
    </row>
    <row r="26" spans="1:8" ht="236.25">
      <c r="A26" s="526" t="s">
        <v>533</v>
      </c>
      <c r="B26" s="492"/>
      <c r="C26" s="497" t="s">
        <v>1416</v>
      </c>
      <c r="D26" s="495" t="s">
        <v>1417</v>
      </c>
      <c r="E26" s="496" t="s">
        <v>13</v>
      </c>
      <c r="F26" s="496">
        <v>1</v>
      </c>
      <c r="G26" s="20"/>
      <c r="H26" s="21"/>
    </row>
    <row r="27" spans="1:8" ht="220.5">
      <c r="A27" s="526" t="s">
        <v>534</v>
      </c>
      <c r="B27" s="492"/>
      <c r="C27" s="497" t="s">
        <v>1418</v>
      </c>
      <c r="D27" s="495" t="s">
        <v>1417</v>
      </c>
      <c r="E27" s="496" t="s">
        <v>13</v>
      </c>
      <c r="F27" s="496">
        <v>1</v>
      </c>
      <c r="G27" s="20"/>
      <c r="H27" s="21"/>
    </row>
    <row r="28" spans="1:8" ht="194.45" customHeight="1">
      <c r="A28" s="526" t="s">
        <v>535</v>
      </c>
      <c r="B28" s="492"/>
      <c r="C28" s="497" t="s">
        <v>1418</v>
      </c>
      <c r="D28" s="495" t="s">
        <v>1417</v>
      </c>
      <c r="E28" s="496" t="s">
        <v>13</v>
      </c>
      <c r="F28" s="496">
        <v>1</v>
      </c>
      <c r="G28" s="20"/>
      <c r="H28" s="21"/>
    </row>
    <row r="29" spans="1:8" ht="220.5">
      <c r="A29" s="526" t="s">
        <v>536</v>
      </c>
      <c r="B29" s="492"/>
      <c r="C29" s="497" t="s">
        <v>538</v>
      </c>
      <c r="D29" s="495" t="s">
        <v>530</v>
      </c>
      <c r="E29" s="496" t="s">
        <v>13</v>
      </c>
      <c r="F29" s="496">
        <v>1</v>
      </c>
      <c r="G29" s="20"/>
      <c r="H29" s="21"/>
    </row>
    <row r="30" spans="1:8" ht="220.5">
      <c r="A30" s="526" t="s">
        <v>537</v>
      </c>
      <c r="B30" s="492"/>
      <c r="C30" s="497" t="s">
        <v>538</v>
      </c>
      <c r="D30" s="495" t="s">
        <v>530</v>
      </c>
      <c r="E30" s="496" t="s">
        <v>13</v>
      </c>
      <c r="F30" s="496">
        <v>1</v>
      </c>
      <c r="G30" s="20"/>
      <c r="H30" s="21"/>
    </row>
    <row r="31" spans="1:8" ht="252">
      <c r="A31" s="526" t="s">
        <v>613</v>
      </c>
      <c r="B31" s="492"/>
      <c r="C31" s="497" t="s">
        <v>540</v>
      </c>
      <c r="D31" s="495" t="s">
        <v>530</v>
      </c>
      <c r="E31" s="496" t="s">
        <v>13</v>
      </c>
      <c r="F31" s="496">
        <v>4</v>
      </c>
      <c r="G31" s="20"/>
      <c r="H31" s="21"/>
    </row>
    <row r="32" spans="1:8" ht="252">
      <c r="A32" s="526" t="s">
        <v>539</v>
      </c>
      <c r="B32" s="492"/>
      <c r="C32" s="497" t="s">
        <v>542</v>
      </c>
      <c r="D32" s="495" t="s">
        <v>530</v>
      </c>
      <c r="E32" s="496" t="s">
        <v>13</v>
      </c>
      <c r="F32" s="496">
        <v>9</v>
      </c>
      <c r="G32" s="20"/>
      <c r="H32" s="21"/>
    </row>
    <row r="33" spans="1:8" ht="236.25">
      <c r="A33" s="526" t="s">
        <v>541</v>
      </c>
      <c r="B33" s="492"/>
      <c r="C33" s="497" t="s">
        <v>544</v>
      </c>
      <c r="D33" s="495" t="s">
        <v>530</v>
      </c>
      <c r="E33" s="496" t="s">
        <v>13</v>
      </c>
      <c r="F33" s="496">
        <v>1</v>
      </c>
      <c r="G33" s="20"/>
      <c r="H33" s="21"/>
    </row>
    <row r="34" spans="1:8" ht="199.9" customHeight="1">
      <c r="A34" s="526" t="s">
        <v>543</v>
      </c>
      <c r="B34" s="492"/>
      <c r="C34" s="497" t="s">
        <v>538</v>
      </c>
      <c r="D34" s="495" t="s">
        <v>530</v>
      </c>
      <c r="E34" s="496" t="s">
        <v>13</v>
      </c>
      <c r="F34" s="496">
        <v>1</v>
      </c>
      <c r="G34" s="20"/>
      <c r="H34" s="21"/>
    </row>
    <row r="35" spans="1:8" ht="220.5">
      <c r="A35" s="526" t="s">
        <v>545</v>
      </c>
      <c r="B35" s="492"/>
      <c r="C35" s="497" t="s">
        <v>538</v>
      </c>
      <c r="D35" s="495" t="s">
        <v>530</v>
      </c>
      <c r="E35" s="496" t="s">
        <v>13</v>
      </c>
      <c r="F35" s="496">
        <v>1</v>
      </c>
      <c r="G35" s="20"/>
      <c r="H35" s="21"/>
    </row>
    <row r="36" spans="1:8" ht="409.5">
      <c r="A36" s="526" t="s">
        <v>546</v>
      </c>
      <c r="B36" s="492"/>
      <c r="C36" s="497" t="s">
        <v>547</v>
      </c>
      <c r="D36" s="498" t="s">
        <v>548</v>
      </c>
      <c r="E36" s="496" t="s">
        <v>13</v>
      </c>
      <c r="F36" s="499">
        <v>1</v>
      </c>
      <c r="G36" s="20"/>
      <c r="H36" s="21"/>
    </row>
    <row r="37" spans="1:8" ht="220.5">
      <c r="A37" s="526" t="s">
        <v>549</v>
      </c>
      <c r="B37" s="492"/>
      <c r="C37" s="497" t="s">
        <v>1419</v>
      </c>
      <c r="D37" s="498"/>
      <c r="E37" s="496" t="s">
        <v>13</v>
      </c>
      <c r="F37" s="496">
        <v>7</v>
      </c>
      <c r="G37" s="20"/>
      <c r="H37" s="21"/>
    </row>
    <row r="38" spans="1:8" ht="15.75">
      <c r="A38" s="526" t="s">
        <v>550</v>
      </c>
      <c r="B38" s="492"/>
      <c r="C38" s="494" t="s">
        <v>551</v>
      </c>
      <c r="D38" s="495"/>
      <c r="E38" s="496"/>
      <c r="F38" s="496"/>
      <c r="G38" s="20"/>
      <c r="H38" s="21"/>
    </row>
    <row r="39" spans="1:8" ht="63">
      <c r="A39" s="526" t="s">
        <v>552</v>
      </c>
      <c r="B39" s="492"/>
      <c r="C39" s="497" t="s">
        <v>1860</v>
      </c>
      <c r="D39" s="498"/>
      <c r="E39" s="496" t="s">
        <v>13</v>
      </c>
      <c r="F39" s="499">
        <v>1</v>
      </c>
      <c r="G39" s="20"/>
      <c r="H39" s="21"/>
    </row>
    <row r="40" spans="1:8" ht="47.25">
      <c r="A40" s="526" t="s">
        <v>553</v>
      </c>
      <c r="B40" s="492"/>
      <c r="C40" s="497" t="s">
        <v>1861</v>
      </c>
      <c r="D40" s="498"/>
      <c r="E40" s="496" t="s">
        <v>13</v>
      </c>
      <c r="F40" s="499">
        <v>5</v>
      </c>
      <c r="G40" s="20"/>
      <c r="H40" s="21"/>
    </row>
    <row r="41" spans="1:8" ht="47.25">
      <c r="A41" s="526" t="s">
        <v>554</v>
      </c>
      <c r="B41" s="492"/>
      <c r="C41" s="497" t="s">
        <v>555</v>
      </c>
      <c r="D41" s="498" t="s">
        <v>556</v>
      </c>
      <c r="E41" s="496" t="s">
        <v>13</v>
      </c>
      <c r="F41" s="499">
        <v>19</v>
      </c>
      <c r="G41" s="20"/>
      <c r="H41" s="21"/>
    </row>
    <row r="42" spans="1:8" ht="47.25">
      <c r="A42" s="526" t="s">
        <v>557</v>
      </c>
      <c r="B42" s="492"/>
      <c r="C42" s="497" t="s">
        <v>558</v>
      </c>
      <c r="D42" s="498" t="s">
        <v>559</v>
      </c>
      <c r="E42" s="496" t="s">
        <v>13</v>
      </c>
      <c r="F42" s="499">
        <v>20</v>
      </c>
      <c r="G42" s="20"/>
      <c r="H42" s="21"/>
    </row>
    <row r="43" spans="1:8" ht="31.5">
      <c r="A43" s="526" t="s">
        <v>560</v>
      </c>
      <c r="B43" s="492"/>
      <c r="C43" s="497" t="s">
        <v>561</v>
      </c>
      <c r="D43" s="498"/>
      <c r="E43" s="499" t="s">
        <v>10</v>
      </c>
      <c r="F43" s="499">
        <v>1000</v>
      </c>
      <c r="G43" s="20"/>
      <c r="H43" s="21"/>
    </row>
    <row r="44" spans="1:8" ht="31.5">
      <c r="A44" s="526" t="s">
        <v>562</v>
      </c>
      <c r="B44" s="492"/>
      <c r="C44" s="497" t="s">
        <v>563</v>
      </c>
      <c r="D44" s="498"/>
      <c r="E44" s="496" t="s">
        <v>13</v>
      </c>
      <c r="F44" s="499">
        <v>1</v>
      </c>
      <c r="G44" s="20"/>
      <c r="H44" s="21"/>
    </row>
    <row r="45" spans="1:8" ht="15.75">
      <c r="A45" s="526" t="s">
        <v>564</v>
      </c>
      <c r="B45" s="492"/>
      <c r="C45" s="500" t="s">
        <v>565</v>
      </c>
      <c r="D45" s="499"/>
      <c r="E45" s="499" t="s">
        <v>30</v>
      </c>
      <c r="F45" s="499">
        <f>SUM(F12:F35)</f>
        <v>62</v>
      </c>
      <c r="G45" s="20"/>
      <c r="H45" s="21"/>
    </row>
    <row r="46" spans="1:8" ht="15.75">
      <c r="A46" s="506" t="s">
        <v>566</v>
      </c>
      <c r="B46" s="492"/>
      <c r="C46" s="501" t="s">
        <v>567</v>
      </c>
      <c r="D46" s="496"/>
      <c r="E46" s="499"/>
      <c r="F46" s="499"/>
      <c r="G46" s="20"/>
      <c r="H46" s="21"/>
    </row>
    <row r="47" spans="1:8" ht="78.75">
      <c r="A47" s="527">
        <v>1</v>
      </c>
      <c r="B47" s="492"/>
      <c r="C47" s="502" t="s">
        <v>1420</v>
      </c>
      <c r="D47" s="503" t="s">
        <v>1421</v>
      </c>
      <c r="E47" s="496" t="s">
        <v>13</v>
      </c>
      <c r="F47" s="499">
        <v>131</v>
      </c>
      <c r="G47" s="20"/>
      <c r="H47" s="21"/>
    </row>
    <row r="48" spans="1:8" ht="78.75">
      <c r="A48" s="527">
        <v>2</v>
      </c>
      <c r="B48" s="492"/>
      <c r="C48" s="502" t="s">
        <v>1422</v>
      </c>
      <c r="D48" s="504" t="s">
        <v>1423</v>
      </c>
      <c r="E48" s="496" t="s">
        <v>13</v>
      </c>
      <c r="F48" s="499">
        <v>55</v>
      </c>
      <c r="G48" s="20"/>
      <c r="H48" s="21"/>
    </row>
    <row r="49" spans="1:8" ht="78.75">
      <c r="A49" s="527">
        <v>3</v>
      </c>
      <c r="B49" s="492"/>
      <c r="C49" s="502" t="s">
        <v>1424</v>
      </c>
      <c r="D49" s="504" t="s">
        <v>1425</v>
      </c>
      <c r="E49" s="496" t="s">
        <v>13</v>
      </c>
      <c r="F49" s="499">
        <v>2</v>
      </c>
      <c r="G49" s="20"/>
      <c r="H49" s="21"/>
    </row>
    <row r="50" spans="1:8" ht="94.5">
      <c r="A50" s="527">
        <v>4</v>
      </c>
      <c r="B50" s="492"/>
      <c r="C50" s="505" t="s">
        <v>1426</v>
      </c>
      <c r="D50" s="504" t="s">
        <v>1427</v>
      </c>
      <c r="E50" s="496" t="s">
        <v>13</v>
      </c>
      <c r="F50" s="499">
        <v>17</v>
      </c>
      <c r="G50" s="20"/>
      <c r="H50" s="21"/>
    </row>
    <row r="51" spans="1:8" ht="78.75">
      <c r="A51" s="527">
        <v>5</v>
      </c>
      <c r="B51" s="492"/>
      <c r="C51" s="505" t="s">
        <v>1428</v>
      </c>
      <c r="D51" s="504" t="s">
        <v>1429</v>
      </c>
      <c r="E51" s="496" t="s">
        <v>13</v>
      </c>
      <c r="F51" s="499">
        <v>80</v>
      </c>
      <c r="G51" s="20"/>
      <c r="H51" s="21"/>
    </row>
    <row r="52" spans="1:8" ht="78.75">
      <c r="A52" s="527">
        <v>6</v>
      </c>
      <c r="B52" s="492"/>
      <c r="C52" s="505" t="s">
        <v>1430</v>
      </c>
      <c r="D52" s="504" t="s">
        <v>1431</v>
      </c>
      <c r="E52" s="496" t="s">
        <v>13</v>
      </c>
      <c r="F52" s="499">
        <v>25</v>
      </c>
      <c r="G52" s="20"/>
      <c r="H52" s="21"/>
    </row>
    <row r="53" spans="1:8" ht="78.75">
      <c r="A53" s="527">
        <v>7</v>
      </c>
      <c r="B53" s="492"/>
      <c r="C53" s="505" t="s">
        <v>1432</v>
      </c>
      <c r="D53" s="504" t="s">
        <v>1433</v>
      </c>
      <c r="E53" s="496" t="s">
        <v>13</v>
      </c>
      <c r="F53" s="499">
        <v>133</v>
      </c>
      <c r="G53" s="20"/>
      <c r="H53" s="21"/>
    </row>
    <row r="54" spans="1:8" ht="78.75">
      <c r="A54" s="527">
        <v>8</v>
      </c>
      <c r="B54" s="492"/>
      <c r="C54" s="505" t="s">
        <v>1434</v>
      </c>
      <c r="D54" s="504" t="s">
        <v>1435</v>
      </c>
      <c r="E54" s="496" t="s">
        <v>13</v>
      </c>
      <c r="F54" s="499">
        <v>10</v>
      </c>
      <c r="G54" s="20"/>
      <c r="H54" s="21"/>
    </row>
    <row r="55" spans="1:8" ht="63">
      <c r="A55" s="527">
        <v>9</v>
      </c>
      <c r="B55" s="492"/>
      <c r="C55" s="505" t="s">
        <v>1436</v>
      </c>
      <c r="D55" s="504" t="s">
        <v>1437</v>
      </c>
      <c r="E55" s="496" t="s">
        <v>13</v>
      </c>
      <c r="F55" s="499">
        <v>7</v>
      </c>
      <c r="G55" s="20"/>
      <c r="H55" s="21"/>
    </row>
    <row r="56" spans="1:8" ht="63">
      <c r="A56" s="527">
        <v>10</v>
      </c>
      <c r="B56" s="492"/>
      <c r="C56" s="505" t="s">
        <v>1438</v>
      </c>
      <c r="D56" s="504" t="s">
        <v>1439</v>
      </c>
      <c r="E56" s="496" t="s">
        <v>13</v>
      </c>
      <c r="F56" s="499">
        <v>8</v>
      </c>
      <c r="G56" s="20"/>
      <c r="H56" s="21"/>
    </row>
    <row r="57" spans="1:8" ht="94.5">
      <c r="A57" s="527">
        <v>11</v>
      </c>
      <c r="B57" s="492"/>
      <c r="C57" s="497" t="s">
        <v>1440</v>
      </c>
      <c r="D57" s="504" t="s">
        <v>1441</v>
      </c>
      <c r="E57" s="496" t="s">
        <v>13</v>
      </c>
      <c r="F57" s="499">
        <v>2</v>
      </c>
      <c r="G57" s="20"/>
      <c r="H57" s="21"/>
    </row>
    <row r="58" spans="1:8" ht="78.75">
      <c r="A58" s="527">
        <v>12</v>
      </c>
      <c r="B58" s="492"/>
      <c r="C58" s="497" t="s">
        <v>1442</v>
      </c>
      <c r="D58" s="504" t="s">
        <v>1443</v>
      </c>
      <c r="E58" s="496" t="s">
        <v>13</v>
      </c>
      <c r="F58" s="499">
        <v>7</v>
      </c>
      <c r="G58" s="20"/>
      <c r="H58" s="21"/>
    </row>
    <row r="59" spans="1:8" ht="78.75">
      <c r="A59" s="527">
        <v>13</v>
      </c>
      <c r="B59" s="492"/>
      <c r="C59" s="497" t="s">
        <v>1444</v>
      </c>
      <c r="D59" s="495" t="s">
        <v>1445</v>
      </c>
      <c r="E59" s="496" t="s">
        <v>13</v>
      </c>
      <c r="F59" s="499">
        <v>16</v>
      </c>
      <c r="G59" s="20"/>
      <c r="H59" s="21"/>
    </row>
    <row r="60" spans="1:8" ht="63">
      <c r="A60" s="527">
        <v>14</v>
      </c>
      <c r="B60" s="492"/>
      <c r="C60" s="497" t="s">
        <v>1446</v>
      </c>
      <c r="D60" s="504" t="s">
        <v>1447</v>
      </c>
      <c r="E60" s="496" t="s">
        <v>13</v>
      </c>
      <c r="F60" s="499">
        <v>131</v>
      </c>
      <c r="G60" s="20"/>
      <c r="H60" s="21"/>
    </row>
    <row r="61" spans="1:8" ht="63">
      <c r="A61" s="527">
        <v>15</v>
      </c>
      <c r="B61" s="492"/>
      <c r="C61" s="497" t="s">
        <v>1448</v>
      </c>
      <c r="D61" s="495" t="s">
        <v>1449</v>
      </c>
      <c r="E61" s="496" t="s">
        <v>13</v>
      </c>
      <c r="F61" s="499">
        <v>5</v>
      </c>
      <c r="G61" s="20"/>
      <c r="H61" s="21"/>
    </row>
    <row r="62" spans="1:8" ht="78.75">
      <c r="A62" s="527">
        <v>16</v>
      </c>
      <c r="B62" s="492"/>
      <c r="C62" s="497" t="s">
        <v>1450</v>
      </c>
      <c r="D62" s="495" t="s">
        <v>1451</v>
      </c>
      <c r="E62" s="496" t="s">
        <v>13</v>
      </c>
      <c r="F62" s="499">
        <v>2</v>
      </c>
      <c r="G62" s="20"/>
      <c r="H62" s="21"/>
    </row>
    <row r="63" spans="1:8" ht="78.75">
      <c r="A63" s="527">
        <v>17</v>
      </c>
      <c r="B63" s="492"/>
      <c r="C63" s="497" t="s">
        <v>1452</v>
      </c>
      <c r="D63" s="496" t="s">
        <v>1453</v>
      </c>
      <c r="E63" s="496" t="s">
        <v>13</v>
      </c>
      <c r="F63" s="499">
        <v>8</v>
      </c>
      <c r="G63" s="20"/>
      <c r="H63" s="21"/>
    </row>
    <row r="64" spans="1:8" ht="78.75">
      <c r="A64" s="527">
        <v>18</v>
      </c>
      <c r="B64" s="492"/>
      <c r="C64" s="502" t="s">
        <v>1454</v>
      </c>
      <c r="D64" s="496" t="s">
        <v>1455</v>
      </c>
      <c r="E64" s="496" t="s">
        <v>13</v>
      </c>
      <c r="F64" s="499">
        <v>8</v>
      </c>
      <c r="G64" s="20"/>
      <c r="H64" s="21"/>
    </row>
    <row r="65" spans="1:8" ht="78.75">
      <c r="A65" s="527">
        <v>19</v>
      </c>
      <c r="B65" s="492"/>
      <c r="C65" s="502" t="s">
        <v>1456</v>
      </c>
      <c r="D65" s="496" t="s">
        <v>1457</v>
      </c>
      <c r="E65" s="496" t="s">
        <v>13</v>
      </c>
      <c r="F65" s="499">
        <v>4</v>
      </c>
      <c r="G65" s="20"/>
      <c r="H65" s="21"/>
    </row>
    <row r="66" spans="1:8" ht="63">
      <c r="A66" s="527">
        <v>20</v>
      </c>
      <c r="B66" s="492"/>
      <c r="C66" s="502" t="s">
        <v>1458</v>
      </c>
      <c r="D66" s="496" t="s">
        <v>1459</v>
      </c>
      <c r="E66" s="496" t="s">
        <v>13</v>
      </c>
      <c r="F66" s="499">
        <v>47</v>
      </c>
      <c r="G66" s="20"/>
      <c r="H66" s="21"/>
    </row>
    <row r="67" spans="1:8" ht="15.75">
      <c r="A67" s="506" t="s">
        <v>568</v>
      </c>
      <c r="B67" s="492"/>
      <c r="C67" s="507" t="s">
        <v>569</v>
      </c>
      <c r="D67" s="496"/>
      <c r="E67" s="499"/>
      <c r="F67" s="499"/>
      <c r="G67" s="20"/>
      <c r="H67" s="21"/>
    </row>
    <row r="68" spans="1:8" ht="141.75">
      <c r="A68" s="527">
        <v>1</v>
      </c>
      <c r="B68" s="492"/>
      <c r="C68" s="502" t="s">
        <v>570</v>
      </c>
      <c r="D68" s="496" t="s">
        <v>571</v>
      </c>
      <c r="E68" s="496" t="s">
        <v>13</v>
      </c>
      <c r="F68" s="499">
        <v>11</v>
      </c>
      <c r="G68" s="20"/>
      <c r="H68" s="21"/>
    </row>
    <row r="69" spans="1:8" ht="47.25">
      <c r="A69" s="527">
        <v>2</v>
      </c>
      <c r="B69" s="492"/>
      <c r="C69" s="502" t="s">
        <v>572</v>
      </c>
      <c r="D69" s="496" t="s">
        <v>573</v>
      </c>
      <c r="E69" s="496" t="s">
        <v>13</v>
      </c>
      <c r="F69" s="499">
        <v>9</v>
      </c>
      <c r="G69" s="20"/>
      <c r="H69" s="21"/>
    </row>
    <row r="70" spans="1:8" ht="94.5">
      <c r="A70" s="527">
        <v>3</v>
      </c>
      <c r="B70" s="492"/>
      <c r="C70" s="502" t="s">
        <v>574</v>
      </c>
      <c r="D70" s="496" t="s">
        <v>575</v>
      </c>
      <c r="E70" s="496" t="s">
        <v>13</v>
      </c>
      <c r="F70" s="499">
        <v>2</v>
      </c>
      <c r="G70" s="20"/>
      <c r="H70" s="21"/>
    </row>
    <row r="71" spans="1:8" ht="15.75">
      <c r="A71" s="528" t="s">
        <v>576</v>
      </c>
      <c r="B71" s="492"/>
      <c r="C71" s="494" t="s">
        <v>577</v>
      </c>
      <c r="D71" s="495"/>
      <c r="E71" s="495"/>
      <c r="F71" s="495"/>
      <c r="G71" s="20"/>
      <c r="H71" s="21"/>
    </row>
    <row r="72" spans="1:8" ht="15.75">
      <c r="A72" s="529">
        <v>1</v>
      </c>
      <c r="B72" s="492"/>
      <c r="C72" s="497" t="s">
        <v>1460</v>
      </c>
      <c r="D72" s="495" t="s">
        <v>578</v>
      </c>
      <c r="E72" s="496" t="s">
        <v>13</v>
      </c>
      <c r="F72" s="495">
        <v>18</v>
      </c>
      <c r="G72" s="20"/>
      <c r="H72" s="21"/>
    </row>
    <row r="73" spans="1:8" ht="31.5">
      <c r="A73" s="529">
        <v>2</v>
      </c>
      <c r="B73" s="492"/>
      <c r="C73" s="497" t="s">
        <v>580</v>
      </c>
      <c r="D73" s="495" t="s">
        <v>1461</v>
      </c>
      <c r="E73" s="496" t="s">
        <v>13</v>
      </c>
      <c r="F73" s="495">
        <v>4</v>
      </c>
      <c r="G73" s="20"/>
      <c r="H73" s="21"/>
    </row>
    <row r="74" spans="1:8" ht="31.5">
      <c r="A74" s="529">
        <v>3</v>
      </c>
      <c r="B74" s="492"/>
      <c r="C74" s="497" t="s">
        <v>1462</v>
      </c>
      <c r="D74" s="495" t="s">
        <v>578</v>
      </c>
      <c r="E74" s="496" t="s">
        <v>13</v>
      </c>
      <c r="F74" s="495">
        <v>10</v>
      </c>
      <c r="G74" s="20"/>
      <c r="H74" s="21"/>
    </row>
    <row r="75" spans="1:8" ht="15.75">
      <c r="A75" s="529">
        <v>4</v>
      </c>
      <c r="B75" s="492"/>
      <c r="C75" s="497" t="s">
        <v>579</v>
      </c>
      <c r="D75" s="495" t="s">
        <v>1461</v>
      </c>
      <c r="E75" s="496" t="s">
        <v>13</v>
      </c>
      <c r="F75" s="495">
        <v>2</v>
      </c>
      <c r="G75" s="20"/>
      <c r="H75" s="21"/>
    </row>
    <row r="76" spans="1:8" ht="15.75">
      <c r="A76" s="529">
        <v>5</v>
      </c>
      <c r="B76" s="492"/>
      <c r="C76" s="497" t="s">
        <v>581</v>
      </c>
      <c r="D76" s="495" t="s">
        <v>578</v>
      </c>
      <c r="E76" s="496" t="s">
        <v>13</v>
      </c>
      <c r="F76" s="495">
        <v>28</v>
      </c>
      <c r="G76" s="20"/>
      <c r="H76" s="21"/>
    </row>
    <row r="77" spans="1:8" ht="31.5">
      <c r="A77" s="529">
        <v>6</v>
      </c>
      <c r="B77" s="492"/>
      <c r="C77" s="505" t="s">
        <v>583</v>
      </c>
      <c r="D77" s="495" t="s">
        <v>582</v>
      </c>
      <c r="E77" s="496" t="s">
        <v>13</v>
      </c>
      <c r="F77" s="499">
        <v>19</v>
      </c>
      <c r="G77" s="20"/>
      <c r="H77" s="21"/>
    </row>
    <row r="78" spans="1:8" ht="31.5">
      <c r="A78" s="529">
        <v>7</v>
      </c>
      <c r="B78" s="492"/>
      <c r="C78" s="505" t="s">
        <v>584</v>
      </c>
      <c r="D78" s="495" t="s">
        <v>585</v>
      </c>
      <c r="E78" s="496" t="s">
        <v>13</v>
      </c>
      <c r="F78" s="499">
        <v>2</v>
      </c>
      <c r="G78" s="20"/>
      <c r="H78" s="21"/>
    </row>
    <row r="79" spans="1:8" ht="31.5">
      <c r="A79" s="529">
        <v>8</v>
      </c>
      <c r="B79" s="492"/>
      <c r="C79" s="505" t="s">
        <v>1463</v>
      </c>
      <c r="D79" s="495" t="s">
        <v>585</v>
      </c>
      <c r="E79" s="496" t="s">
        <v>13</v>
      </c>
      <c r="F79" s="499">
        <v>1</v>
      </c>
      <c r="G79" s="20"/>
      <c r="H79" s="21"/>
    </row>
    <row r="80" spans="1:8" ht="15.75">
      <c r="A80" s="529">
        <v>9</v>
      </c>
      <c r="B80" s="492"/>
      <c r="C80" s="497" t="s">
        <v>587</v>
      </c>
      <c r="D80" s="495" t="s">
        <v>588</v>
      </c>
      <c r="E80" s="496" t="s">
        <v>13</v>
      </c>
      <c r="F80" s="508">
        <v>1</v>
      </c>
      <c r="G80" s="20"/>
      <c r="H80" s="21"/>
    </row>
    <row r="81" spans="1:8" ht="15.75">
      <c r="A81" s="529">
        <v>10</v>
      </c>
      <c r="B81" s="492"/>
      <c r="C81" s="497" t="s">
        <v>589</v>
      </c>
      <c r="D81" s="495"/>
      <c r="E81" s="499" t="s">
        <v>30</v>
      </c>
      <c r="F81" s="508">
        <v>82</v>
      </c>
      <c r="G81" s="20"/>
      <c r="H81" s="21"/>
    </row>
    <row r="82" spans="1:8" ht="15.75">
      <c r="A82" s="530" t="s">
        <v>590</v>
      </c>
      <c r="B82" s="492"/>
      <c r="C82" s="494" t="s">
        <v>591</v>
      </c>
      <c r="D82" s="495"/>
      <c r="E82" s="508"/>
      <c r="F82" s="508"/>
      <c r="G82" s="20"/>
      <c r="H82" s="21"/>
    </row>
    <row r="83" spans="1:8" ht="15.75">
      <c r="A83" s="531">
        <v>1</v>
      </c>
      <c r="B83" s="492"/>
      <c r="C83" s="497" t="s">
        <v>592</v>
      </c>
      <c r="D83" s="495" t="s">
        <v>593</v>
      </c>
      <c r="E83" s="508" t="s">
        <v>10</v>
      </c>
      <c r="F83" s="508">
        <v>40</v>
      </c>
      <c r="G83" s="20"/>
      <c r="H83" s="21"/>
    </row>
    <row r="84" spans="1:8" ht="15.75">
      <c r="A84" s="531">
        <v>2</v>
      </c>
      <c r="B84" s="492"/>
      <c r="C84" s="497" t="s">
        <v>594</v>
      </c>
      <c r="D84" s="495" t="s">
        <v>593</v>
      </c>
      <c r="E84" s="508" t="s">
        <v>10</v>
      </c>
      <c r="F84" s="508">
        <v>70</v>
      </c>
      <c r="G84" s="20"/>
      <c r="H84" s="21"/>
    </row>
    <row r="85" spans="1:8" ht="15.75">
      <c r="A85" s="531">
        <v>2</v>
      </c>
      <c r="B85" s="492"/>
      <c r="C85" s="497" t="s">
        <v>595</v>
      </c>
      <c r="D85" s="495" t="s">
        <v>593</v>
      </c>
      <c r="E85" s="508" t="s">
        <v>10</v>
      </c>
      <c r="F85" s="508">
        <v>120</v>
      </c>
      <c r="G85" s="20"/>
      <c r="H85" s="21"/>
    </row>
    <row r="86" spans="1:8" ht="15.75">
      <c r="A86" s="531">
        <v>3</v>
      </c>
      <c r="B86" s="492"/>
      <c r="C86" s="497" t="s">
        <v>596</v>
      </c>
      <c r="D86" s="495" t="s">
        <v>593</v>
      </c>
      <c r="E86" s="508" t="s">
        <v>10</v>
      </c>
      <c r="F86" s="508">
        <v>180</v>
      </c>
      <c r="G86" s="20"/>
      <c r="H86" s="21"/>
    </row>
    <row r="87" spans="1:8" ht="15.75">
      <c r="A87" s="531">
        <v>4</v>
      </c>
      <c r="B87" s="492"/>
      <c r="C87" s="497" t="s">
        <v>597</v>
      </c>
      <c r="D87" s="495" t="s">
        <v>593</v>
      </c>
      <c r="E87" s="508" t="s">
        <v>10</v>
      </c>
      <c r="F87" s="508">
        <v>50</v>
      </c>
      <c r="G87" s="20"/>
      <c r="H87" s="21"/>
    </row>
    <row r="88" spans="1:8" ht="15.75">
      <c r="A88" s="531">
        <v>5</v>
      </c>
      <c r="B88" s="492"/>
      <c r="C88" s="497" t="s">
        <v>598</v>
      </c>
      <c r="D88" s="495" t="s">
        <v>593</v>
      </c>
      <c r="E88" s="508" t="s">
        <v>10</v>
      </c>
      <c r="F88" s="508">
        <v>80</v>
      </c>
      <c r="G88" s="20"/>
      <c r="H88" s="21"/>
    </row>
    <row r="89" spans="1:8" ht="15.75">
      <c r="A89" s="531">
        <v>6</v>
      </c>
      <c r="B89" s="492"/>
      <c r="C89" s="497" t="s">
        <v>599</v>
      </c>
      <c r="D89" s="495" t="s">
        <v>593</v>
      </c>
      <c r="E89" s="508" t="s">
        <v>10</v>
      </c>
      <c r="F89" s="508">
        <v>60</v>
      </c>
      <c r="G89" s="20"/>
      <c r="H89" s="21"/>
    </row>
    <row r="90" spans="1:8" ht="15.75">
      <c r="A90" s="531">
        <v>7</v>
      </c>
      <c r="B90" s="492"/>
      <c r="C90" s="497" t="s">
        <v>600</v>
      </c>
      <c r="D90" s="495" t="s">
        <v>593</v>
      </c>
      <c r="E90" s="508" t="s">
        <v>10</v>
      </c>
      <c r="F90" s="508">
        <v>200</v>
      </c>
      <c r="G90" s="20"/>
      <c r="H90" s="21"/>
    </row>
    <row r="91" spans="1:8" ht="15.75">
      <c r="A91" s="531">
        <v>8</v>
      </c>
      <c r="B91" s="492"/>
      <c r="C91" s="497" t="s">
        <v>601</v>
      </c>
      <c r="D91" s="495" t="s">
        <v>593</v>
      </c>
      <c r="E91" s="508" t="s">
        <v>10</v>
      </c>
      <c r="F91" s="508">
        <v>500</v>
      </c>
      <c r="G91" s="20"/>
      <c r="H91" s="21"/>
    </row>
    <row r="92" spans="1:8" ht="15.75">
      <c r="A92" s="531">
        <v>9</v>
      </c>
      <c r="B92" s="492"/>
      <c r="C92" s="497" t="s">
        <v>602</v>
      </c>
      <c r="D92" s="495" t="s">
        <v>593</v>
      </c>
      <c r="E92" s="508" t="s">
        <v>10</v>
      </c>
      <c r="F92" s="508">
        <v>600</v>
      </c>
      <c r="G92" s="20"/>
      <c r="H92" s="21"/>
    </row>
    <row r="93" spans="1:8" ht="15.75">
      <c r="A93" s="531">
        <v>10</v>
      </c>
      <c r="B93" s="492"/>
      <c r="C93" s="497" t="s">
        <v>603</v>
      </c>
      <c r="D93" s="495" t="s">
        <v>593</v>
      </c>
      <c r="E93" s="508" t="s">
        <v>10</v>
      </c>
      <c r="F93" s="508">
        <v>900</v>
      </c>
      <c r="G93" s="20"/>
      <c r="H93" s="21"/>
    </row>
    <row r="94" spans="1:8" ht="15.75">
      <c r="A94" s="531">
        <v>11</v>
      </c>
      <c r="B94" s="492"/>
      <c r="C94" s="497" t="s">
        <v>604</v>
      </c>
      <c r="D94" s="495" t="s">
        <v>593</v>
      </c>
      <c r="E94" s="508" t="s">
        <v>10</v>
      </c>
      <c r="F94" s="508">
        <v>600</v>
      </c>
      <c r="G94" s="20"/>
      <c r="H94" s="21"/>
    </row>
    <row r="95" spans="1:8" ht="15.75">
      <c r="A95" s="531">
        <v>12</v>
      </c>
      <c r="B95" s="492"/>
      <c r="C95" s="497" t="s">
        <v>605</v>
      </c>
      <c r="D95" s="495" t="s">
        <v>593</v>
      </c>
      <c r="E95" s="508" t="s">
        <v>10</v>
      </c>
      <c r="F95" s="508">
        <v>800</v>
      </c>
      <c r="G95" s="20"/>
      <c r="H95" s="21"/>
    </row>
    <row r="96" spans="1:8" ht="15.75">
      <c r="A96" s="531">
        <v>13</v>
      </c>
      <c r="B96" s="492"/>
      <c r="C96" s="497" t="s">
        <v>606</v>
      </c>
      <c r="D96" s="495" t="s">
        <v>593</v>
      </c>
      <c r="E96" s="508" t="s">
        <v>10</v>
      </c>
      <c r="F96" s="508">
        <v>700</v>
      </c>
      <c r="G96" s="20"/>
      <c r="H96" s="21"/>
    </row>
    <row r="97" spans="1:8" ht="15.75">
      <c r="A97" s="531">
        <v>14</v>
      </c>
      <c r="B97" s="492"/>
      <c r="C97" s="497" t="s">
        <v>607</v>
      </c>
      <c r="D97" s="495" t="s">
        <v>593</v>
      </c>
      <c r="E97" s="508" t="s">
        <v>10</v>
      </c>
      <c r="F97" s="508">
        <v>1500</v>
      </c>
      <c r="G97" s="20"/>
      <c r="H97" s="21"/>
    </row>
    <row r="98" spans="1:8" ht="15.75">
      <c r="A98" s="531">
        <v>15</v>
      </c>
      <c r="B98" s="492"/>
      <c r="C98" s="497" t="s">
        <v>608</v>
      </c>
      <c r="D98" s="495" t="s">
        <v>593</v>
      </c>
      <c r="E98" s="508" t="s">
        <v>10</v>
      </c>
      <c r="F98" s="508">
        <v>700</v>
      </c>
      <c r="G98" s="20"/>
      <c r="H98" s="21"/>
    </row>
    <row r="99" spans="1:8" ht="15.75">
      <c r="A99" s="531">
        <v>16</v>
      </c>
      <c r="B99" s="492"/>
      <c r="C99" s="497" t="s">
        <v>609</v>
      </c>
      <c r="D99" s="495" t="s">
        <v>610</v>
      </c>
      <c r="E99" s="508" t="s">
        <v>10</v>
      </c>
      <c r="F99" s="508">
        <v>200</v>
      </c>
      <c r="G99" s="20"/>
      <c r="H99" s="21"/>
    </row>
    <row r="100" spans="1:8" ht="15.75">
      <c r="A100" s="531">
        <v>17</v>
      </c>
      <c r="B100" s="492"/>
      <c r="C100" s="497" t="s">
        <v>611</v>
      </c>
      <c r="D100" s="495" t="s">
        <v>610</v>
      </c>
      <c r="E100" s="508" t="s">
        <v>10</v>
      </c>
      <c r="F100" s="508">
        <v>300</v>
      </c>
      <c r="G100" s="20"/>
      <c r="H100" s="21"/>
    </row>
    <row r="101" spans="1:8" ht="15.75">
      <c r="A101" s="531">
        <v>18</v>
      </c>
      <c r="B101" s="492"/>
      <c r="C101" s="497" t="s">
        <v>612</v>
      </c>
      <c r="D101" s="495" t="s">
        <v>610</v>
      </c>
      <c r="E101" s="508" t="s">
        <v>10</v>
      </c>
      <c r="F101" s="508">
        <v>900</v>
      </c>
      <c r="G101" s="20"/>
      <c r="H101" s="21"/>
    </row>
    <row r="102" spans="1:8" ht="15.75">
      <c r="A102" s="531">
        <v>19</v>
      </c>
      <c r="B102" s="492"/>
      <c r="C102" s="497" t="s">
        <v>614</v>
      </c>
      <c r="D102" s="495" t="s">
        <v>610</v>
      </c>
      <c r="E102" s="508" t="s">
        <v>10</v>
      </c>
      <c r="F102" s="508">
        <v>8500</v>
      </c>
      <c r="G102" s="20"/>
      <c r="H102" s="21"/>
    </row>
    <row r="103" spans="1:8" ht="15.75">
      <c r="A103" s="531">
        <v>20</v>
      </c>
      <c r="B103" s="492"/>
      <c r="C103" s="497" t="s">
        <v>615</v>
      </c>
      <c r="D103" s="495" t="s">
        <v>610</v>
      </c>
      <c r="E103" s="508" t="s">
        <v>10</v>
      </c>
      <c r="F103" s="508">
        <v>1200</v>
      </c>
      <c r="G103" s="20"/>
      <c r="H103" s="21"/>
    </row>
    <row r="104" spans="1:8" ht="15.75">
      <c r="A104" s="531">
        <v>21</v>
      </c>
      <c r="B104" s="492"/>
      <c r="C104" s="497" t="s">
        <v>616</v>
      </c>
      <c r="D104" s="495" t="s">
        <v>610</v>
      </c>
      <c r="E104" s="508" t="s">
        <v>10</v>
      </c>
      <c r="F104" s="508">
        <v>1200</v>
      </c>
      <c r="G104" s="20"/>
      <c r="H104" s="21"/>
    </row>
    <row r="105" spans="1:8" ht="15.75">
      <c r="A105" s="531">
        <v>22</v>
      </c>
      <c r="B105" s="492"/>
      <c r="C105" s="497" t="s">
        <v>617</v>
      </c>
      <c r="D105" s="495" t="s">
        <v>610</v>
      </c>
      <c r="E105" s="508" t="s">
        <v>10</v>
      </c>
      <c r="F105" s="508">
        <v>12000</v>
      </c>
      <c r="G105" s="20"/>
      <c r="H105" s="21"/>
    </row>
    <row r="106" spans="1:8" ht="15.75">
      <c r="A106" s="531">
        <v>23</v>
      </c>
      <c r="B106" s="492"/>
      <c r="C106" s="497" t="s">
        <v>618</v>
      </c>
      <c r="D106" s="495" t="s">
        <v>593</v>
      </c>
      <c r="E106" s="508" t="s">
        <v>10</v>
      </c>
      <c r="F106" s="508">
        <v>15</v>
      </c>
      <c r="G106" s="20"/>
      <c r="H106" s="21"/>
    </row>
    <row r="107" spans="1:8" ht="15.75">
      <c r="A107" s="531">
        <v>24</v>
      </c>
      <c r="B107" s="492"/>
      <c r="C107" s="497" t="s">
        <v>619</v>
      </c>
      <c r="D107" s="495" t="s">
        <v>593</v>
      </c>
      <c r="E107" s="508" t="s">
        <v>10</v>
      </c>
      <c r="F107" s="508">
        <v>25</v>
      </c>
      <c r="G107" s="20"/>
      <c r="H107" s="21"/>
    </row>
    <row r="108" spans="1:8" ht="15.75">
      <c r="A108" s="531">
        <v>25</v>
      </c>
      <c r="B108" s="492"/>
      <c r="C108" s="505" t="s">
        <v>620</v>
      </c>
      <c r="D108" s="495" t="s">
        <v>593</v>
      </c>
      <c r="E108" s="508" t="s">
        <v>10</v>
      </c>
      <c r="F108" s="508">
        <v>1900</v>
      </c>
      <c r="G108" s="20"/>
      <c r="H108" s="21"/>
    </row>
    <row r="109" spans="1:8" ht="15.75">
      <c r="A109" s="531">
        <v>26</v>
      </c>
      <c r="B109" s="492"/>
      <c r="C109" s="505" t="s">
        <v>621</v>
      </c>
      <c r="D109" s="495" t="s">
        <v>593</v>
      </c>
      <c r="E109" s="508" t="s">
        <v>10</v>
      </c>
      <c r="F109" s="508">
        <v>1500</v>
      </c>
      <c r="G109" s="20"/>
      <c r="H109" s="21"/>
    </row>
    <row r="110" spans="1:8" ht="15.75">
      <c r="A110" s="531">
        <v>27</v>
      </c>
      <c r="B110" s="492"/>
      <c r="C110" s="497" t="s">
        <v>622</v>
      </c>
      <c r="D110" s="495" t="s">
        <v>623</v>
      </c>
      <c r="E110" s="508" t="s">
        <v>10</v>
      </c>
      <c r="F110" s="508">
        <v>60</v>
      </c>
      <c r="G110" s="20"/>
      <c r="H110" s="21"/>
    </row>
    <row r="111" spans="1:8" ht="15.75">
      <c r="A111" s="531">
        <v>28</v>
      </c>
      <c r="B111" s="492"/>
      <c r="C111" s="497" t="s">
        <v>624</v>
      </c>
      <c r="D111" s="495" t="s">
        <v>623</v>
      </c>
      <c r="E111" s="508" t="s">
        <v>10</v>
      </c>
      <c r="F111" s="508">
        <v>60</v>
      </c>
      <c r="G111" s="20"/>
      <c r="H111" s="21"/>
    </row>
    <row r="112" spans="1:8" ht="15.75">
      <c r="A112" s="531">
        <v>29</v>
      </c>
      <c r="B112" s="492"/>
      <c r="C112" s="497" t="s">
        <v>625</v>
      </c>
      <c r="D112" s="495" t="s">
        <v>623</v>
      </c>
      <c r="E112" s="508" t="s">
        <v>10</v>
      </c>
      <c r="F112" s="508">
        <v>400</v>
      </c>
      <c r="G112" s="20"/>
      <c r="H112" s="21"/>
    </row>
    <row r="113" spans="1:8" ht="15.75">
      <c r="A113" s="531">
        <v>30</v>
      </c>
      <c r="B113" s="492"/>
      <c r="C113" s="497" t="s">
        <v>626</v>
      </c>
      <c r="D113" s="495" t="s">
        <v>623</v>
      </c>
      <c r="E113" s="508" t="s">
        <v>10</v>
      </c>
      <c r="F113" s="508">
        <v>500</v>
      </c>
      <c r="G113" s="20"/>
      <c r="H113" s="21"/>
    </row>
    <row r="114" spans="1:8" ht="15.75">
      <c r="A114" s="531">
        <v>31</v>
      </c>
      <c r="B114" s="492"/>
      <c r="C114" s="497" t="s">
        <v>627</v>
      </c>
      <c r="D114" s="495" t="s">
        <v>623</v>
      </c>
      <c r="E114" s="508" t="s">
        <v>10</v>
      </c>
      <c r="F114" s="508">
        <v>200</v>
      </c>
      <c r="G114" s="20"/>
      <c r="H114" s="21"/>
    </row>
    <row r="115" spans="1:8" ht="15.75">
      <c r="A115" s="531">
        <v>32</v>
      </c>
      <c r="B115" s="492"/>
      <c r="C115" s="497" t="s">
        <v>628</v>
      </c>
      <c r="D115" s="495" t="s">
        <v>629</v>
      </c>
      <c r="E115" s="496" t="s">
        <v>13</v>
      </c>
      <c r="F115" s="508">
        <v>1</v>
      </c>
      <c r="G115" s="20"/>
      <c r="H115" s="21"/>
    </row>
    <row r="116" spans="1:8" ht="15.75">
      <c r="A116" s="528" t="s">
        <v>630</v>
      </c>
      <c r="B116" s="492"/>
      <c r="C116" s="494" t="s">
        <v>631</v>
      </c>
      <c r="D116" s="495"/>
      <c r="E116" s="508"/>
      <c r="F116" s="508"/>
      <c r="G116" s="20"/>
      <c r="H116" s="21"/>
    </row>
    <row r="117" spans="1:8" ht="31.5">
      <c r="A117" s="529">
        <v>1</v>
      </c>
      <c r="B117" s="492"/>
      <c r="C117" s="497" t="s">
        <v>632</v>
      </c>
      <c r="D117" s="495" t="s">
        <v>1461</v>
      </c>
      <c r="E117" s="496" t="s">
        <v>13</v>
      </c>
      <c r="F117" s="508">
        <v>9</v>
      </c>
      <c r="G117" s="20"/>
      <c r="H117" s="21"/>
    </row>
    <row r="118" spans="1:8" ht="31.5">
      <c r="A118" s="529">
        <v>2</v>
      </c>
      <c r="B118" s="492"/>
      <c r="C118" s="497" t="s">
        <v>633</v>
      </c>
      <c r="D118" s="495" t="s">
        <v>1461</v>
      </c>
      <c r="E118" s="496" t="s">
        <v>13</v>
      </c>
      <c r="F118" s="508">
        <v>20</v>
      </c>
      <c r="G118" s="20"/>
      <c r="H118" s="21"/>
    </row>
    <row r="119" spans="1:8" ht="31.5">
      <c r="A119" s="529">
        <v>3</v>
      </c>
      <c r="B119" s="492"/>
      <c r="C119" s="497" t="s">
        <v>1464</v>
      </c>
      <c r="D119" s="495" t="s">
        <v>1461</v>
      </c>
      <c r="E119" s="496" t="s">
        <v>13</v>
      </c>
      <c r="F119" s="508">
        <v>1</v>
      </c>
      <c r="G119" s="20"/>
      <c r="H119" s="21"/>
    </row>
    <row r="120" spans="1:8" ht="47.25">
      <c r="A120" s="529">
        <v>4</v>
      </c>
      <c r="B120" s="492"/>
      <c r="C120" s="497" t="s">
        <v>641</v>
      </c>
      <c r="D120" s="495" t="s">
        <v>1461</v>
      </c>
      <c r="E120" s="496" t="s">
        <v>13</v>
      </c>
      <c r="F120" s="508">
        <v>3</v>
      </c>
      <c r="G120" s="20"/>
      <c r="H120" s="21"/>
    </row>
    <row r="121" spans="1:8" ht="31.5">
      <c r="A121" s="529">
        <v>5</v>
      </c>
      <c r="B121" s="492"/>
      <c r="C121" s="497" t="s">
        <v>634</v>
      </c>
      <c r="D121" s="495" t="s">
        <v>1461</v>
      </c>
      <c r="E121" s="496" t="s">
        <v>13</v>
      </c>
      <c r="F121" s="508">
        <v>14</v>
      </c>
      <c r="G121" s="20"/>
      <c r="H121" s="21"/>
    </row>
    <row r="122" spans="1:8" ht="31.5">
      <c r="A122" s="529">
        <v>6</v>
      </c>
      <c r="B122" s="492"/>
      <c r="C122" s="497" t="s">
        <v>635</v>
      </c>
      <c r="D122" s="495" t="s">
        <v>1461</v>
      </c>
      <c r="E122" s="496" t="s">
        <v>13</v>
      </c>
      <c r="F122" s="508">
        <v>9</v>
      </c>
      <c r="G122" s="20"/>
      <c r="H122" s="21"/>
    </row>
    <row r="123" spans="1:8" ht="31.5">
      <c r="A123" s="529">
        <v>7</v>
      </c>
      <c r="B123" s="492"/>
      <c r="C123" s="497" t="s">
        <v>636</v>
      </c>
      <c r="D123" s="495" t="s">
        <v>1461</v>
      </c>
      <c r="E123" s="496" t="s">
        <v>13</v>
      </c>
      <c r="F123" s="508">
        <v>2</v>
      </c>
      <c r="G123" s="20"/>
      <c r="H123" s="21"/>
    </row>
    <row r="124" spans="1:8" ht="31.5">
      <c r="A124" s="529">
        <v>8</v>
      </c>
      <c r="B124" s="492"/>
      <c r="C124" s="497" t="s">
        <v>637</v>
      </c>
      <c r="D124" s="495" t="s">
        <v>1461</v>
      </c>
      <c r="E124" s="496" t="s">
        <v>13</v>
      </c>
      <c r="F124" s="508">
        <v>3</v>
      </c>
      <c r="G124" s="20"/>
      <c r="H124" s="21"/>
    </row>
    <row r="125" spans="1:8" ht="31.5">
      <c r="A125" s="529">
        <v>9</v>
      </c>
      <c r="B125" s="492"/>
      <c r="C125" s="497" t="s">
        <v>638</v>
      </c>
      <c r="D125" s="495" t="s">
        <v>578</v>
      </c>
      <c r="E125" s="496" t="s">
        <v>13</v>
      </c>
      <c r="F125" s="508">
        <v>9</v>
      </c>
      <c r="G125" s="20"/>
      <c r="H125" s="21"/>
    </row>
    <row r="126" spans="1:8" ht="31.5">
      <c r="A126" s="529">
        <v>10</v>
      </c>
      <c r="B126" s="492"/>
      <c r="C126" s="497" t="s">
        <v>639</v>
      </c>
      <c r="D126" s="495" t="s">
        <v>1465</v>
      </c>
      <c r="E126" s="496" t="s">
        <v>13</v>
      </c>
      <c r="F126" s="508">
        <v>6</v>
      </c>
      <c r="G126" s="20"/>
      <c r="H126" s="21"/>
    </row>
    <row r="127" spans="1:8" ht="31.5">
      <c r="A127" s="529">
        <v>11</v>
      </c>
      <c r="B127" s="492"/>
      <c r="C127" s="497" t="s">
        <v>1466</v>
      </c>
      <c r="D127" s="495" t="s">
        <v>1461</v>
      </c>
      <c r="E127" s="496" t="s">
        <v>13</v>
      </c>
      <c r="F127" s="508">
        <v>1</v>
      </c>
      <c r="G127" s="20"/>
      <c r="H127" s="21"/>
    </row>
    <row r="128" spans="1:8" ht="47.25">
      <c r="A128" s="529">
        <v>12</v>
      </c>
      <c r="B128" s="492"/>
      <c r="C128" s="497" t="s">
        <v>640</v>
      </c>
      <c r="D128" s="495" t="s">
        <v>1461</v>
      </c>
      <c r="E128" s="496" t="s">
        <v>13</v>
      </c>
      <c r="F128" s="508">
        <v>2</v>
      </c>
      <c r="G128" s="20"/>
      <c r="H128" s="21"/>
    </row>
    <row r="129" spans="1:8" ht="47.25">
      <c r="A129" s="529">
        <v>13</v>
      </c>
      <c r="B129" s="492"/>
      <c r="C129" s="497" t="s">
        <v>1467</v>
      </c>
      <c r="D129" s="495" t="s">
        <v>671</v>
      </c>
      <c r="E129" s="496" t="s">
        <v>13</v>
      </c>
      <c r="F129" s="508">
        <v>11</v>
      </c>
      <c r="G129" s="20"/>
      <c r="H129" s="21"/>
    </row>
    <row r="130" spans="1:8" ht="15.75">
      <c r="A130" s="529">
        <v>14</v>
      </c>
      <c r="B130" s="492"/>
      <c r="C130" s="497" t="s">
        <v>1468</v>
      </c>
      <c r="D130" s="495" t="s">
        <v>671</v>
      </c>
      <c r="E130" s="496" t="s">
        <v>13</v>
      </c>
      <c r="F130" s="508">
        <v>1</v>
      </c>
      <c r="G130" s="20"/>
      <c r="H130" s="21"/>
    </row>
    <row r="131" spans="1:8" ht="15.75">
      <c r="A131" s="529">
        <v>15</v>
      </c>
      <c r="B131" s="492"/>
      <c r="C131" s="497" t="s">
        <v>642</v>
      </c>
      <c r="D131" s="495"/>
      <c r="E131" s="499" t="s">
        <v>30</v>
      </c>
      <c r="F131" s="508">
        <v>28</v>
      </c>
      <c r="G131" s="20"/>
      <c r="H131" s="21"/>
    </row>
    <row r="132" spans="1:8" ht="15.75">
      <c r="A132" s="529">
        <v>16</v>
      </c>
      <c r="B132" s="492"/>
      <c r="C132" s="497" t="s">
        <v>643</v>
      </c>
      <c r="D132" s="495"/>
      <c r="E132" s="499" t="s">
        <v>30</v>
      </c>
      <c r="F132" s="508">
        <v>41</v>
      </c>
      <c r="G132" s="20"/>
      <c r="H132" s="21"/>
    </row>
    <row r="133" spans="1:8" ht="31.5">
      <c r="A133" s="529">
        <v>17</v>
      </c>
      <c r="B133" s="492"/>
      <c r="C133" s="497" t="s">
        <v>1469</v>
      </c>
      <c r="D133" s="495"/>
      <c r="E133" s="496" t="s">
        <v>13</v>
      </c>
      <c r="F133" s="508">
        <v>13</v>
      </c>
      <c r="G133" s="20"/>
      <c r="H133" s="21"/>
    </row>
    <row r="134" spans="1:8" ht="15.75">
      <c r="A134" s="529">
        <v>18</v>
      </c>
      <c r="B134" s="492"/>
      <c r="C134" s="497" t="s">
        <v>644</v>
      </c>
      <c r="D134" s="495"/>
      <c r="E134" s="499" t="s">
        <v>30</v>
      </c>
      <c r="F134" s="508">
        <v>25</v>
      </c>
      <c r="G134" s="20"/>
      <c r="H134" s="21"/>
    </row>
    <row r="135" spans="1:8" ht="31.5">
      <c r="A135" s="529">
        <v>19</v>
      </c>
      <c r="B135" s="492"/>
      <c r="C135" s="497" t="s">
        <v>645</v>
      </c>
      <c r="D135" s="495"/>
      <c r="E135" s="496" t="s">
        <v>13</v>
      </c>
      <c r="F135" s="508">
        <v>1</v>
      </c>
      <c r="G135" s="20"/>
      <c r="H135" s="21"/>
    </row>
    <row r="136" spans="1:8" ht="15.75">
      <c r="A136" s="529">
        <v>20</v>
      </c>
      <c r="B136" s="492"/>
      <c r="C136" s="497" t="s">
        <v>646</v>
      </c>
      <c r="D136" s="495" t="s">
        <v>1461</v>
      </c>
      <c r="E136" s="496" t="s">
        <v>13</v>
      </c>
      <c r="F136" s="508">
        <v>1</v>
      </c>
      <c r="G136" s="20"/>
      <c r="H136" s="21"/>
    </row>
    <row r="137" spans="1:8" ht="15.75">
      <c r="A137" s="528" t="s">
        <v>647</v>
      </c>
      <c r="B137" s="492"/>
      <c r="C137" s="494" t="s">
        <v>648</v>
      </c>
      <c r="D137" s="495"/>
      <c r="E137" s="508"/>
      <c r="F137" s="508"/>
      <c r="G137" s="20"/>
      <c r="H137" s="21"/>
    </row>
    <row r="138" spans="1:8" ht="15.75">
      <c r="A138" s="529">
        <v>1</v>
      </c>
      <c r="B138" s="492"/>
      <c r="C138" s="509" t="s">
        <v>1470</v>
      </c>
      <c r="D138" s="495" t="s">
        <v>1471</v>
      </c>
      <c r="E138" s="508" t="s">
        <v>10</v>
      </c>
      <c r="F138" s="508">
        <v>90</v>
      </c>
      <c r="G138" s="20"/>
      <c r="H138" s="21"/>
    </row>
    <row r="139" spans="1:8" ht="15.75">
      <c r="A139" s="529">
        <v>2</v>
      </c>
      <c r="B139" s="492"/>
      <c r="C139" s="509" t="s">
        <v>1472</v>
      </c>
      <c r="D139" s="495" t="s">
        <v>1471</v>
      </c>
      <c r="E139" s="508" t="s">
        <v>10</v>
      </c>
      <c r="F139" s="508">
        <v>140</v>
      </c>
      <c r="G139" s="20"/>
      <c r="H139" s="21"/>
    </row>
    <row r="140" spans="1:8" ht="15.75">
      <c r="A140" s="529">
        <v>3</v>
      </c>
      <c r="B140" s="492"/>
      <c r="C140" s="509" t="s">
        <v>1473</v>
      </c>
      <c r="D140" s="495" t="s">
        <v>1471</v>
      </c>
      <c r="E140" s="508" t="s">
        <v>10</v>
      </c>
      <c r="F140" s="508">
        <v>5</v>
      </c>
      <c r="G140" s="20"/>
      <c r="H140" s="21"/>
    </row>
    <row r="141" spans="1:8" ht="15.75">
      <c r="A141" s="529">
        <v>4</v>
      </c>
      <c r="B141" s="492"/>
      <c r="C141" s="509" t="s">
        <v>1474</v>
      </c>
      <c r="D141" s="495" t="s">
        <v>1471</v>
      </c>
      <c r="E141" s="508" t="s">
        <v>10</v>
      </c>
      <c r="F141" s="508">
        <v>110</v>
      </c>
      <c r="G141" s="20"/>
      <c r="H141" s="21"/>
    </row>
    <row r="142" spans="1:8" ht="15.75">
      <c r="A142" s="529">
        <v>5</v>
      </c>
      <c r="B142" s="492"/>
      <c r="C142" s="509" t="s">
        <v>1475</v>
      </c>
      <c r="D142" s="495" t="s">
        <v>1471</v>
      </c>
      <c r="E142" s="508" t="s">
        <v>10</v>
      </c>
      <c r="F142" s="508">
        <v>350</v>
      </c>
      <c r="G142" s="20"/>
      <c r="H142" s="21"/>
    </row>
    <row r="143" spans="1:8" ht="15.75">
      <c r="A143" s="529">
        <v>6</v>
      </c>
      <c r="B143" s="492"/>
      <c r="C143" s="509" t="s">
        <v>1476</v>
      </c>
      <c r="D143" s="495" t="s">
        <v>1471</v>
      </c>
      <c r="E143" s="508" t="s">
        <v>10</v>
      </c>
      <c r="F143" s="508">
        <v>45</v>
      </c>
      <c r="G143" s="20"/>
      <c r="H143" s="21"/>
    </row>
    <row r="144" spans="1:8" ht="15.75">
      <c r="A144" s="529">
        <v>7</v>
      </c>
      <c r="B144" s="492"/>
      <c r="C144" s="509" t="s">
        <v>1477</v>
      </c>
      <c r="D144" s="495" t="s">
        <v>1471</v>
      </c>
      <c r="E144" s="508" t="s">
        <v>10</v>
      </c>
      <c r="F144" s="508">
        <v>100</v>
      </c>
      <c r="G144" s="20"/>
      <c r="H144" s="21"/>
    </row>
    <row r="145" spans="1:8" ht="15.75">
      <c r="A145" s="529">
        <v>8</v>
      </c>
      <c r="B145" s="492"/>
      <c r="C145" s="509" t="s">
        <v>1478</v>
      </c>
      <c r="D145" s="495" t="s">
        <v>1471</v>
      </c>
      <c r="E145" s="508" t="s">
        <v>10</v>
      </c>
      <c r="F145" s="508">
        <v>50</v>
      </c>
      <c r="G145" s="20"/>
      <c r="H145" s="21"/>
    </row>
    <row r="146" spans="1:8" ht="15.75">
      <c r="A146" s="529">
        <v>9</v>
      </c>
      <c r="B146" s="492"/>
      <c r="C146" s="509" t="s">
        <v>1479</v>
      </c>
      <c r="D146" s="495" t="s">
        <v>1471</v>
      </c>
      <c r="E146" s="508" t="s">
        <v>10</v>
      </c>
      <c r="F146" s="508">
        <v>260</v>
      </c>
      <c r="G146" s="20"/>
      <c r="H146" s="21"/>
    </row>
    <row r="147" spans="1:8" ht="15.75">
      <c r="A147" s="529">
        <v>10</v>
      </c>
      <c r="B147" s="492"/>
      <c r="C147" s="509" t="s">
        <v>1480</v>
      </c>
      <c r="D147" s="495" t="s">
        <v>1471</v>
      </c>
      <c r="E147" s="508" t="s">
        <v>10</v>
      </c>
      <c r="F147" s="508">
        <v>12</v>
      </c>
      <c r="G147" s="20"/>
      <c r="H147" s="21"/>
    </row>
    <row r="148" spans="1:8" ht="15.75">
      <c r="A148" s="529">
        <v>11</v>
      </c>
      <c r="B148" s="492"/>
      <c r="C148" s="509" t="s">
        <v>651</v>
      </c>
      <c r="D148" s="495" t="s">
        <v>1471</v>
      </c>
      <c r="E148" s="499" t="s">
        <v>30</v>
      </c>
      <c r="F148" s="508">
        <v>2</v>
      </c>
      <c r="G148" s="20"/>
      <c r="H148" s="21"/>
    </row>
    <row r="149" spans="1:8" ht="15.75">
      <c r="A149" s="529">
        <v>12</v>
      </c>
      <c r="B149" s="492"/>
      <c r="C149" s="509" t="s">
        <v>652</v>
      </c>
      <c r="D149" s="495" t="s">
        <v>1471</v>
      </c>
      <c r="E149" s="499" t="s">
        <v>30</v>
      </c>
      <c r="F149" s="508">
        <v>3</v>
      </c>
      <c r="G149" s="20"/>
      <c r="H149" s="21"/>
    </row>
    <row r="150" spans="1:8" ht="15.75">
      <c r="A150" s="529">
        <v>13</v>
      </c>
      <c r="B150" s="492"/>
      <c r="C150" s="509" t="s">
        <v>653</v>
      </c>
      <c r="D150" s="495" t="s">
        <v>1471</v>
      </c>
      <c r="E150" s="499" t="s">
        <v>30</v>
      </c>
      <c r="F150" s="508">
        <v>1</v>
      </c>
      <c r="G150" s="20"/>
      <c r="H150" s="21"/>
    </row>
    <row r="151" spans="1:8" ht="15.75">
      <c r="A151" s="529">
        <v>14</v>
      </c>
      <c r="B151" s="492"/>
      <c r="C151" s="509" t="s">
        <v>654</v>
      </c>
      <c r="D151" s="495" t="s">
        <v>1471</v>
      </c>
      <c r="E151" s="499" t="s">
        <v>30</v>
      </c>
      <c r="F151" s="508">
        <v>9</v>
      </c>
      <c r="G151" s="20"/>
      <c r="H151" s="21"/>
    </row>
    <row r="152" spans="1:8" ht="15.75">
      <c r="A152" s="529">
        <v>15</v>
      </c>
      <c r="B152" s="492"/>
      <c r="C152" s="509" t="s">
        <v>655</v>
      </c>
      <c r="D152" s="495" t="s">
        <v>1471</v>
      </c>
      <c r="E152" s="499" t="s">
        <v>30</v>
      </c>
      <c r="F152" s="508">
        <v>2</v>
      </c>
      <c r="G152" s="20"/>
      <c r="H152" s="21"/>
    </row>
    <row r="153" spans="1:8" ht="15.75">
      <c r="A153" s="529">
        <v>16</v>
      </c>
      <c r="B153" s="492"/>
      <c r="C153" s="509" t="s">
        <v>656</v>
      </c>
      <c r="D153" s="495" t="s">
        <v>1471</v>
      </c>
      <c r="E153" s="499" t="s">
        <v>30</v>
      </c>
      <c r="F153" s="508">
        <v>1</v>
      </c>
      <c r="G153" s="20"/>
      <c r="H153" s="21"/>
    </row>
    <row r="154" spans="1:8" ht="15.75">
      <c r="A154" s="529">
        <v>17</v>
      </c>
      <c r="B154" s="492"/>
      <c r="C154" s="509" t="s">
        <v>657</v>
      </c>
      <c r="D154" s="495" t="s">
        <v>1471</v>
      </c>
      <c r="E154" s="499" t="s">
        <v>30</v>
      </c>
      <c r="F154" s="508">
        <v>10</v>
      </c>
      <c r="G154" s="20"/>
      <c r="H154" s="21"/>
    </row>
    <row r="155" spans="1:8" ht="15.75">
      <c r="A155" s="529">
        <v>18</v>
      </c>
      <c r="B155" s="492"/>
      <c r="C155" s="509" t="s">
        <v>658</v>
      </c>
      <c r="D155" s="495" t="s">
        <v>1471</v>
      </c>
      <c r="E155" s="499" t="s">
        <v>30</v>
      </c>
      <c r="F155" s="508">
        <v>24</v>
      </c>
      <c r="G155" s="20"/>
      <c r="H155" s="21"/>
    </row>
    <row r="156" spans="1:8" ht="15.75">
      <c r="A156" s="529">
        <v>19</v>
      </c>
      <c r="B156" s="492"/>
      <c r="C156" s="509" t="s">
        <v>659</v>
      </c>
      <c r="D156" s="495" t="s">
        <v>1471</v>
      </c>
      <c r="E156" s="499" t="s">
        <v>30</v>
      </c>
      <c r="F156" s="508">
        <v>2</v>
      </c>
      <c r="G156" s="20"/>
      <c r="H156" s="21"/>
    </row>
    <row r="157" spans="1:8" ht="15.75">
      <c r="A157" s="529">
        <v>20</v>
      </c>
      <c r="B157" s="492"/>
      <c r="C157" s="509" t="s">
        <v>660</v>
      </c>
      <c r="D157" s="495" t="s">
        <v>1471</v>
      </c>
      <c r="E157" s="499" t="s">
        <v>30</v>
      </c>
      <c r="F157" s="508">
        <v>1</v>
      </c>
      <c r="G157" s="20"/>
      <c r="H157" s="21"/>
    </row>
    <row r="158" spans="1:8" ht="15.75">
      <c r="A158" s="529">
        <v>21</v>
      </c>
      <c r="B158" s="492"/>
      <c r="C158" s="509" t="s">
        <v>661</v>
      </c>
      <c r="D158" s="495" t="s">
        <v>1471</v>
      </c>
      <c r="E158" s="499" t="s">
        <v>30</v>
      </c>
      <c r="F158" s="508">
        <v>1</v>
      </c>
      <c r="G158" s="20"/>
      <c r="H158" s="21"/>
    </row>
    <row r="159" spans="1:8" ht="15.75">
      <c r="A159" s="529">
        <v>22</v>
      </c>
      <c r="B159" s="492"/>
      <c r="C159" s="509" t="s">
        <v>662</v>
      </c>
      <c r="D159" s="495" t="s">
        <v>1471</v>
      </c>
      <c r="E159" s="499" t="s">
        <v>30</v>
      </c>
      <c r="F159" s="508">
        <v>1</v>
      </c>
      <c r="G159" s="20"/>
      <c r="H159" s="21"/>
    </row>
    <row r="160" spans="1:8" ht="15.75">
      <c r="A160" s="529">
        <v>23</v>
      </c>
      <c r="B160" s="492"/>
      <c r="C160" s="509" t="s">
        <v>663</v>
      </c>
      <c r="D160" s="495" t="s">
        <v>1471</v>
      </c>
      <c r="E160" s="499" t="s">
        <v>30</v>
      </c>
      <c r="F160" s="508">
        <v>2</v>
      </c>
      <c r="G160" s="20"/>
      <c r="H160" s="21"/>
    </row>
    <row r="161" spans="1:8" ht="15.75">
      <c r="A161" s="529">
        <v>24</v>
      </c>
      <c r="B161" s="492"/>
      <c r="C161" s="509" t="s">
        <v>664</v>
      </c>
      <c r="D161" s="495" t="s">
        <v>1471</v>
      </c>
      <c r="E161" s="499" t="s">
        <v>30</v>
      </c>
      <c r="F161" s="508">
        <v>1</v>
      </c>
      <c r="G161" s="20"/>
      <c r="H161" s="21"/>
    </row>
    <row r="162" spans="1:8" ht="15.75">
      <c r="A162" s="529">
        <v>25</v>
      </c>
      <c r="B162" s="492"/>
      <c r="C162" s="509" t="s">
        <v>665</v>
      </c>
      <c r="D162" s="495" t="s">
        <v>1471</v>
      </c>
      <c r="E162" s="499" t="s">
        <v>30</v>
      </c>
      <c r="F162" s="508">
        <v>4</v>
      </c>
      <c r="G162" s="20"/>
      <c r="H162" s="21"/>
    </row>
    <row r="163" spans="1:8" ht="15.75">
      <c r="A163" s="529">
        <v>26</v>
      </c>
      <c r="B163" s="492"/>
      <c r="C163" s="509" t="s">
        <v>666</v>
      </c>
      <c r="D163" s="495" t="s">
        <v>1471</v>
      </c>
      <c r="E163" s="499" t="s">
        <v>30</v>
      </c>
      <c r="F163" s="508">
        <v>1</v>
      </c>
      <c r="G163" s="20"/>
      <c r="H163" s="21"/>
    </row>
    <row r="164" spans="1:8" ht="15.75">
      <c r="A164" s="529">
        <v>27</v>
      </c>
      <c r="B164" s="492"/>
      <c r="C164" s="509" t="s">
        <v>667</v>
      </c>
      <c r="D164" s="495" t="s">
        <v>1471</v>
      </c>
      <c r="E164" s="499" t="s">
        <v>30</v>
      </c>
      <c r="F164" s="508">
        <v>4</v>
      </c>
      <c r="G164" s="20"/>
      <c r="H164" s="21"/>
    </row>
    <row r="165" spans="1:8" ht="15.75">
      <c r="A165" s="529">
        <v>28</v>
      </c>
      <c r="B165" s="492"/>
      <c r="C165" s="509" t="s">
        <v>668</v>
      </c>
      <c r="D165" s="495" t="s">
        <v>1471</v>
      </c>
      <c r="E165" s="499" t="s">
        <v>30</v>
      </c>
      <c r="F165" s="508">
        <v>2</v>
      </c>
      <c r="G165" s="20"/>
      <c r="H165" s="21"/>
    </row>
    <row r="166" spans="1:8" ht="47.25">
      <c r="A166" s="529">
        <v>29</v>
      </c>
      <c r="B166" s="492"/>
      <c r="C166" s="510" t="s">
        <v>669</v>
      </c>
      <c r="D166" s="495" t="s">
        <v>1471</v>
      </c>
      <c r="E166" s="496" t="s">
        <v>13</v>
      </c>
      <c r="F166" s="508">
        <v>20</v>
      </c>
      <c r="G166" s="20"/>
      <c r="H166" s="21"/>
    </row>
    <row r="167" spans="1:8" ht="15.75">
      <c r="A167" s="529">
        <v>30</v>
      </c>
      <c r="B167" s="492"/>
      <c r="C167" s="509" t="s">
        <v>670</v>
      </c>
      <c r="D167" s="495" t="s">
        <v>671</v>
      </c>
      <c r="E167" s="508" t="s">
        <v>10</v>
      </c>
      <c r="F167" s="508">
        <v>23</v>
      </c>
      <c r="G167" s="20"/>
      <c r="H167" s="21"/>
    </row>
    <row r="168" spans="1:8" ht="15.75">
      <c r="A168" s="529">
        <v>31</v>
      </c>
      <c r="B168" s="492"/>
      <c r="C168" s="509" t="s">
        <v>672</v>
      </c>
      <c r="D168" s="495" t="s">
        <v>623</v>
      </c>
      <c r="E168" s="508" t="s">
        <v>10</v>
      </c>
      <c r="F168" s="508">
        <v>20</v>
      </c>
      <c r="G168" s="20"/>
      <c r="H168" s="21"/>
    </row>
    <row r="169" spans="1:8" ht="15.75">
      <c r="A169" s="529">
        <v>32</v>
      </c>
      <c r="B169" s="492"/>
      <c r="C169" s="509" t="s">
        <v>673</v>
      </c>
      <c r="D169" s="495" t="s">
        <v>623</v>
      </c>
      <c r="E169" s="508" t="s">
        <v>10</v>
      </c>
      <c r="F169" s="508">
        <v>30</v>
      </c>
      <c r="G169" s="20"/>
      <c r="H169" s="21"/>
    </row>
    <row r="170" spans="1:8" ht="15.75">
      <c r="A170" s="529">
        <v>33</v>
      </c>
      <c r="B170" s="492"/>
      <c r="C170" s="509" t="s">
        <v>674</v>
      </c>
      <c r="D170" s="495" t="s">
        <v>623</v>
      </c>
      <c r="E170" s="508" t="s">
        <v>10</v>
      </c>
      <c r="F170" s="508">
        <v>100</v>
      </c>
      <c r="G170" s="20"/>
      <c r="H170" s="21"/>
    </row>
    <row r="171" spans="1:8" ht="15.75">
      <c r="A171" s="529">
        <v>34</v>
      </c>
      <c r="B171" s="492"/>
      <c r="C171" s="509" t="s">
        <v>675</v>
      </c>
      <c r="D171" s="495" t="s">
        <v>623</v>
      </c>
      <c r="E171" s="508" t="s">
        <v>10</v>
      </c>
      <c r="F171" s="508">
        <v>200</v>
      </c>
      <c r="G171" s="20"/>
      <c r="H171" s="21"/>
    </row>
    <row r="172" spans="1:8" ht="15.75">
      <c r="A172" s="529">
        <v>35</v>
      </c>
      <c r="B172" s="492"/>
      <c r="C172" s="509" t="s">
        <v>676</v>
      </c>
      <c r="D172" s="495" t="s">
        <v>623</v>
      </c>
      <c r="E172" s="508" t="s">
        <v>10</v>
      </c>
      <c r="F172" s="508">
        <v>300</v>
      </c>
      <c r="G172" s="20"/>
      <c r="H172" s="21"/>
    </row>
    <row r="173" spans="1:8" ht="15.75">
      <c r="A173" s="529">
        <v>36</v>
      </c>
      <c r="B173" s="492"/>
      <c r="C173" s="509" t="s">
        <v>677</v>
      </c>
      <c r="D173" s="495" t="s">
        <v>623</v>
      </c>
      <c r="E173" s="508" t="s">
        <v>10</v>
      </c>
      <c r="F173" s="508">
        <v>400</v>
      </c>
      <c r="G173" s="20"/>
      <c r="H173" s="21"/>
    </row>
    <row r="174" spans="1:8" ht="15.75">
      <c r="A174" s="529">
        <v>37</v>
      </c>
      <c r="B174" s="492"/>
      <c r="C174" s="497" t="s">
        <v>678</v>
      </c>
      <c r="D174" s="495" t="s">
        <v>649</v>
      </c>
      <c r="E174" s="496" t="s">
        <v>13</v>
      </c>
      <c r="F174" s="508">
        <v>1</v>
      </c>
      <c r="G174" s="20"/>
      <c r="H174" s="21"/>
    </row>
    <row r="175" spans="1:8" ht="15.75">
      <c r="A175" s="529">
        <v>38</v>
      </c>
      <c r="B175" s="492"/>
      <c r="C175" s="497" t="s">
        <v>679</v>
      </c>
      <c r="D175" s="495" t="s">
        <v>649</v>
      </c>
      <c r="E175" s="496" t="s">
        <v>13</v>
      </c>
      <c r="F175" s="508">
        <v>1</v>
      </c>
      <c r="G175" s="20"/>
      <c r="H175" s="21"/>
    </row>
    <row r="176" spans="1:8" ht="15.75">
      <c r="A176" s="529">
        <v>39</v>
      </c>
      <c r="B176" s="492"/>
      <c r="C176" s="497" t="s">
        <v>680</v>
      </c>
      <c r="D176" s="495" t="s">
        <v>681</v>
      </c>
      <c r="E176" s="511" t="s">
        <v>188</v>
      </c>
      <c r="F176" s="511">
        <v>20</v>
      </c>
      <c r="G176" s="20"/>
      <c r="H176" s="21"/>
    </row>
    <row r="177" spans="1:8" ht="15.75">
      <c r="A177" s="529">
        <v>40</v>
      </c>
      <c r="B177" s="492"/>
      <c r="C177" s="497" t="s">
        <v>682</v>
      </c>
      <c r="D177" s="495" t="s">
        <v>683</v>
      </c>
      <c r="E177" s="499" t="s">
        <v>30</v>
      </c>
      <c r="F177" s="511">
        <v>4</v>
      </c>
      <c r="G177" s="20"/>
      <c r="H177" s="21"/>
    </row>
    <row r="178" spans="1:8" ht="15.75">
      <c r="A178" s="529">
        <v>41</v>
      </c>
      <c r="B178" s="492"/>
      <c r="C178" s="497" t="s">
        <v>684</v>
      </c>
      <c r="D178" s="495" t="s">
        <v>683</v>
      </c>
      <c r="E178" s="499" t="s">
        <v>30</v>
      </c>
      <c r="F178" s="511">
        <v>8</v>
      </c>
      <c r="G178" s="20"/>
      <c r="H178" s="21"/>
    </row>
    <row r="179" spans="1:8" ht="15.75">
      <c r="A179" s="529">
        <v>42</v>
      </c>
      <c r="B179" s="492"/>
      <c r="C179" s="497" t="s">
        <v>685</v>
      </c>
      <c r="D179" s="495" t="s">
        <v>683</v>
      </c>
      <c r="E179" s="499" t="s">
        <v>30</v>
      </c>
      <c r="F179" s="511">
        <v>2</v>
      </c>
      <c r="G179" s="20"/>
      <c r="H179" s="21"/>
    </row>
    <row r="180" spans="1:8" ht="15.75">
      <c r="A180" s="529">
        <v>43</v>
      </c>
      <c r="B180" s="492"/>
      <c r="C180" s="497" t="s">
        <v>686</v>
      </c>
      <c r="D180" s="495" t="s">
        <v>683</v>
      </c>
      <c r="E180" s="499" t="s">
        <v>30</v>
      </c>
      <c r="F180" s="511">
        <v>8</v>
      </c>
      <c r="G180" s="20"/>
      <c r="H180" s="21"/>
    </row>
    <row r="181" spans="1:8" ht="15.75">
      <c r="A181" s="529">
        <v>44</v>
      </c>
      <c r="B181" s="492"/>
      <c r="C181" s="497" t="s">
        <v>687</v>
      </c>
      <c r="D181" s="495" t="s">
        <v>683</v>
      </c>
      <c r="E181" s="499" t="s">
        <v>30</v>
      </c>
      <c r="F181" s="511">
        <v>2</v>
      </c>
      <c r="G181" s="20"/>
      <c r="H181" s="21"/>
    </row>
    <row r="182" spans="1:8" ht="15.75">
      <c r="A182" s="529">
        <v>45</v>
      </c>
      <c r="B182" s="492"/>
      <c r="C182" s="497" t="s">
        <v>688</v>
      </c>
      <c r="D182" s="495" t="s">
        <v>683</v>
      </c>
      <c r="E182" s="499" t="s">
        <v>30</v>
      </c>
      <c r="F182" s="511">
        <v>8</v>
      </c>
      <c r="G182" s="20"/>
      <c r="H182" s="21"/>
    </row>
    <row r="183" spans="1:8" ht="15.75">
      <c r="A183" s="529">
        <v>46</v>
      </c>
      <c r="B183" s="492"/>
      <c r="C183" s="497" t="s">
        <v>689</v>
      </c>
      <c r="D183" s="495" t="s">
        <v>683</v>
      </c>
      <c r="E183" s="499" t="s">
        <v>30</v>
      </c>
      <c r="F183" s="511">
        <v>4</v>
      </c>
      <c r="G183" s="20"/>
      <c r="H183" s="21"/>
    </row>
    <row r="184" spans="1:8" ht="15.75">
      <c r="A184" s="529">
        <v>47</v>
      </c>
      <c r="B184" s="492"/>
      <c r="C184" s="497" t="s">
        <v>690</v>
      </c>
      <c r="D184" s="495" t="s">
        <v>683</v>
      </c>
      <c r="E184" s="499" t="s">
        <v>30</v>
      </c>
      <c r="F184" s="511">
        <v>32</v>
      </c>
      <c r="G184" s="20"/>
      <c r="H184" s="21"/>
    </row>
    <row r="185" spans="1:8" ht="15.75">
      <c r="A185" s="529">
        <v>48</v>
      </c>
      <c r="B185" s="492"/>
      <c r="C185" s="497" t="s">
        <v>691</v>
      </c>
      <c r="D185" s="495" t="s">
        <v>683</v>
      </c>
      <c r="E185" s="499" t="s">
        <v>30</v>
      </c>
      <c r="F185" s="511">
        <v>8</v>
      </c>
      <c r="G185" s="20"/>
      <c r="H185" s="21"/>
    </row>
    <row r="186" spans="1:8" ht="15.75">
      <c r="A186" s="529">
        <v>49</v>
      </c>
      <c r="B186" s="492"/>
      <c r="C186" s="497" t="s">
        <v>692</v>
      </c>
      <c r="D186" s="495" t="s">
        <v>683</v>
      </c>
      <c r="E186" s="499" t="s">
        <v>30</v>
      </c>
      <c r="F186" s="511">
        <v>12</v>
      </c>
      <c r="G186" s="20"/>
      <c r="H186" s="21"/>
    </row>
    <row r="187" spans="1:8" ht="15.75">
      <c r="A187" s="529">
        <v>50</v>
      </c>
      <c r="B187" s="492"/>
      <c r="C187" s="497" t="s">
        <v>693</v>
      </c>
      <c r="D187" s="495" t="s">
        <v>683</v>
      </c>
      <c r="E187" s="499" t="s">
        <v>30</v>
      </c>
      <c r="F187" s="511">
        <v>48</v>
      </c>
      <c r="G187" s="20"/>
      <c r="H187" s="21"/>
    </row>
    <row r="188" spans="1:8" ht="15.75">
      <c r="A188" s="529">
        <v>51</v>
      </c>
      <c r="B188" s="492"/>
      <c r="C188" s="497" t="s">
        <v>694</v>
      </c>
      <c r="D188" s="495" t="s">
        <v>683</v>
      </c>
      <c r="E188" s="499" t="s">
        <v>30</v>
      </c>
      <c r="F188" s="511">
        <v>28</v>
      </c>
      <c r="G188" s="20"/>
      <c r="H188" s="21"/>
    </row>
    <row r="189" spans="1:8" ht="78.75">
      <c r="A189" s="529">
        <v>52</v>
      </c>
      <c r="B189" s="492"/>
      <c r="C189" s="497" t="s">
        <v>695</v>
      </c>
      <c r="D189" s="495" t="s">
        <v>696</v>
      </c>
      <c r="E189" s="496" t="s">
        <v>13</v>
      </c>
      <c r="F189" s="512">
        <v>1</v>
      </c>
      <c r="G189" s="20"/>
      <c r="H189" s="21"/>
    </row>
    <row r="190" spans="1:8" ht="31.5">
      <c r="A190" s="529">
        <v>53</v>
      </c>
      <c r="B190" s="492"/>
      <c r="C190" s="497" t="s">
        <v>697</v>
      </c>
      <c r="D190" s="495"/>
      <c r="E190" s="496" t="s">
        <v>13</v>
      </c>
      <c r="F190" s="512">
        <v>1</v>
      </c>
      <c r="G190" s="20"/>
      <c r="H190" s="21"/>
    </row>
    <row r="191" spans="1:8" ht="31.5">
      <c r="A191" s="529">
        <v>54</v>
      </c>
      <c r="B191" s="492"/>
      <c r="C191" s="497" t="s">
        <v>698</v>
      </c>
      <c r="D191" s="495"/>
      <c r="E191" s="496" t="s">
        <v>13</v>
      </c>
      <c r="F191" s="512">
        <v>2</v>
      </c>
      <c r="G191" s="20"/>
      <c r="H191" s="21"/>
    </row>
    <row r="192" spans="1:8" ht="15.75">
      <c r="A192" s="529">
        <v>55</v>
      </c>
      <c r="B192" s="492"/>
      <c r="C192" s="497" t="s">
        <v>699</v>
      </c>
      <c r="D192" s="513"/>
      <c r="E192" s="499" t="s">
        <v>30</v>
      </c>
      <c r="F192" s="511">
        <v>24</v>
      </c>
      <c r="G192" s="20"/>
      <c r="H192" s="21"/>
    </row>
    <row r="193" spans="1:8" ht="15.75">
      <c r="A193" s="529">
        <v>56</v>
      </c>
      <c r="B193" s="492"/>
      <c r="C193" s="497" t="s">
        <v>700</v>
      </c>
      <c r="D193" s="513"/>
      <c r="E193" s="499" t="s">
        <v>30</v>
      </c>
      <c r="F193" s="511">
        <v>7</v>
      </c>
      <c r="G193" s="20"/>
      <c r="H193" s="21"/>
    </row>
    <row r="194" spans="1:8" ht="15.75">
      <c r="A194" s="529">
        <v>57</v>
      </c>
      <c r="B194" s="492"/>
      <c r="C194" s="497" t="s">
        <v>101</v>
      </c>
      <c r="D194" s="513"/>
      <c r="E194" s="496" t="s">
        <v>13</v>
      </c>
      <c r="F194" s="511">
        <v>1</v>
      </c>
      <c r="G194" s="20"/>
      <c r="H194" s="21"/>
    </row>
    <row r="195" spans="1:8" ht="15.75">
      <c r="A195" s="528" t="s">
        <v>647</v>
      </c>
      <c r="B195" s="492"/>
      <c r="C195" s="514" t="s">
        <v>701</v>
      </c>
      <c r="D195" s="495"/>
      <c r="E195" s="508"/>
      <c r="F195" s="508"/>
      <c r="G195" s="20"/>
      <c r="H195" s="21"/>
    </row>
    <row r="196" spans="1:8" ht="31.5">
      <c r="A196" s="529">
        <v>1</v>
      </c>
      <c r="B196" s="492"/>
      <c r="C196" s="505" t="s">
        <v>704</v>
      </c>
      <c r="D196" s="515" t="s">
        <v>671</v>
      </c>
      <c r="E196" s="511" t="s">
        <v>10</v>
      </c>
      <c r="F196" s="508">
        <v>1600</v>
      </c>
      <c r="G196" s="20"/>
      <c r="H196" s="21"/>
    </row>
    <row r="197" spans="1:8" ht="47.25">
      <c r="A197" s="529">
        <v>2</v>
      </c>
      <c r="B197" s="492"/>
      <c r="C197" s="505" t="s">
        <v>705</v>
      </c>
      <c r="D197" s="515" t="s">
        <v>671</v>
      </c>
      <c r="E197" s="511" t="s">
        <v>10</v>
      </c>
      <c r="F197" s="508">
        <v>500</v>
      </c>
      <c r="G197" s="20"/>
      <c r="H197" s="21"/>
    </row>
    <row r="198" spans="1:8" ht="15.75">
      <c r="A198" s="529">
        <v>3</v>
      </c>
      <c r="B198" s="492"/>
      <c r="C198" s="497" t="s">
        <v>706</v>
      </c>
      <c r="D198" s="515" t="s">
        <v>671</v>
      </c>
      <c r="E198" s="499" t="s">
        <v>30</v>
      </c>
      <c r="F198" s="508">
        <v>31</v>
      </c>
      <c r="G198" s="20"/>
      <c r="H198" s="21"/>
    </row>
    <row r="199" spans="1:8" ht="31.5">
      <c r="A199" s="529">
        <v>4</v>
      </c>
      <c r="B199" s="492"/>
      <c r="C199" s="497" t="s">
        <v>707</v>
      </c>
      <c r="D199" s="515" t="s">
        <v>671</v>
      </c>
      <c r="E199" s="499" t="s">
        <v>30</v>
      </c>
      <c r="F199" s="508">
        <v>14</v>
      </c>
      <c r="G199" s="20"/>
      <c r="H199" s="21"/>
    </row>
    <row r="200" spans="1:8" ht="15.75">
      <c r="A200" s="529">
        <v>5</v>
      </c>
      <c r="B200" s="492"/>
      <c r="C200" s="497" t="s">
        <v>710</v>
      </c>
      <c r="D200" s="515" t="s">
        <v>671</v>
      </c>
      <c r="E200" s="499" t="s">
        <v>30</v>
      </c>
      <c r="F200" s="508">
        <v>76</v>
      </c>
      <c r="G200" s="20"/>
      <c r="H200" s="21"/>
    </row>
    <row r="201" spans="1:8" ht="15.75">
      <c r="A201" s="529">
        <v>6</v>
      </c>
      <c r="B201" s="492"/>
      <c r="C201" s="497" t="s">
        <v>711</v>
      </c>
      <c r="D201" s="515" t="s">
        <v>671</v>
      </c>
      <c r="E201" s="499" t="s">
        <v>30</v>
      </c>
      <c r="F201" s="508">
        <v>19</v>
      </c>
      <c r="G201" s="20"/>
      <c r="H201" s="21"/>
    </row>
    <row r="202" spans="1:8" ht="15.75">
      <c r="A202" s="529">
        <v>7</v>
      </c>
      <c r="B202" s="492"/>
      <c r="C202" s="497" t="s">
        <v>713</v>
      </c>
      <c r="D202" s="515" t="s">
        <v>671</v>
      </c>
      <c r="E202" s="499" t="s">
        <v>30</v>
      </c>
      <c r="F202" s="508">
        <v>12</v>
      </c>
      <c r="G202" s="20"/>
      <c r="H202" s="21"/>
    </row>
    <row r="203" spans="1:8" ht="15.75">
      <c r="A203" s="529">
        <v>8</v>
      </c>
      <c r="B203" s="492"/>
      <c r="C203" s="497" t="s">
        <v>714</v>
      </c>
      <c r="D203" s="515" t="s">
        <v>671</v>
      </c>
      <c r="E203" s="499" t="s">
        <v>30</v>
      </c>
      <c r="F203" s="508">
        <v>6</v>
      </c>
      <c r="G203" s="20"/>
      <c r="H203" s="21"/>
    </row>
    <row r="204" spans="1:8" ht="15.75">
      <c r="A204" s="529">
        <v>9</v>
      </c>
      <c r="B204" s="492"/>
      <c r="C204" s="497" t="s">
        <v>715</v>
      </c>
      <c r="D204" s="515" t="s">
        <v>671</v>
      </c>
      <c r="E204" s="499" t="s">
        <v>30</v>
      </c>
      <c r="F204" s="508">
        <v>4</v>
      </c>
      <c r="G204" s="20"/>
      <c r="H204" s="21"/>
    </row>
    <row r="205" spans="1:8" ht="15.75">
      <c r="A205" s="529">
        <v>10</v>
      </c>
      <c r="B205" s="492"/>
      <c r="C205" s="497" t="s">
        <v>717</v>
      </c>
      <c r="D205" s="515" t="s">
        <v>718</v>
      </c>
      <c r="E205" s="496" t="s">
        <v>13</v>
      </c>
      <c r="F205" s="508">
        <v>1</v>
      </c>
      <c r="G205" s="20"/>
      <c r="H205" s="21"/>
    </row>
    <row r="206" spans="1:8" ht="15.75">
      <c r="A206" s="529">
        <v>11</v>
      </c>
      <c r="B206" s="492"/>
      <c r="C206" s="497" t="s">
        <v>719</v>
      </c>
      <c r="D206" s="515" t="s">
        <v>720</v>
      </c>
      <c r="E206" s="496" t="s">
        <v>13</v>
      </c>
      <c r="F206" s="508">
        <v>62</v>
      </c>
      <c r="G206" s="20"/>
      <c r="H206" s="21"/>
    </row>
    <row r="207" spans="1:8" ht="15.75">
      <c r="A207" s="529">
        <v>12</v>
      </c>
      <c r="B207" s="492"/>
      <c r="C207" s="497" t="s">
        <v>721</v>
      </c>
      <c r="D207" s="495" t="s">
        <v>593</v>
      </c>
      <c r="E207" s="511" t="s">
        <v>10</v>
      </c>
      <c r="F207" s="508">
        <v>20</v>
      </c>
      <c r="G207" s="20"/>
      <c r="H207" s="21"/>
    </row>
    <row r="208" spans="1:8" ht="15.75">
      <c r="A208" s="529">
        <v>13</v>
      </c>
      <c r="B208" s="492"/>
      <c r="C208" s="497" t="s">
        <v>722</v>
      </c>
      <c r="D208" s="495" t="s">
        <v>593</v>
      </c>
      <c r="E208" s="511" t="s">
        <v>10</v>
      </c>
      <c r="F208" s="508">
        <v>50</v>
      </c>
      <c r="G208" s="20"/>
      <c r="H208" s="21"/>
    </row>
    <row r="209" spans="1:8" ht="15.75">
      <c r="A209" s="529">
        <v>14</v>
      </c>
      <c r="B209" s="492"/>
      <c r="C209" s="497" t="s">
        <v>723</v>
      </c>
      <c r="D209" s="495" t="s">
        <v>593</v>
      </c>
      <c r="E209" s="511" t="s">
        <v>10</v>
      </c>
      <c r="F209" s="508">
        <v>500</v>
      </c>
      <c r="G209" s="20"/>
      <c r="H209" s="21"/>
    </row>
    <row r="210" spans="1:8" ht="15.75">
      <c r="A210" s="529">
        <v>15</v>
      </c>
      <c r="B210" s="492"/>
      <c r="C210" s="497" t="s">
        <v>724</v>
      </c>
      <c r="D210" s="495" t="s">
        <v>593</v>
      </c>
      <c r="E210" s="511" t="s">
        <v>10</v>
      </c>
      <c r="F210" s="508">
        <v>800</v>
      </c>
      <c r="G210" s="20"/>
      <c r="H210" s="21"/>
    </row>
    <row r="211" spans="1:8" ht="15.75">
      <c r="A211" s="529">
        <v>16</v>
      </c>
      <c r="B211" s="492"/>
      <c r="C211" s="497" t="s">
        <v>725</v>
      </c>
      <c r="D211" s="495" t="s">
        <v>593</v>
      </c>
      <c r="E211" s="511" t="s">
        <v>10</v>
      </c>
      <c r="F211" s="508">
        <v>2300</v>
      </c>
      <c r="G211" s="20"/>
      <c r="H211" s="21"/>
    </row>
    <row r="212" spans="1:8" ht="15.75">
      <c r="A212" s="529">
        <v>17</v>
      </c>
      <c r="B212" s="492"/>
      <c r="C212" s="497" t="s">
        <v>726</v>
      </c>
      <c r="D212" s="515" t="s">
        <v>671</v>
      </c>
      <c r="E212" s="499" t="s">
        <v>30</v>
      </c>
      <c r="F212" s="508">
        <v>6</v>
      </c>
      <c r="G212" s="20"/>
      <c r="H212" s="21"/>
    </row>
    <row r="213" spans="1:8" ht="15.75">
      <c r="A213" s="529">
        <v>18</v>
      </c>
      <c r="B213" s="492"/>
      <c r="C213" s="497" t="s">
        <v>727</v>
      </c>
      <c r="D213" s="495"/>
      <c r="E213" s="511" t="s">
        <v>10</v>
      </c>
      <c r="F213" s="508">
        <v>80</v>
      </c>
      <c r="G213" s="20"/>
      <c r="H213" s="21"/>
    </row>
    <row r="214" spans="1:8" ht="15.75">
      <c r="A214" s="529">
        <v>19</v>
      </c>
      <c r="B214" s="492"/>
      <c r="C214" s="497" t="s">
        <v>728</v>
      </c>
      <c r="D214" s="510"/>
      <c r="E214" s="496" t="s">
        <v>13</v>
      </c>
      <c r="F214" s="511">
        <v>1</v>
      </c>
      <c r="G214" s="20"/>
      <c r="H214" s="21"/>
    </row>
    <row r="215" spans="1:8" ht="15.75">
      <c r="A215" s="528" t="s">
        <v>729</v>
      </c>
      <c r="B215" s="492"/>
      <c r="C215" s="494" t="s">
        <v>730</v>
      </c>
      <c r="D215" s="510"/>
      <c r="E215" s="511"/>
      <c r="F215" s="511"/>
      <c r="G215" s="20"/>
      <c r="H215" s="21"/>
    </row>
    <row r="216" spans="1:8" ht="31.5">
      <c r="A216" s="529">
        <v>1</v>
      </c>
      <c r="B216" s="492"/>
      <c r="C216" s="516" t="s">
        <v>731</v>
      </c>
      <c r="D216" s="517" t="s">
        <v>732</v>
      </c>
      <c r="E216" s="511" t="s">
        <v>10</v>
      </c>
      <c r="F216" s="518">
        <v>1300</v>
      </c>
      <c r="G216" s="20"/>
      <c r="H216" s="21"/>
    </row>
    <row r="217" spans="1:8" ht="173.25">
      <c r="A217" s="529">
        <v>2</v>
      </c>
      <c r="B217" s="492"/>
      <c r="C217" s="516" t="s">
        <v>733</v>
      </c>
      <c r="D217" s="517" t="s">
        <v>732</v>
      </c>
      <c r="E217" s="496" t="s">
        <v>13</v>
      </c>
      <c r="F217" s="518">
        <v>2</v>
      </c>
      <c r="G217" s="20"/>
      <c r="H217" s="21"/>
    </row>
    <row r="218" spans="1:8" ht="15.75">
      <c r="A218" s="529">
        <v>3</v>
      </c>
      <c r="B218" s="492"/>
      <c r="C218" s="519" t="s">
        <v>734</v>
      </c>
      <c r="D218" s="517" t="s">
        <v>732</v>
      </c>
      <c r="E218" s="496" t="s">
        <v>13</v>
      </c>
      <c r="F218" s="518">
        <v>1</v>
      </c>
      <c r="G218" s="20"/>
      <c r="H218" s="21"/>
    </row>
    <row r="219" spans="1:8" ht="31.5">
      <c r="A219" s="529">
        <v>4</v>
      </c>
      <c r="B219" s="492"/>
      <c r="C219" s="519" t="s">
        <v>735</v>
      </c>
      <c r="D219" s="517" t="s">
        <v>732</v>
      </c>
      <c r="E219" s="496" t="s">
        <v>13</v>
      </c>
      <c r="F219" s="518">
        <v>1</v>
      </c>
      <c r="G219" s="20"/>
      <c r="H219" s="21"/>
    </row>
    <row r="220" spans="1:8" ht="31.5">
      <c r="A220" s="529">
        <v>5</v>
      </c>
      <c r="B220" s="492"/>
      <c r="C220" s="519" t="s">
        <v>736</v>
      </c>
      <c r="D220" s="517" t="s">
        <v>732</v>
      </c>
      <c r="E220" s="496" t="s">
        <v>13</v>
      </c>
      <c r="F220" s="518">
        <v>2</v>
      </c>
      <c r="G220" s="20"/>
      <c r="H220" s="21"/>
    </row>
    <row r="221" spans="1:8">
      <c r="A221" s="256"/>
      <c r="B221" s="492"/>
      <c r="C221" s="284" t="s">
        <v>737</v>
      </c>
      <c r="D221" s="286"/>
      <c r="E221" s="287"/>
      <c r="F221" s="287"/>
      <c r="G221" s="20"/>
      <c r="H221" s="21"/>
    </row>
    <row r="222" spans="1:8" ht="15.75">
      <c r="A222" s="506" t="s">
        <v>509</v>
      </c>
      <c r="B222" s="492"/>
      <c r="C222" s="501" t="s">
        <v>567</v>
      </c>
      <c r="D222" s="496"/>
      <c r="E222" s="499"/>
      <c r="F222" s="499"/>
      <c r="G222" s="20"/>
      <c r="H222" s="21"/>
    </row>
    <row r="223" spans="1:8" ht="110.25">
      <c r="A223" s="527">
        <v>1</v>
      </c>
      <c r="B223" s="492"/>
      <c r="C223" s="502" t="s">
        <v>1695</v>
      </c>
      <c r="D223" s="503" t="s">
        <v>738</v>
      </c>
      <c r="E223" s="496" t="s">
        <v>13</v>
      </c>
      <c r="F223" s="499">
        <v>8</v>
      </c>
      <c r="G223" s="20"/>
      <c r="H223" s="21"/>
    </row>
    <row r="224" spans="1:8" ht="47.25">
      <c r="A224" s="527">
        <v>2</v>
      </c>
      <c r="B224" s="492"/>
      <c r="C224" s="502" t="s">
        <v>739</v>
      </c>
      <c r="D224" s="504" t="s">
        <v>740</v>
      </c>
      <c r="E224" s="496" t="s">
        <v>13</v>
      </c>
      <c r="F224" s="499">
        <v>1</v>
      </c>
      <c r="G224" s="20"/>
      <c r="H224" s="21"/>
    </row>
    <row r="225" spans="1:8" ht="15.75">
      <c r="A225" s="528" t="s">
        <v>566</v>
      </c>
      <c r="B225" s="492"/>
      <c r="C225" s="494" t="s">
        <v>577</v>
      </c>
      <c r="D225" s="495"/>
      <c r="E225" s="495"/>
      <c r="F225" s="495"/>
      <c r="G225" s="20"/>
      <c r="H225" s="21"/>
    </row>
    <row r="226" spans="1:8" ht="31.5">
      <c r="A226" s="529">
        <v>1</v>
      </c>
      <c r="B226" s="492"/>
      <c r="C226" s="505" t="s">
        <v>586</v>
      </c>
      <c r="D226" s="495" t="s">
        <v>585</v>
      </c>
      <c r="E226" s="496" t="s">
        <v>13</v>
      </c>
      <c r="F226" s="499">
        <v>1</v>
      </c>
      <c r="G226" s="20"/>
      <c r="H226" s="21"/>
    </row>
    <row r="227" spans="1:8" ht="15.75">
      <c r="A227" s="529">
        <v>2</v>
      </c>
      <c r="B227" s="492"/>
      <c r="C227" s="497" t="s">
        <v>587</v>
      </c>
      <c r="D227" s="495" t="s">
        <v>588</v>
      </c>
      <c r="E227" s="496" t="s">
        <v>13</v>
      </c>
      <c r="F227" s="508">
        <v>1</v>
      </c>
      <c r="G227" s="20"/>
      <c r="H227" s="21"/>
    </row>
    <row r="228" spans="1:8" ht="15.75">
      <c r="A228" s="529">
        <v>3</v>
      </c>
      <c r="B228" s="492"/>
      <c r="C228" s="497" t="s">
        <v>589</v>
      </c>
      <c r="D228" s="495"/>
      <c r="E228" s="499" t="s">
        <v>30</v>
      </c>
      <c r="F228" s="508">
        <v>10</v>
      </c>
      <c r="G228" s="20"/>
      <c r="H228" s="21"/>
    </row>
    <row r="229" spans="1:8" ht="15.75">
      <c r="A229" s="530" t="s">
        <v>576</v>
      </c>
      <c r="B229" s="492"/>
      <c r="C229" s="494" t="s">
        <v>591</v>
      </c>
      <c r="D229" s="495"/>
      <c r="E229" s="508"/>
      <c r="F229" s="508"/>
      <c r="G229" s="20"/>
      <c r="H229" s="21"/>
    </row>
    <row r="230" spans="1:8" ht="15.75">
      <c r="A230" s="531">
        <v>1</v>
      </c>
      <c r="B230" s="492"/>
      <c r="C230" s="497" t="s">
        <v>614</v>
      </c>
      <c r="D230" s="495" t="s">
        <v>610</v>
      </c>
      <c r="E230" s="508" t="s">
        <v>10</v>
      </c>
      <c r="F230" s="508">
        <v>100</v>
      </c>
      <c r="G230" s="20"/>
      <c r="H230" s="21"/>
    </row>
    <row r="231" spans="1:8" ht="15.75">
      <c r="A231" s="531">
        <v>2</v>
      </c>
      <c r="B231" s="492"/>
      <c r="C231" s="497" t="s">
        <v>616</v>
      </c>
      <c r="D231" s="495" t="s">
        <v>610</v>
      </c>
      <c r="E231" s="508" t="s">
        <v>10</v>
      </c>
      <c r="F231" s="508">
        <v>50</v>
      </c>
      <c r="G231" s="20"/>
      <c r="H231" s="21"/>
    </row>
    <row r="232" spans="1:8" ht="15.75">
      <c r="A232" s="531">
        <v>3</v>
      </c>
      <c r="B232" s="492"/>
      <c r="C232" s="497" t="s">
        <v>617</v>
      </c>
      <c r="D232" s="495" t="s">
        <v>610</v>
      </c>
      <c r="E232" s="508" t="s">
        <v>10</v>
      </c>
      <c r="F232" s="508">
        <v>100</v>
      </c>
      <c r="G232" s="20"/>
      <c r="H232" s="21"/>
    </row>
    <row r="233" spans="1:8" ht="15.75">
      <c r="A233" s="531">
        <v>4</v>
      </c>
      <c r="B233" s="492"/>
      <c r="C233" s="497" t="s">
        <v>627</v>
      </c>
      <c r="D233" s="495" t="s">
        <v>623</v>
      </c>
      <c r="E233" s="508" t="s">
        <v>10</v>
      </c>
      <c r="F233" s="508">
        <v>50</v>
      </c>
      <c r="G233" s="20"/>
      <c r="H233" s="21"/>
    </row>
    <row r="234" spans="1:8" ht="15.75">
      <c r="A234" s="531">
        <v>5</v>
      </c>
      <c r="B234" s="492"/>
      <c r="C234" s="497" t="s">
        <v>628</v>
      </c>
      <c r="D234" s="495" t="s">
        <v>629</v>
      </c>
      <c r="E234" s="496" t="s">
        <v>13</v>
      </c>
      <c r="F234" s="508">
        <v>1</v>
      </c>
      <c r="G234" s="20"/>
      <c r="H234" s="21"/>
    </row>
    <row r="235" spans="1:8" ht="15.75">
      <c r="A235" s="528" t="s">
        <v>590</v>
      </c>
      <c r="B235" s="492"/>
      <c r="C235" s="494" t="s">
        <v>631</v>
      </c>
      <c r="D235" s="495"/>
      <c r="E235" s="508"/>
      <c r="F235" s="508"/>
      <c r="G235" s="20"/>
      <c r="H235" s="21"/>
    </row>
    <row r="236" spans="1:8" ht="31.5">
      <c r="A236" s="529">
        <v>1</v>
      </c>
      <c r="B236" s="492"/>
      <c r="C236" s="497" t="s">
        <v>638</v>
      </c>
      <c r="D236" s="495" t="s">
        <v>578</v>
      </c>
      <c r="E236" s="496" t="s">
        <v>13</v>
      </c>
      <c r="F236" s="508">
        <v>3</v>
      </c>
      <c r="G236" s="20"/>
      <c r="H236" s="21"/>
    </row>
    <row r="237" spans="1:8" ht="15.75">
      <c r="A237" s="529">
        <v>2</v>
      </c>
      <c r="B237" s="492"/>
      <c r="C237" s="497" t="s">
        <v>643</v>
      </c>
      <c r="D237" s="495"/>
      <c r="E237" s="499" t="s">
        <v>30</v>
      </c>
      <c r="F237" s="508">
        <v>3</v>
      </c>
      <c r="G237" s="20"/>
      <c r="H237" s="21"/>
    </row>
    <row r="238" spans="1:8" ht="15.75">
      <c r="A238" s="528" t="s">
        <v>630</v>
      </c>
      <c r="B238" s="492"/>
      <c r="C238" s="494" t="s">
        <v>648</v>
      </c>
      <c r="D238" s="495"/>
      <c r="E238" s="508"/>
      <c r="F238" s="508"/>
      <c r="G238" s="20"/>
      <c r="H238" s="21"/>
    </row>
    <row r="239" spans="1:8" ht="15.75">
      <c r="A239" s="529">
        <v>1</v>
      </c>
      <c r="B239" s="492"/>
      <c r="C239" s="509" t="s">
        <v>650</v>
      </c>
      <c r="D239" s="495" t="s">
        <v>649</v>
      </c>
      <c r="E239" s="508" t="s">
        <v>10</v>
      </c>
      <c r="F239" s="508">
        <v>31</v>
      </c>
      <c r="G239" s="20"/>
      <c r="H239" s="21"/>
    </row>
    <row r="240" spans="1:8" ht="15.75">
      <c r="A240" s="529">
        <v>2</v>
      </c>
      <c r="B240" s="492"/>
      <c r="C240" s="509" t="s">
        <v>658</v>
      </c>
      <c r="D240" s="495" t="s">
        <v>649</v>
      </c>
      <c r="E240" s="499" t="s">
        <v>30</v>
      </c>
      <c r="F240" s="508">
        <v>2</v>
      </c>
      <c r="G240" s="20"/>
      <c r="H240" s="21"/>
    </row>
    <row r="241" spans="1:8" ht="15.75">
      <c r="A241" s="529">
        <v>3</v>
      </c>
      <c r="B241" s="492"/>
      <c r="C241" s="497" t="s">
        <v>101</v>
      </c>
      <c r="D241" s="513"/>
      <c r="E241" s="496" t="s">
        <v>13</v>
      </c>
      <c r="F241" s="511">
        <v>1</v>
      </c>
      <c r="G241" s="20"/>
      <c r="H241" s="21"/>
    </row>
    <row r="242" spans="1:8" ht="15.75">
      <c r="A242" s="528" t="s">
        <v>647</v>
      </c>
      <c r="B242" s="492"/>
      <c r="C242" s="494" t="s">
        <v>701</v>
      </c>
      <c r="D242" s="495"/>
      <c r="E242" s="508"/>
      <c r="F242" s="508"/>
      <c r="G242" s="20"/>
      <c r="H242" s="21"/>
    </row>
    <row r="243" spans="1:8" ht="15.75">
      <c r="A243" s="529">
        <v>1</v>
      </c>
      <c r="B243" s="492"/>
      <c r="C243" s="497" t="s">
        <v>702</v>
      </c>
      <c r="D243" s="515" t="s">
        <v>671</v>
      </c>
      <c r="E243" s="511" t="s">
        <v>10</v>
      </c>
      <c r="F243" s="508">
        <v>70</v>
      </c>
      <c r="G243" s="20"/>
      <c r="H243" s="21"/>
    </row>
    <row r="244" spans="1:8" ht="15.75">
      <c r="A244" s="529">
        <v>2</v>
      </c>
      <c r="B244" s="492"/>
      <c r="C244" s="497" t="s">
        <v>703</v>
      </c>
      <c r="D244" s="515" t="s">
        <v>671</v>
      </c>
      <c r="E244" s="511" t="s">
        <v>10</v>
      </c>
      <c r="F244" s="508">
        <v>20</v>
      </c>
      <c r="G244" s="20"/>
      <c r="H244" s="21"/>
    </row>
    <row r="245" spans="1:8" ht="63">
      <c r="A245" s="529">
        <v>3</v>
      </c>
      <c r="B245" s="492"/>
      <c r="C245" s="505" t="s">
        <v>1481</v>
      </c>
      <c r="D245" s="515" t="s">
        <v>671</v>
      </c>
      <c r="E245" s="511" t="s">
        <v>10</v>
      </c>
      <c r="F245" s="508">
        <v>100</v>
      </c>
      <c r="G245" s="20"/>
      <c r="H245" s="21"/>
    </row>
    <row r="246" spans="1:8" ht="15.75">
      <c r="A246" s="529">
        <v>4</v>
      </c>
      <c r="B246" s="492"/>
      <c r="C246" s="497" t="s">
        <v>1482</v>
      </c>
      <c r="D246" s="515" t="s">
        <v>671</v>
      </c>
      <c r="E246" s="499" t="s">
        <v>30</v>
      </c>
      <c r="F246" s="508">
        <v>6</v>
      </c>
      <c r="G246" s="20"/>
      <c r="H246" s="21"/>
    </row>
    <row r="247" spans="1:8" ht="31.5">
      <c r="A247" s="529">
        <v>5</v>
      </c>
      <c r="B247" s="492"/>
      <c r="C247" s="497" t="s">
        <v>707</v>
      </c>
      <c r="D247" s="515" t="s">
        <v>671</v>
      </c>
      <c r="E247" s="499" t="s">
        <v>30</v>
      </c>
      <c r="F247" s="508">
        <v>1</v>
      </c>
      <c r="G247" s="20"/>
      <c r="H247" s="21"/>
    </row>
    <row r="248" spans="1:8" ht="31.5">
      <c r="A248" s="529">
        <v>6</v>
      </c>
      <c r="B248" s="492"/>
      <c r="C248" s="497" t="s">
        <v>708</v>
      </c>
      <c r="D248" s="515" t="s">
        <v>671</v>
      </c>
      <c r="E248" s="499" t="s">
        <v>30</v>
      </c>
      <c r="F248" s="508">
        <v>6</v>
      </c>
      <c r="G248" s="20"/>
      <c r="H248" s="21"/>
    </row>
    <row r="249" spans="1:8" ht="31.5">
      <c r="A249" s="529">
        <v>7</v>
      </c>
      <c r="B249" s="492"/>
      <c r="C249" s="497" t="s">
        <v>709</v>
      </c>
      <c r="D249" s="515" t="s">
        <v>671</v>
      </c>
      <c r="E249" s="499" t="s">
        <v>30</v>
      </c>
      <c r="F249" s="508">
        <v>24</v>
      </c>
      <c r="G249" s="20"/>
      <c r="H249" s="21"/>
    </row>
    <row r="250" spans="1:8" ht="15.75">
      <c r="A250" s="529">
        <v>8</v>
      </c>
      <c r="B250" s="492"/>
      <c r="C250" s="497" t="s">
        <v>710</v>
      </c>
      <c r="D250" s="515" t="s">
        <v>671</v>
      </c>
      <c r="E250" s="499" t="s">
        <v>30</v>
      </c>
      <c r="F250" s="508">
        <v>6</v>
      </c>
      <c r="G250" s="20"/>
      <c r="H250" s="21"/>
    </row>
    <row r="251" spans="1:8" ht="15.75">
      <c r="A251" s="529">
        <v>9</v>
      </c>
      <c r="B251" s="492"/>
      <c r="C251" s="497" t="s">
        <v>711</v>
      </c>
      <c r="D251" s="515" t="s">
        <v>671</v>
      </c>
      <c r="E251" s="499" t="s">
        <v>30</v>
      </c>
      <c r="F251" s="508">
        <v>2</v>
      </c>
      <c r="G251" s="20"/>
      <c r="H251" s="21"/>
    </row>
    <row r="252" spans="1:8" ht="15.75">
      <c r="A252" s="529">
        <v>10</v>
      </c>
      <c r="B252" s="492"/>
      <c r="C252" s="497" t="s">
        <v>712</v>
      </c>
      <c r="D252" s="515" t="s">
        <v>671</v>
      </c>
      <c r="E252" s="499" t="s">
        <v>30</v>
      </c>
      <c r="F252" s="508">
        <v>6</v>
      </c>
      <c r="G252" s="20"/>
      <c r="H252" s="21"/>
    </row>
    <row r="253" spans="1:8" ht="15.75">
      <c r="A253" s="529">
        <v>11</v>
      </c>
      <c r="B253" s="492"/>
      <c r="C253" s="497" t="s">
        <v>713</v>
      </c>
      <c r="D253" s="515" t="s">
        <v>671</v>
      </c>
      <c r="E253" s="499" t="s">
        <v>30</v>
      </c>
      <c r="F253" s="508">
        <v>1</v>
      </c>
      <c r="G253" s="20"/>
      <c r="H253" s="21"/>
    </row>
    <row r="254" spans="1:8" ht="31.5">
      <c r="A254" s="529">
        <v>12</v>
      </c>
      <c r="B254" s="492"/>
      <c r="C254" s="497" t="s">
        <v>716</v>
      </c>
      <c r="D254" s="515" t="s">
        <v>671</v>
      </c>
      <c r="E254" s="499" t="s">
        <v>30</v>
      </c>
      <c r="F254" s="508">
        <v>6</v>
      </c>
      <c r="G254" s="20"/>
      <c r="H254" s="21"/>
    </row>
    <row r="255" spans="1:8" ht="15.75">
      <c r="A255" s="529">
        <v>13</v>
      </c>
      <c r="B255" s="492"/>
      <c r="C255" s="497" t="s">
        <v>723</v>
      </c>
      <c r="D255" s="495" t="s">
        <v>593</v>
      </c>
      <c r="E255" s="511" t="s">
        <v>10</v>
      </c>
      <c r="F255" s="508">
        <v>20</v>
      </c>
      <c r="G255" s="20"/>
      <c r="H255" s="21"/>
    </row>
    <row r="256" spans="1:8" ht="15.75">
      <c r="A256" s="529">
        <v>14</v>
      </c>
      <c r="B256" s="492"/>
      <c r="C256" s="497" t="s">
        <v>725</v>
      </c>
      <c r="D256" s="495" t="s">
        <v>593</v>
      </c>
      <c r="E256" s="511" t="s">
        <v>10</v>
      </c>
      <c r="F256" s="508">
        <v>50</v>
      </c>
      <c r="G256" s="20"/>
      <c r="H256" s="21"/>
    </row>
    <row r="257" spans="1:8" ht="15.75">
      <c r="A257" s="529">
        <v>15</v>
      </c>
      <c r="B257" s="492"/>
      <c r="C257" s="497" t="s">
        <v>726</v>
      </c>
      <c r="D257" s="515" t="s">
        <v>671</v>
      </c>
      <c r="E257" s="499" t="s">
        <v>30</v>
      </c>
      <c r="F257" s="508">
        <v>1</v>
      </c>
      <c r="G257" s="20"/>
      <c r="H257" s="21"/>
    </row>
    <row r="258" spans="1:8" ht="15.75">
      <c r="A258" s="529">
        <v>16</v>
      </c>
      <c r="B258" s="492"/>
      <c r="C258" s="497" t="s">
        <v>727</v>
      </c>
      <c r="D258" s="495"/>
      <c r="E258" s="511" t="s">
        <v>10</v>
      </c>
      <c r="F258" s="508">
        <v>20</v>
      </c>
      <c r="G258" s="20"/>
      <c r="H258" s="21"/>
    </row>
    <row r="259" spans="1:8" ht="15.75">
      <c r="A259" s="529">
        <v>17</v>
      </c>
      <c r="B259" s="492"/>
      <c r="C259" s="497" t="s">
        <v>728</v>
      </c>
      <c r="D259" s="510"/>
      <c r="E259" s="496" t="s">
        <v>13</v>
      </c>
      <c r="F259" s="511">
        <v>1</v>
      </c>
      <c r="G259" s="20"/>
      <c r="H259" s="21"/>
    </row>
    <row r="260" spans="1:8">
      <c r="A260" s="520"/>
      <c r="B260" s="521"/>
      <c r="C260" s="522"/>
      <c r="D260" s="522"/>
      <c r="E260" s="523"/>
      <c r="F260" s="524"/>
      <c r="G260" s="20"/>
      <c r="H260" s="21"/>
    </row>
    <row r="261" spans="1:8" ht="14.25">
      <c r="A261" s="525"/>
      <c r="B261" s="525"/>
      <c r="C261" s="414"/>
      <c r="D261" s="414"/>
      <c r="E261" s="414" t="s">
        <v>1</v>
      </c>
      <c r="F261" s="384"/>
      <c r="G261" s="20"/>
      <c r="H261" s="21"/>
    </row>
    <row r="263" spans="1:8" s="50" customFormat="1" ht="12.75" customHeight="1">
      <c r="B263" s="51" t="str">
        <f>'1,1'!B22</f>
        <v>Piezīmes:</v>
      </c>
    </row>
    <row r="264" spans="1:8" s="50" customFormat="1" ht="45" customHeight="1">
      <c r="A264"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64" s="998"/>
      <c r="C264" s="998"/>
      <c r="D264" s="998"/>
      <c r="E264" s="998"/>
      <c r="F264" s="998"/>
      <c r="G264" s="998"/>
      <c r="H264" s="998"/>
    </row>
  </sheetData>
  <mergeCells count="8">
    <mergeCell ref="A264:H26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topLeftCell="A14" zoomScaleNormal="100" zoomScaleSheetLayoutView="100" workbookViewId="0">
      <selection activeCell="F11" sqref="F11:F52"/>
    </sheetView>
  </sheetViews>
  <sheetFormatPr defaultColWidth="9.140625" defaultRowHeight="12.75"/>
  <cols>
    <col min="1" max="1" width="12.140625" style="14" customWidth="1"/>
    <col min="2" max="2" width="16.28515625" style="14" hidden="1" customWidth="1"/>
    <col min="3" max="3" width="40.285156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2,7</v>
      </c>
      <c r="F1" s="10"/>
      <c r="G1" s="10"/>
      <c r="H1" s="10"/>
    </row>
    <row r="2" spans="1:8" s="9" customFormat="1" ht="18.75">
      <c r="A2" s="1001" t="str">
        <f>C9</f>
        <v>Sakaru sistēmas (datoru un telefonu tīkli)</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250</v>
      </c>
      <c r="D9" s="245"/>
      <c r="E9" s="25"/>
      <c r="F9" s="26"/>
      <c r="G9" s="20"/>
      <c r="H9" s="21"/>
    </row>
    <row r="10" spans="1:8" ht="25.5">
      <c r="A10" s="288"/>
      <c r="B10" s="455"/>
      <c r="C10" s="289" t="s">
        <v>741</v>
      </c>
      <c r="D10" s="290"/>
      <c r="E10" s="291"/>
      <c r="F10" s="291"/>
      <c r="G10" s="20"/>
      <c r="H10" s="21"/>
    </row>
    <row r="11" spans="1:8" ht="30">
      <c r="A11" s="532">
        <v>1</v>
      </c>
      <c r="B11" s="455"/>
      <c r="C11" s="533" t="s">
        <v>742</v>
      </c>
      <c r="D11" s="534" t="s">
        <v>743</v>
      </c>
      <c r="E11" s="535" t="s">
        <v>102</v>
      </c>
      <c r="F11" s="536">
        <v>1</v>
      </c>
      <c r="G11" s="20"/>
      <c r="H11" s="21"/>
    </row>
    <row r="12" spans="1:8" ht="30">
      <c r="A12" s="532">
        <v>2</v>
      </c>
      <c r="B12" s="455"/>
      <c r="C12" s="533" t="s">
        <v>742</v>
      </c>
      <c r="D12" s="534" t="s">
        <v>744</v>
      </c>
      <c r="E12" s="535" t="s">
        <v>102</v>
      </c>
      <c r="F12" s="536">
        <v>1</v>
      </c>
      <c r="G12" s="20"/>
      <c r="H12" s="21"/>
    </row>
    <row r="13" spans="1:8" ht="15">
      <c r="A13" s="532">
        <v>3</v>
      </c>
      <c r="B13" s="455"/>
      <c r="C13" s="533" t="s">
        <v>745</v>
      </c>
      <c r="D13" s="534"/>
      <c r="E13" s="535" t="s">
        <v>102</v>
      </c>
      <c r="F13" s="536">
        <v>2</v>
      </c>
      <c r="G13" s="20"/>
      <c r="H13" s="21"/>
    </row>
    <row r="14" spans="1:8" ht="15">
      <c r="A14" s="532">
        <v>4</v>
      </c>
      <c r="B14" s="455"/>
      <c r="C14" s="533" t="s">
        <v>746</v>
      </c>
      <c r="D14" s="534"/>
      <c r="E14" s="535" t="s">
        <v>102</v>
      </c>
      <c r="F14" s="536">
        <v>2</v>
      </c>
      <c r="G14" s="20"/>
      <c r="H14" s="21"/>
    </row>
    <row r="15" spans="1:8" ht="30">
      <c r="A15" s="532">
        <v>5</v>
      </c>
      <c r="B15" s="455"/>
      <c r="C15" s="533" t="s">
        <v>747</v>
      </c>
      <c r="D15" s="534"/>
      <c r="E15" s="535" t="s">
        <v>102</v>
      </c>
      <c r="F15" s="536">
        <v>2</v>
      </c>
      <c r="G15" s="20"/>
      <c r="H15" s="21"/>
    </row>
    <row r="16" spans="1:8" ht="30">
      <c r="A16" s="532">
        <v>6</v>
      </c>
      <c r="B16" s="455"/>
      <c r="C16" s="533" t="s">
        <v>748</v>
      </c>
      <c r="D16" s="534"/>
      <c r="E16" s="535" t="s">
        <v>102</v>
      </c>
      <c r="F16" s="536">
        <v>3</v>
      </c>
      <c r="G16" s="20"/>
      <c r="H16" s="21"/>
    </row>
    <row r="17" spans="1:8" ht="15">
      <c r="A17" s="532">
        <v>7</v>
      </c>
      <c r="B17" s="455"/>
      <c r="C17" s="533" t="s">
        <v>749</v>
      </c>
      <c r="D17" s="534" t="s">
        <v>750</v>
      </c>
      <c r="E17" s="535" t="s">
        <v>7</v>
      </c>
      <c r="F17" s="536">
        <v>1</v>
      </c>
      <c r="G17" s="20"/>
      <c r="H17" s="21"/>
    </row>
    <row r="18" spans="1:8" ht="15">
      <c r="A18" s="532">
        <v>8</v>
      </c>
      <c r="B18" s="455"/>
      <c r="C18" s="533" t="s">
        <v>751</v>
      </c>
      <c r="D18" s="534" t="s">
        <v>752</v>
      </c>
      <c r="E18" s="535" t="s">
        <v>7</v>
      </c>
      <c r="F18" s="536">
        <v>4</v>
      </c>
      <c r="G18" s="20"/>
      <c r="H18" s="21"/>
    </row>
    <row r="19" spans="1:8" ht="30">
      <c r="A19" s="532">
        <v>9</v>
      </c>
      <c r="B19" s="455"/>
      <c r="C19" s="533" t="s">
        <v>753</v>
      </c>
      <c r="D19" s="537" t="s">
        <v>754</v>
      </c>
      <c r="E19" s="535" t="s">
        <v>7</v>
      </c>
      <c r="F19" s="536">
        <v>1</v>
      </c>
      <c r="G19" s="20"/>
      <c r="H19" s="21"/>
    </row>
    <row r="20" spans="1:8" ht="30">
      <c r="A20" s="532">
        <v>10</v>
      </c>
      <c r="B20" s="455"/>
      <c r="C20" s="533" t="s">
        <v>755</v>
      </c>
      <c r="D20" s="537" t="s">
        <v>756</v>
      </c>
      <c r="E20" s="535" t="s">
        <v>7</v>
      </c>
      <c r="F20" s="536">
        <v>1</v>
      </c>
      <c r="G20" s="20"/>
      <c r="H20" s="21"/>
    </row>
    <row r="21" spans="1:8" ht="30">
      <c r="A21" s="532">
        <v>11</v>
      </c>
      <c r="B21" s="455"/>
      <c r="C21" s="533" t="s">
        <v>757</v>
      </c>
      <c r="D21" s="537" t="s">
        <v>758</v>
      </c>
      <c r="E21" s="535" t="s">
        <v>7</v>
      </c>
      <c r="F21" s="536">
        <v>2</v>
      </c>
      <c r="G21" s="20"/>
      <c r="H21" s="21"/>
    </row>
    <row r="22" spans="1:8" ht="15">
      <c r="A22" s="532">
        <v>12</v>
      </c>
      <c r="B22" s="455"/>
      <c r="C22" s="533" t="s">
        <v>759</v>
      </c>
      <c r="D22" s="537"/>
      <c r="E22" s="535" t="s">
        <v>7</v>
      </c>
      <c r="F22" s="536">
        <v>12</v>
      </c>
      <c r="G22" s="20"/>
      <c r="H22" s="21"/>
    </row>
    <row r="23" spans="1:8" ht="15">
      <c r="A23" s="532">
        <v>13</v>
      </c>
      <c r="B23" s="455"/>
      <c r="C23" s="533" t="s">
        <v>760</v>
      </c>
      <c r="D23" s="537" t="s">
        <v>761</v>
      </c>
      <c r="E23" s="535" t="s">
        <v>7</v>
      </c>
      <c r="F23" s="536">
        <v>4</v>
      </c>
      <c r="G23" s="20"/>
      <c r="H23" s="21"/>
    </row>
    <row r="24" spans="1:8" ht="30">
      <c r="A24" s="532">
        <v>14</v>
      </c>
      <c r="B24" s="455"/>
      <c r="C24" s="533" t="s">
        <v>762</v>
      </c>
      <c r="D24" s="537"/>
      <c r="E24" s="535" t="s">
        <v>102</v>
      </c>
      <c r="F24" s="536">
        <v>2</v>
      </c>
      <c r="G24" s="20"/>
      <c r="H24" s="21"/>
    </row>
    <row r="25" spans="1:8" ht="15">
      <c r="A25" s="532">
        <v>15</v>
      </c>
      <c r="B25" s="455"/>
      <c r="C25" s="533" t="s">
        <v>763</v>
      </c>
      <c r="D25" s="537"/>
      <c r="E25" s="535" t="s">
        <v>7</v>
      </c>
      <c r="F25" s="536">
        <v>12</v>
      </c>
      <c r="G25" s="20"/>
      <c r="H25" s="21"/>
    </row>
    <row r="26" spans="1:8" ht="15">
      <c r="A26" s="532">
        <v>16</v>
      </c>
      <c r="B26" s="455"/>
      <c r="C26" s="533" t="s">
        <v>764</v>
      </c>
      <c r="D26" s="537"/>
      <c r="E26" s="535" t="s">
        <v>102</v>
      </c>
      <c r="F26" s="536">
        <v>2</v>
      </c>
      <c r="G26" s="20"/>
      <c r="H26" s="21"/>
    </row>
    <row r="27" spans="1:8" ht="15">
      <c r="A27" s="532">
        <v>17</v>
      </c>
      <c r="B27" s="455"/>
      <c r="C27" s="533" t="s">
        <v>765</v>
      </c>
      <c r="D27" s="537"/>
      <c r="E27" s="535" t="s">
        <v>7</v>
      </c>
      <c r="F27" s="536">
        <v>24</v>
      </c>
      <c r="G27" s="20"/>
      <c r="H27" s="21"/>
    </row>
    <row r="28" spans="1:8" ht="15">
      <c r="A28" s="532">
        <v>18</v>
      </c>
      <c r="B28" s="455"/>
      <c r="C28" s="533" t="s">
        <v>766</v>
      </c>
      <c r="D28" s="537" t="s">
        <v>767</v>
      </c>
      <c r="E28" s="535" t="s">
        <v>7</v>
      </c>
      <c r="F28" s="536">
        <v>154</v>
      </c>
      <c r="G28" s="20"/>
      <c r="H28" s="21"/>
    </row>
    <row r="29" spans="1:8" ht="15">
      <c r="A29" s="532">
        <v>19</v>
      </c>
      <c r="B29" s="455"/>
      <c r="C29" s="533" t="s">
        <v>768</v>
      </c>
      <c r="D29" s="537" t="s">
        <v>769</v>
      </c>
      <c r="E29" s="535" t="s">
        <v>7</v>
      </c>
      <c r="F29" s="538">
        <v>72</v>
      </c>
      <c r="G29" s="20"/>
      <c r="H29" s="21"/>
    </row>
    <row r="30" spans="1:8" ht="15">
      <c r="A30" s="532">
        <v>20</v>
      </c>
      <c r="B30" s="455"/>
      <c r="C30" s="533" t="s">
        <v>770</v>
      </c>
      <c r="D30" s="537" t="s">
        <v>771</v>
      </c>
      <c r="E30" s="535" t="s">
        <v>7</v>
      </c>
      <c r="F30" s="536">
        <v>2</v>
      </c>
      <c r="G30" s="20"/>
      <c r="H30" s="21"/>
    </row>
    <row r="31" spans="1:8" ht="15">
      <c r="A31" s="532">
        <v>21</v>
      </c>
      <c r="B31" s="455"/>
      <c r="C31" s="533" t="s">
        <v>772</v>
      </c>
      <c r="D31" s="537" t="s">
        <v>773</v>
      </c>
      <c r="E31" s="535" t="s">
        <v>7</v>
      </c>
      <c r="F31" s="536">
        <v>5</v>
      </c>
      <c r="G31" s="20"/>
      <c r="H31" s="21"/>
    </row>
    <row r="32" spans="1:8" ht="15">
      <c r="A32" s="532">
        <v>22</v>
      </c>
      <c r="B32" s="455"/>
      <c r="C32" s="533" t="s">
        <v>774</v>
      </c>
      <c r="D32" s="537"/>
      <c r="E32" s="535" t="s">
        <v>7</v>
      </c>
      <c r="F32" s="536">
        <v>12</v>
      </c>
      <c r="G32" s="20"/>
      <c r="H32" s="21"/>
    </row>
    <row r="33" spans="1:8" ht="30">
      <c r="A33" s="532">
        <v>23</v>
      </c>
      <c r="B33" s="455"/>
      <c r="C33" s="533" t="s">
        <v>775</v>
      </c>
      <c r="D33" s="537"/>
      <c r="E33" s="535" t="s">
        <v>7</v>
      </c>
      <c r="F33" s="536">
        <v>1</v>
      </c>
      <c r="G33" s="20"/>
      <c r="H33" s="21"/>
    </row>
    <row r="34" spans="1:8" ht="30">
      <c r="A34" s="532">
        <v>24</v>
      </c>
      <c r="B34" s="455"/>
      <c r="C34" s="539" t="s">
        <v>776</v>
      </c>
      <c r="D34" s="537"/>
      <c r="E34" s="535" t="s">
        <v>7</v>
      </c>
      <c r="F34" s="536">
        <v>1</v>
      </c>
      <c r="G34" s="20"/>
      <c r="H34" s="21"/>
    </row>
    <row r="35" spans="1:8" ht="45">
      <c r="A35" s="532">
        <v>25</v>
      </c>
      <c r="B35" s="455"/>
      <c r="C35" s="533" t="s">
        <v>777</v>
      </c>
      <c r="D35" s="537" t="s">
        <v>778</v>
      </c>
      <c r="E35" s="535" t="s">
        <v>10</v>
      </c>
      <c r="F35" s="536">
        <v>4330</v>
      </c>
      <c r="G35" s="20"/>
      <c r="H35" s="21"/>
    </row>
    <row r="36" spans="1:8" ht="15">
      <c r="A36" s="532">
        <v>26</v>
      </c>
      <c r="B36" s="455"/>
      <c r="C36" s="533" t="s">
        <v>779</v>
      </c>
      <c r="D36" s="537" t="s">
        <v>780</v>
      </c>
      <c r="E36" s="535" t="s">
        <v>10</v>
      </c>
      <c r="F36" s="536">
        <v>365</v>
      </c>
      <c r="G36" s="20"/>
      <c r="H36" s="21"/>
    </row>
    <row r="37" spans="1:8" ht="30">
      <c r="A37" s="532">
        <v>27</v>
      </c>
      <c r="B37" s="455"/>
      <c r="C37" s="540" t="s">
        <v>781</v>
      </c>
      <c r="D37" s="541"/>
      <c r="E37" s="542" t="s">
        <v>102</v>
      </c>
      <c r="F37" s="538">
        <v>37</v>
      </c>
      <c r="G37" s="20"/>
      <c r="H37" s="21"/>
    </row>
    <row r="38" spans="1:8" ht="30">
      <c r="A38" s="532">
        <v>28</v>
      </c>
      <c r="B38" s="455"/>
      <c r="C38" s="540" t="s">
        <v>782</v>
      </c>
      <c r="D38" s="541"/>
      <c r="E38" s="542" t="s">
        <v>102</v>
      </c>
      <c r="F38" s="538">
        <v>4</v>
      </c>
      <c r="G38" s="20"/>
      <c r="H38" s="21"/>
    </row>
    <row r="39" spans="1:8" ht="15">
      <c r="A39" s="532">
        <v>29</v>
      </c>
      <c r="B39" s="455"/>
      <c r="C39" s="539" t="s">
        <v>783</v>
      </c>
      <c r="D39" s="543"/>
      <c r="E39" s="544" t="s">
        <v>102</v>
      </c>
      <c r="F39" s="545">
        <v>2</v>
      </c>
      <c r="G39" s="20"/>
      <c r="H39" s="21"/>
    </row>
    <row r="40" spans="1:8" ht="15">
      <c r="A40" s="532">
        <v>30</v>
      </c>
      <c r="B40" s="455"/>
      <c r="C40" s="539" t="s">
        <v>784</v>
      </c>
      <c r="D40" s="543"/>
      <c r="E40" s="544" t="s">
        <v>10</v>
      </c>
      <c r="F40" s="545">
        <v>1500</v>
      </c>
      <c r="G40" s="20"/>
      <c r="H40" s="21"/>
    </row>
    <row r="41" spans="1:8" ht="15">
      <c r="A41" s="532">
        <v>31</v>
      </c>
      <c r="B41" s="455"/>
      <c r="C41" s="539" t="s">
        <v>785</v>
      </c>
      <c r="D41" s="546"/>
      <c r="E41" s="547" t="s">
        <v>10</v>
      </c>
      <c r="F41" s="548">
        <v>20</v>
      </c>
      <c r="G41" s="20"/>
      <c r="H41" s="21"/>
    </row>
    <row r="42" spans="1:8" ht="15">
      <c r="A42" s="532">
        <v>32</v>
      </c>
      <c r="B42" s="455"/>
      <c r="C42" s="539" t="s">
        <v>786</v>
      </c>
      <c r="D42" s="546"/>
      <c r="E42" s="547" t="s">
        <v>10</v>
      </c>
      <c r="F42" s="548">
        <v>20</v>
      </c>
      <c r="G42" s="20"/>
      <c r="H42" s="21"/>
    </row>
    <row r="43" spans="1:8" ht="15">
      <c r="A43" s="532">
        <v>33</v>
      </c>
      <c r="B43" s="455"/>
      <c r="C43" s="539" t="s">
        <v>787</v>
      </c>
      <c r="D43" s="546"/>
      <c r="E43" s="547" t="s">
        <v>7</v>
      </c>
      <c r="F43" s="548">
        <v>315</v>
      </c>
      <c r="G43" s="20"/>
      <c r="H43" s="21"/>
    </row>
    <row r="44" spans="1:8" ht="30">
      <c r="A44" s="532">
        <v>34</v>
      </c>
      <c r="B44" s="455"/>
      <c r="C44" s="539" t="s">
        <v>1483</v>
      </c>
      <c r="D44" s="547" t="s">
        <v>1484</v>
      </c>
      <c r="E44" s="547" t="s">
        <v>432</v>
      </c>
      <c r="F44" s="548">
        <v>75</v>
      </c>
      <c r="G44" s="20"/>
      <c r="H44" s="21"/>
    </row>
    <row r="45" spans="1:8" ht="30">
      <c r="A45" s="532">
        <v>35</v>
      </c>
      <c r="B45" s="455"/>
      <c r="C45" s="539" t="s">
        <v>1485</v>
      </c>
      <c r="D45" s="547" t="s">
        <v>1484</v>
      </c>
      <c r="E45" s="547" t="s">
        <v>432</v>
      </c>
      <c r="F45" s="548">
        <v>5</v>
      </c>
      <c r="G45" s="20"/>
      <c r="H45" s="21"/>
    </row>
    <row r="46" spans="1:8" ht="15">
      <c r="A46" s="532">
        <v>36</v>
      </c>
      <c r="B46" s="455"/>
      <c r="C46" s="539" t="s">
        <v>1486</v>
      </c>
      <c r="D46" s="547" t="s">
        <v>1484</v>
      </c>
      <c r="E46" s="547" t="s">
        <v>432</v>
      </c>
      <c r="F46" s="548">
        <v>5</v>
      </c>
      <c r="G46" s="20"/>
      <c r="H46" s="21"/>
    </row>
    <row r="47" spans="1:8" ht="30">
      <c r="A47" s="532">
        <v>37</v>
      </c>
      <c r="B47" s="455"/>
      <c r="C47" s="539" t="s">
        <v>1487</v>
      </c>
      <c r="D47" s="547" t="s">
        <v>1484</v>
      </c>
      <c r="E47" s="547" t="s">
        <v>432</v>
      </c>
      <c r="F47" s="548">
        <v>35</v>
      </c>
      <c r="G47" s="20"/>
      <c r="H47" s="21"/>
    </row>
    <row r="48" spans="1:8" ht="15">
      <c r="A48" s="532">
        <v>38</v>
      </c>
      <c r="B48" s="455"/>
      <c r="C48" s="539" t="s">
        <v>1488</v>
      </c>
      <c r="D48" s="547"/>
      <c r="E48" s="547" t="s">
        <v>432</v>
      </c>
      <c r="F48" s="548">
        <v>250</v>
      </c>
      <c r="G48" s="20"/>
      <c r="H48" s="21"/>
    </row>
    <row r="49" spans="1:8" ht="15">
      <c r="A49" s="532">
        <v>39</v>
      </c>
      <c r="B49" s="455"/>
      <c r="C49" s="539" t="s">
        <v>1489</v>
      </c>
      <c r="D49" s="547"/>
      <c r="E49" s="547" t="s">
        <v>432</v>
      </c>
      <c r="F49" s="548">
        <v>75</v>
      </c>
      <c r="G49" s="20"/>
      <c r="H49" s="21"/>
    </row>
    <row r="50" spans="1:8" ht="15">
      <c r="A50" s="532">
        <v>40</v>
      </c>
      <c r="B50" s="455"/>
      <c r="C50" s="539" t="s">
        <v>1490</v>
      </c>
      <c r="D50" s="547"/>
      <c r="E50" s="547" t="s">
        <v>432</v>
      </c>
      <c r="F50" s="548">
        <v>250</v>
      </c>
      <c r="G50" s="20"/>
      <c r="H50" s="21"/>
    </row>
    <row r="51" spans="1:8" ht="15">
      <c r="A51" s="532">
        <v>41</v>
      </c>
      <c r="B51" s="455"/>
      <c r="C51" s="539" t="s">
        <v>1491</v>
      </c>
      <c r="D51" s="547"/>
      <c r="E51" s="547" t="s">
        <v>432</v>
      </c>
      <c r="F51" s="548">
        <v>1</v>
      </c>
      <c r="G51" s="20"/>
      <c r="H51" s="21"/>
    </row>
    <row r="52" spans="1:8" ht="15">
      <c r="A52" s="532">
        <v>42</v>
      </c>
      <c r="B52" s="455"/>
      <c r="C52" s="539" t="s">
        <v>788</v>
      </c>
      <c r="D52" s="544"/>
      <c r="E52" s="544" t="s">
        <v>1038</v>
      </c>
      <c r="F52" s="548">
        <v>1</v>
      </c>
      <c r="G52" s="20"/>
      <c r="H52" s="21"/>
    </row>
    <row r="53" spans="1:8" s="16" customFormat="1">
      <c r="A53" s="402"/>
      <c r="B53" s="410"/>
      <c r="C53" s="42"/>
      <c r="D53" s="42"/>
      <c r="E53" s="43"/>
      <c r="F53" s="403"/>
      <c r="G53" s="45"/>
      <c r="H53" s="46"/>
    </row>
    <row r="54" spans="1:8" ht="14.25">
      <c r="A54" s="383"/>
      <c r="B54" s="383"/>
      <c r="C54" s="414"/>
      <c r="D54" s="414"/>
      <c r="E54" s="414" t="s">
        <v>1</v>
      </c>
      <c r="F54" s="384"/>
      <c r="G54" s="20"/>
      <c r="H54" s="21"/>
    </row>
    <row r="56" spans="1:8" s="50" customFormat="1" ht="12.75" customHeight="1">
      <c r="B56" s="51" t="str">
        <f>'1,1'!B22</f>
        <v>Piezīmes:</v>
      </c>
    </row>
    <row r="57" spans="1:8" s="50" customFormat="1" ht="45" customHeight="1">
      <c r="A57"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998"/>
      <c r="C57" s="998"/>
      <c r="D57" s="998"/>
      <c r="E57" s="998"/>
      <c r="F57" s="998"/>
      <c r="G57" s="998"/>
      <c r="H57" s="998"/>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topLeftCell="A15" zoomScale="85" zoomScaleNormal="100" zoomScaleSheetLayoutView="85" workbookViewId="0">
      <selection activeCell="F12" sqref="F12:F51"/>
    </sheetView>
  </sheetViews>
  <sheetFormatPr defaultColWidth="9.140625" defaultRowHeight="12.75"/>
  <cols>
    <col min="1" max="1" width="5.570312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2,8</v>
      </c>
      <c r="F1" s="10"/>
      <c r="G1" s="10"/>
      <c r="H1" s="10"/>
    </row>
    <row r="2" spans="1:8" s="9" customFormat="1" ht="18.75">
      <c r="A2" s="1001" t="str">
        <f>C9</f>
        <v xml:space="preserve">Apsardzes un piekļuves sistēmas </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251</v>
      </c>
      <c r="D9" s="245"/>
      <c r="E9" s="25"/>
      <c r="F9" s="26"/>
      <c r="G9" s="20"/>
      <c r="H9" s="21"/>
    </row>
    <row r="10" spans="1:8" ht="25.5">
      <c r="A10" s="292"/>
      <c r="B10" s="492"/>
      <c r="C10" s="563" t="s">
        <v>789</v>
      </c>
      <c r="D10" s="564"/>
      <c r="E10" s="565"/>
      <c r="F10" s="565"/>
      <c r="G10" s="20"/>
      <c r="H10" s="21"/>
    </row>
    <row r="11" spans="1:8" ht="25.5">
      <c r="A11" s="292"/>
      <c r="B11" s="492"/>
      <c r="C11" s="566" t="s">
        <v>790</v>
      </c>
      <c r="D11" s="293"/>
      <c r="E11" s="293"/>
      <c r="F11" s="293"/>
      <c r="G11" s="20"/>
      <c r="H11" s="21"/>
    </row>
    <row r="12" spans="1:8" ht="75">
      <c r="A12" s="549">
        <v>1</v>
      </c>
      <c r="B12" s="492"/>
      <c r="C12" s="550" t="s">
        <v>791</v>
      </c>
      <c r="D12" s="551" t="s">
        <v>792</v>
      </c>
      <c r="E12" s="552" t="s">
        <v>102</v>
      </c>
      <c r="F12" s="551">
        <v>1</v>
      </c>
      <c r="G12" s="20"/>
      <c r="H12" s="21"/>
    </row>
    <row r="13" spans="1:8" ht="15">
      <c r="A13" s="549">
        <v>2</v>
      </c>
      <c r="B13" s="492"/>
      <c r="C13" s="550" t="s">
        <v>793</v>
      </c>
      <c r="D13" s="551" t="s">
        <v>792</v>
      </c>
      <c r="E13" s="552" t="s">
        <v>7</v>
      </c>
      <c r="F13" s="551">
        <v>1</v>
      </c>
      <c r="G13" s="20"/>
      <c r="H13" s="21"/>
    </row>
    <row r="14" spans="1:8" ht="30">
      <c r="A14" s="549">
        <v>3</v>
      </c>
      <c r="B14" s="492"/>
      <c r="C14" s="550" t="s">
        <v>794</v>
      </c>
      <c r="D14" s="553" t="s">
        <v>792</v>
      </c>
      <c r="E14" s="552" t="s">
        <v>7</v>
      </c>
      <c r="F14" s="551">
        <v>1</v>
      </c>
      <c r="G14" s="20"/>
      <c r="H14" s="21"/>
    </row>
    <row r="15" spans="1:8" ht="15">
      <c r="A15" s="549">
        <v>4</v>
      </c>
      <c r="B15" s="492"/>
      <c r="C15" s="550" t="s">
        <v>795</v>
      </c>
      <c r="D15" s="554" t="s">
        <v>792</v>
      </c>
      <c r="E15" s="534" t="s">
        <v>7</v>
      </c>
      <c r="F15" s="555">
        <v>4</v>
      </c>
      <c r="G15" s="20"/>
      <c r="H15" s="21"/>
    </row>
    <row r="16" spans="1:8" ht="180">
      <c r="A16" s="549">
        <v>5</v>
      </c>
      <c r="B16" s="492"/>
      <c r="C16" s="550" t="s">
        <v>796</v>
      </c>
      <c r="D16" s="554" t="s">
        <v>792</v>
      </c>
      <c r="E16" s="534" t="s">
        <v>102</v>
      </c>
      <c r="F16" s="555">
        <v>1</v>
      </c>
      <c r="G16" s="20"/>
      <c r="H16" s="21"/>
    </row>
    <row r="17" spans="1:8" ht="15">
      <c r="A17" s="549">
        <v>6</v>
      </c>
      <c r="B17" s="492"/>
      <c r="C17" s="550" t="s">
        <v>797</v>
      </c>
      <c r="D17" s="554" t="s">
        <v>792</v>
      </c>
      <c r="E17" s="534" t="s">
        <v>102</v>
      </c>
      <c r="F17" s="555">
        <v>1</v>
      </c>
      <c r="G17" s="20"/>
      <c r="H17" s="21"/>
    </row>
    <row r="18" spans="1:8" ht="15">
      <c r="A18" s="549">
        <v>7</v>
      </c>
      <c r="B18" s="492"/>
      <c r="C18" s="553" t="s">
        <v>798</v>
      </c>
      <c r="D18" s="553" t="s">
        <v>792</v>
      </c>
      <c r="E18" s="552" t="s">
        <v>7</v>
      </c>
      <c r="F18" s="551">
        <v>1</v>
      </c>
      <c r="G18" s="20"/>
      <c r="H18" s="21"/>
    </row>
    <row r="19" spans="1:8" ht="30">
      <c r="A19" s="549">
        <v>8</v>
      </c>
      <c r="B19" s="492"/>
      <c r="C19" s="553" t="s">
        <v>799</v>
      </c>
      <c r="D19" s="553" t="s">
        <v>792</v>
      </c>
      <c r="E19" s="552" t="s">
        <v>7</v>
      </c>
      <c r="F19" s="551">
        <v>1</v>
      </c>
      <c r="G19" s="20"/>
      <c r="H19" s="21"/>
    </row>
    <row r="20" spans="1:8" ht="30">
      <c r="A20" s="549">
        <v>9</v>
      </c>
      <c r="B20" s="492"/>
      <c r="C20" s="553" t="s">
        <v>800</v>
      </c>
      <c r="D20" s="553" t="s">
        <v>792</v>
      </c>
      <c r="E20" s="552" t="s">
        <v>7</v>
      </c>
      <c r="F20" s="551">
        <v>8</v>
      </c>
      <c r="G20" s="20"/>
      <c r="H20" s="21"/>
    </row>
    <row r="21" spans="1:8" ht="30">
      <c r="A21" s="549">
        <v>10</v>
      </c>
      <c r="B21" s="492"/>
      <c r="C21" s="550" t="s">
        <v>801</v>
      </c>
      <c r="D21" s="551" t="s">
        <v>792</v>
      </c>
      <c r="E21" s="552" t="s">
        <v>7</v>
      </c>
      <c r="F21" s="551">
        <v>1</v>
      </c>
      <c r="G21" s="20"/>
      <c r="H21" s="21"/>
    </row>
    <row r="22" spans="1:8" ht="15">
      <c r="A22" s="549">
        <v>11</v>
      </c>
      <c r="B22" s="492"/>
      <c r="C22" s="550" t="s">
        <v>802</v>
      </c>
      <c r="D22" s="553" t="s">
        <v>792</v>
      </c>
      <c r="E22" s="552" t="s">
        <v>7</v>
      </c>
      <c r="F22" s="551">
        <v>1</v>
      </c>
      <c r="G22" s="20"/>
      <c r="H22" s="21"/>
    </row>
    <row r="23" spans="1:8" ht="30">
      <c r="A23" s="549">
        <v>12</v>
      </c>
      <c r="B23" s="492"/>
      <c r="C23" s="550" t="s">
        <v>803</v>
      </c>
      <c r="D23" s="551" t="s">
        <v>792</v>
      </c>
      <c r="E23" s="552" t="s">
        <v>7</v>
      </c>
      <c r="F23" s="551">
        <v>1</v>
      </c>
      <c r="G23" s="20"/>
      <c r="H23" s="21"/>
    </row>
    <row r="24" spans="1:8" ht="30">
      <c r="A24" s="549">
        <v>13</v>
      </c>
      <c r="B24" s="492"/>
      <c r="C24" s="550" t="s">
        <v>804</v>
      </c>
      <c r="D24" s="551" t="s">
        <v>792</v>
      </c>
      <c r="E24" s="552" t="s">
        <v>102</v>
      </c>
      <c r="F24" s="551">
        <v>1</v>
      </c>
      <c r="G24" s="20"/>
      <c r="H24" s="21"/>
    </row>
    <row r="25" spans="1:8" ht="15">
      <c r="A25" s="549">
        <v>14</v>
      </c>
      <c r="B25" s="492"/>
      <c r="C25" s="550" t="s">
        <v>805</v>
      </c>
      <c r="D25" s="551" t="s">
        <v>792</v>
      </c>
      <c r="E25" s="552" t="s">
        <v>7</v>
      </c>
      <c r="F25" s="551">
        <v>1</v>
      </c>
      <c r="G25" s="20"/>
      <c r="H25" s="21"/>
    </row>
    <row r="26" spans="1:8" ht="30">
      <c r="A26" s="549">
        <v>15</v>
      </c>
      <c r="B26" s="492"/>
      <c r="C26" s="550" t="s">
        <v>806</v>
      </c>
      <c r="D26" s="551" t="s">
        <v>792</v>
      </c>
      <c r="E26" s="552" t="s">
        <v>102</v>
      </c>
      <c r="F26" s="551">
        <v>4</v>
      </c>
      <c r="G26" s="20"/>
      <c r="H26" s="21"/>
    </row>
    <row r="27" spans="1:8" ht="30">
      <c r="A27" s="549">
        <v>16</v>
      </c>
      <c r="B27" s="492"/>
      <c r="C27" s="550" t="s">
        <v>807</v>
      </c>
      <c r="D27" s="552" t="s">
        <v>792</v>
      </c>
      <c r="E27" s="552" t="s">
        <v>102</v>
      </c>
      <c r="F27" s="551">
        <v>48</v>
      </c>
      <c r="G27" s="20"/>
      <c r="H27" s="21"/>
    </row>
    <row r="28" spans="1:8" ht="15">
      <c r="A28" s="549">
        <v>17</v>
      </c>
      <c r="B28" s="492"/>
      <c r="C28" s="550" t="s">
        <v>808</v>
      </c>
      <c r="D28" s="552" t="s">
        <v>792</v>
      </c>
      <c r="E28" s="552" t="s">
        <v>7</v>
      </c>
      <c r="F28" s="551">
        <v>1</v>
      </c>
      <c r="G28" s="20"/>
      <c r="H28" s="21"/>
    </row>
    <row r="29" spans="1:8" ht="60">
      <c r="A29" s="549">
        <v>18</v>
      </c>
      <c r="B29" s="492"/>
      <c r="C29" s="550" t="s">
        <v>809</v>
      </c>
      <c r="D29" s="552"/>
      <c r="E29" s="552" t="s">
        <v>102</v>
      </c>
      <c r="F29" s="551">
        <v>1</v>
      </c>
      <c r="G29" s="20"/>
      <c r="H29" s="21"/>
    </row>
    <row r="30" spans="1:8" ht="15">
      <c r="A30" s="549">
        <v>19</v>
      </c>
      <c r="B30" s="492"/>
      <c r="C30" s="550" t="s">
        <v>810</v>
      </c>
      <c r="D30" s="552" t="s">
        <v>792</v>
      </c>
      <c r="E30" s="552" t="s">
        <v>7</v>
      </c>
      <c r="F30" s="551">
        <v>46</v>
      </c>
      <c r="G30" s="20"/>
      <c r="H30" s="21"/>
    </row>
    <row r="31" spans="1:8" ht="30">
      <c r="A31" s="549">
        <v>20</v>
      </c>
      <c r="B31" s="492"/>
      <c r="C31" s="550" t="s">
        <v>811</v>
      </c>
      <c r="D31" s="552" t="s">
        <v>792</v>
      </c>
      <c r="E31" s="552" t="s">
        <v>7</v>
      </c>
      <c r="F31" s="551">
        <v>1</v>
      </c>
      <c r="G31" s="20"/>
      <c r="H31" s="21"/>
    </row>
    <row r="32" spans="1:8" ht="15">
      <c r="A32" s="549">
        <v>21</v>
      </c>
      <c r="B32" s="492"/>
      <c r="C32" s="550" t="s">
        <v>812</v>
      </c>
      <c r="D32" s="550"/>
      <c r="E32" s="550" t="s">
        <v>7</v>
      </c>
      <c r="F32" s="553"/>
      <c r="G32" s="20"/>
      <c r="H32" s="21"/>
    </row>
    <row r="33" spans="1:8" ht="30">
      <c r="A33" s="549">
        <v>22</v>
      </c>
      <c r="B33" s="492"/>
      <c r="C33" s="550" t="s">
        <v>813</v>
      </c>
      <c r="D33" s="550" t="s">
        <v>814</v>
      </c>
      <c r="E33" s="550" t="s">
        <v>7</v>
      </c>
      <c r="F33" s="553">
        <v>72</v>
      </c>
      <c r="G33" s="20"/>
      <c r="H33" s="21"/>
    </row>
    <row r="34" spans="1:8" ht="14.25">
      <c r="A34" s="567"/>
      <c r="B34" s="492"/>
      <c r="C34" s="556" t="s">
        <v>815</v>
      </c>
      <c r="D34" s="556"/>
      <c r="E34" s="556"/>
      <c r="F34" s="556"/>
      <c r="G34" s="20"/>
      <c r="H34" s="21"/>
    </row>
    <row r="35" spans="1:8" ht="15">
      <c r="A35" s="549">
        <v>23</v>
      </c>
      <c r="B35" s="492"/>
      <c r="C35" s="550" t="s">
        <v>816</v>
      </c>
      <c r="D35" s="552"/>
      <c r="E35" s="552" t="s">
        <v>7</v>
      </c>
      <c r="F35" s="557">
        <v>80</v>
      </c>
      <c r="G35" s="20"/>
      <c r="H35" s="21"/>
    </row>
    <row r="36" spans="1:8" ht="15">
      <c r="A36" s="549">
        <v>24</v>
      </c>
      <c r="B36" s="492"/>
      <c r="C36" s="550" t="s">
        <v>817</v>
      </c>
      <c r="D36" s="552"/>
      <c r="E36" s="552" t="s">
        <v>7</v>
      </c>
      <c r="F36" s="557">
        <v>10</v>
      </c>
      <c r="G36" s="20"/>
      <c r="H36" s="21"/>
    </row>
    <row r="37" spans="1:8" ht="15">
      <c r="A37" s="549">
        <v>25</v>
      </c>
      <c r="B37" s="492"/>
      <c r="C37" s="550" t="s">
        <v>818</v>
      </c>
      <c r="D37" s="552"/>
      <c r="E37" s="552" t="s">
        <v>7</v>
      </c>
      <c r="F37" s="557">
        <v>34</v>
      </c>
      <c r="G37" s="20"/>
      <c r="H37" s="21"/>
    </row>
    <row r="38" spans="1:8" ht="30">
      <c r="A38" s="549">
        <v>26</v>
      </c>
      <c r="B38" s="492"/>
      <c r="C38" s="550" t="s">
        <v>819</v>
      </c>
      <c r="D38" s="552"/>
      <c r="E38" s="552" t="s">
        <v>7</v>
      </c>
      <c r="F38" s="557">
        <v>34</v>
      </c>
      <c r="G38" s="20"/>
      <c r="H38" s="21"/>
    </row>
    <row r="39" spans="1:8" ht="15">
      <c r="A39" s="549">
        <v>27</v>
      </c>
      <c r="B39" s="492"/>
      <c r="C39" s="550" t="s">
        <v>820</v>
      </c>
      <c r="D39" s="552" t="s">
        <v>821</v>
      </c>
      <c r="E39" s="552" t="s">
        <v>7</v>
      </c>
      <c r="F39" s="557">
        <v>48</v>
      </c>
      <c r="G39" s="20"/>
      <c r="H39" s="21"/>
    </row>
    <row r="40" spans="1:8" ht="15">
      <c r="A40" s="549">
        <v>28</v>
      </c>
      <c r="B40" s="492"/>
      <c r="C40" s="550" t="s">
        <v>822</v>
      </c>
      <c r="D40" s="552" t="s">
        <v>823</v>
      </c>
      <c r="E40" s="552" t="s">
        <v>7</v>
      </c>
      <c r="F40" s="557">
        <v>39</v>
      </c>
      <c r="G40" s="20"/>
      <c r="H40" s="21"/>
    </row>
    <row r="41" spans="1:8" ht="15">
      <c r="A41" s="549">
        <v>29</v>
      </c>
      <c r="B41" s="492"/>
      <c r="C41" s="550" t="s">
        <v>824</v>
      </c>
      <c r="D41" s="552"/>
      <c r="E41" s="552" t="s">
        <v>7</v>
      </c>
      <c r="F41" s="557">
        <v>46</v>
      </c>
      <c r="G41" s="20"/>
      <c r="H41" s="21"/>
    </row>
    <row r="42" spans="1:8" ht="14.25">
      <c r="A42" s="567"/>
      <c r="B42" s="492"/>
      <c r="C42" s="556" t="s">
        <v>825</v>
      </c>
      <c r="D42" s="556"/>
      <c r="E42" s="556"/>
      <c r="F42" s="556"/>
      <c r="G42" s="20"/>
      <c r="H42" s="21"/>
    </row>
    <row r="43" spans="1:8" ht="15">
      <c r="A43" s="558">
        <v>30</v>
      </c>
      <c r="B43" s="492"/>
      <c r="C43" s="559" t="s">
        <v>826</v>
      </c>
      <c r="D43" s="559" t="s">
        <v>827</v>
      </c>
      <c r="E43" s="559" t="s">
        <v>10</v>
      </c>
      <c r="F43" s="560">
        <v>2700</v>
      </c>
      <c r="G43" s="20"/>
      <c r="H43" s="21"/>
    </row>
    <row r="44" spans="1:8" ht="15">
      <c r="A44" s="558">
        <v>31</v>
      </c>
      <c r="B44" s="492"/>
      <c r="C44" s="559" t="s">
        <v>828</v>
      </c>
      <c r="D44" s="559" t="s">
        <v>829</v>
      </c>
      <c r="E44" s="559" t="s">
        <v>10</v>
      </c>
      <c r="F44" s="560">
        <v>2300</v>
      </c>
      <c r="G44" s="20"/>
      <c r="H44" s="21"/>
    </row>
    <row r="45" spans="1:8" ht="15">
      <c r="A45" s="558">
        <v>32</v>
      </c>
      <c r="B45" s="492"/>
      <c r="C45" s="559" t="s">
        <v>830</v>
      </c>
      <c r="D45" s="559" t="s">
        <v>831</v>
      </c>
      <c r="E45" s="559" t="s">
        <v>10</v>
      </c>
      <c r="F45" s="560">
        <v>2650</v>
      </c>
      <c r="G45" s="20"/>
      <c r="H45" s="21"/>
    </row>
    <row r="46" spans="1:8" ht="15">
      <c r="A46" s="558">
        <v>33</v>
      </c>
      <c r="B46" s="492"/>
      <c r="C46" s="559" t="s">
        <v>830</v>
      </c>
      <c r="D46" s="559" t="s">
        <v>832</v>
      </c>
      <c r="E46" s="559" t="s">
        <v>10</v>
      </c>
      <c r="F46" s="560">
        <v>215</v>
      </c>
      <c r="G46" s="20"/>
      <c r="H46" s="21"/>
    </row>
    <row r="47" spans="1:8" ht="15">
      <c r="A47" s="558">
        <v>34</v>
      </c>
      <c r="B47" s="492"/>
      <c r="C47" s="550" t="s">
        <v>833</v>
      </c>
      <c r="D47" s="550" t="s">
        <v>834</v>
      </c>
      <c r="E47" s="550" t="s">
        <v>10</v>
      </c>
      <c r="F47" s="561">
        <v>3000</v>
      </c>
      <c r="G47" s="20"/>
      <c r="H47" s="21"/>
    </row>
    <row r="48" spans="1:8" ht="15">
      <c r="A48" s="558">
        <v>35</v>
      </c>
      <c r="B48" s="492"/>
      <c r="C48" s="550" t="s">
        <v>835</v>
      </c>
      <c r="D48" s="550" t="s">
        <v>836</v>
      </c>
      <c r="E48" s="550" t="s">
        <v>10</v>
      </c>
      <c r="F48" s="561">
        <v>300</v>
      </c>
      <c r="G48" s="20"/>
      <c r="H48" s="21"/>
    </row>
    <row r="49" spans="1:8" ht="15">
      <c r="A49" s="558">
        <v>36</v>
      </c>
      <c r="B49" s="492"/>
      <c r="C49" s="550" t="s">
        <v>837</v>
      </c>
      <c r="D49" s="550"/>
      <c r="E49" s="550" t="s">
        <v>7</v>
      </c>
      <c r="F49" s="561">
        <v>1</v>
      </c>
      <c r="G49" s="20"/>
      <c r="H49" s="21"/>
    </row>
    <row r="50" spans="1:8" ht="15">
      <c r="A50" s="558">
        <v>37</v>
      </c>
      <c r="B50" s="492"/>
      <c r="C50" s="550" t="s">
        <v>838</v>
      </c>
      <c r="D50" s="550"/>
      <c r="E50" s="550" t="s">
        <v>102</v>
      </c>
      <c r="F50" s="561">
        <v>1</v>
      </c>
      <c r="G50" s="20"/>
      <c r="H50" s="21"/>
    </row>
    <row r="51" spans="1:8" ht="30">
      <c r="A51" s="558">
        <v>38</v>
      </c>
      <c r="B51" s="492"/>
      <c r="C51" s="550" t="s">
        <v>839</v>
      </c>
      <c r="D51" s="553" t="s">
        <v>840</v>
      </c>
      <c r="E51" s="552" t="s">
        <v>102</v>
      </c>
      <c r="F51" s="562">
        <v>1</v>
      </c>
      <c r="G51" s="20"/>
      <c r="H51" s="21"/>
    </row>
    <row r="52" spans="1:8" s="16" customFormat="1">
      <c r="A52" s="520"/>
      <c r="B52" s="521"/>
      <c r="C52" s="522"/>
      <c r="D52" s="522"/>
      <c r="E52" s="523"/>
      <c r="F52" s="524"/>
      <c r="G52" s="45"/>
      <c r="H52" s="46"/>
    </row>
    <row r="53" spans="1:8" ht="14.25">
      <c r="A53" s="525"/>
      <c r="B53" s="525"/>
      <c r="C53" s="414"/>
      <c r="D53" s="414"/>
      <c r="E53" s="414" t="s">
        <v>1</v>
      </c>
      <c r="F53" s="384"/>
      <c r="G53" s="20"/>
      <c r="H53" s="21"/>
    </row>
    <row r="55" spans="1:8" s="50" customFormat="1" ht="12.75" customHeight="1">
      <c r="B55" s="51" t="str">
        <f>'1,1'!B22</f>
        <v>Piezīmes:</v>
      </c>
    </row>
    <row r="56" spans="1:8" s="50" customFormat="1" ht="45" customHeight="1">
      <c r="A56"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998"/>
      <c r="C56" s="998"/>
      <c r="D56" s="998"/>
      <c r="E56" s="998"/>
      <c r="F56" s="998"/>
      <c r="G56" s="998"/>
      <c r="H56" s="998"/>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topLeftCell="A11" zoomScaleNormal="100" zoomScaleSheetLayoutView="100" workbookViewId="0">
      <selection activeCell="F12" sqref="F12:F36"/>
    </sheetView>
  </sheetViews>
  <sheetFormatPr defaultColWidth="9.140625" defaultRowHeight="12.75"/>
  <cols>
    <col min="1" max="1" width="6.28515625" style="14" customWidth="1"/>
    <col min="2" max="2" width="16.28515625" style="14" hidden="1" customWidth="1"/>
    <col min="3" max="3" width="40.28515625" style="14" customWidth="1"/>
    <col min="4" max="4" width="21.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2,9</v>
      </c>
      <c r="F1" s="10"/>
      <c r="G1" s="10"/>
      <c r="H1" s="10"/>
    </row>
    <row r="2" spans="1:8" s="9" customFormat="1" ht="18.75">
      <c r="A2" s="1001" t="str">
        <f>C9</f>
        <v>Automātiskās ugunsgrēka atklāšanas un trauksmes iekārtas sistēma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ht="25.5">
      <c r="A9" s="22"/>
      <c r="B9" s="23"/>
      <c r="C9" s="244" t="s">
        <v>252</v>
      </c>
      <c r="D9" s="245"/>
      <c r="E9" s="25"/>
      <c r="F9" s="26"/>
      <c r="G9" s="20"/>
      <c r="H9" s="21"/>
    </row>
    <row r="10" spans="1:8" ht="38.25">
      <c r="A10" s="269"/>
      <c r="B10" s="203"/>
      <c r="C10" s="294" t="s">
        <v>841</v>
      </c>
      <c r="D10" s="294"/>
      <c r="E10" s="295"/>
      <c r="F10" s="295"/>
      <c r="G10" s="20"/>
      <c r="H10" s="21"/>
    </row>
    <row r="11" spans="1:8">
      <c r="A11" s="269"/>
      <c r="B11" s="203"/>
      <c r="C11" s="296" t="s">
        <v>842</v>
      </c>
      <c r="D11" s="296"/>
      <c r="E11" s="296"/>
      <c r="F11" s="296"/>
      <c r="G11" s="20"/>
      <c r="H11" s="21"/>
    </row>
    <row r="12" spans="1:8">
      <c r="A12" s="279">
        <v>1</v>
      </c>
      <c r="B12" s="203"/>
      <c r="C12" s="297" t="s">
        <v>843</v>
      </c>
      <c r="D12" s="260" t="s">
        <v>844</v>
      </c>
      <c r="E12" s="298" t="s">
        <v>102</v>
      </c>
      <c r="F12" s="373">
        <v>1</v>
      </c>
      <c r="G12" s="20"/>
      <c r="H12" s="21"/>
    </row>
    <row r="13" spans="1:8">
      <c r="A13" s="279">
        <v>2</v>
      </c>
      <c r="B13" s="203"/>
      <c r="C13" s="297" t="s">
        <v>845</v>
      </c>
      <c r="D13" s="260" t="s">
        <v>846</v>
      </c>
      <c r="E13" s="298" t="s">
        <v>102</v>
      </c>
      <c r="F13" s="373">
        <v>1</v>
      </c>
      <c r="G13" s="20"/>
      <c r="H13" s="21"/>
    </row>
    <row r="14" spans="1:8">
      <c r="A14" s="279">
        <v>3</v>
      </c>
      <c r="B14" s="203"/>
      <c r="C14" s="297" t="s">
        <v>847</v>
      </c>
      <c r="D14" s="260" t="s">
        <v>848</v>
      </c>
      <c r="E14" s="298" t="s">
        <v>7</v>
      </c>
      <c r="F14" s="373">
        <v>1</v>
      </c>
      <c r="G14" s="20"/>
      <c r="H14" s="21"/>
    </row>
    <row r="15" spans="1:8">
      <c r="A15" s="279">
        <v>4</v>
      </c>
      <c r="B15" s="203"/>
      <c r="C15" s="297" t="s">
        <v>849</v>
      </c>
      <c r="D15" s="260" t="s">
        <v>850</v>
      </c>
      <c r="E15" s="298" t="s">
        <v>7</v>
      </c>
      <c r="F15" s="373">
        <v>2</v>
      </c>
      <c r="G15" s="20"/>
      <c r="H15" s="21"/>
    </row>
    <row r="16" spans="1:8">
      <c r="A16" s="269"/>
      <c r="B16" s="203"/>
      <c r="C16" s="299" t="s">
        <v>815</v>
      </c>
      <c r="D16" s="299"/>
      <c r="E16" s="300"/>
      <c r="F16" s="373"/>
      <c r="G16" s="20"/>
      <c r="H16" s="21"/>
    </row>
    <row r="17" spans="1:8">
      <c r="A17" s="279">
        <v>5</v>
      </c>
      <c r="B17" s="203"/>
      <c r="C17" s="297" t="s">
        <v>851</v>
      </c>
      <c r="D17" s="260" t="s">
        <v>852</v>
      </c>
      <c r="E17" s="298" t="s">
        <v>7</v>
      </c>
      <c r="F17" s="373">
        <v>129</v>
      </c>
      <c r="G17" s="20"/>
      <c r="H17" s="21"/>
    </row>
    <row r="18" spans="1:8">
      <c r="A18" s="279">
        <v>6</v>
      </c>
      <c r="B18" s="203"/>
      <c r="C18" s="297" t="s">
        <v>853</v>
      </c>
      <c r="D18" s="260" t="s">
        <v>854</v>
      </c>
      <c r="E18" s="298" t="s">
        <v>7</v>
      </c>
      <c r="F18" s="373">
        <v>37</v>
      </c>
      <c r="G18" s="20"/>
      <c r="H18" s="21"/>
    </row>
    <row r="19" spans="1:8">
      <c r="A19" s="279">
        <v>7</v>
      </c>
      <c r="B19" s="203"/>
      <c r="C19" s="297" t="s">
        <v>855</v>
      </c>
      <c r="D19" s="260" t="s">
        <v>856</v>
      </c>
      <c r="E19" s="298" t="s">
        <v>7</v>
      </c>
      <c r="F19" s="373">
        <f>F17+F18-F20</f>
        <v>156</v>
      </c>
      <c r="G19" s="20"/>
      <c r="H19" s="21"/>
    </row>
    <row r="20" spans="1:8">
      <c r="A20" s="279">
        <v>8</v>
      </c>
      <c r="B20" s="203"/>
      <c r="C20" s="297" t="s">
        <v>857</v>
      </c>
      <c r="D20" s="260" t="s">
        <v>858</v>
      </c>
      <c r="E20" s="298" t="s">
        <v>7</v>
      </c>
      <c r="F20" s="373">
        <v>10</v>
      </c>
      <c r="G20" s="20"/>
      <c r="H20" s="21"/>
    </row>
    <row r="21" spans="1:8">
      <c r="A21" s="279">
        <v>9</v>
      </c>
      <c r="B21" s="203"/>
      <c r="C21" s="297" t="s">
        <v>859</v>
      </c>
      <c r="D21" s="260" t="s">
        <v>860</v>
      </c>
      <c r="E21" s="298" t="s">
        <v>102</v>
      </c>
      <c r="F21" s="373">
        <v>20</v>
      </c>
      <c r="G21" s="20"/>
      <c r="H21" s="21"/>
    </row>
    <row r="22" spans="1:8">
      <c r="A22" s="279">
        <v>10</v>
      </c>
      <c r="B22" s="203"/>
      <c r="C22" s="297" t="s">
        <v>861</v>
      </c>
      <c r="D22" s="260" t="s">
        <v>862</v>
      </c>
      <c r="E22" s="298" t="s">
        <v>7</v>
      </c>
      <c r="F22" s="373">
        <v>20</v>
      </c>
      <c r="G22" s="20"/>
      <c r="H22" s="21"/>
    </row>
    <row r="23" spans="1:8">
      <c r="A23" s="279">
        <v>11</v>
      </c>
      <c r="B23" s="203"/>
      <c r="C23" s="297" t="s">
        <v>863</v>
      </c>
      <c r="D23" s="260" t="s">
        <v>864</v>
      </c>
      <c r="E23" s="298" t="s">
        <v>102</v>
      </c>
      <c r="F23" s="373">
        <v>50</v>
      </c>
      <c r="G23" s="20"/>
      <c r="H23" s="21"/>
    </row>
    <row r="24" spans="1:8">
      <c r="A24" s="279">
        <v>12</v>
      </c>
      <c r="B24" s="203"/>
      <c r="C24" s="297" t="s">
        <v>865</v>
      </c>
      <c r="D24" s="260" t="s">
        <v>866</v>
      </c>
      <c r="E24" s="301" t="s">
        <v>7</v>
      </c>
      <c r="F24" s="373">
        <v>35</v>
      </c>
      <c r="G24" s="20"/>
      <c r="H24" s="21"/>
    </row>
    <row r="25" spans="1:8">
      <c r="A25" s="279">
        <v>13</v>
      </c>
      <c r="B25" s="203"/>
      <c r="C25" s="302" t="s">
        <v>867</v>
      </c>
      <c r="D25" s="260" t="s">
        <v>868</v>
      </c>
      <c r="E25" s="301" t="s">
        <v>7</v>
      </c>
      <c r="F25" s="373">
        <v>1</v>
      </c>
      <c r="G25" s="20"/>
      <c r="H25" s="21"/>
    </row>
    <row r="26" spans="1:8">
      <c r="A26" s="279">
        <v>16</v>
      </c>
      <c r="B26" s="203"/>
      <c r="C26" s="303" t="s">
        <v>869</v>
      </c>
      <c r="D26" s="260"/>
      <c r="E26" s="301" t="s">
        <v>7</v>
      </c>
      <c r="F26" s="373">
        <v>62</v>
      </c>
      <c r="G26" s="20"/>
      <c r="H26" s="21"/>
    </row>
    <row r="27" spans="1:8">
      <c r="A27" s="269"/>
      <c r="B27" s="203"/>
      <c r="C27" s="299" t="s">
        <v>870</v>
      </c>
      <c r="D27" s="299"/>
      <c r="E27" s="304"/>
      <c r="F27" s="373"/>
      <c r="G27" s="20"/>
      <c r="H27" s="21"/>
    </row>
    <row r="28" spans="1:8" ht="25.5">
      <c r="A28" s="279">
        <v>19</v>
      </c>
      <c r="B28" s="203"/>
      <c r="C28" s="297" t="s">
        <v>871</v>
      </c>
      <c r="D28" s="260" t="s">
        <v>872</v>
      </c>
      <c r="E28" s="301" t="s">
        <v>10</v>
      </c>
      <c r="F28" s="373">
        <v>300</v>
      </c>
      <c r="G28" s="20"/>
      <c r="H28" s="21"/>
    </row>
    <row r="29" spans="1:8" ht="25.5">
      <c r="A29" s="279">
        <v>20</v>
      </c>
      <c r="B29" s="203"/>
      <c r="C29" s="297" t="s">
        <v>873</v>
      </c>
      <c r="D29" s="260" t="s">
        <v>874</v>
      </c>
      <c r="E29" s="301" t="s">
        <v>10</v>
      </c>
      <c r="F29" s="373">
        <v>3100</v>
      </c>
      <c r="G29" s="20"/>
      <c r="H29" s="21"/>
    </row>
    <row r="30" spans="1:8" ht="25.5">
      <c r="A30" s="279">
        <v>21</v>
      </c>
      <c r="B30" s="203"/>
      <c r="C30" s="297" t="s">
        <v>875</v>
      </c>
      <c r="D30" s="260" t="s">
        <v>876</v>
      </c>
      <c r="E30" s="301" t="s">
        <v>10</v>
      </c>
      <c r="F30" s="373">
        <v>200</v>
      </c>
      <c r="G30" s="20"/>
      <c r="H30" s="21"/>
    </row>
    <row r="31" spans="1:8">
      <c r="A31" s="279">
        <v>22</v>
      </c>
      <c r="B31" s="203"/>
      <c r="C31" s="297" t="s">
        <v>877</v>
      </c>
      <c r="D31" s="305"/>
      <c r="E31" s="306" t="s">
        <v>10</v>
      </c>
      <c r="F31" s="373">
        <v>450</v>
      </c>
      <c r="G31" s="20"/>
      <c r="H31" s="21"/>
    </row>
    <row r="32" spans="1:8">
      <c r="A32" s="279">
        <v>23</v>
      </c>
      <c r="B32" s="203"/>
      <c r="C32" s="297" t="s">
        <v>878</v>
      </c>
      <c r="D32" s="305"/>
      <c r="E32" s="205" t="s">
        <v>10</v>
      </c>
      <c r="F32" s="373">
        <v>480</v>
      </c>
      <c r="G32" s="20"/>
      <c r="H32" s="21"/>
    </row>
    <row r="33" spans="1:8">
      <c r="A33" s="279">
        <v>24</v>
      </c>
      <c r="B33" s="203"/>
      <c r="C33" s="297" t="s">
        <v>787</v>
      </c>
      <c r="D33" s="305"/>
      <c r="E33" s="205" t="s">
        <v>10</v>
      </c>
      <c r="F33" s="373">
        <v>260</v>
      </c>
      <c r="G33" s="20"/>
      <c r="H33" s="21"/>
    </row>
    <row r="34" spans="1:8">
      <c r="A34" s="279">
        <v>25</v>
      </c>
      <c r="B34" s="203"/>
      <c r="C34" s="297" t="s">
        <v>879</v>
      </c>
      <c r="D34" s="305"/>
      <c r="E34" s="307" t="s">
        <v>102</v>
      </c>
      <c r="F34" s="373">
        <v>1</v>
      </c>
      <c r="G34" s="20"/>
      <c r="H34" s="21"/>
    </row>
    <row r="35" spans="1:8">
      <c r="A35" s="279">
        <v>26</v>
      </c>
      <c r="B35" s="203"/>
      <c r="C35" s="297" t="s">
        <v>880</v>
      </c>
      <c r="D35" s="305"/>
      <c r="E35" s="307" t="s">
        <v>881</v>
      </c>
      <c r="F35" s="373">
        <v>10</v>
      </c>
      <c r="G35" s="20"/>
      <c r="H35" s="21"/>
    </row>
    <row r="36" spans="1:8">
      <c r="A36" s="279">
        <v>27</v>
      </c>
      <c r="B36" s="203"/>
      <c r="C36" s="297" t="s">
        <v>839</v>
      </c>
      <c r="D36" s="308" t="s">
        <v>840</v>
      </c>
      <c r="E36" s="307" t="s">
        <v>102</v>
      </c>
      <c r="F36" s="373">
        <v>1</v>
      </c>
      <c r="G36" s="20"/>
      <c r="H36" s="21"/>
    </row>
    <row r="37" spans="1:8" s="16" customFormat="1" ht="15">
      <c r="A37" s="309"/>
      <c r="B37" s="568"/>
      <c r="C37" s="310"/>
      <c r="D37" s="310"/>
      <c r="E37" s="311"/>
      <c r="F37" s="569"/>
      <c r="G37" s="45"/>
      <c r="H37" s="46"/>
    </row>
    <row r="38" spans="1:8" ht="14.25">
      <c r="A38" s="383"/>
      <c r="B38" s="383"/>
      <c r="C38" s="414"/>
      <c r="D38" s="414"/>
      <c r="E38" s="414" t="s">
        <v>1</v>
      </c>
      <c r="F38" s="384"/>
      <c r="G38" s="20"/>
      <c r="H38" s="21"/>
    </row>
    <row r="40" spans="1:8" s="50" customFormat="1" ht="12.75" customHeight="1">
      <c r="B40" s="51" t="str">
        <f>'1,1'!B22</f>
        <v>Piezīmes:</v>
      </c>
    </row>
    <row r="41" spans="1:8" s="50" customFormat="1" ht="45" customHeight="1">
      <c r="A4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98"/>
      <c r="C41" s="998"/>
      <c r="D41" s="998"/>
      <c r="E41" s="998"/>
      <c r="F41" s="998"/>
      <c r="G41" s="998"/>
      <c r="H41" s="998"/>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J19"/>
  <sheetViews>
    <sheetView showZeros="0" view="pageBreakPreview" zoomScaleNormal="100" zoomScaleSheetLayoutView="100" workbookViewId="0">
      <selection activeCell="C9" sqref="C9"/>
    </sheetView>
  </sheetViews>
  <sheetFormatPr defaultColWidth="9.140625" defaultRowHeight="12.75"/>
  <cols>
    <col min="1" max="1" width="12.140625" style="14" customWidth="1"/>
    <col min="2" max="2" width="16.28515625" style="14" hidden="1" customWidth="1"/>
    <col min="3" max="3" width="40.28515625" style="14" customWidth="1"/>
    <col min="4" max="4" width="16.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2,10</v>
      </c>
      <c r="F1" s="10"/>
      <c r="G1" s="10"/>
      <c r="H1" s="10"/>
    </row>
    <row r="2" spans="1:8" s="9" customFormat="1" ht="18.75">
      <c r="A2" s="1001" t="str">
        <f>C9</f>
        <v>Palīdzības pogas</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597"/>
      <c r="B9" s="139">
        <v>0</v>
      </c>
      <c r="C9" s="24" t="s">
        <v>2101</v>
      </c>
      <c r="D9" s="666"/>
      <c r="E9" s="118"/>
      <c r="F9" s="119"/>
      <c r="G9" s="20"/>
      <c r="H9" s="21"/>
    </row>
    <row r="10" spans="1:8">
      <c r="A10" s="681">
        <v>1</v>
      </c>
      <c r="B10" s="681"/>
      <c r="C10" s="690" t="s">
        <v>2102</v>
      </c>
      <c r="D10" s="690" t="s">
        <v>2103</v>
      </c>
      <c r="E10" s="681" t="s">
        <v>432</v>
      </c>
      <c r="F10" s="681">
        <v>2</v>
      </c>
      <c r="G10" s="20"/>
      <c r="H10" s="21"/>
    </row>
    <row r="11" spans="1:8">
      <c r="A11" s="681">
        <v>2</v>
      </c>
      <c r="B11" s="681"/>
      <c r="C11" s="690" t="s">
        <v>2104</v>
      </c>
      <c r="D11" s="690" t="s">
        <v>2105</v>
      </c>
      <c r="E11" s="681" t="s">
        <v>432</v>
      </c>
      <c r="F11" s="681">
        <v>1</v>
      </c>
      <c r="G11" s="20"/>
      <c r="H11" s="21"/>
    </row>
    <row r="12" spans="1:8">
      <c r="A12" s="681">
        <v>3</v>
      </c>
      <c r="B12" s="681"/>
      <c r="C12" s="690" t="s">
        <v>2106</v>
      </c>
      <c r="D12" s="690" t="s">
        <v>2107</v>
      </c>
      <c r="E12" s="681" t="s">
        <v>432</v>
      </c>
      <c r="F12" s="681">
        <v>2</v>
      </c>
      <c r="G12" s="20"/>
      <c r="H12" s="21"/>
    </row>
    <row r="13" spans="1:8">
      <c r="A13" s="681">
        <v>4</v>
      </c>
      <c r="B13" s="681"/>
      <c r="C13" s="690" t="s">
        <v>2108</v>
      </c>
      <c r="D13" s="690" t="s">
        <v>2109</v>
      </c>
      <c r="E13" s="681" t="s">
        <v>432</v>
      </c>
      <c r="F13" s="681">
        <v>1</v>
      </c>
      <c r="G13" s="20"/>
      <c r="H13" s="21"/>
    </row>
    <row r="14" spans="1:8">
      <c r="A14" s="681">
        <v>5</v>
      </c>
      <c r="B14" s="681"/>
      <c r="C14" s="690" t="s">
        <v>2110</v>
      </c>
      <c r="D14" s="690" t="s">
        <v>2111</v>
      </c>
      <c r="E14" s="681" t="s">
        <v>432</v>
      </c>
      <c r="F14" s="681">
        <v>1</v>
      </c>
      <c r="G14" s="20"/>
      <c r="H14" s="21"/>
    </row>
    <row r="15" spans="1:8">
      <c r="A15" s="681">
        <v>6</v>
      </c>
      <c r="B15" s="681"/>
      <c r="C15" s="690" t="s">
        <v>873</v>
      </c>
      <c r="D15" s="690" t="s">
        <v>2112</v>
      </c>
      <c r="E15" s="681" t="s">
        <v>10</v>
      </c>
      <c r="F15" s="681">
        <v>55</v>
      </c>
      <c r="G15" s="20"/>
      <c r="H15" s="21"/>
    </row>
    <row r="16" spans="1:8">
      <c r="A16" s="402"/>
      <c r="B16" s="410"/>
      <c r="C16" s="42"/>
      <c r="D16" s="42"/>
      <c r="E16" s="43"/>
      <c r="F16" s="403"/>
      <c r="G16" s="20"/>
      <c r="H16" s="21"/>
    </row>
    <row r="17" spans="1:8">
      <c r="A17" s="381"/>
      <c r="B17" s="381"/>
      <c r="C17" s="411"/>
      <c r="D17" s="411"/>
      <c r="E17" s="411" t="s">
        <v>1</v>
      </c>
      <c r="F17" s="407"/>
      <c r="G17" s="20"/>
      <c r="H17" s="21"/>
    </row>
    <row r="18" spans="1:8" s="50" customFormat="1" ht="12.75" customHeight="1">
      <c r="B18" s="51" t="str">
        <f>'1,1'!B22</f>
        <v>Piezīmes:</v>
      </c>
    </row>
    <row r="19" spans="1:8" s="50" customFormat="1" ht="45" customHeight="1">
      <c r="A19"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9" s="998"/>
      <c r="C19" s="998"/>
      <c r="D19" s="998"/>
      <c r="E19" s="998"/>
      <c r="F19" s="998"/>
      <c r="G19" s="998"/>
      <c r="H19" s="998"/>
    </row>
  </sheetData>
  <mergeCells count="8">
    <mergeCell ref="A19:H1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sqref="A1:C1"/>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2,11</v>
      </c>
      <c r="E1" s="10"/>
      <c r="F1" s="10"/>
      <c r="G1" s="10"/>
    </row>
    <row r="2" spans="1:7" s="9" customFormat="1" ht="18.75">
      <c r="A2" s="1001" t="str">
        <f>C9</f>
        <v>Pacēlāji</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v>0</v>
      </c>
      <c r="C9" s="24" t="s">
        <v>1181</v>
      </c>
      <c r="D9" s="118"/>
      <c r="E9" s="119"/>
      <c r="F9" s="20"/>
      <c r="G9" s="21"/>
    </row>
    <row r="10" spans="1:7" ht="38.25">
      <c r="A10" s="179">
        <v>1</v>
      </c>
      <c r="B10" s="28"/>
      <c r="C10" s="313" t="s">
        <v>882</v>
      </c>
      <c r="D10" s="314" t="s">
        <v>102</v>
      </c>
      <c r="E10" s="315">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998"/>
      <c r="C15" s="998"/>
      <c r="D15" s="998"/>
      <c r="E15" s="998"/>
      <c r="F15" s="998"/>
      <c r="G15" s="998"/>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topLeftCell="A14" zoomScaleNormal="100" zoomScaleSheetLayoutView="100" workbookViewId="0">
      <selection activeCell="F12" sqref="F12:F38"/>
    </sheetView>
  </sheetViews>
  <sheetFormatPr defaultColWidth="9.140625" defaultRowHeight="12.75"/>
  <cols>
    <col min="1" max="1" width="7" style="14" customWidth="1"/>
    <col min="2" max="2" width="16.28515625" style="14" hidden="1" customWidth="1"/>
    <col min="3" max="3" width="40.28515625" style="14" customWidth="1"/>
    <col min="4" max="4" width="18.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2,12</v>
      </c>
      <c r="F1" s="10"/>
      <c r="G1" s="10"/>
      <c r="H1" s="10"/>
    </row>
    <row r="2" spans="1:8" s="9" customFormat="1" ht="18.75">
      <c r="A2" s="1001" t="str">
        <f>C9</f>
        <v>Iekšējie gāzes vadi</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253</v>
      </c>
      <c r="D9" s="245"/>
      <c r="E9" s="25"/>
      <c r="F9" s="26"/>
      <c r="G9" s="20"/>
      <c r="H9" s="21"/>
    </row>
    <row r="10" spans="1:8">
      <c r="A10" s="261"/>
      <c r="B10" s="316"/>
      <c r="C10" s="317" t="s">
        <v>1562</v>
      </c>
      <c r="D10" s="317"/>
      <c r="E10" s="318"/>
      <c r="F10" s="318"/>
      <c r="G10" s="20"/>
      <c r="H10" s="21"/>
    </row>
    <row r="11" spans="1:8">
      <c r="A11" s="570">
        <v>1</v>
      </c>
      <c r="B11" s="455"/>
      <c r="C11" s="571" t="s">
        <v>1563</v>
      </c>
      <c r="D11" s="455"/>
      <c r="E11" s="319"/>
      <c r="F11" s="319"/>
      <c r="G11" s="20"/>
      <c r="H11" s="21"/>
    </row>
    <row r="12" spans="1:8">
      <c r="A12" s="572" t="s">
        <v>1537</v>
      </c>
      <c r="B12" s="455"/>
      <c r="C12" s="320" t="s">
        <v>1564</v>
      </c>
      <c r="D12" s="455"/>
      <c r="E12" s="321" t="s">
        <v>30</v>
      </c>
      <c r="F12" s="322">
        <v>1</v>
      </c>
      <c r="G12" s="20"/>
      <c r="H12" s="21"/>
    </row>
    <row r="13" spans="1:8">
      <c r="A13" s="572" t="s">
        <v>1538</v>
      </c>
      <c r="B13" s="455"/>
      <c r="C13" s="320" t="s">
        <v>1565</v>
      </c>
      <c r="D13" s="455"/>
      <c r="E13" s="321" t="s">
        <v>30</v>
      </c>
      <c r="F13" s="322">
        <v>1</v>
      </c>
      <c r="G13" s="20"/>
      <c r="H13" s="21"/>
    </row>
    <row r="14" spans="1:8">
      <c r="A14" s="572" t="s">
        <v>1539</v>
      </c>
      <c r="B14" s="455"/>
      <c r="C14" s="320" t="s">
        <v>1566</v>
      </c>
      <c r="D14" s="455"/>
      <c r="E14" s="321" t="s">
        <v>30</v>
      </c>
      <c r="F14" s="322">
        <v>1</v>
      </c>
      <c r="G14" s="20"/>
      <c r="H14" s="21"/>
    </row>
    <row r="15" spans="1:8">
      <c r="A15" s="572" t="s">
        <v>1540</v>
      </c>
      <c r="B15" s="455"/>
      <c r="C15" s="320" t="s">
        <v>1567</v>
      </c>
      <c r="D15" s="455"/>
      <c r="E15" s="321" t="s">
        <v>30</v>
      </c>
      <c r="F15" s="322">
        <v>1</v>
      </c>
      <c r="G15" s="20"/>
      <c r="H15" s="21"/>
    </row>
    <row r="16" spans="1:8">
      <c r="A16" s="572" t="s">
        <v>1541</v>
      </c>
      <c r="B16" s="455"/>
      <c r="C16" s="320" t="s">
        <v>1568</v>
      </c>
      <c r="D16" s="455"/>
      <c r="E16" s="321" t="s">
        <v>30</v>
      </c>
      <c r="F16" s="322">
        <v>4</v>
      </c>
      <c r="G16" s="20"/>
      <c r="H16" s="21"/>
    </row>
    <row r="17" spans="1:8">
      <c r="A17" s="572" t="s">
        <v>1542</v>
      </c>
      <c r="B17" s="455"/>
      <c r="C17" s="320" t="s">
        <v>1569</v>
      </c>
      <c r="D17" s="455"/>
      <c r="E17" s="321" t="s">
        <v>30</v>
      </c>
      <c r="F17" s="322">
        <v>1</v>
      </c>
      <c r="G17" s="20"/>
      <c r="H17" s="21"/>
    </row>
    <row r="18" spans="1:8">
      <c r="A18" s="572" t="s">
        <v>1543</v>
      </c>
      <c r="B18" s="455"/>
      <c r="C18" s="320" t="s">
        <v>1570</v>
      </c>
      <c r="D18" s="455"/>
      <c r="E18" s="321" t="s">
        <v>30</v>
      </c>
      <c r="F18" s="322">
        <v>1</v>
      </c>
      <c r="G18" s="20"/>
      <c r="H18" s="21"/>
    </row>
    <row r="19" spans="1:8">
      <c r="A19" s="572" t="s">
        <v>1544</v>
      </c>
      <c r="B19" s="455"/>
      <c r="C19" s="320" t="s">
        <v>1571</v>
      </c>
      <c r="D19" s="455"/>
      <c r="E19" s="321" t="s">
        <v>30</v>
      </c>
      <c r="F19" s="322">
        <v>2</v>
      </c>
      <c r="G19" s="20"/>
      <c r="H19" s="21"/>
    </row>
    <row r="20" spans="1:8">
      <c r="A20" s="572" t="s">
        <v>1545</v>
      </c>
      <c r="B20" s="455"/>
      <c r="C20" s="320" t="s">
        <v>1572</v>
      </c>
      <c r="D20" s="455"/>
      <c r="E20" s="321" t="s">
        <v>30</v>
      </c>
      <c r="F20" s="322">
        <v>2</v>
      </c>
      <c r="G20" s="20"/>
      <c r="H20" s="21"/>
    </row>
    <row r="21" spans="1:8">
      <c r="A21" s="572" t="s">
        <v>1546</v>
      </c>
      <c r="B21" s="455"/>
      <c r="C21" s="320" t="s">
        <v>1573</v>
      </c>
      <c r="D21" s="455"/>
      <c r="E21" s="321" t="s">
        <v>30</v>
      </c>
      <c r="F21" s="322">
        <v>2</v>
      </c>
      <c r="G21" s="20"/>
      <c r="H21" s="21"/>
    </row>
    <row r="22" spans="1:8">
      <c r="A22" s="572" t="s">
        <v>1547</v>
      </c>
      <c r="B22" s="455"/>
      <c r="C22" s="320" t="s">
        <v>1574</v>
      </c>
      <c r="D22" s="455"/>
      <c r="E22" s="321" t="s">
        <v>30</v>
      </c>
      <c r="F22" s="322">
        <v>2</v>
      </c>
      <c r="G22" s="20"/>
      <c r="H22" s="21"/>
    </row>
    <row r="23" spans="1:8">
      <c r="A23" s="572" t="s">
        <v>1548</v>
      </c>
      <c r="B23" s="455"/>
      <c r="C23" s="320" t="s">
        <v>884</v>
      </c>
      <c r="D23" s="455"/>
      <c r="E23" s="321" t="s">
        <v>30</v>
      </c>
      <c r="F23" s="322">
        <v>2</v>
      </c>
      <c r="G23" s="20"/>
      <c r="H23" s="21"/>
    </row>
    <row r="24" spans="1:8">
      <c r="A24" s="572" t="s">
        <v>1549</v>
      </c>
      <c r="B24" s="455"/>
      <c r="C24" s="320" t="s">
        <v>1575</v>
      </c>
      <c r="D24" s="455"/>
      <c r="E24" s="321" t="s">
        <v>30</v>
      </c>
      <c r="F24" s="322">
        <v>1</v>
      </c>
      <c r="G24" s="20"/>
      <c r="H24" s="21"/>
    </row>
    <row r="25" spans="1:8">
      <c r="A25" s="572" t="s">
        <v>1550</v>
      </c>
      <c r="B25" s="455"/>
      <c r="C25" s="320" t="s">
        <v>1576</v>
      </c>
      <c r="D25" s="455"/>
      <c r="E25" s="321" t="s">
        <v>30</v>
      </c>
      <c r="F25" s="322">
        <v>2</v>
      </c>
      <c r="G25" s="20"/>
      <c r="H25" s="21"/>
    </row>
    <row r="26" spans="1:8">
      <c r="A26" s="572" t="s">
        <v>1551</v>
      </c>
      <c r="B26" s="455"/>
      <c r="C26" s="320" t="s">
        <v>885</v>
      </c>
      <c r="D26" s="455"/>
      <c r="E26" s="321" t="s">
        <v>10</v>
      </c>
      <c r="F26" s="322">
        <v>6</v>
      </c>
      <c r="G26" s="20"/>
      <c r="H26" s="21"/>
    </row>
    <row r="27" spans="1:8" ht="25.5">
      <c r="A27" s="572" t="s">
        <v>1552</v>
      </c>
      <c r="B27" s="455"/>
      <c r="C27" s="320" t="s">
        <v>1577</v>
      </c>
      <c r="D27" s="455"/>
      <c r="E27" s="321" t="s">
        <v>30</v>
      </c>
      <c r="F27" s="322">
        <v>1</v>
      </c>
      <c r="G27" s="20"/>
      <c r="H27" s="21"/>
    </row>
    <row r="28" spans="1:8">
      <c r="A28" s="572" t="s">
        <v>1553</v>
      </c>
      <c r="B28" s="455"/>
      <c r="C28" s="320" t="s">
        <v>1578</v>
      </c>
      <c r="D28" s="455"/>
      <c r="E28" s="321" t="s">
        <v>30</v>
      </c>
      <c r="F28" s="322">
        <v>2</v>
      </c>
      <c r="G28" s="20"/>
      <c r="H28" s="21"/>
    </row>
    <row r="29" spans="1:8">
      <c r="A29" s="572" t="s">
        <v>1554</v>
      </c>
      <c r="B29" s="455"/>
      <c r="C29" s="320" t="s">
        <v>1042</v>
      </c>
      <c r="D29" s="455"/>
      <c r="E29" s="321" t="s">
        <v>30</v>
      </c>
      <c r="F29" s="322">
        <v>2</v>
      </c>
      <c r="G29" s="20"/>
      <c r="H29" s="21"/>
    </row>
    <row r="30" spans="1:8">
      <c r="A30" s="572" t="s">
        <v>1555</v>
      </c>
      <c r="B30" s="455"/>
      <c r="C30" s="320" t="s">
        <v>886</v>
      </c>
      <c r="D30" s="455"/>
      <c r="E30" s="321" t="s">
        <v>30</v>
      </c>
      <c r="F30" s="322">
        <v>1</v>
      </c>
      <c r="G30" s="20"/>
      <c r="H30" s="21"/>
    </row>
    <row r="31" spans="1:8">
      <c r="A31" s="572" t="s">
        <v>1556</v>
      </c>
      <c r="B31" s="455"/>
      <c r="C31" s="320" t="s">
        <v>1579</v>
      </c>
      <c r="D31" s="455"/>
      <c r="E31" s="321" t="s">
        <v>30</v>
      </c>
      <c r="F31" s="322">
        <v>8</v>
      </c>
      <c r="G31" s="20"/>
      <c r="H31" s="21"/>
    </row>
    <row r="32" spans="1:8">
      <c r="A32" s="572" t="s">
        <v>1557</v>
      </c>
      <c r="B32" s="455"/>
      <c r="C32" s="320" t="s">
        <v>1580</v>
      </c>
      <c r="D32" s="455"/>
      <c r="E32" s="321" t="s">
        <v>10</v>
      </c>
      <c r="F32" s="322">
        <v>15</v>
      </c>
      <c r="G32" s="20"/>
      <c r="H32" s="21"/>
    </row>
    <row r="33" spans="1:8">
      <c r="A33" s="572" t="s">
        <v>1558</v>
      </c>
      <c r="B33" s="455"/>
      <c r="C33" s="320" t="s">
        <v>1581</v>
      </c>
      <c r="D33" s="455"/>
      <c r="E33" s="321" t="s">
        <v>10</v>
      </c>
      <c r="F33" s="322">
        <v>9</v>
      </c>
      <c r="G33" s="20"/>
      <c r="H33" s="21"/>
    </row>
    <row r="34" spans="1:8">
      <c r="A34" s="572" t="s">
        <v>1559</v>
      </c>
      <c r="B34" s="455"/>
      <c r="C34" s="320" t="s">
        <v>1582</v>
      </c>
      <c r="D34" s="455"/>
      <c r="E34" s="321" t="s">
        <v>10</v>
      </c>
      <c r="F34" s="322">
        <v>22</v>
      </c>
      <c r="G34" s="20"/>
      <c r="H34" s="21"/>
    </row>
    <row r="35" spans="1:8">
      <c r="A35" s="572" t="s">
        <v>1560</v>
      </c>
      <c r="B35" s="455"/>
      <c r="C35" s="320" t="s">
        <v>1583</v>
      </c>
      <c r="D35" s="455"/>
      <c r="E35" s="321" t="s">
        <v>30</v>
      </c>
      <c r="F35" s="322">
        <v>2</v>
      </c>
      <c r="G35" s="20"/>
      <c r="H35" s="21"/>
    </row>
    <row r="36" spans="1:8" ht="25.5">
      <c r="A36" s="572" t="s">
        <v>1561</v>
      </c>
      <c r="B36" s="455"/>
      <c r="C36" s="320" t="s">
        <v>1584</v>
      </c>
      <c r="D36" s="455"/>
      <c r="E36" s="321" t="s">
        <v>13</v>
      </c>
      <c r="F36" s="322">
        <v>1</v>
      </c>
      <c r="G36" s="20"/>
      <c r="H36" s="21"/>
    </row>
    <row r="37" spans="1:8">
      <c r="A37" s="572" t="s">
        <v>1585</v>
      </c>
      <c r="B37" s="455"/>
      <c r="C37" s="320" t="s">
        <v>885</v>
      </c>
      <c r="D37" s="455"/>
      <c r="E37" s="321" t="s">
        <v>10</v>
      </c>
      <c r="F37" s="322">
        <v>35</v>
      </c>
      <c r="G37" s="20"/>
      <c r="H37" s="21"/>
    </row>
    <row r="38" spans="1:8">
      <c r="A38" s="572" t="s">
        <v>1586</v>
      </c>
      <c r="B38" s="455"/>
      <c r="C38" s="320" t="s">
        <v>1587</v>
      </c>
      <c r="D38" s="455"/>
      <c r="E38" s="321" t="s">
        <v>10</v>
      </c>
      <c r="F38" s="322">
        <v>35</v>
      </c>
      <c r="G38" s="20"/>
      <c r="H38" s="21"/>
    </row>
    <row r="39" spans="1:8">
      <c r="A39" s="328"/>
      <c r="B39" s="323"/>
      <c r="C39" s="324"/>
      <c r="D39" s="325"/>
      <c r="E39" s="326"/>
      <c r="F39" s="327"/>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998"/>
      <c r="C44" s="998"/>
      <c r="D44" s="998"/>
      <c r="E44" s="998"/>
      <c r="F44" s="998"/>
      <c r="G44" s="998"/>
      <c r="H44" s="998"/>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5"/>
  <sheetViews>
    <sheetView showZeros="0" view="pageBreakPreview" topLeftCell="A7" zoomScaleNormal="100" zoomScaleSheetLayoutView="100" workbookViewId="0">
      <selection activeCell="H57" sqref="H57"/>
    </sheetView>
  </sheetViews>
  <sheetFormatPr defaultColWidth="9.140625" defaultRowHeight="12.75"/>
  <cols>
    <col min="1" max="1" width="6.570312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2,13</v>
      </c>
      <c r="F1" s="10"/>
      <c r="G1" s="10"/>
      <c r="H1" s="10"/>
    </row>
    <row r="2" spans="1:8" s="9" customFormat="1" ht="18.75">
      <c r="A2" s="1001" t="str">
        <f>C9</f>
        <v xml:space="preserve">Kondicionēšana </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254</v>
      </c>
      <c r="D9" s="245"/>
      <c r="E9" s="25"/>
      <c r="F9" s="26"/>
      <c r="G9" s="20"/>
      <c r="H9" s="21"/>
    </row>
    <row r="10" spans="1:8">
      <c r="A10" s="329"/>
      <c r="B10" s="330"/>
      <c r="C10" s="331" t="s">
        <v>887</v>
      </c>
      <c r="D10" s="331"/>
      <c r="E10" s="332"/>
      <c r="F10" s="332"/>
      <c r="G10" s="20"/>
      <c r="H10" s="21"/>
    </row>
    <row r="11" spans="1:8">
      <c r="A11" s="458">
        <v>1</v>
      </c>
      <c r="B11" s="458"/>
      <c r="C11" s="465" t="s">
        <v>1492</v>
      </c>
      <c r="D11" s="469" t="s">
        <v>1862</v>
      </c>
      <c r="E11" s="481" t="s">
        <v>13</v>
      </c>
      <c r="F11" s="484">
        <v>1</v>
      </c>
      <c r="G11" s="20"/>
      <c r="H11" s="21"/>
    </row>
    <row r="12" spans="1:8" ht="24">
      <c r="A12" s="475">
        <f t="shared" ref="A12:A60" si="0">A11+1</f>
        <v>2</v>
      </c>
      <c r="B12" s="475"/>
      <c r="C12" s="465" t="s">
        <v>888</v>
      </c>
      <c r="D12" s="469" t="s">
        <v>889</v>
      </c>
      <c r="E12" s="481" t="s">
        <v>13</v>
      </c>
      <c r="F12" s="470">
        <v>1</v>
      </c>
      <c r="G12" s="20"/>
      <c r="H12" s="21"/>
    </row>
    <row r="13" spans="1:8">
      <c r="A13" s="475">
        <f t="shared" si="0"/>
        <v>3</v>
      </c>
      <c r="B13" s="475"/>
      <c r="C13" s="465" t="s">
        <v>890</v>
      </c>
      <c r="D13" s="469" t="s">
        <v>891</v>
      </c>
      <c r="E13" s="481" t="s">
        <v>13</v>
      </c>
      <c r="F13" s="470">
        <v>1</v>
      </c>
      <c r="G13" s="20"/>
      <c r="H13" s="21"/>
    </row>
    <row r="14" spans="1:8">
      <c r="A14" s="475">
        <f t="shared" si="0"/>
        <v>4</v>
      </c>
      <c r="B14" s="475"/>
      <c r="C14" s="465" t="s">
        <v>892</v>
      </c>
      <c r="D14" s="469"/>
      <c r="E14" s="481" t="s">
        <v>13</v>
      </c>
      <c r="F14" s="470">
        <v>1</v>
      </c>
      <c r="G14" s="20"/>
      <c r="H14" s="21"/>
    </row>
    <row r="15" spans="1:8">
      <c r="A15" s="475">
        <f t="shared" si="0"/>
        <v>5</v>
      </c>
      <c r="B15" s="475"/>
      <c r="C15" s="459" t="s">
        <v>1317</v>
      </c>
      <c r="D15" s="476"/>
      <c r="E15" s="474" t="s">
        <v>30</v>
      </c>
      <c r="F15" s="477">
        <v>18</v>
      </c>
      <c r="G15" s="20"/>
      <c r="H15" s="21"/>
    </row>
    <row r="16" spans="1:8">
      <c r="A16" s="475">
        <f t="shared" si="0"/>
        <v>6</v>
      </c>
      <c r="B16" s="475"/>
      <c r="C16" s="459" t="s">
        <v>364</v>
      </c>
      <c r="D16" s="478" t="s">
        <v>1863</v>
      </c>
      <c r="E16" s="481" t="s">
        <v>13</v>
      </c>
      <c r="F16" s="475">
        <v>7</v>
      </c>
      <c r="G16" s="20"/>
      <c r="H16" s="21"/>
    </row>
    <row r="17" spans="1:8">
      <c r="A17" s="475">
        <f t="shared" si="0"/>
        <v>7</v>
      </c>
      <c r="B17" s="475"/>
      <c r="C17" s="459" t="s">
        <v>364</v>
      </c>
      <c r="D17" s="478" t="s">
        <v>1310</v>
      </c>
      <c r="E17" s="481" t="s">
        <v>13</v>
      </c>
      <c r="F17" s="477">
        <v>11</v>
      </c>
      <c r="G17" s="20"/>
      <c r="H17" s="21"/>
    </row>
    <row r="18" spans="1:8">
      <c r="A18" s="475">
        <f t="shared" si="0"/>
        <v>8</v>
      </c>
      <c r="B18" s="475"/>
      <c r="C18" s="465" t="s">
        <v>323</v>
      </c>
      <c r="D18" s="469" t="s">
        <v>363</v>
      </c>
      <c r="E18" s="481" t="s">
        <v>13</v>
      </c>
      <c r="F18" s="470">
        <v>1</v>
      </c>
      <c r="G18" s="20"/>
      <c r="H18" s="21"/>
    </row>
    <row r="19" spans="1:8">
      <c r="A19" s="475">
        <f t="shared" si="0"/>
        <v>9</v>
      </c>
      <c r="B19" s="475"/>
      <c r="C19" s="465" t="s">
        <v>323</v>
      </c>
      <c r="D19" s="469" t="s">
        <v>893</v>
      </c>
      <c r="E19" s="481" t="s">
        <v>13</v>
      </c>
      <c r="F19" s="470">
        <v>1</v>
      </c>
      <c r="G19" s="20"/>
      <c r="H19" s="21"/>
    </row>
    <row r="20" spans="1:8">
      <c r="A20" s="475">
        <f t="shared" si="0"/>
        <v>10</v>
      </c>
      <c r="B20" s="475"/>
      <c r="C20" s="465" t="s">
        <v>323</v>
      </c>
      <c r="D20" s="469" t="s">
        <v>345</v>
      </c>
      <c r="E20" s="481" t="s">
        <v>13</v>
      </c>
      <c r="F20" s="470">
        <v>2</v>
      </c>
      <c r="G20" s="20"/>
      <c r="H20" s="21"/>
    </row>
    <row r="21" spans="1:8">
      <c r="A21" s="475">
        <f t="shared" si="0"/>
        <v>11</v>
      </c>
      <c r="B21" s="475"/>
      <c r="C21" s="465" t="s">
        <v>324</v>
      </c>
      <c r="D21" s="468" t="s">
        <v>366</v>
      </c>
      <c r="E21" s="481" t="s">
        <v>13</v>
      </c>
      <c r="F21" s="470">
        <v>1</v>
      </c>
      <c r="G21" s="20"/>
      <c r="H21" s="21"/>
    </row>
    <row r="22" spans="1:8">
      <c r="A22" s="475">
        <f t="shared" si="0"/>
        <v>12</v>
      </c>
      <c r="B22" s="475"/>
      <c r="C22" s="465" t="s">
        <v>324</v>
      </c>
      <c r="D22" s="468" t="s">
        <v>1318</v>
      </c>
      <c r="E22" s="481" t="s">
        <v>13</v>
      </c>
      <c r="F22" s="470">
        <v>2</v>
      </c>
      <c r="G22" s="20"/>
      <c r="H22" s="21"/>
    </row>
    <row r="23" spans="1:8">
      <c r="A23" s="475">
        <f t="shared" si="0"/>
        <v>13</v>
      </c>
      <c r="B23" s="475"/>
      <c r="C23" s="465" t="s">
        <v>324</v>
      </c>
      <c r="D23" s="468" t="s">
        <v>367</v>
      </c>
      <c r="E23" s="481" t="s">
        <v>13</v>
      </c>
      <c r="F23" s="484">
        <v>2</v>
      </c>
      <c r="G23" s="20"/>
      <c r="H23" s="21"/>
    </row>
    <row r="24" spans="1:8">
      <c r="A24" s="475">
        <f t="shared" si="0"/>
        <v>14</v>
      </c>
      <c r="B24" s="475"/>
      <c r="C24" s="465" t="s">
        <v>324</v>
      </c>
      <c r="D24" s="468" t="s">
        <v>1493</v>
      </c>
      <c r="E24" s="481" t="s">
        <v>13</v>
      </c>
      <c r="F24" s="484">
        <v>1</v>
      </c>
      <c r="G24" s="20"/>
      <c r="H24" s="21"/>
    </row>
    <row r="25" spans="1:8">
      <c r="A25" s="475">
        <f t="shared" si="0"/>
        <v>15</v>
      </c>
      <c r="B25" s="475"/>
      <c r="C25" s="465" t="s">
        <v>324</v>
      </c>
      <c r="D25" s="468" t="s">
        <v>894</v>
      </c>
      <c r="E25" s="481" t="s">
        <v>13</v>
      </c>
      <c r="F25" s="484">
        <v>2</v>
      </c>
      <c r="G25" s="20"/>
      <c r="H25" s="21"/>
    </row>
    <row r="26" spans="1:8">
      <c r="A26" s="475">
        <f t="shared" si="0"/>
        <v>16</v>
      </c>
      <c r="B26" s="475"/>
      <c r="C26" s="465" t="s">
        <v>324</v>
      </c>
      <c r="D26" s="468" t="s">
        <v>325</v>
      </c>
      <c r="E26" s="481" t="s">
        <v>13</v>
      </c>
      <c r="F26" s="484">
        <v>7</v>
      </c>
      <c r="G26" s="20"/>
      <c r="H26" s="21"/>
    </row>
    <row r="27" spans="1:8">
      <c r="A27" s="475">
        <f t="shared" si="0"/>
        <v>17</v>
      </c>
      <c r="B27" s="475"/>
      <c r="C27" s="479" t="s">
        <v>368</v>
      </c>
      <c r="D27" s="474" t="s">
        <v>895</v>
      </c>
      <c r="E27" s="474" t="s">
        <v>30</v>
      </c>
      <c r="F27" s="477">
        <v>14</v>
      </c>
      <c r="G27" s="20"/>
      <c r="H27" s="21"/>
    </row>
    <row r="28" spans="1:8">
      <c r="A28" s="475">
        <f t="shared" si="0"/>
        <v>18</v>
      </c>
      <c r="B28" s="475"/>
      <c r="C28" s="479" t="s">
        <v>368</v>
      </c>
      <c r="D28" s="474" t="s">
        <v>363</v>
      </c>
      <c r="E28" s="474" t="s">
        <v>30</v>
      </c>
      <c r="F28" s="477">
        <v>3</v>
      </c>
      <c r="G28" s="20"/>
      <c r="H28" s="21"/>
    </row>
    <row r="29" spans="1:8">
      <c r="A29" s="475">
        <f t="shared" si="0"/>
        <v>19</v>
      </c>
      <c r="B29" s="475"/>
      <c r="C29" s="479" t="s">
        <v>368</v>
      </c>
      <c r="D29" s="474" t="s">
        <v>369</v>
      </c>
      <c r="E29" s="474" t="s">
        <v>30</v>
      </c>
      <c r="F29" s="477">
        <v>4</v>
      </c>
      <c r="G29" s="20"/>
      <c r="H29" s="21"/>
    </row>
    <row r="30" spans="1:8">
      <c r="A30" s="475">
        <f t="shared" si="0"/>
        <v>20</v>
      </c>
      <c r="B30" s="475"/>
      <c r="C30" s="479" t="s">
        <v>368</v>
      </c>
      <c r="D30" s="474" t="s">
        <v>370</v>
      </c>
      <c r="E30" s="474" t="s">
        <v>30</v>
      </c>
      <c r="F30" s="477">
        <v>23</v>
      </c>
      <c r="G30" s="20"/>
      <c r="H30" s="21"/>
    </row>
    <row r="31" spans="1:8">
      <c r="A31" s="475">
        <f t="shared" si="0"/>
        <v>21</v>
      </c>
      <c r="B31" s="475"/>
      <c r="C31" s="479" t="s">
        <v>368</v>
      </c>
      <c r="D31" s="474" t="s">
        <v>377</v>
      </c>
      <c r="E31" s="474" t="s">
        <v>30</v>
      </c>
      <c r="F31" s="477">
        <v>8</v>
      </c>
      <c r="G31" s="20"/>
      <c r="H31" s="21"/>
    </row>
    <row r="32" spans="1:8">
      <c r="A32" s="475">
        <f t="shared" si="0"/>
        <v>22</v>
      </c>
      <c r="B32" s="475"/>
      <c r="C32" s="479" t="s">
        <v>368</v>
      </c>
      <c r="D32" s="474" t="s">
        <v>371</v>
      </c>
      <c r="E32" s="474" t="s">
        <v>30</v>
      </c>
      <c r="F32" s="477">
        <v>2</v>
      </c>
      <c r="G32" s="20"/>
      <c r="H32" s="21"/>
    </row>
    <row r="33" spans="1:8">
      <c r="A33" s="475">
        <f t="shared" si="0"/>
        <v>23</v>
      </c>
      <c r="B33" s="475"/>
      <c r="C33" s="479" t="s">
        <v>368</v>
      </c>
      <c r="D33" s="476" t="s">
        <v>897</v>
      </c>
      <c r="E33" s="474" t="s">
        <v>30</v>
      </c>
      <c r="F33" s="477">
        <v>3</v>
      </c>
      <c r="G33" s="20"/>
      <c r="H33" s="21"/>
    </row>
    <row r="34" spans="1:8">
      <c r="A34" s="475">
        <f t="shared" si="0"/>
        <v>24</v>
      </c>
      <c r="B34" s="475"/>
      <c r="C34" s="479" t="s">
        <v>368</v>
      </c>
      <c r="D34" s="476" t="s">
        <v>898</v>
      </c>
      <c r="E34" s="474" t="s">
        <v>30</v>
      </c>
      <c r="F34" s="477">
        <v>2</v>
      </c>
      <c r="G34" s="20"/>
      <c r="H34" s="21"/>
    </row>
    <row r="35" spans="1:8">
      <c r="A35" s="475">
        <f t="shared" si="0"/>
        <v>25</v>
      </c>
      <c r="B35" s="475"/>
      <c r="C35" s="479" t="s">
        <v>368</v>
      </c>
      <c r="D35" s="476" t="s">
        <v>896</v>
      </c>
      <c r="E35" s="474" t="s">
        <v>30</v>
      </c>
      <c r="F35" s="477">
        <v>2</v>
      </c>
      <c r="G35" s="20"/>
      <c r="H35" s="21"/>
    </row>
    <row r="36" spans="1:8">
      <c r="A36" s="475">
        <f t="shared" si="0"/>
        <v>26</v>
      </c>
      <c r="B36" s="475"/>
      <c r="C36" s="480" t="s">
        <v>376</v>
      </c>
      <c r="D36" s="476" t="s">
        <v>895</v>
      </c>
      <c r="E36" s="474" t="s">
        <v>1350</v>
      </c>
      <c r="F36" s="477">
        <v>20</v>
      </c>
      <c r="G36" s="20"/>
      <c r="H36" s="21"/>
    </row>
    <row r="37" spans="1:8">
      <c r="A37" s="475">
        <f t="shared" si="0"/>
        <v>27</v>
      </c>
      <c r="B37" s="475"/>
      <c r="C37" s="480" t="s">
        <v>376</v>
      </c>
      <c r="D37" s="476" t="s">
        <v>363</v>
      </c>
      <c r="E37" s="474" t="s">
        <v>1350</v>
      </c>
      <c r="F37" s="477">
        <v>25</v>
      </c>
      <c r="G37" s="20"/>
      <c r="H37" s="21"/>
    </row>
    <row r="38" spans="1:8">
      <c r="A38" s="475">
        <f t="shared" si="0"/>
        <v>28</v>
      </c>
      <c r="B38" s="475"/>
      <c r="C38" s="480" t="s">
        <v>376</v>
      </c>
      <c r="D38" s="476" t="s">
        <v>369</v>
      </c>
      <c r="E38" s="474" t="s">
        <v>1350</v>
      </c>
      <c r="F38" s="477">
        <v>35</v>
      </c>
      <c r="G38" s="20"/>
      <c r="H38" s="21"/>
    </row>
    <row r="39" spans="1:8">
      <c r="A39" s="475">
        <f t="shared" si="0"/>
        <v>29</v>
      </c>
      <c r="B39" s="475"/>
      <c r="C39" s="480" t="s">
        <v>376</v>
      </c>
      <c r="D39" s="476" t="s">
        <v>370</v>
      </c>
      <c r="E39" s="474" t="s">
        <v>1350</v>
      </c>
      <c r="F39" s="477">
        <v>215</v>
      </c>
      <c r="G39" s="20"/>
      <c r="H39" s="21"/>
    </row>
    <row r="40" spans="1:8">
      <c r="A40" s="475">
        <f t="shared" si="0"/>
        <v>30</v>
      </c>
      <c r="B40" s="475"/>
      <c r="C40" s="480" t="s">
        <v>376</v>
      </c>
      <c r="D40" s="476" t="s">
        <v>377</v>
      </c>
      <c r="E40" s="474" t="s">
        <v>1350</v>
      </c>
      <c r="F40" s="477">
        <v>300</v>
      </c>
      <c r="G40" s="20"/>
      <c r="H40" s="21"/>
    </row>
    <row r="41" spans="1:8">
      <c r="A41" s="475">
        <f t="shared" si="0"/>
        <v>31</v>
      </c>
      <c r="B41" s="475"/>
      <c r="C41" s="480" t="s">
        <v>376</v>
      </c>
      <c r="D41" s="476" t="s">
        <v>371</v>
      </c>
      <c r="E41" s="474" t="s">
        <v>1350</v>
      </c>
      <c r="F41" s="477">
        <v>165</v>
      </c>
      <c r="G41" s="20"/>
      <c r="H41" s="21"/>
    </row>
    <row r="42" spans="1:8">
      <c r="A42" s="475">
        <f t="shared" si="0"/>
        <v>32</v>
      </c>
      <c r="B42" s="475"/>
      <c r="C42" s="480" t="s">
        <v>376</v>
      </c>
      <c r="D42" s="476" t="s">
        <v>372</v>
      </c>
      <c r="E42" s="474" t="s">
        <v>1350</v>
      </c>
      <c r="F42" s="477">
        <v>130</v>
      </c>
      <c r="G42" s="20"/>
      <c r="H42" s="21"/>
    </row>
    <row r="43" spans="1:8">
      <c r="A43" s="475">
        <f t="shared" si="0"/>
        <v>33</v>
      </c>
      <c r="B43" s="475"/>
      <c r="C43" s="480" t="s">
        <v>376</v>
      </c>
      <c r="D43" s="476" t="s">
        <v>373</v>
      </c>
      <c r="E43" s="474" t="s">
        <v>1350</v>
      </c>
      <c r="F43" s="477">
        <v>65</v>
      </c>
      <c r="G43" s="20"/>
      <c r="H43" s="21"/>
    </row>
    <row r="44" spans="1:8">
      <c r="A44" s="475">
        <f t="shared" si="0"/>
        <v>34</v>
      </c>
      <c r="B44" s="475"/>
      <c r="C44" s="480" t="s">
        <v>376</v>
      </c>
      <c r="D44" s="476" t="s">
        <v>1321</v>
      </c>
      <c r="E44" s="474" t="s">
        <v>1350</v>
      </c>
      <c r="F44" s="477">
        <v>50</v>
      </c>
      <c r="G44" s="20"/>
      <c r="H44" s="21"/>
    </row>
    <row r="45" spans="1:8">
      <c r="A45" s="475">
        <f t="shared" si="0"/>
        <v>35</v>
      </c>
      <c r="B45" s="475"/>
      <c r="C45" s="465" t="s">
        <v>899</v>
      </c>
      <c r="D45" s="469" t="s">
        <v>900</v>
      </c>
      <c r="E45" s="474" t="s">
        <v>1350</v>
      </c>
      <c r="F45" s="470">
        <v>8</v>
      </c>
      <c r="G45" s="20"/>
      <c r="H45" s="21"/>
    </row>
    <row r="46" spans="1:8">
      <c r="A46" s="475">
        <f t="shared" si="0"/>
        <v>36</v>
      </c>
      <c r="B46" s="475"/>
      <c r="C46" s="465" t="s">
        <v>899</v>
      </c>
      <c r="D46" s="469" t="s">
        <v>901</v>
      </c>
      <c r="E46" s="474" t="s">
        <v>1350</v>
      </c>
      <c r="F46" s="470">
        <v>8</v>
      </c>
      <c r="G46" s="20"/>
      <c r="H46" s="21"/>
    </row>
    <row r="47" spans="1:8">
      <c r="A47" s="475">
        <f t="shared" si="0"/>
        <v>37</v>
      </c>
      <c r="B47" s="475"/>
      <c r="C47" s="465" t="s">
        <v>902</v>
      </c>
      <c r="D47" s="469" t="s">
        <v>903</v>
      </c>
      <c r="E47" s="461" t="s">
        <v>47</v>
      </c>
      <c r="F47" s="470">
        <v>3</v>
      </c>
      <c r="G47" s="20"/>
      <c r="H47" s="21"/>
    </row>
    <row r="48" spans="1:8">
      <c r="A48" s="475">
        <f t="shared" si="0"/>
        <v>38</v>
      </c>
      <c r="B48" s="475"/>
      <c r="C48" s="459" t="s">
        <v>378</v>
      </c>
      <c r="D48" s="476" t="s">
        <v>379</v>
      </c>
      <c r="E48" s="474" t="s">
        <v>30</v>
      </c>
      <c r="F48" s="463">
        <v>8</v>
      </c>
      <c r="G48" s="20"/>
      <c r="H48" s="21"/>
    </row>
    <row r="49" spans="1:8">
      <c r="A49" s="475">
        <f t="shared" si="0"/>
        <v>39</v>
      </c>
      <c r="B49" s="475"/>
      <c r="C49" s="459" t="s">
        <v>380</v>
      </c>
      <c r="D49" s="476" t="s">
        <v>337</v>
      </c>
      <c r="E49" s="474" t="s">
        <v>30</v>
      </c>
      <c r="F49" s="463">
        <v>12</v>
      </c>
      <c r="G49" s="20"/>
      <c r="H49" s="21"/>
    </row>
    <row r="50" spans="1:8">
      <c r="A50" s="475">
        <f t="shared" si="0"/>
        <v>40</v>
      </c>
      <c r="B50" s="475"/>
      <c r="C50" s="459" t="s">
        <v>339</v>
      </c>
      <c r="D50" s="476" t="s">
        <v>374</v>
      </c>
      <c r="E50" s="474" t="s">
        <v>30</v>
      </c>
      <c r="F50" s="463">
        <v>30</v>
      </c>
      <c r="G50" s="20"/>
      <c r="H50" s="21"/>
    </row>
    <row r="51" spans="1:8">
      <c r="A51" s="475">
        <f t="shared" si="0"/>
        <v>41</v>
      </c>
      <c r="B51" s="475"/>
      <c r="C51" s="459" t="s">
        <v>338</v>
      </c>
      <c r="D51" s="476" t="s">
        <v>374</v>
      </c>
      <c r="E51" s="474" t="s">
        <v>30</v>
      </c>
      <c r="F51" s="463">
        <v>30</v>
      </c>
      <c r="G51" s="20"/>
      <c r="H51" s="21"/>
    </row>
    <row r="52" spans="1:8">
      <c r="A52" s="475">
        <f t="shared" si="0"/>
        <v>42</v>
      </c>
      <c r="B52" s="475"/>
      <c r="C52" s="459" t="s">
        <v>1494</v>
      </c>
      <c r="D52" s="573">
        <v>0.3</v>
      </c>
      <c r="E52" s="574" t="s">
        <v>1328</v>
      </c>
      <c r="F52" s="575">
        <v>6500</v>
      </c>
      <c r="G52" s="20"/>
      <c r="H52" s="21"/>
    </row>
    <row r="53" spans="1:8">
      <c r="A53" s="475">
        <f t="shared" si="0"/>
        <v>43</v>
      </c>
      <c r="B53" s="475"/>
      <c r="C53" s="479" t="s">
        <v>353</v>
      </c>
      <c r="D53" s="474" t="s">
        <v>354</v>
      </c>
      <c r="E53" s="464" t="s">
        <v>60</v>
      </c>
      <c r="F53" s="477">
        <v>500</v>
      </c>
      <c r="G53" s="20"/>
      <c r="H53" s="21"/>
    </row>
    <row r="54" spans="1:8">
      <c r="A54" s="475">
        <f t="shared" si="0"/>
        <v>44</v>
      </c>
      <c r="B54" s="475"/>
      <c r="C54" s="459" t="s">
        <v>904</v>
      </c>
      <c r="D54" s="463" t="s">
        <v>905</v>
      </c>
      <c r="E54" s="333" t="s">
        <v>31</v>
      </c>
      <c r="F54" s="463">
        <v>25</v>
      </c>
      <c r="G54" s="20"/>
      <c r="H54" s="21"/>
    </row>
    <row r="55" spans="1:8">
      <c r="A55" s="475">
        <f t="shared" si="0"/>
        <v>45</v>
      </c>
      <c r="B55" s="475"/>
      <c r="C55" s="459" t="s">
        <v>906</v>
      </c>
      <c r="D55" s="476"/>
      <c r="E55" s="481" t="s">
        <v>13</v>
      </c>
      <c r="F55" s="463">
        <v>1</v>
      </c>
      <c r="G55" s="20"/>
      <c r="H55" s="21"/>
    </row>
    <row r="56" spans="1:8">
      <c r="A56" s="475">
        <f t="shared" si="0"/>
        <v>46</v>
      </c>
      <c r="B56" s="475"/>
      <c r="C56" s="480" t="s">
        <v>357</v>
      </c>
      <c r="D56" s="483"/>
      <c r="E56" s="481" t="s">
        <v>13</v>
      </c>
      <c r="F56" s="463">
        <v>1</v>
      </c>
      <c r="G56" s="20"/>
      <c r="H56" s="21"/>
    </row>
    <row r="57" spans="1:8">
      <c r="A57" s="475">
        <f t="shared" si="0"/>
        <v>47</v>
      </c>
      <c r="B57" s="475"/>
      <c r="C57" s="459" t="s">
        <v>358</v>
      </c>
      <c r="D57" s="476"/>
      <c r="E57" s="481" t="s">
        <v>13</v>
      </c>
      <c r="F57" s="463">
        <v>1</v>
      </c>
      <c r="G57" s="20"/>
      <c r="H57" s="21"/>
    </row>
    <row r="58" spans="1:8">
      <c r="A58" s="475">
        <f t="shared" si="0"/>
        <v>48</v>
      </c>
      <c r="B58" s="475"/>
      <c r="C58" s="480" t="s">
        <v>359</v>
      </c>
      <c r="D58" s="483"/>
      <c r="E58" s="481" t="s">
        <v>13</v>
      </c>
      <c r="F58" s="463">
        <v>1</v>
      </c>
      <c r="G58" s="20"/>
      <c r="H58" s="21"/>
    </row>
    <row r="59" spans="1:8">
      <c r="A59" s="475">
        <f t="shared" si="0"/>
        <v>49</v>
      </c>
      <c r="B59" s="475"/>
      <c r="C59" s="479" t="s">
        <v>360</v>
      </c>
      <c r="D59" s="576" t="s">
        <v>388</v>
      </c>
      <c r="E59" s="481" t="s">
        <v>13</v>
      </c>
      <c r="F59" s="477">
        <v>1</v>
      </c>
      <c r="G59" s="20"/>
      <c r="H59" s="21"/>
    </row>
    <row r="60" spans="1:8" ht="24">
      <c r="A60" s="475">
        <f t="shared" si="0"/>
        <v>50</v>
      </c>
      <c r="B60" s="475"/>
      <c r="C60" s="459" t="s">
        <v>389</v>
      </c>
      <c r="D60" s="481"/>
      <c r="E60" s="481" t="s">
        <v>13</v>
      </c>
      <c r="F60" s="484">
        <v>1</v>
      </c>
      <c r="G60" s="20"/>
      <c r="H60" s="21"/>
    </row>
    <row r="61" spans="1:8">
      <c r="A61" s="402"/>
      <c r="B61" s="410"/>
      <c r="C61" s="42"/>
      <c r="D61" s="42"/>
      <c r="E61" s="43"/>
      <c r="F61" s="403"/>
      <c r="G61" s="20"/>
      <c r="H61" s="21"/>
    </row>
    <row r="62" spans="1:8" s="16" customFormat="1" ht="14.25">
      <c r="A62" s="383"/>
      <c r="B62" s="383"/>
      <c r="C62" s="414"/>
      <c r="D62" s="414"/>
      <c r="E62" s="414" t="s">
        <v>1</v>
      </c>
      <c r="F62" s="384"/>
      <c r="G62" s="45"/>
      <c r="H62" s="46"/>
    </row>
    <row r="64" spans="1:8" s="50" customFormat="1" ht="12.75" customHeight="1">
      <c r="B64" s="51" t="str">
        <f>'1,1'!B22</f>
        <v>Piezīmes:</v>
      </c>
    </row>
    <row r="65" spans="1:8" s="50" customFormat="1" ht="45" customHeight="1">
      <c r="A65"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5" s="998"/>
      <c r="C65" s="998"/>
      <c r="D65" s="998"/>
      <c r="E65" s="998"/>
      <c r="F65" s="998"/>
      <c r="G65" s="998"/>
      <c r="H65" s="998"/>
    </row>
  </sheetData>
  <mergeCells count="8">
    <mergeCell ref="A65:H6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3"/>
  <sheetViews>
    <sheetView showZeros="0" view="pageBreakPreview" zoomScaleNormal="100" zoomScaleSheetLayoutView="100" workbookViewId="0">
      <selection activeCell="G16" sqref="G16"/>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1,1</v>
      </c>
      <c r="E1" s="10"/>
      <c r="F1" s="10"/>
      <c r="G1" s="10"/>
    </row>
    <row r="2" spans="1:7" s="9" customFormat="1" ht="18.75">
      <c r="A2" s="1000" t="str">
        <f>C9</f>
        <v>Sagatavošanās darbi, būvlaukuma uzturēšana</v>
      </c>
      <c r="B2" s="1001"/>
      <c r="C2" s="1001"/>
      <c r="D2" s="1001"/>
      <c r="E2" s="1001"/>
      <c r="F2" s="1001"/>
      <c r="G2" s="1001"/>
    </row>
    <row r="3" spans="1:7" ht="13.7" customHeight="1">
      <c r="A3" s="11" t="s">
        <v>1667</v>
      </c>
      <c r="B3" s="11" t="s">
        <v>1637</v>
      </c>
      <c r="C3" s="11"/>
      <c r="D3" s="13"/>
      <c r="E3" s="13"/>
      <c r="F3" s="13"/>
      <c r="G3" s="13"/>
    </row>
    <row r="4" spans="1:7" s="16" customFormat="1">
      <c r="A4" s="11" t="s">
        <v>1668</v>
      </c>
      <c r="B4" s="11" t="s">
        <v>1072</v>
      </c>
      <c r="C4" s="11"/>
      <c r="D4" s="15"/>
      <c r="E4" s="15"/>
      <c r="F4" s="15"/>
      <c r="G4" s="15"/>
    </row>
    <row r="5" spans="1:7" s="16" customFormat="1">
      <c r="A5" s="11" t="s">
        <v>1669</v>
      </c>
      <c r="B5" s="11" t="s">
        <v>1631</v>
      </c>
      <c r="C5" s="11"/>
      <c r="D5" s="17"/>
      <c r="E5" s="18"/>
      <c r="F5" s="18"/>
      <c r="G5" s="18"/>
    </row>
    <row r="6" spans="1:7">
      <c r="A6" s="19"/>
      <c r="B6" s="19"/>
    </row>
    <row r="7" spans="1:7" ht="14.25" customHeight="1">
      <c r="A7" s="1002" t="s">
        <v>0</v>
      </c>
      <c r="B7" s="1003"/>
      <c r="C7" s="1005" t="s">
        <v>2</v>
      </c>
      <c r="D7" s="1007" t="s">
        <v>3</v>
      </c>
      <c r="E7" s="1008" t="s">
        <v>4</v>
      </c>
      <c r="F7" s="20"/>
      <c r="G7" s="21"/>
    </row>
    <row r="8" spans="1:7" ht="59.25" customHeight="1">
      <c r="A8" s="1002"/>
      <c r="B8" s="1004"/>
      <c r="C8" s="1006"/>
      <c r="D8" s="1007"/>
      <c r="E8" s="1008"/>
      <c r="F8" s="20"/>
      <c r="G8" s="21"/>
    </row>
    <row r="9" spans="1:7" ht="31.5">
      <c r="A9" s="398"/>
      <c r="B9" s="405"/>
      <c r="C9" s="399" t="s">
        <v>1707</v>
      </c>
      <c r="D9" s="25"/>
      <c r="E9" s="26"/>
      <c r="F9" s="20"/>
      <c r="G9" s="21"/>
    </row>
    <row r="10" spans="1:7">
      <c r="A10" s="27">
        <v>0</v>
      </c>
      <c r="B10" s="28"/>
      <c r="C10" s="29" t="s">
        <v>32</v>
      </c>
      <c r="D10" s="30"/>
      <c r="E10" s="30"/>
      <c r="F10" s="20"/>
      <c r="G10" s="21"/>
    </row>
    <row r="11" spans="1:7" ht="25.5">
      <c r="A11" s="31">
        <v>1</v>
      </c>
      <c r="B11" s="32"/>
      <c r="C11" s="33" t="s">
        <v>33</v>
      </c>
      <c r="D11" s="34" t="s">
        <v>13</v>
      </c>
      <c r="E11" s="35">
        <v>1</v>
      </c>
      <c r="F11" s="20"/>
      <c r="G11" s="21"/>
    </row>
    <row r="12" spans="1:7" ht="25.5">
      <c r="A12" s="764">
        <v>2</v>
      </c>
      <c r="B12" s="670"/>
      <c r="C12" s="765" t="s">
        <v>2152</v>
      </c>
      <c r="D12" s="766" t="s">
        <v>13</v>
      </c>
      <c r="E12" s="767">
        <v>1</v>
      </c>
      <c r="F12" s="20"/>
      <c r="G12" s="21"/>
    </row>
    <row r="13" spans="1:7">
      <c r="A13" s="31">
        <v>3</v>
      </c>
      <c r="B13" s="32"/>
      <c r="C13" s="33" t="s">
        <v>35</v>
      </c>
      <c r="D13" s="34" t="s">
        <v>16</v>
      </c>
      <c r="E13" s="35">
        <v>4110</v>
      </c>
      <c r="F13" s="20"/>
      <c r="G13" s="21"/>
    </row>
    <row r="14" spans="1:7" ht="25.5">
      <c r="A14" s="31">
        <v>4</v>
      </c>
      <c r="B14" s="32"/>
      <c r="C14" s="36" t="s">
        <v>36</v>
      </c>
      <c r="D14" s="37" t="s">
        <v>16</v>
      </c>
      <c r="E14" s="38">
        <v>4700</v>
      </c>
      <c r="F14" s="20"/>
      <c r="G14" s="21"/>
    </row>
    <row r="15" spans="1:7">
      <c r="A15" s="31">
        <v>5</v>
      </c>
      <c r="B15" s="32"/>
      <c r="C15" s="36" t="s">
        <v>37</v>
      </c>
      <c r="D15" s="37" t="s">
        <v>16</v>
      </c>
      <c r="E15" s="38">
        <v>514</v>
      </c>
      <c r="F15" s="20"/>
      <c r="G15" s="21"/>
    </row>
    <row r="16" spans="1:7" ht="25.5">
      <c r="A16" s="31">
        <v>6</v>
      </c>
      <c r="B16" s="32"/>
      <c r="C16" s="36" t="s">
        <v>230</v>
      </c>
      <c r="D16" s="37" t="s">
        <v>16</v>
      </c>
      <c r="E16" s="38">
        <v>8600</v>
      </c>
      <c r="F16" s="20"/>
      <c r="G16" s="21"/>
    </row>
    <row r="17" spans="1:7" ht="25.5">
      <c r="A17" s="31">
        <v>7</v>
      </c>
      <c r="B17" s="32"/>
      <c r="C17" s="39" t="s">
        <v>1185</v>
      </c>
      <c r="D17" s="37" t="s">
        <v>16</v>
      </c>
      <c r="E17" s="38">
        <v>167</v>
      </c>
      <c r="F17" s="20"/>
      <c r="G17" s="21"/>
    </row>
    <row r="18" spans="1:7" ht="25.5">
      <c r="A18" s="31">
        <v>8</v>
      </c>
      <c r="B18" s="32"/>
      <c r="C18" s="39" t="s">
        <v>2070</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998" t="s">
        <v>6</v>
      </c>
      <c r="B23" s="998"/>
      <c r="C23" s="998"/>
      <c r="D23" s="998"/>
      <c r="E23" s="998"/>
      <c r="F23" s="998"/>
      <c r="G23" s="998"/>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topLeftCell="A124" zoomScaleNormal="100" zoomScaleSheetLayoutView="100" workbookViewId="0">
      <selection activeCell="F12" sqref="F12:F146"/>
    </sheetView>
  </sheetViews>
  <sheetFormatPr defaultColWidth="9.140625" defaultRowHeight="12.75"/>
  <cols>
    <col min="1" max="1" width="12.140625" style="14" customWidth="1"/>
    <col min="2" max="2" width="16.28515625" style="14" hidden="1" customWidth="1"/>
    <col min="3" max="3" width="40.28515625" style="14" customWidth="1"/>
    <col min="4" max="4" width="17.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2,14</v>
      </c>
      <c r="F1" s="10"/>
      <c r="G1" s="10"/>
      <c r="H1" s="10"/>
    </row>
    <row r="2" spans="1:8" s="9" customFormat="1" ht="18.75">
      <c r="A2" s="1001" t="str">
        <f>C9</f>
        <v>VAS</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255</v>
      </c>
      <c r="D9" s="245"/>
      <c r="E9" s="25"/>
      <c r="F9" s="26"/>
      <c r="G9" s="20"/>
      <c r="H9" s="21"/>
    </row>
    <row r="10" spans="1:8">
      <c r="A10" s="577"/>
      <c r="B10" s="578"/>
      <c r="C10" s="331" t="s">
        <v>1864</v>
      </c>
      <c r="D10" s="331"/>
      <c r="E10" s="579"/>
      <c r="F10" s="580"/>
      <c r="G10" s="20"/>
      <c r="H10" s="21"/>
    </row>
    <row r="11" spans="1:8" ht="13.5">
      <c r="A11" s="581">
        <v>1</v>
      </c>
      <c r="B11" s="485"/>
      <c r="C11" s="582" t="s">
        <v>1495</v>
      </c>
      <c r="D11" s="583"/>
      <c r="E11" s="334"/>
      <c r="F11" s="584"/>
      <c r="G11" s="20"/>
      <c r="H11" s="21"/>
    </row>
    <row r="12" spans="1:8" ht="178.5">
      <c r="A12" s="581">
        <v>2</v>
      </c>
      <c r="B12" s="485"/>
      <c r="C12" s="335" t="s">
        <v>1865</v>
      </c>
      <c r="D12" s="336" t="s">
        <v>1496</v>
      </c>
      <c r="E12" s="585" t="s">
        <v>13</v>
      </c>
      <c r="F12" s="270">
        <v>1</v>
      </c>
      <c r="G12" s="20"/>
      <c r="H12" s="21"/>
    </row>
    <row r="13" spans="1:8" ht="25.5">
      <c r="A13" s="581">
        <v>3</v>
      </c>
      <c r="B13" s="485"/>
      <c r="C13" s="337" t="s">
        <v>1497</v>
      </c>
      <c r="D13" s="338" t="s">
        <v>923</v>
      </c>
      <c r="E13" s="586" t="s">
        <v>30</v>
      </c>
      <c r="F13" s="581">
        <v>1</v>
      </c>
      <c r="G13" s="20"/>
      <c r="H13" s="21"/>
    </row>
    <row r="14" spans="1:8" ht="25.5">
      <c r="A14" s="581">
        <v>4</v>
      </c>
      <c r="B14" s="485"/>
      <c r="C14" s="337" t="s">
        <v>1498</v>
      </c>
      <c r="D14" s="339" t="s">
        <v>1499</v>
      </c>
      <c r="E14" s="586" t="s">
        <v>30</v>
      </c>
      <c r="F14" s="587">
        <v>2</v>
      </c>
      <c r="G14" s="20"/>
      <c r="H14" s="21"/>
    </row>
    <row r="15" spans="1:8">
      <c r="A15" s="581">
        <v>5</v>
      </c>
      <c r="B15" s="485"/>
      <c r="C15" s="337" t="s">
        <v>909</v>
      </c>
      <c r="D15" s="338" t="s">
        <v>910</v>
      </c>
      <c r="E15" s="586" t="s">
        <v>30</v>
      </c>
      <c r="F15" s="581">
        <v>1</v>
      </c>
      <c r="G15" s="20"/>
      <c r="H15" s="21"/>
    </row>
    <row r="16" spans="1:8">
      <c r="A16" s="581">
        <v>6</v>
      </c>
      <c r="B16" s="485"/>
      <c r="C16" s="337" t="s">
        <v>911</v>
      </c>
      <c r="D16" s="338" t="s">
        <v>912</v>
      </c>
      <c r="E16" s="586" t="s">
        <v>30</v>
      </c>
      <c r="F16" s="581">
        <v>1</v>
      </c>
      <c r="G16" s="20"/>
      <c r="H16" s="21"/>
    </row>
    <row r="17" spans="1:8">
      <c r="A17" s="581">
        <v>7</v>
      </c>
      <c r="B17" s="485"/>
      <c r="C17" s="337" t="s">
        <v>915</v>
      </c>
      <c r="D17" s="338" t="s">
        <v>916</v>
      </c>
      <c r="E17" s="586" t="s">
        <v>30</v>
      </c>
      <c r="F17" s="581">
        <v>3</v>
      </c>
      <c r="G17" s="20"/>
      <c r="H17" s="21"/>
    </row>
    <row r="18" spans="1:8">
      <c r="A18" s="581">
        <v>8</v>
      </c>
      <c r="B18" s="485"/>
      <c r="C18" s="337" t="s">
        <v>917</v>
      </c>
      <c r="D18" s="338" t="s">
        <v>918</v>
      </c>
      <c r="E18" s="586" t="s">
        <v>30</v>
      </c>
      <c r="F18" s="581">
        <v>2</v>
      </c>
      <c r="G18" s="20"/>
      <c r="H18" s="21"/>
    </row>
    <row r="19" spans="1:8">
      <c r="A19" s="581">
        <v>9</v>
      </c>
      <c r="B19" s="485"/>
      <c r="C19" s="337" t="s">
        <v>913</v>
      </c>
      <c r="D19" s="338" t="s">
        <v>914</v>
      </c>
      <c r="E19" s="586" t="s">
        <v>30</v>
      </c>
      <c r="F19" s="581">
        <v>5</v>
      </c>
      <c r="G19" s="20"/>
      <c r="H19" s="21"/>
    </row>
    <row r="20" spans="1:8" ht="25.5">
      <c r="A20" s="581">
        <v>10</v>
      </c>
      <c r="B20" s="485"/>
      <c r="C20" s="337" t="s">
        <v>1866</v>
      </c>
      <c r="D20" s="338" t="s">
        <v>1867</v>
      </c>
      <c r="E20" s="586" t="s">
        <v>30</v>
      </c>
      <c r="F20" s="581">
        <v>1</v>
      </c>
      <c r="G20" s="20"/>
      <c r="H20" s="21"/>
    </row>
    <row r="21" spans="1:8" ht="25.5">
      <c r="A21" s="581">
        <v>11</v>
      </c>
      <c r="B21" s="485"/>
      <c r="C21" s="337" t="s">
        <v>1868</v>
      </c>
      <c r="D21" s="338" t="s">
        <v>1869</v>
      </c>
      <c r="E21" s="586" t="s">
        <v>30</v>
      </c>
      <c r="F21" s="581">
        <v>1</v>
      </c>
      <c r="G21" s="20"/>
      <c r="H21" s="21"/>
    </row>
    <row r="22" spans="1:8">
      <c r="A22" s="581">
        <v>12</v>
      </c>
      <c r="B22" s="485"/>
      <c r="C22" s="335" t="s">
        <v>921</v>
      </c>
      <c r="D22" s="338"/>
      <c r="E22" s="585" t="s">
        <v>13</v>
      </c>
      <c r="F22" s="581">
        <v>1</v>
      </c>
      <c r="G22" s="20"/>
      <c r="H22" s="21"/>
    </row>
    <row r="23" spans="1:8">
      <c r="A23" s="581">
        <v>13</v>
      </c>
      <c r="B23" s="485"/>
      <c r="C23" s="335" t="s">
        <v>1500</v>
      </c>
      <c r="D23" s="338"/>
      <c r="E23" s="585" t="s">
        <v>13</v>
      </c>
      <c r="F23" s="581">
        <v>1</v>
      </c>
      <c r="G23" s="20"/>
      <c r="H23" s="21"/>
    </row>
    <row r="24" spans="1:8" ht="25.5">
      <c r="A24" s="581">
        <v>14</v>
      </c>
      <c r="B24" s="485"/>
      <c r="C24" s="335" t="s">
        <v>1501</v>
      </c>
      <c r="D24" s="338"/>
      <c r="E24" s="585" t="s">
        <v>13</v>
      </c>
      <c r="F24" s="581">
        <v>2</v>
      </c>
      <c r="G24" s="20"/>
      <c r="H24" s="21"/>
    </row>
    <row r="25" spans="1:8">
      <c r="A25" s="581">
        <v>15</v>
      </c>
      <c r="B25" s="485"/>
      <c r="C25" s="335" t="s">
        <v>1502</v>
      </c>
      <c r="D25" s="338"/>
      <c r="E25" s="585" t="s">
        <v>13</v>
      </c>
      <c r="F25" s="581">
        <v>1</v>
      </c>
      <c r="G25" s="20"/>
      <c r="H25" s="21"/>
    </row>
    <row r="26" spans="1:8">
      <c r="A26" s="581">
        <v>16</v>
      </c>
      <c r="B26" s="485"/>
      <c r="C26" s="335" t="s">
        <v>1503</v>
      </c>
      <c r="D26" s="340"/>
      <c r="E26" s="585" t="s">
        <v>13</v>
      </c>
      <c r="F26" s="581">
        <v>1</v>
      </c>
      <c r="G26" s="20"/>
      <c r="H26" s="21"/>
    </row>
    <row r="27" spans="1:8" ht="13.5">
      <c r="A27" s="581">
        <v>17</v>
      </c>
      <c r="B27" s="485"/>
      <c r="C27" s="588" t="s">
        <v>1504</v>
      </c>
      <c r="D27" s="341"/>
      <c r="E27" s="589"/>
      <c r="F27" s="581"/>
      <c r="G27" s="20"/>
      <c r="H27" s="21"/>
    </row>
    <row r="28" spans="1:8">
      <c r="A28" s="581">
        <v>18</v>
      </c>
      <c r="B28" s="485"/>
      <c r="C28" s="337" t="s">
        <v>1505</v>
      </c>
      <c r="D28" s="341" t="s">
        <v>1506</v>
      </c>
      <c r="E28" s="586" t="s">
        <v>30</v>
      </c>
      <c r="F28" s="581">
        <v>1</v>
      </c>
      <c r="G28" s="20"/>
      <c r="H28" s="21"/>
    </row>
    <row r="29" spans="1:8">
      <c r="A29" s="581">
        <v>19</v>
      </c>
      <c r="B29" s="485"/>
      <c r="C29" s="337" t="s">
        <v>1507</v>
      </c>
      <c r="D29" s="341" t="s">
        <v>1508</v>
      </c>
      <c r="E29" s="586" t="s">
        <v>30</v>
      </c>
      <c r="F29" s="581">
        <v>5</v>
      </c>
      <c r="G29" s="20"/>
      <c r="H29" s="21"/>
    </row>
    <row r="30" spans="1:8" ht="38.25">
      <c r="A30" s="581">
        <v>20</v>
      </c>
      <c r="B30" s="485"/>
      <c r="C30" s="337" t="s">
        <v>1870</v>
      </c>
      <c r="D30" s="341" t="s">
        <v>1097</v>
      </c>
      <c r="E30" s="586" t="s">
        <v>30</v>
      </c>
      <c r="F30" s="581">
        <v>1</v>
      </c>
      <c r="G30" s="20"/>
      <c r="H30" s="21"/>
    </row>
    <row r="31" spans="1:8" ht="25.5">
      <c r="A31" s="581">
        <v>21</v>
      </c>
      <c r="B31" s="485"/>
      <c r="C31" s="337" t="s">
        <v>1871</v>
      </c>
      <c r="D31" s="341" t="s">
        <v>1098</v>
      </c>
      <c r="E31" s="586" t="s">
        <v>30</v>
      </c>
      <c r="F31" s="581">
        <v>5</v>
      </c>
      <c r="G31" s="20"/>
      <c r="H31" s="21"/>
    </row>
    <row r="32" spans="1:8" ht="25.5">
      <c r="A32" s="581">
        <v>22</v>
      </c>
      <c r="B32" s="485"/>
      <c r="C32" s="337" t="s">
        <v>1509</v>
      </c>
      <c r="D32" s="341" t="s">
        <v>1510</v>
      </c>
      <c r="E32" s="585" t="s">
        <v>13</v>
      </c>
      <c r="F32" s="581">
        <v>3</v>
      </c>
      <c r="G32" s="20"/>
      <c r="H32" s="21"/>
    </row>
    <row r="33" spans="1:8">
      <c r="A33" s="581">
        <v>23</v>
      </c>
      <c r="B33" s="485"/>
      <c r="C33" s="590" t="s">
        <v>922</v>
      </c>
      <c r="D33" s="341"/>
      <c r="E33" s="585" t="s">
        <v>13</v>
      </c>
      <c r="F33" s="581">
        <v>1</v>
      </c>
      <c r="G33" s="20"/>
      <c r="H33" s="21"/>
    </row>
    <row r="34" spans="1:8">
      <c r="A34" s="581">
        <v>24</v>
      </c>
      <c r="B34" s="485"/>
      <c r="C34" s="590" t="s">
        <v>1511</v>
      </c>
      <c r="D34" s="342"/>
      <c r="E34" s="585" t="s">
        <v>13</v>
      </c>
      <c r="F34" s="581">
        <v>1</v>
      </c>
      <c r="G34" s="20"/>
      <c r="H34" s="21"/>
    </row>
    <row r="35" spans="1:8" ht="13.5">
      <c r="A35" s="581">
        <v>25</v>
      </c>
      <c r="B35" s="485"/>
      <c r="C35" s="582" t="s">
        <v>1512</v>
      </c>
      <c r="D35" s="343"/>
      <c r="E35" s="591"/>
      <c r="F35" s="592"/>
      <c r="G35" s="20"/>
      <c r="H35" s="21"/>
    </row>
    <row r="36" spans="1:8" ht="165.75">
      <c r="A36" s="581">
        <v>26</v>
      </c>
      <c r="B36" s="485"/>
      <c r="C36" s="335" t="s">
        <v>1872</v>
      </c>
      <c r="D36" s="344" t="s">
        <v>1873</v>
      </c>
      <c r="E36" s="585" t="s">
        <v>13</v>
      </c>
      <c r="F36" s="581">
        <v>1</v>
      </c>
      <c r="G36" s="20"/>
      <c r="H36" s="21"/>
    </row>
    <row r="37" spans="1:8">
      <c r="A37" s="581">
        <v>27</v>
      </c>
      <c r="B37" s="485"/>
      <c r="C37" s="337" t="s">
        <v>907</v>
      </c>
      <c r="D37" s="338" t="s">
        <v>908</v>
      </c>
      <c r="E37" s="586" t="s">
        <v>30</v>
      </c>
      <c r="F37" s="581">
        <v>1</v>
      </c>
      <c r="G37" s="20"/>
      <c r="H37" s="21"/>
    </row>
    <row r="38" spans="1:8">
      <c r="A38" s="581">
        <v>28</v>
      </c>
      <c r="B38" s="485"/>
      <c r="C38" s="337" t="s">
        <v>1874</v>
      </c>
      <c r="D38" s="338" t="s">
        <v>1875</v>
      </c>
      <c r="E38" s="586" t="s">
        <v>30</v>
      </c>
      <c r="F38" s="581">
        <v>1</v>
      </c>
      <c r="G38" s="20"/>
      <c r="H38" s="21"/>
    </row>
    <row r="39" spans="1:8">
      <c r="A39" s="581">
        <v>29</v>
      </c>
      <c r="B39" s="485"/>
      <c r="C39" s="337" t="s">
        <v>1876</v>
      </c>
      <c r="D39" s="338" t="s">
        <v>1877</v>
      </c>
      <c r="E39" s="586" t="s">
        <v>30</v>
      </c>
      <c r="F39" s="581">
        <v>1</v>
      </c>
      <c r="G39" s="20"/>
      <c r="H39" s="21"/>
    </row>
    <row r="40" spans="1:8" ht="38.25">
      <c r="A40" s="581">
        <v>30</v>
      </c>
      <c r="B40" s="485"/>
      <c r="C40" s="337" t="s">
        <v>1878</v>
      </c>
      <c r="D40" s="338" t="s">
        <v>1879</v>
      </c>
      <c r="E40" s="586" t="s">
        <v>30</v>
      </c>
      <c r="F40" s="581">
        <v>1</v>
      </c>
      <c r="G40" s="20"/>
      <c r="H40" s="21"/>
    </row>
    <row r="41" spans="1:8" ht="210.2" customHeight="1">
      <c r="A41" s="581">
        <v>31</v>
      </c>
      <c r="B41" s="485"/>
      <c r="C41" s="337" t="s">
        <v>1866</v>
      </c>
      <c r="D41" s="338" t="s">
        <v>1867</v>
      </c>
      <c r="E41" s="586" t="s">
        <v>30</v>
      </c>
      <c r="F41" s="581">
        <v>1</v>
      </c>
      <c r="G41" s="20"/>
      <c r="H41" s="21"/>
    </row>
    <row r="42" spans="1:8" ht="25.5">
      <c r="A42" s="581">
        <v>32</v>
      </c>
      <c r="B42" s="485"/>
      <c r="C42" s="337" t="s">
        <v>919</v>
      </c>
      <c r="D42" s="341" t="s">
        <v>920</v>
      </c>
      <c r="E42" s="585" t="s">
        <v>13</v>
      </c>
      <c r="F42" s="581">
        <v>1</v>
      </c>
      <c r="G42" s="20"/>
      <c r="H42" s="21"/>
    </row>
    <row r="43" spans="1:8" ht="25.5">
      <c r="A43" s="581">
        <v>33</v>
      </c>
      <c r="B43" s="485"/>
      <c r="C43" s="337" t="s">
        <v>1880</v>
      </c>
      <c r="D43" s="338" t="s">
        <v>1881</v>
      </c>
      <c r="E43" s="586" t="s">
        <v>30</v>
      </c>
      <c r="F43" s="581">
        <v>1</v>
      </c>
      <c r="G43" s="20"/>
      <c r="H43" s="21"/>
    </row>
    <row r="44" spans="1:8" s="16" customFormat="1" ht="25.5">
      <c r="A44" s="581">
        <v>34</v>
      </c>
      <c r="B44" s="485"/>
      <c r="C44" s="337" t="s">
        <v>1882</v>
      </c>
      <c r="D44" s="338" t="s">
        <v>1883</v>
      </c>
      <c r="E44" s="586" t="s">
        <v>30</v>
      </c>
      <c r="F44" s="581">
        <v>1</v>
      </c>
      <c r="G44" s="45"/>
      <c r="H44" s="46"/>
    </row>
    <row r="45" spans="1:8">
      <c r="A45" s="581">
        <v>35</v>
      </c>
      <c r="B45" s="485"/>
      <c r="C45" s="335" t="s">
        <v>921</v>
      </c>
      <c r="D45" s="338"/>
      <c r="E45" s="585" t="s">
        <v>13</v>
      </c>
      <c r="F45" s="581">
        <v>1</v>
      </c>
      <c r="G45" s="20"/>
      <c r="H45" s="21"/>
    </row>
    <row r="46" spans="1:8">
      <c r="A46" s="581">
        <v>36</v>
      </c>
      <c r="B46" s="485"/>
      <c r="C46" s="335" t="s">
        <v>1884</v>
      </c>
      <c r="D46" s="338"/>
      <c r="E46" s="589"/>
      <c r="F46" s="581"/>
      <c r="G46" s="20"/>
      <c r="H46" s="21"/>
    </row>
    <row r="47" spans="1:8">
      <c r="A47" s="581">
        <v>37</v>
      </c>
      <c r="B47" s="485"/>
      <c r="C47" s="335" t="s">
        <v>1514</v>
      </c>
      <c r="D47" s="338"/>
      <c r="E47" s="585" t="s">
        <v>13</v>
      </c>
      <c r="F47" s="581">
        <v>4</v>
      </c>
      <c r="G47" s="20"/>
      <c r="H47" s="21"/>
    </row>
    <row r="48" spans="1:8" ht="13.5">
      <c r="A48" s="581">
        <v>38</v>
      </c>
      <c r="B48" s="485"/>
      <c r="C48" s="582" t="s">
        <v>1515</v>
      </c>
      <c r="D48" s="343"/>
      <c r="E48" s="591"/>
      <c r="F48" s="592"/>
      <c r="G48" s="20"/>
      <c r="H48" s="21"/>
    </row>
    <row r="49" spans="1:8" ht="216.75">
      <c r="A49" s="581">
        <v>39</v>
      </c>
      <c r="B49" s="485"/>
      <c r="C49" s="335" t="s">
        <v>1885</v>
      </c>
      <c r="D49" s="344" t="s">
        <v>1516</v>
      </c>
      <c r="E49" s="585" t="s">
        <v>13</v>
      </c>
      <c r="F49" s="581">
        <v>1</v>
      </c>
      <c r="G49" s="20"/>
      <c r="H49" s="21"/>
    </row>
    <row r="50" spans="1:8" ht="25.5">
      <c r="A50" s="581">
        <v>40</v>
      </c>
      <c r="B50" s="485"/>
      <c r="C50" s="337" t="s">
        <v>1497</v>
      </c>
      <c r="D50" s="338" t="s">
        <v>923</v>
      </c>
      <c r="E50" s="586" t="s">
        <v>30</v>
      </c>
      <c r="F50" s="581">
        <v>1</v>
      </c>
      <c r="G50" s="20"/>
      <c r="H50" s="21"/>
    </row>
    <row r="51" spans="1:8">
      <c r="A51" s="581">
        <v>41</v>
      </c>
      <c r="B51" s="485"/>
      <c r="C51" s="337" t="s">
        <v>909</v>
      </c>
      <c r="D51" s="338" t="s">
        <v>910</v>
      </c>
      <c r="E51" s="586" t="s">
        <v>30</v>
      </c>
      <c r="F51" s="581">
        <v>2</v>
      </c>
      <c r="G51" s="20"/>
      <c r="H51" s="21"/>
    </row>
    <row r="52" spans="1:8">
      <c r="A52" s="581">
        <v>42</v>
      </c>
      <c r="B52" s="485"/>
      <c r="C52" s="337" t="s">
        <v>911</v>
      </c>
      <c r="D52" s="338" t="s">
        <v>912</v>
      </c>
      <c r="E52" s="586" t="s">
        <v>30</v>
      </c>
      <c r="F52" s="581">
        <v>2</v>
      </c>
      <c r="G52" s="20"/>
      <c r="H52" s="21"/>
    </row>
    <row r="53" spans="1:8">
      <c r="A53" s="581">
        <v>43</v>
      </c>
      <c r="B53" s="485"/>
      <c r="C53" s="337" t="s">
        <v>915</v>
      </c>
      <c r="D53" s="338" t="s">
        <v>916</v>
      </c>
      <c r="E53" s="586" t="s">
        <v>30</v>
      </c>
      <c r="F53" s="581">
        <v>5</v>
      </c>
      <c r="G53" s="20"/>
      <c r="H53" s="21"/>
    </row>
    <row r="54" spans="1:8">
      <c r="A54" s="581">
        <v>44</v>
      </c>
      <c r="B54" s="485"/>
      <c r="C54" s="337" t="s">
        <v>917</v>
      </c>
      <c r="D54" s="338" t="s">
        <v>918</v>
      </c>
      <c r="E54" s="586" t="s">
        <v>30</v>
      </c>
      <c r="F54" s="581">
        <v>1</v>
      </c>
      <c r="G54" s="20"/>
      <c r="H54" s="21"/>
    </row>
    <row r="55" spans="1:8">
      <c r="A55" s="581">
        <v>45</v>
      </c>
      <c r="B55" s="485"/>
      <c r="C55" s="337" t="s">
        <v>913</v>
      </c>
      <c r="D55" s="338" t="s">
        <v>914</v>
      </c>
      <c r="E55" s="586" t="s">
        <v>30</v>
      </c>
      <c r="F55" s="581">
        <v>8</v>
      </c>
      <c r="G55" s="20"/>
      <c r="H55" s="21"/>
    </row>
    <row r="56" spans="1:8" ht="25.5">
      <c r="A56" s="581">
        <v>46</v>
      </c>
      <c r="B56" s="485"/>
      <c r="C56" s="337" t="s">
        <v>1866</v>
      </c>
      <c r="D56" s="338" t="s">
        <v>1867</v>
      </c>
      <c r="E56" s="586" t="s">
        <v>30</v>
      </c>
      <c r="F56" s="581">
        <v>1</v>
      </c>
      <c r="G56" s="20"/>
      <c r="H56" s="21"/>
    </row>
    <row r="57" spans="1:8" ht="25.5">
      <c r="A57" s="581">
        <v>47</v>
      </c>
      <c r="B57" s="485"/>
      <c r="C57" s="337" t="s">
        <v>919</v>
      </c>
      <c r="D57" s="341" t="s">
        <v>920</v>
      </c>
      <c r="E57" s="586" t="s">
        <v>30</v>
      </c>
      <c r="F57" s="581">
        <v>1</v>
      </c>
      <c r="G57" s="20"/>
      <c r="H57" s="21"/>
    </row>
    <row r="58" spans="1:8">
      <c r="A58" s="581">
        <v>48</v>
      </c>
      <c r="B58" s="485"/>
      <c r="C58" s="335" t="s">
        <v>921</v>
      </c>
      <c r="D58" s="338"/>
      <c r="E58" s="585" t="s">
        <v>13</v>
      </c>
      <c r="F58" s="581">
        <v>1</v>
      </c>
      <c r="G58" s="20"/>
      <c r="H58" s="21"/>
    </row>
    <row r="59" spans="1:8">
      <c r="A59" s="581">
        <v>49</v>
      </c>
      <c r="B59" s="485"/>
      <c r="C59" s="335" t="s">
        <v>1514</v>
      </c>
      <c r="D59" s="338"/>
      <c r="E59" s="585" t="s">
        <v>13</v>
      </c>
      <c r="F59" s="581">
        <v>2</v>
      </c>
      <c r="G59" s="20"/>
      <c r="H59" s="21"/>
    </row>
    <row r="60" spans="1:8" ht="231.6" customHeight="1">
      <c r="A60" s="581">
        <v>50</v>
      </c>
      <c r="B60" s="485"/>
      <c r="C60" s="588" t="s">
        <v>1504</v>
      </c>
      <c r="D60" s="341"/>
      <c r="E60" s="589"/>
      <c r="F60" s="581"/>
      <c r="G60" s="20"/>
      <c r="H60" s="21"/>
    </row>
    <row r="61" spans="1:8" ht="25.5">
      <c r="A61" s="581">
        <v>51</v>
      </c>
      <c r="B61" s="485"/>
      <c r="C61" s="337" t="s">
        <v>919</v>
      </c>
      <c r="D61" s="341" t="s">
        <v>920</v>
      </c>
      <c r="E61" s="585" t="s">
        <v>13</v>
      </c>
      <c r="F61" s="581">
        <v>1</v>
      </c>
      <c r="G61" s="20"/>
      <c r="H61" s="21"/>
    </row>
    <row r="62" spans="1:8" s="16" customFormat="1">
      <c r="A62" s="581">
        <v>52</v>
      </c>
      <c r="B62" s="485"/>
      <c r="C62" s="337" t="s">
        <v>1507</v>
      </c>
      <c r="D62" s="341" t="s">
        <v>1508</v>
      </c>
      <c r="E62" s="586" t="s">
        <v>30</v>
      </c>
      <c r="F62" s="581">
        <v>4</v>
      </c>
      <c r="G62" s="45"/>
      <c r="H62" s="46"/>
    </row>
    <row r="63" spans="1:8" ht="25.5">
      <c r="A63" s="581">
        <v>53</v>
      </c>
      <c r="B63" s="485"/>
      <c r="C63" s="337" t="s">
        <v>1871</v>
      </c>
      <c r="D63" s="341" t="s">
        <v>1098</v>
      </c>
      <c r="E63" s="586" t="s">
        <v>30</v>
      </c>
      <c r="F63" s="581">
        <v>11</v>
      </c>
      <c r="G63" s="20"/>
      <c r="H63" s="21"/>
    </row>
    <row r="64" spans="1:8" ht="25.5">
      <c r="A64" s="581">
        <v>54</v>
      </c>
      <c r="B64" s="485"/>
      <c r="C64" s="337" t="s">
        <v>1509</v>
      </c>
      <c r="D64" s="341" t="s">
        <v>1510</v>
      </c>
      <c r="E64" s="585" t="s">
        <v>13</v>
      </c>
      <c r="F64" s="581">
        <v>11</v>
      </c>
      <c r="G64" s="21"/>
      <c r="H64" s="21"/>
    </row>
    <row r="65" spans="1:8">
      <c r="A65" s="581">
        <v>55</v>
      </c>
      <c r="B65" s="485"/>
      <c r="C65" s="590" t="s">
        <v>922</v>
      </c>
      <c r="D65" s="341"/>
      <c r="E65" s="585" t="s">
        <v>13</v>
      </c>
      <c r="F65" s="581">
        <v>1</v>
      </c>
      <c r="G65" s="21"/>
      <c r="H65" s="21"/>
    </row>
    <row r="66" spans="1:8">
      <c r="A66" s="581">
        <v>56</v>
      </c>
      <c r="B66" s="485"/>
      <c r="C66" s="590" t="s">
        <v>1511</v>
      </c>
      <c r="D66" s="342"/>
      <c r="E66" s="585" t="s">
        <v>13</v>
      </c>
      <c r="F66" s="581">
        <v>1</v>
      </c>
      <c r="G66" s="21"/>
      <c r="H66" s="21"/>
    </row>
    <row r="67" spans="1:8" ht="13.5">
      <c r="A67" s="581">
        <v>57</v>
      </c>
      <c r="B67" s="485"/>
      <c r="C67" s="582" t="s">
        <v>1517</v>
      </c>
      <c r="D67" s="343"/>
      <c r="E67" s="591"/>
      <c r="F67" s="592"/>
      <c r="G67" s="21"/>
      <c r="H67" s="21"/>
    </row>
    <row r="68" spans="1:8" ht="229.5">
      <c r="A68" s="581">
        <v>58</v>
      </c>
      <c r="B68" s="485"/>
      <c r="C68" s="335" t="s">
        <v>1886</v>
      </c>
      <c r="D68" s="344" t="s">
        <v>1516</v>
      </c>
      <c r="E68" s="585" t="s">
        <v>13</v>
      </c>
      <c r="F68" s="581">
        <v>1</v>
      </c>
    </row>
    <row r="69" spans="1:8" s="50" customFormat="1" ht="12.75" customHeight="1">
      <c r="A69" s="581">
        <v>59</v>
      </c>
      <c r="B69" s="485"/>
      <c r="C69" s="337" t="s">
        <v>1497</v>
      </c>
      <c r="D69" s="338" t="s">
        <v>923</v>
      </c>
      <c r="E69" s="586" t="s">
        <v>30</v>
      </c>
      <c r="F69" s="581">
        <v>1</v>
      </c>
    </row>
    <row r="70" spans="1:8">
      <c r="A70" s="581">
        <v>60</v>
      </c>
      <c r="B70" s="485"/>
      <c r="C70" s="337" t="s">
        <v>909</v>
      </c>
      <c r="D70" s="338" t="s">
        <v>910</v>
      </c>
      <c r="E70" s="586" t="s">
        <v>30</v>
      </c>
      <c r="F70" s="581">
        <v>2</v>
      </c>
    </row>
    <row r="71" spans="1:8">
      <c r="A71" s="581">
        <v>61</v>
      </c>
      <c r="B71" s="485"/>
      <c r="C71" s="337" t="s">
        <v>911</v>
      </c>
      <c r="D71" s="338" t="s">
        <v>912</v>
      </c>
      <c r="E71" s="586" t="s">
        <v>30</v>
      </c>
      <c r="F71" s="581">
        <v>2</v>
      </c>
    </row>
    <row r="72" spans="1:8">
      <c r="A72" s="581">
        <v>62</v>
      </c>
      <c r="B72" s="485"/>
      <c r="C72" s="337" t="s">
        <v>915</v>
      </c>
      <c r="D72" s="338" t="s">
        <v>916</v>
      </c>
      <c r="E72" s="586" t="s">
        <v>30</v>
      </c>
      <c r="F72" s="581">
        <v>5</v>
      </c>
    </row>
    <row r="73" spans="1:8">
      <c r="A73" s="581">
        <v>63</v>
      </c>
      <c r="B73" s="485"/>
      <c r="C73" s="337" t="s">
        <v>917</v>
      </c>
      <c r="D73" s="338" t="s">
        <v>918</v>
      </c>
      <c r="E73" s="586" t="s">
        <v>30</v>
      </c>
      <c r="F73" s="581">
        <v>2</v>
      </c>
    </row>
    <row r="74" spans="1:8">
      <c r="A74" s="581">
        <v>64</v>
      </c>
      <c r="B74" s="485"/>
      <c r="C74" s="337" t="s">
        <v>913</v>
      </c>
      <c r="D74" s="338" t="s">
        <v>914</v>
      </c>
      <c r="E74" s="586" t="s">
        <v>30</v>
      </c>
      <c r="F74" s="581">
        <v>4</v>
      </c>
    </row>
    <row r="75" spans="1:8" ht="25.5">
      <c r="A75" s="581">
        <v>65</v>
      </c>
      <c r="B75" s="485"/>
      <c r="C75" s="337" t="s">
        <v>1866</v>
      </c>
      <c r="D75" s="338" t="s">
        <v>1867</v>
      </c>
      <c r="E75" s="586" t="s">
        <v>30</v>
      </c>
      <c r="F75" s="581">
        <v>1</v>
      </c>
    </row>
    <row r="76" spans="1:8">
      <c r="A76" s="581">
        <v>66</v>
      </c>
      <c r="B76" s="485"/>
      <c r="C76" s="335" t="s">
        <v>921</v>
      </c>
      <c r="D76" s="338"/>
      <c r="E76" s="585" t="s">
        <v>13</v>
      </c>
      <c r="F76" s="581">
        <v>1</v>
      </c>
    </row>
    <row r="77" spans="1:8" ht="13.5">
      <c r="A77" s="581">
        <v>67</v>
      </c>
      <c r="B77" s="485"/>
      <c r="C77" s="588" t="s">
        <v>1504</v>
      </c>
      <c r="D77" s="341"/>
      <c r="E77" s="589"/>
      <c r="F77" s="581"/>
    </row>
    <row r="78" spans="1:8" ht="25.5">
      <c r="A78" s="581">
        <v>68</v>
      </c>
      <c r="B78" s="485"/>
      <c r="C78" s="337" t="s">
        <v>1887</v>
      </c>
      <c r="D78" s="341" t="s">
        <v>1888</v>
      </c>
      <c r="E78" s="586" t="s">
        <v>30</v>
      </c>
      <c r="F78" s="581">
        <v>5</v>
      </c>
    </row>
    <row r="79" spans="1:8">
      <c r="A79" s="581">
        <v>69</v>
      </c>
      <c r="B79" s="485"/>
      <c r="C79" s="337" t="s">
        <v>1889</v>
      </c>
      <c r="D79" s="341" t="s">
        <v>1890</v>
      </c>
      <c r="E79" s="586" t="s">
        <v>30</v>
      </c>
      <c r="F79" s="581">
        <v>3</v>
      </c>
    </row>
    <row r="80" spans="1:8">
      <c r="A80" s="581">
        <v>70</v>
      </c>
      <c r="B80" s="485"/>
      <c r="C80" s="337" t="s">
        <v>1507</v>
      </c>
      <c r="D80" s="341" t="s">
        <v>1508</v>
      </c>
      <c r="E80" s="586" t="s">
        <v>30</v>
      </c>
      <c r="F80" s="581">
        <v>1</v>
      </c>
    </row>
    <row r="81" spans="1:6" ht="25.5">
      <c r="A81" s="581">
        <v>71</v>
      </c>
      <c r="B81" s="485"/>
      <c r="C81" s="337" t="s">
        <v>1891</v>
      </c>
      <c r="D81" s="341" t="s">
        <v>1892</v>
      </c>
      <c r="E81" s="586" t="s">
        <v>30</v>
      </c>
      <c r="F81" s="581">
        <v>3</v>
      </c>
    </row>
    <row r="82" spans="1:6">
      <c r="A82" s="581">
        <v>72</v>
      </c>
      <c r="B82" s="485"/>
      <c r="C82" s="337" t="s">
        <v>1893</v>
      </c>
      <c r="D82" s="341" t="s">
        <v>1894</v>
      </c>
      <c r="E82" s="586" t="s">
        <v>30</v>
      </c>
      <c r="F82" s="581">
        <v>3</v>
      </c>
    </row>
    <row r="83" spans="1:6" ht="25.5">
      <c r="A83" s="581">
        <v>73</v>
      </c>
      <c r="B83" s="485"/>
      <c r="C83" s="337" t="s">
        <v>1895</v>
      </c>
      <c r="D83" s="341" t="s">
        <v>1896</v>
      </c>
      <c r="E83" s="586" t="s">
        <v>30</v>
      </c>
      <c r="F83" s="581">
        <v>5</v>
      </c>
    </row>
    <row r="84" spans="1:6">
      <c r="A84" s="581">
        <v>74</v>
      </c>
      <c r="B84" s="485"/>
      <c r="C84" s="337" t="s">
        <v>1897</v>
      </c>
      <c r="D84" s="341" t="s">
        <v>1898</v>
      </c>
      <c r="E84" s="586" t="s">
        <v>30</v>
      </c>
      <c r="F84" s="581">
        <v>5</v>
      </c>
    </row>
    <row r="85" spans="1:6" ht="25.5">
      <c r="A85" s="581">
        <v>75</v>
      </c>
      <c r="B85" s="485"/>
      <c r="C85" s="337" t="s">
        <v>1871</v>
      </c>
      <c r="D85" s="341" t="s">
        <v>1098</v>
      </c>
      <c r="E85" s="585" t="s">
        <v>13</v>
      </c>
      <c r="F85" s="581">
        <v>2</v>
      </c>
    </row>
    <row r="86" spans="1:6" ht="25.5">
      <c r="A86" s="581">
        <v>76</v>
      </c>
      <c r="B86" s="485"/>
      <c r="C86" s="337" t="s">
        <v>1509</v>
      </c>
      <c r="D86" s="341" t="s">
        <v>1510</v>
      </c>
      <c r="E86" s="585" t="s">
        <v>13</v>
      </c>
      <c r="F86" s="581">
        <v>2</v>
      </c>
    </row>
    <row r="87" spans="1:6" ht="25.5">
      <c r="A87" s="581">
        <v>77</v>
      </c>
      <c r="B87" s="485"/>
      <c r="C87" s="337" t="s">
        <v>1899</v>
      </c>
      <c r="D87" s="341" t="s">
        <v>1900</v>
      </c>
      <c r="E87" s="585" t="s">
        <v>13</v>
      </c>
      <c r="F87" s="581">
        <v>1</v>
      </c>
    </row>
    <row r="88" spans="1:6">
      <c r="A88" s="581">
        <v>78</v>
      </c>
      <c r="B88" s="485"/>
      <c r="C88" s="590" t="s">
        <v>922</v>
      </c>
      <c r="D88" s="341"/>
      <c r="E88" s="585" t="s">
        <v>13</v>
      </c>
      <c r="F88" s="581">
        <v>1</v>
      </c>
    </row>
    <row r="89" spans="1:6">
      <c r="A89" s="581">
        <v>79</v>
      </c>
      <c r="B89" s="485"/>
      <c r="C89" s="590" t="s">
        <v>1511</v>
      </c>
      <c r="D89" s="342"/>
      <c r="E89" s="585" t="s">
        <v>13</v>
      </c>
      <c r="F89" s="581">
        <v>1</v>
      </c>
    </row>
    <row r="90" spans="1:6" ht="13.5">
      <c r="A90" s="581">
        <v>80</v>
      </c>
      <c r="B90" s="485"/>
      <c r="C90" s="582" t="s">
        <v>1901</v>
      </c>
      <c r="D90" s="343"/>
      <c r="E90" s="591"/>
      <c r="F90" s="592"/>
    </row>
    <row r="91" spans="1:6" ht="216.75">
      <c r="A91" s="581">
        <v>81</v>
      </c>
      <c r="B91" s="485"/>
      <c r="C91" s="335" t="s">
        <v>1902</v>
      </c>
      <c r="D91" s="344" t="s">
        <v>1516</v>
      </c>
      <c r="E91" s="585" t="s">
        <v>13</v>
      </c>
      <c r="F91" s="581">
        <v>1</v>
      </c>
    </row>
    <row r="92" spans="1:6" ht="25.5">
      <c r="A92" s="581">
        <v>82</v>
      </c>
      <c r="B92" s="485"/>
      <c r="C92" s="337" t="s">
        <v>1903</v>
      </c>
      <c r="D92" s="338" t="s">
        <v>1904</v>
      </c>
      <c r="E92" s="586" t="s">
        <v>30</v>
      </c>
      <c r="F92" s="581">
        <v>1</v>
      </c>
    </row>
    <row r="93" spans="1:6">
      <c r="A93" s="581">
        <v>83</v>
      </c>
      <c r="B93" s="485"/>
      <c r="C93" s="337" t="s">
        <v>909</v>
      </c>
      <c r="D93" s="338" t="s">
        <v>910</v>
      </c>
      <c r="E93" s="586" t="s">
        <v>30</v>
      </c>
      <c r="F93" s="581">
        <v>2</v>
      </c>
    </row>
    <row r="94" spans="1:6">
      <c r="A94" s="581">
        <v>84</v>
      </c>
      <c r="B94" s="485"/>
      <c r="C94" s="337" t="s">
        <v>911</v>
      </c>
      <c r="D94" s="338" t="s">
        <v>912</v>
      </c>
      <c r="E94" s="586" t="s">
        <v>30</v>
      </c>
      <c r="F94" s="581">
        <v>2</v>
      </c>
    </row>
    <row r="95" spans="1:6">
      <c r="A95" s="581">
        <v>85</v>
      </c>
      <c r="B95" s="485"/>
      <c r="C95" s="337" t="s">
        <v>915</v>
      </c>
      <c r="D95" s="338" t="s">
        <v>916</v>
      </c>
      <c r="E95" s="586" t="s">
        <v>30</v>
      </c>
      <c r="F95" s="581">
        <v>7</v>
      </c>
    </row>
    <row r="96" spans="1:6">
      <c r="A96" s="581">
        <v>86</v>
      </c>
      <c r="B96" s="485"/>
      <c r="C96" s="337" t="s">
        <v>917</v>
      </c>
      <c r="D96" s="338" t="s">
        <v>918</v>
      </c>
      <c r="E96" s="586" t="s">
        <v>30</v>
      </c>
      <c r="F96" s="581">
        <v>2</v>
      </c>
    </row>
    <row r="97" spans="1:6">
      <c r="A97" s="581">
        <v>87</v>
      </c>
      <c r="B97" s="485"/>
      <c r="C97" s="337" t="s">
        <v>913</v>
      </c>
      <c r="D97" s="338" t="s">
        <v>914</v>
      </c>
      <c r="E97" s="586" t="s">
        <v>30</v>
      </c>
      <c r="F97" s="581">
        <v>6</v>
      </c>
    </row>
    <row r="98" spans="1:6" ht="25.5">
      <c r="A98" s="581">
        <v>88</v>
      </c>
      <c r="B98" s="485"/>
      <c r="C98" s="337" t="s">
        <v>1498</v>
      </c>
      <c r="D98" s="339" t="s">
        <v>1499</v>
      </c>
      <c r="E98" s="586" t="s">
        <v>30</v>
      </c>
      <c r="F98" s="587">
        <v>1</v>
      </c>
    </row>
    <row r="99" spans="1:6" ht="25.5">
      <c r="A99" s="581">
        <v>89</v>
      </c>
      <c r="B99" s="485"/>
      <c r="C99" s="337" t="s">
        <v>1866</v>
      </c>
      <c r="D99" s="338" t="s">
        <v>1867</v>
      </c>
      <c r="E99" s="586" t="s">
        <v>30</v>
      </c>
      <c r="F99" s="581">
        <v>1</v>
      </c>
    </row>
    <row r="100" spans="1:6">
      <c r="A100" s="581">
        <v>90</v>
      </c>
      <c r="B100" s="485"/>
      <c r="C100" s="335" t="s">
        <v>921</v>
      </c>
      <c r="D100" s="338"/>
      <c r="E100" s="585" t="s">
        <v>13</v>
      </c>
      <c r="F100" s="581">
        <v>1</v>
      </c>
    </row>
    <row r="101" spans="1:6" ht="13.5">
      <c r="A101" s="581">
        <v>91</v>
      </c>
      <c r="B101" s="485"/>
      <c r="C101" s="588" t="s">
        <v>1504</v>
      </c>
      <c r="D101" s="341"/>
      <c r="E101" s="589"/>
      <c r="F101" s="581"/>
    </row>
    <row r="102" spans="1:6" ht="25.5">
      <c r="A102" s="581">
        <v>92</v>
      </c>
      <c r="B102" s="485"/>
      <c r="C102" s="337" t="s">
        <v>1887</v>
      </c>
      <c r="D102" s="341" t="s">
        <v>1888</v>
      </c>
      <c r="E102" s="586" t="s">
        <v>30</v>
      </c>
      <c r="F102" s="581">
        <v>7</v>
      </c>
    </row>
    <row r="103" spans="1:6">
      <c r="A103" s="581">
        <v>93</v>
      </c>
      <c r="B103" s="485"/>
      <c r="C103" s="337" t="s">
        <v>1889</v>
      </c>
      <c r="D103" s="341" t="s">
        <v>1890</v>
      </c>
      <c r="E103" s="586" t="s">
        <v>30</v>
      </c>
      <c r="F103" s="581">
        <v>7</v>
      </c>
    </row>
    <row r="104" spans="1:6" ht="25.5">
      <c r="A104" s="581">
        <v>94</v>
      </c>
      <c r="B104" s="485"/>
      <c r="C104" s="337" t="s">
        <v>1891</v>
      </c>
      <c r="D104" s="341" t="s">
        <v>1892</v>
      </c>
      <c r="E104" s="586" t="s">
        <v>30</v>
      </c>
      <c r="F104" s="581">
        <v>7</v>
      </c>
    </row>
    <row r="105" spans="1:6">
      <c r="A105" s="581">
        <v>95</v>
      </c>
      <c r="B105" s="485"/>
      <c r="C105" s="337" t="s">
        <v>1893</v>
      </c>
      <c r="D105" s="341" t="s">
        <v>1894</v>
      </c>
      <c r="E105" s="586" t="s">
        <v>30</v>
      </c>
      <c r="F105" s="581">
        <v>7</v>
      </c>
    </row>
    <row r="106" spans="1:6" ht="25.5">
      <c r="A106" s="581">
        <v>96</v>
      </c>
      <c r="B106" s="485"/>
      <c r="C106" s="337" t="s">
        <v>1895</v>
      </c>
      <c r="D106" s="341" t="s">
        <v>1896</v>
      </c>
      <c r="E106" s="586" t="s">
        <v>30</v>
      </c>
      <c r="F106" s="581">
        <v>7</v>
      </c>
    </row>
    <row r="107" spans="1:6">
      <c r="A107" s="581">
        <v>97</v>
      </c>
      <c r="B107" s="485"/>
      <c r="C107" s="337" t="s">
        <v>1905</v>
      </c>
      <c r="D107" s="341" t="s">
        <v>1906</v>
      </c>
      <c r="E107" s="586" t="s">
        <v>30</v>
      </c>
      <c r="F107" s="581">
        <v>7</v>
      </c>
    </row>
    <row r="108" spans="1:6" ht="25.5">
      <c r="A108" s="581">
        <v>98</v>
      </c>
      <c r="B108" s="485"/>
      <c r="C108" s="337" t="s">
        <v>1871</v>
      </c>
      <c r="D108" s="341" t="s">
        <v>1098</v>
      </c>
      <c r="E108" s="586" t="s">
        <v>30</v>
      </c>
      <c r="F108" s="581">
        <v>5</v>
      </c>
    </row>
    <row r="109" spans="1:6" ht="25.5">
      <c r="A109" s="581">
        <v>99</v>
      </c>
      <c r="B109" s="485"/>
      <c r="C109" s="337" t="s">
        <v>1509</v>
      </c>
      <c r="D109" s="341" t="s">
        <v>1510</v>
      </c>
      <c r="E109" s="585" t="s">
        <v>13</v>
      </c>
      <c r="F109" s="581">
        <v>2</v>
      </c>
    </row>
    <row r="110" spans="1:6">
      <c r="A110" s="581">
        <v>100</v>
      </c>
      <c r="B110" s="485"/>
      <c r="C110" s="590" t="s">
        <v>922</v>
      </c>
      <c r="D110" s="341"/>
      <c r="E110" s="585" t="s">
        <v>13</v>
      </c>
      <c r="F110" s="581">
        <v>1</v>
      </c>
    </row>
    <row r="111" spans="1:6">
      <c r="A111" s="581">
        <v>101</v>
      </c>
      <c r="B111" s="485"/>
      <c r="C111" s="590" t="s">
        <v>1511</v>
      </c>
      <c r="D111" s="342"/>
      <c r="E111" s="585" t="s">
        <v>13</v>
      </c>
      <c r="F111" s="581">
        <v>1</v>
      </c>
    </row>
    <row r="112" spans="1:6" ht="13.5">
      <c r="A112" s="581">
        <v>102</v>
      </c>
      <c r="B112" s="485"/>
      <c r="C112" s="582" t="s">
        <v>1907</v>
      </c>
      <c r="D112" s="343"/>
      <c r="E112" s="591"/>
      <c r="F112" s="592"/>
    </row>
    <row r="113" spans="1:6" ht="127.5">
      <c r="A113" s="581">
        <v>103</v>
      </c>
      <c r="B113" s="485"/>
      <c r="C113" s="335" t="s">
        <v>1908</v>
      </c>
      <c r="D113" s="344" t="s">
        <v>1513</v>
      </c>
      <c r="E113" s="585" t="s">
        <v>13</v>
      </c>
      <c r="F113" s="581">
        <v>1</v>
      </c>
    </row>
    <row r="114" spans="1:6" ht="25.5">
      <c r="A114" s="581">
        <v>104</v>
      </c>
      <c r="B114" s="485"/>
      <c r="C114" s="337" t="s">
        <v>1909</v>
      </c>
      <c r="D114" s="338" t="s">
        <v>1910</v>
      </c>
      <c r="E114" s="586" t="s">
        <v>30</v>
      </c>
      <c r="F114" s="581">
        <v>1</v>
      </c>
    </row>
    <row r="115" spans="1:6">
      <c r="A115" s="581">
        <v>105</v>
      </c>
      <c r="B115" s="485"/>
      <c r="C115" s="337" t="s">
        <v>1911</v>
      </c>
      <c r="D115" s="338"/>
      <c r="E115" s="586" t="s">
        <v>30</v>
      </c>
      <c r="F115" s="581">
        <v>1</v>
      </c>
    </row>
    <row r="116" spans="1:6">
      <c r="A116" s="581">
        <v>106</v>
      </c>
      <c r="B116" s="485"/>
      <c r="C116" s="337" t="s">
        <v>1912</v>
      </c>
      <c r="D116" s="338" t="s">
        <v>1913</v>
      </c>
      <c r="E116" s="586" t="s">
        <v>30</v>
      </c>
      <c r="F116" s="581">
        <v>3</v>
      </c>
    </row>
    <row r="117" spans="1:6" ht="25.5">
      <c r="A117" s="581">
        <v>107</v>
      </c>
      <c r="B117" s="485"/>
      <c r="C117" s="337" t="s">
        <v>1914</v>
      </c>
      <c r="D117" s="338" t="s">
        <v>1915</v>
      </c>
      <c r="E117" s="586" t="s">
        <v>30</v>
      </c>
      <c r="F117" s="581">
        <v>3</v>
      </c>
    </row>
    <row r="118" spans="1:6">
      <c r="A118" s="581">
        <v>108</v>
      </c>
      <c r="B118" s="485"/>
      <c r="C118" s="337" t="s">
        <v>1916</v>
      </c>
      <c r="D118" s="338" t="s">
        <v>1917</v>
      </c>
      <c r="E118" s="586" t="s">
        <v>30</v>
      </c>
      <c r="F118" s="581">
        <v>1</v>
      </c>
    </row>
    <row r="119" spans="1:6">
      <c r="A119" s="581">
        <v>109</v>
      </c>
      <c r="B119" s="485"/>
      <c r="C119" s="335" t="s">
        <v>1918</v>
      </c>
      <c r="D119" s="338"/>
      <c r="E119" s="585" t="s">
        <v>13</v>
      </c>
      <c r="F119" s="581">
        <v>1</v>
      </c>
    </row>
    <row r="120" spans="1:6" ht="13.5">
      <c r="A120" s="581">
        <v>110</v>
      </c>
      <c r="B120" s="485"/>
      <c r="C120" s="593" t="s">
        <v>1919</v>
      </c>
      <c r="D120" s="343"/>
      <c r="E120" s="591"/>
      <c r="F120" s="592"/>
    </row>
    <row r="121" spans="1:6" ht="25.5">
      <c r="A121" s="581">
        <v>111</v>
      </c>
      <c r="B121" s="485"/>
      <c r="C121" s="337" t="s">
        <v>1920</v>
      </c>
      <c r="D121" s="341" t="s">
        <v>1921</v>
      </c>
      <c r="E121" s="589" t="s">
        <v>10</v>
      </c>
      <c r="F121" s="581">
        <v>1610</v>
      </c>
    </row>
    <row r="122" spans="1:6">
      <c r="A122" s="581">
        <v>112</v>
      </c>
      <c r="B122" s="485"/>
      <c r="C122" s="337" t="s">
        <v>1922</v>
      </c>
      <c r="D122" s="341" t="s">
        <v>1923</v>
      </c>
      <c r="E122" s="589" t="s">
        <v>10</v>
      </c>
      <c r="F122" s="581">
        <v>1640</v>
      </c>
    </row>
    <row r="123" spans="1:6">
      <c r="A123" s="581">
        <v>113</v>
      </c>
      <c r="B123" s="485"/>
      <c r="C123" s="337" t="s">
        <v>1922</v>
      </c>
      <c r="D123" s="341" t="s">
        <v>1924</v>
      </c>
      <c r="E123" s="589" t="s">
        <v>10</v>
      </c>
      <c r="F123" s="581">
        <v>7060</v>
      </c>
    </row>
    <row r="124" spans="1:6">
      <c r="A124" s="581">
        <v>114</v>
      </c>
      <c r="B124" s="485"/>
      <c r="C124" s="337" t="s">
        <v>1922</v>
      </c>
      <c r="D124" s="341" t="s">
        <v>1925</v>
      </c>
      <c r="E124" s="589" t="s">
        <v>10</v>
      </c>
      <c r="F124" s="581">
        <v>3220</v>
      </c>
    </row>
    <row r="125" spans="1:6">
      <c r="A125" s="581">
        <v>115</v>
      </c>
      <c r="B125" s="485"/>
      <c r="C125" s="337" t="s">
        <v>1926</v>
      </c>
      <c r="D125" s="341" t="s">
        <v>1927</v>
      </c>
      <c r="E125" s="589" t="s">
        <v>10</v>
      </c>
      <c r="F125" s="581">
        <v>1100</v>
      </c>
    </row>
    <row r="126" spans="1:6">
      <c r="A126" s="581">
        <v>116</v>
      </c>
      <c r="B126" s="485"/>
      <c r="C126" s="337" t="s">
        <v>1928</v>
      </c>
      <c r="D126" s="341" t="s">
        <v>1929</v>
      </c>
      <c r="E126" s="589" t="s">
        <v>10</v>
      </c>
      <c r="F126" s="581">
        <v>1500</v>
      </c>
    </row>
    <row r="127" spans="1:6">
      <c r="A127" s="581">
        <v>117</v>
      </c>
      <c r="B127" s="485"/>
      <c r="C127" s="337" t="s">
        <v>1928</v>
      </c>
      <c r="D127" s="341" t="s">
        <v>1930</v>
      </c>
      <c r="E127" s="589" t="s">
        <v>10</v>
      </c>
      <c r="F127" s="581">
        <v>110</v>
      </c>
    </row>
    <row r="128" spans="1:6">
      <c r="A128" s="581">
        <v>118</v>
      </c>
      <c r="B128" s="485"/>
      <c r="C128" s="337" t="s">
        <v>1928</v>
      </c>
      <c r="D128" s="341" t="s">
        <v>1931</v>
      </c>
      <c r="E128" s="589" t="s">
        <v>10</v>
      </c>
      <c r="F128" s="581">
        <v>8970</v>
      </c>
    </row>
    <row r="129" spans="1:6">
      <c r="A129" s="581">
        <v>119</v>
      </c>
      <c r="B129" s="485"/>
      <c r="C129" s="337" t="s">
        <v>1928</v>
      </c>
      <c r="D129" s="341" t="s">
        <v>1932</v>
      </c>
      <c r="E129" s="589" t="s">
        <v>10</v>
      </c>
      <c r="F129" s="581">
        <v>260</v>
      </c>
    </row>
    <row r="130" spans="1:6" ht="25.5">
      <c r="A130" s="581">
        <v>120</v>
      </c>
      <c r="B130" s="485"/>
      <c r="C130" s="337" t="s">
        <v>1933</v>
      </c>
      <c r="D130" s="341" t="s">
        <v>1934</v>
      </c>
      <c r="E130" s="585" t="s">
        <v>13</v>
      </c>
      <c r="F130" s="581">
        <v>1</v>
      </c>
    </row>
    <row r="131" spans="1:6" ht="25.5">
      <c r="A131" s="581">
        <v>121</v>
      </c>
      <c r="B131" s="485"/>
      <c r="C131" s="337" t="s">
        <v>1935</v>
      </c>
      <c r="D131" s="341" t="s">
        <v>1936</v>
      </c>
      <c r="E131" s="585" t="s">
        <v>13</v>
      </c>
      <c r="F131" s="581">
        <v>1</v>
      </c>
    </row>
    <row r="132" spans="1:6" ht="25.5">
      <c r="A132" s="581">
        <v>122</v>
      </c>
      <c r="B132" s="485"/>
      <c r="C132" s="590" t="s">
        <v>1937</v>
      </c>
      <c r="D132" s="341"/>
      <c r="E132" s="585" t="s">
        <v>13</v>
      </c>
      <c r="F132" s="581">
        <v>1</v>
      </c>
    </row>
    <row r="133" spans="1:6">
      <c r="A133" s="581">
        <v>123</v>
      </c>
      <c r="B133" s="485"/>
      <c r="C133" s="590" t="s">
        <v>1938</v>
      </c>
      <c r="D133" s="341"/>
      <c r="E133" s="589" t="s">
        <v>10</v>
      </c>
      <c r="F133" s="581">
        <v>110</v>
      </c>
    </row>
    <row r="134" spans="1:6">
      <c r="A134" s="581">
        <v>124</v>
      </c>
      <c r="B134" s="485"/>
      <c r="C134" s="594" t="s">
        <v>1939</v>
      </c>
      <c r="D134" s="341"/>
      <c r="E134" s="585" t="s">
        <v>13</v>
      </c>
      <c r="F134" s="581">
        <v>1</v>
      </c>
    </row>
    <row r="135" spans="1:6">
      <c r="A135" s="581">
        <v>125</v>
      </c>
      <c r="B135" s="485"/>
      <c r="C135" s="590" t="s">
        <v>1940</v>
      </c>
      <c r="D135" s="341"/>
      <c r="E135" s="585" t="s">
        <v>13</v>
      </c>
      <c r="F135" s="581">
        <v>1</v>
      </c>
    </row>
    <row r="136" spans="1:6">
      <c r="A136" s="581">
        <v>126</v>
      </c>
      <c r="B136" s="485"/>
      <c r="C136" s="590" t="s">
        <v>1941</v>
      </c>
      <c r="D136" s="341"/>
      <c r="E136" s="585" t="s">
        <v>13</v>
      </c>
      <c r="F136" s="581">
        <v>1</v>
      </c>
    </row>
    <row r="137" spans="1:6">
      <c r="A137" s="581">
        <v>127</v>
      </c>
      <c r="B137" s="485"/>
      <c r="C137" s="590" t="s">
        <v>1942</v>
      </c>
      <c r="D137" s="341"/>
      <c r="E137" s="585" t="s">
        <v>13</v>
      </c>
      <c r="F137" s="581">
        <v>1</v>
      </c>
    </row>
    <row r="138" spans="1:6">
      <c r="A138" s="581">
        <v>128</v>
      </c>
      <c r="B138" s="485"/>
      <c r="C138" s="590" t="s">
        <v>1943</v>
      </c>
      <c r="D138" s="265"/>
      <c r="E138" s="585" t="s">
        <v>13</v>
      </c>
      <c r="F138" s="270">
        <v>1</v>
      </c>
    </row>
    <row r="139" spans="1:6">
      <c r="A139" s="581">
        <v>129</v>
      </c>
      <c r="B139" s="485"/>
      <c r="C139" s="595" t="s">
        <v>1944</v>
      </c>
      <c r="D139" s="265"/>
      <c r="E139" s="585" t="s">
        <v>13</v>
      </c>
      <c r="F139" s="270">
        <v>1</v>
      </c>
    </row>
    <row r="140" spans="1:6" ht="13.5">
      <c r="A140" s="581">
        <v>130</v>
      </c>
      <c r="B140" s="485"/>
      <c r="C140" s="582" t="s">
        <v>1945</v>
      </c>
      <c r="D140" s="334"/>
      <c r="E140" s="596"/>
      <c r="F140" s="584"/>
    </row>
    <row r="141" spans="1:6">
      <c r="A141" s="581">
        <v>131</v>
      </c>
      <c r="B141" s="485"/>
      <c r="C141" s="595" t="s">
        <v>1946</v>
      </c>
      <c r="D141" s="265"/>
      <c r="E141" s="585" t="s">
        <v>13</v>
      </c>
      <c r="F141" s="270">
        <v>1</v>
      </c>
    </row>
    <row r="142" spans="1:6" ht="13.5">
      <c r="A142" s="581">
        <v>132</v>
      </c>
      <c r="B142" s="485"/>
      <c r="C142" s="593" t="s">
        <v>1947</v>
      </c>
      <c r="D142" s="334"/>
      <c r="E142" s="596"/>
      <c r="F142" s="584"/>
    </row>
    <row r="143" spans="1:6">
      <c r="A143" s="581">
        <v>133</v>
      </c>
      <c r="B143" s="485"/>
      <c r="C143" s="590" t="s">
        <v>1948</v>
      </c>
      <c r="D143" s="265"/>
      <c r="E143" s="585" t="s">
        <v>13</v>
      </c>
      <c r="F143" s="270">
        <v>1</v>
      </c>
    </row>
    <row r="144" spans="1:6">
      <c r="A144" s="581">
        <v>134</v>
      </c>
      <c r="B144" s="485"/>
      <c r="C144" s="590" t="s">
        <v>1949</v>
      </c>
      <c r="D144" s="265"/>
      <c r="E144" s="585" t="s">
        <v>13</v>
      </c>
      <c r="F144" s="270">
        <v>1</v>
      </c>
    </row>
    <row r="145" spans="1:8">
      <c r="A145" s="581">
        <v>135</v>
      </c>
      <c r="B145" s="485"/>
      <c r="C145" s="590" t="s">
        <v>1950</v>
      </c>
      <c r="D145" s="265"/>
      <c r="E145" s="585" t="s">
        <v>13</v>
      </c>
      <c r="F145" s="270">
        <v>3</v>
      </c>
    </row>
    <row r="146" spans="1:8">
      <c r="A146" s="402"/>
      <c r="B146" s="410"/>
      <c r="C146" s="42"/>
      <c r="D146" s="42"/>
      <c r="E146" s="43"/>
      <c r="F146" s="403"/>
    </row>
    <row r="147" spans="1:8" ht="14.25">
      <c r="A147" s="383"/>
      <c r="B147" s="383"/>
      <c r="C147" s="414"/>
      <c r="D147" s="414"/>
      <c r="E147" s="414" t="s">
        <v>1</v>
      </c>
      <c r="F147" s="384"/>
    </row>
    <row r="148" spans="1:8" s="50" customFormat="1" ht="45" customHeight="1">
      <c r="A148"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998"/>
      <c r="C148" s="998"/>
      <c r="D148" s="998"/>
      <c r="E148" s="998"/>
      <c r="F148" s="998"/>
      <c r="G148" s="998"/>
      <c r="H148" s="998"/>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343"/>
  <sheetViews>
    <sheetView showZeros="0" view="pageBreakPreview" topLeftCell="A322" zoomScaleNormal="100" zoomScaleSheetLayoutView="100" workbookViewId="0">
      <selection activeCell="I338" sqref="I338"/>
    </sheetView>
  </sheetViews>
  <sheetFormatPr defaultColWidth="9.140625" defaultRowHeight="12.75"/>
  <cols>
    <col min="1" max="1" width="6.42578125" style="14" customWidth="1"/>
    <col min="2" max="2" width="16.28515625" style="14" hidden="1" customWidth="1"/>
    <col min="3" max="3" width="40.28515625" style="14" customWidth="1"/>
    <col min="4" max="4" width="12.140625" style="14" customWidth="1"/>
    <col min="5" max="5" width="13.42578125" style="14" customWidth="1"/>
    <col min="6" max="6" width="8.140625" style="14" customWidth="1"/>
    <col min="7" max="8" width="9.140625" style="14"/>
    <col min="9" max="9" width="20.7109375" style="14" customWidth="1"/>
    <col min="10" max="10" width="9.140625" style="14"/>
    <col min="11" max="11" width="9.140625" style="14" hidden="1" customWidth="1"/>
    <col min="12" max="16384" width="9.140625" style="14"/>
  </cols>
  <sheetData>
    <row r="1" spans="1:9" s="9" customFormat="1">
      <c r="A1" s="999" t="s">
        <v>8</v>
      </c>
      <c r="B1" s="999"/>
      <c r="C1" s="999"/>
      <c r="D1" s="10" t="str">
        <f ca="1">MID(CELL("filename",A1), FIND("]", CELL("filename",A1))+ 1, 255)</f>
        <v>2,15</v>
      </c>
      <c r="E1" s="243"/>
      <c r="G1" s="10"/>
      <c r="H1" s="10"/>
      <c r="I1" s="10"/>
    </row>
    <row r="2" spans="1:9" s="9" customFormat="1" ht="18.75">
      <c r="A2" s="1001" t="str">
        <f>C9</f>
        <v>Termoeļļas tīkli</v>
      </c>
      <c r="B2" s="1001"/>
      <c r="C2" s="1001"/>
      <c r="D2" s="1001"/>
      <c r="E2" s="1001"/>
      <c r="F2" s="1001"/>
      <c r="G2" s="1001"/>
      <c r="H2" s="1001"/>
      <c r="I2" s="1001"/>
    </row>
    <row r="3" spans="1:9" ht="13.7" customHeight="1">
      <c r="A3" s="11" t="s">
        <v>1667</v>
      </c>
      <c r="B3" s="11"/>
      <c r="C3" s="13"/>
      <c r="D3" s="13"/>
      <c r="E3" s="13"/>
      <c r="F3" s="13"/>
    </row>
    <row r="4" spans="1:9" s="16" customFormat="1">
      <c r="A4" s="11" t="s">
        <v>1668</v>
      </c>
      <c r="B4" s="11"/>
      <c r="C4" s="15"/>
      <c r="D4" s="15"/>
      <c r="E4" s="15"/>
      <c r="F4" s="15"/>
    </row>
    <row r="5" spans="1:9" s="16" customFormat="1">
      <c r="A5" s="11" t="s">
        <v>1669</v>
      </c>
      <c r="B5" s="11"/>
      <c r="C5" s="17"/>
      <c r="D5" s="18"/>
      <c r="E5" s="18"/>
      <c r="F5" s="18"/>
    </row>
    <row r="6" spans="1:9">
      <c r="A6" s="19"/>
      <c r="B6" s="19"/>
    </row>
    <row r="7" spans="1:9" ht="14.25" customHeight="1">
      <c r="A7" s="1002" t="s">
        <v>0</v>
      </c>
      <c r="B7" s="1003"/>
      <c r="C7" s="1028" t="s">
        <v>2</v>
      </c>
      <c r="D7" s="1039"/>
      <c r="E7" s="1029"/>
      <c r="F7" s="1007" t="s">
        <v>3</v>
      </c>
      <c r="G7" s="1008" t="s">
        <v>4</v>
      </c>
      <c r="H7" s="20"/>
      <c r="I7" s="21"/>
    </row>
    <row r="8" spans="1:9" ht="59.25" customHeight="1">
      <c r="A8" s="1002"/>
      <c r="B8" s="1004"/>
      <c r="C8" s="1030"/>
      <c r="D8" s="1040"/>
      <c r="E8" s="1031"/>
      <c r="F8" s="1007"/>
      <c r="G8" s="1008"/>
      <c r="H8" s="20"/>
      <c r="I8" s="21"/>
    </row>
    <row r="9" spans="1:9">
      <c r="A9" s="22"/>
      <c r="B9" s="23"/>
      <c r="C9" s="244" t="s">
        <v>256</v>
      </c>
      <c r="D9" s="245"/>
      <c r="E9" s="245"/>
      <c r="F9" s="25"/>
      <c r="G9" s="26"/>
      <c r="H9" s="20"/>
      <c r="I9" s="21"/>
    </row>
    <row r="10" spans="1:9" ht="15.75">
      <c r="A10" s="597"/>
      <c r="B10" s="116"/>
      <c r="C10" s="331" t="s">
        <v>1951</v>
      </c>
      <c r="D10" s="598"/>
      <c r="E10" s="598"/>
      <c r="F10" s="579"/>
      <c r="G10" s="580"/>
      <c r="H10" s="20"/>
      <c r="I10" s="21"/>
    </row>
    <row r="11" spans="1:9">
      <c r="A11" s="599"/>
      <c r="B11" s="203"/>
      <c r="C11" s="600" t="s">
        <v>1952</v>
      </c>
      <c r="D11" s="600"/>
      <c r="E11" s="600"/>
      <c r="F11" s="601"/>
      <c r="G11" s="601"/>
      <c r="H11" s="20"/>
      <c r="I11" s="21"/>
    </row>
    <row r="12" spans="1:9" ht="38.25">
      <c r="A12" s="209">
        <v>1</v>
      </c>
      <c r="B12" s="203"/>
      <c r="C12" s="602" t="s">
        <v>924</v>
      </c>
      <c r="D12" s="602" t="s">
        <v>1953</v>
      </c>
      <c r="E12" s="602" t="s">
        <v>1954</v>
      </c>
      <c r="F12" s="603" t="s">
        <v>102</v>
      </c>
      <c r="G12" s="603">
        <v>1</v>
      </c>
      <c r="H12" s="20"/>
      <c r="I12" s="21"/>
    </row>
    <row r="13" spans="1:9">
      <c r="A13" s="209"/>
      <c r="B13" s="203"/>
      <c r="C13" s="604" t="s">
        <v>925</v>
      </c>
      <c r="D13" s="602"/>
      <c r="E13" s="602"/>
      <c r="F13" s="603"/>
      <c r="G13" s="603"/>
      <c r="H13" s="20"/>
      <c r="I13" s="21"/>
    </row>
    <row r="14" spans="1:9">
      <c r="A14" s="209"/>
      <c r="B14" s="203"/>
      <c r="C14" s="604" t="s">
        <v>926</v>
      </c>
      <c r="D14" s="602"/>
      <c r="E14" s="602"/>
      <c r="F14" s="603"/>
      <c r="G14" s="603"/>
      <c r="H14" s="20"/>
      <c r="I14" s="21"/>
    </row>
    <row r="15" spans="1:9">
      <c r="A15" s="209"/>
      <c r="B15" s="203"/>
      <c r="C15" s="604" t="s">
        <v>927</v>
      </c>
      <c r="D15" s="602"/>
      <c r="E15" s="602"/>
      <c r="F15" s="603"/>
      <c r="G15" s="603"/>
      <c r="H15" s="20"/>
      <c r="I15" s="21"/>
    </row>
    <row r="16" spans="1:9">
      <c r="A16" s="209"/>
      <c r="B16" s="203"/>
      <c r="C16" s="604" t="s">
        <v>928</v>
      </c>
      <c r="D16" s="602"/>
      <c r="E16" s="602"/>
      <c r="F16" s="603"/>
      <c r="G16" s="603"/>
      <c r="H16" s="20"/>
      <c r="I16" s="21"/>
    </row>
    <row r="17" spans="1:9">
      <c r="A17" s="209"/>
      <c r="B17" s="203"/>
      <c r="C17" s="602" t="s">
        <v>929</v>
      </c>
      <c r="D17" s="602"/>
      <c r="E17" s="602"/>
      <c r="F17" s="603"/>
      <c r="G17" s="603"/>
      <c r="H17" s="20"/>
      <c r="I17" s="21"/>
    </row>
    <row r="18" spans="1:9" ht="38.25">
      <c r="A18" s="209"/>
      <c r="B18" s="203"/>
      <c r="C18" s="602" t="s">
        <v>930</v>
      </c>
      <c r="D18" s="602"/>
      <c r="E18" s="602"/>
      <c r="F18" s="603"/>
      <c r="G18" s="603"/>
      <c r="H18" s="20"/>
      <c r="I18" s="21"/>
    </row>
    <row r="19" spans="1:9" ht="25.5">
      <c r="A19" s="209"/>
      <c r="B19" s="203"/>
      <c r="C19" s="602" t="s">
        <v>931</v>
      </c>
      <c r="D19" s="602"/>
      <c r="E19" s="602"/>
      <c r="F19" s="603"/>
      <c r="G19" s="603"/>
      <c r="H19" s="20"/>
      <c r="I19" s="21"/>
    </row>
    <row r="20" spans="1:9" ht="38.25">
      <c r="A20" s="209"/>
      <c r="B20" s="203"/>
      <c r="C20" s="602" t="s">
        <v>932</v>
      </c>
      <c r="D20" s="602"/>
      <c r="E20" s="602"/>
      <c r="F20" s="603"/>
      <c r="G20" s="603"/>
      <c r="H20" s="20"/>
      <c r="I20" s="21"/>
    </row>
    <row r="21" spans="1:9">
      <c r="A21" s="209"/>
      <c r="B21" s="203"/>
      <c r="C21" s="604" t="s">
        <v>933</v>
      </c>
      <c r="D21" s="602"/>
      <c r="E21" s="602"/>
      <c r="F21" s="603"/>
      <c r="G21" s="603"/>
      <c r="H21" s="20"/>
      <c r="I21" s="21"/>
    </row>
    <row r="22" spans="1:9">
      <c r="A22" s="209"/>
      <c r="B22" s="203"/>
      <c r="C22" s="604" t="s">
        <v>934</v>
      </c>
      <c r="D22" s="602"/>
      <c r="E22" s="602"/>
      <c r="F22" s="603"/>
      <c r="G22" s="603"/>
      <c r="H22" s="20"/>
      <c r="I22" s="21"/>
    </row>
    <row r="23" spans="1:9" ht="38.25">
      <c r="A23" s="209">
        <v>2</v>
      </c>
      <c r="B23" s="203"/>
      <c r="C23" s="602" t="s">
        <v>924</v>
      </c>
      <c r="D23" s="602" t="s">
        <v>1953</v>
      </c>
      <c r="E23" s="602" t="s">
        <v>1954</v>
      </c>
      <c r="F23" s="603" t="s">
        <v>102</v>
      </c>
      <c r="G23" s="603">
        <v>1</v>
      </c>
      <c r="H23" s="20"/>
      <c r="I23" s="21"/>
    </row>
    <row r="24" spans="1:9">
      <c r="A24" s="209"/>
      <c r="B24" s="203"/>
      <c r="C24" s="604" t="s">
        <v>925</v>
      </c>
      <c r="D24" s="602"/>
      <c r="E24" s="602"/>
      <c r="F24" s="603"/>
      <c r="G24" s="603"/>
      <c r="H24" s="20"/>
      <c r="I24" s="21"/>
    </row>
    <row r="25" spans="1:9">
      <c r="A25" s="209"/>
      <c r="B25" s="203"/>
      <c r="C25" s="604" t="s">
        <v>926</v>
      </c>
      <c r="D25" s="602"/>
      <c r="E25" s="602"/>
      <c r="F25" s="603"/>
      <c r="G25" s="603"/>
      <c r="H25" s="20"/>
      <c r="I25" s="21"/>
    </row>
    <row r="26" spans="1:9">
      <c r="A26" s="209"/>
      <c r="B26" s="203"/>
      <c r="C26" s="604" t="s">
        <v>927</v>
      </c>
      <c r="D26" s="602"/>
      <c r="E26" s="602"/>
      <c r="F26" s="603"/>
      <c r="G26" s="603"/>
      <c r="H26" s="20"/>
      <c r="I26" s="21"/>
    </row>
    <row r="27" spans="1:9">
      <c r="A27" s="209"/>
      <c r="B27" s="203"/>
      <c r="C27" s="604" t="s">
        <v>928</v>
      </c>
      <c r="D27" s="602"/>
      <c r="E27" s="602"/>
      <c r="F27" s="603"/>
      <c r="G27" s="603"/>
      <c r="H27" s="20"/>
      <c r="I27" s="21"/>
    </row>
    <row r="28" spans="1:9">
      <c r="A28" s="209"/>
      <c r="B28" s="203"/>
      <c r="C28" s="602" t="s">
        <v>929</v>
      </c>
      <c r="D28" s="602"/>
      <c r="E28" s="602"/>
      <c r="F28" s="603"/>
      <c r="G28" s="603"/>
      <c r="H28" s="20"/>
      <c r="I28" s="21"/>
    </row>
    <row r="29" spans="1:9" ht="38.25">
      <c r="A29" s="209"/>
      <c r="B29" s="203"/>
      <c r="C29" s="602" t="s">
        <v>930</v>
      </c>
      <c r="D29" s="602"/>
      <c r="E29" s="602"/>
      <c r="F29" s="603"/>
      <c r="G29" s="603"/>
      <c r="H29" s="20"/>
      <c r="I29" s="21"/>
    </row>
    <row r="30" spans="1:9" ht="25.5">
      <c r="A30" s="209"/>
      <c r="B30" s="203"/>
      <c r="C30" s="602" t="s">
        <v>931</v>
      </c>
      <c r="D30" s="602"/>
      <c r="E30" s="602"/>
      <c r="F30" s="603"/>
      <c r="G30" s="603"/>
      <c r="H30" s="20"/>
      <c r="I30" s="21"/>
    </row>
    <row r="31" spans="1:9" ht="38.25">
      <c r="A31" s="209"/>
      <c r="B31" s="203"/>
      <c r="C31" s="602" t="s">
        <v>932</v>
      </c>
      <c r="D31" s="602"/>
      <c r="E31" s="602"/>
      <c r="F31" s="603"/>
      <c r="G31" s="603"/>
      <c r="H31" s="20"/>
      <c r="I31" s="21"/>
    </row>
    <row r="32" spans="1:9">
      <c r="A32" s="209"/>
      <c r="B32" s="203"/>
      <c r="C32" s="604" t="s">
        <v>933</v>
      </c>
      <c r="D32" s="602"/>
      <c r="E32" s="602"/>
      <c r="F32" s="603"/>
      <c r="G32" s="603"/>
      <c r="H32" s="20"/>
      <c r="I32" s="21"/>
    </row>
    <row r="33" spans="1:9">
      <c r="A33" s="209"/>
      <c r="B33" s="203"/>
      <c r="C33" s="604" t="s">
        <v>934</v>
      </c>
      <c r="D33" s="602"/>
      <c r="E33" s="602"/>
      <c r="F33" s="603"/>
      <c r="G33" s="603"/>
      <c r="H33" s="20"/>
      <c r="I33" s="21"/>
    </row>
    <row r="34" spans="1:9" ht="25.5">
      <c r="A34" s="209">
        <v>3</v>
      </c>
      <c r="B34" s="203"/>
      <c r="C34" s="602" t="s">
        <v>935</v>
      </c>
      <c r="D34" s="602" t="s">
        <v>936</v>
      </c>
      <c r="E34" s="602" t="s">
        <v>1955</v>
      </c>
      <c r="F34" s="603" t="s">
        <v>102</v>
      </c>
      <c r="G34" s="603">
        <v>1</v>
      </c>
      <c r="H34" s="20"/>
      <c r="I34" s="21"/>
    </row>
    <row r="35" spans="1:9" ht="25.5">
      <c r="A35" s="209"/>
      <c r="B35" s="203"/>
      <c r="C35" s="605" t="s">
        <v>937</v>
      </c>
      <c r="D35" s="602"/>
      <c r="E35" s="602"/>
      <c r="F35" s="603"/>
      <c r="G35" s="603"/>
      <c r="H35" s="20"/>
      <c r="I35" s="21"/>
    </row>
    <row r="36" spans="1:9" ht="25.5">
      <c r="A36" s="209">
        <v>4</v>
      </c>
      <c r="B36" s="203"/>
      <c r="C36" s="602" t="s">
        <v>935</v>
      </c>
      <c r="D36" s="602" t="s">
        <v>936</v>
      </c>
      <c r="E36" s="602" t="s">
        <v>1955</v>
      </c>
      <c r="F36" s="603" t="s">
        <v>102</v>
      </c>
      <c r="G36" s="603">
        <v>1</v>
      </c>
      <c r="H36" s="20"/>
      <c r="I36" s="21"/>
    </row>
    <row r="37" spans="1:9" ht="25.5">
      <c r="A37" s="209"/>
      <c r="B37" s="203"/>
      <c r="C37" s="605" t="s">
        <v>938</v>
      </c>
      <c r="D37" s="602"/>
      <c r="E37" s="602"/>
      <c r="F37" s="603"/>
      <c r="G37" s="603"/>
      <c r="H37" s="20"/>
      <c r="I37" s="21"/>
    </row>
    <row r="38" spans="1:9" ht="38.25">
      <c r="A38" s="209">
        <f>A36+1</f>
        <v>5</v>
      </c>
      <c r="B38" s="203"/>
      <c r="C38" s="602" t="s">
        <v>939</v>
      </c>
      <c r="D38" s="606"/>
      <c r="E38" s="606" t="s">
        <v>1956</v>
      </c>
      <c r="F38" s="603" t="s">
        <v>102</v>
      </c>
      <c r="G38" s="603">
        <v>1</v>
      </c>
      <c r="H38" s="20"/>
      <c r="I38" s="21"/>
    </row>
    <row r="39" spans="1:9" ht="38.25">
      <c r="A39" s="209">
        <f t="shared" ref="A39:A94" si="0">A38+1</f>
        <v>6</v>
      </c>
      <c r="B39" s="203"/>
      <c r="C39" s="602" t="s">
        <v>939</v>
      </c>
      <c r="D39" s="606"/>
      <c r="E39" s="606" t="s">
        <v>1956</v>
      </c>
      <c r="F39" s="603" t="s">
        <v>102</v>
      </c>
      <c r="G39" s="603">
        <v>1</v>
      </c>
      <c r="H39" s="20"/>
      <c r="I39" s="21"/>
    </row>
    <row r="40" spans="1:9" ht="38.25">
      <c r="A40" s="209">
        <f t="shared" si="0"/>
        <v>7</v>
      </c>
      <c r="B40" s="203"/>
      <c r="C40" s="602" t="s">
        <v>939</v>
      </c>
      <c r="D40" s="606"/>
      <c r="E40" s="606" t="s">
        <v>1956</v>
      </c>
      <c r="F40" s="603" t="s">
        <v>102</v>
      </c>
      <c r="G40" s="603">
        <v>1</v>
      </c>
      <c r="H40" s="20"/>
      <c r="I40" s="21"/>
    </row>
    <row r="41" spans="1:9" ht="38.25">
      <c r="A41" s="209">
        <f t="shared" si="0"/>
        <v>8</v>
      </c>
      <c r="B41" s="203"/>
      <c r="C41" s="602" t="s">
        <v>939</v>
      </c>
      <c r="D41" s="606"/>
      <c r="E41" s="606" t="s">
        <v>1956</v>
      </c>
      <c r="F41" s="603" t="s">
        <v>102</v>
      </c>
      <c r="G41" s="603">
        <v>1</v>
      </c>
      <c r="H41" s="20"/>
      <c r="I41" s="21"/>
    </row>
    <row r="42" spans="1:9">
      <c r="A42" s="209">
        <f>A41+1</f>
        <v>9</v>
      </c>
      <c r="B42" s="203"/>
      <c r="C42" s="602" t="s">
        <v>940</v>
      </c>
      <c r="D42" s="606"/>
      <c r="E42" s="606" t="s">
        <v>941</v>
      </c>
      <c r="F42" s="603" t="s">
        <v>102</v>
      </c>
      <c r="G42" s="603">
        <v>1</v>
      </c>
      <c r="H42" s="20"/>
      <c r="I42" s="21"/>
    </row>
    <row r="43" spans="1:9" ht="25.5">
      <c r="A43" s="209"/>
      <c r="B43" s="203"/>
      <c r="C43" s="602" t="s">
        <v>942</v>
      </c>
      <c r="D43" s="606"/>
      <c r="E43" s="606" t="s">
        <v>943</v>
      </c>
      <c r="F43" s="603" t="s">
        <v>102</v>
      </c>
      <c r="G43" s="603">
        <v>1</v>
      </c>
      <c r="H43" s="20"/>
      <c r="I43" s="21"/>
    </row>
    <row r="44" spans="1:9" ht="38.25">
      <c r="A44" s="209">
        <f>A42+1</f>
        <v>10</v>
      </c>
      <c r="B44" s="203"/>
      <c r="C44" s="356" t="s">
        <v>944</v>
      </c>
      <c r="D44" s="606">
        <v>103</v>
      </c>
      <c r="E44" s="606" t="s">
        <v>1957</v>
      </c>
      <c r="F44" s="603" t="s">
        <v>102</v>
      </c>
      <c r="G44" s="603">
        <v>1</v>
      </c>
      <c r="H44" s="20"/>
      <c r="I44" s="21"/>
    </row>
    <row r="45" spans="1:9" ht="38.25">
      <c r="A45" s="209">
        <f t="shared" si="0"/>
        <v>11</v>
      </c>
      <c r="B45" s="203"/>
      <c r="C45" s="356" t="s">
        <v>944</v>
      </c>
      <c r="D45" s="606">
        <v>103</v>
      </c>
      <c r="E45" s="606" t="s">
        <v>1957</v>
      </c>
      <c r="F45" s="603" t="s">
        <v>102</v>
      </c>
      <c r="G45" s="603">
        <v>1</v>
      </c>
      <c r="H45" s="20"/>
      <c r="I45" s="21"/>
    </row>
    <row r="46" spans="1:9" ht="25.5">
      <c r="A46" s="209">
        <f t="shared" si="0"/>
        <v>12</v>
      </c>
      <c r="B46" s="203"/>
      <c r="C46" s="602" t="s">
        <v>945</v>
      </c>
      <c r="D46" s="606"/>
      <c r="E46" s="606" t="s">
        <v>946</v>
      </c>
      <c r="F46" s="603" t="s">
        <v>7</v>
      </c>
      <c r="G46" s="603">
        <v>1</v>
      </c>
      <c r="H46" s="20"/>
      <c r="I46" s="21"/>
    </row>
    <row r="47" spans="1:9" ht="25.5">
      <c r="A47" s="209">
        <f t="shared" si="0"/>
        <v>13</v>
      </c>
      <c r="B47" s="203"/>
      <c r="C47" s="602" t="s">
        <v>945</v>
      </c>
      <c r="D47" s="606"/>
      <c r="E47" s="606" t="s">
        <v>946</v>
      </c>
      <c r="F47" s="603" t="s">
        <v>7</v>
      </c>
      <c r="G47" s="603">
        <v>1</v>
      </c>
      <c r="H47" s="20"/>
      <c r="I47" s="21"/>
    </row>
    <row r="48" spans="1:9">
      <c r="A48" s="209">
        <f t="shared" si="0"/>
        <v>14</v>
      </c>
      <c r="B48" s="203"/>
      <c r="C48" s="356" t="s">
        <v>947</v>
      </c>
      <c r="D48" s="606" t="s">
        <v>948</v>
      </c>
      <c r="E48" s="606" t="s">
        <v>949</v>
      </c>
      <c r="F48" s="603" t="s">
        <v>102</v>
      </c>
      <c r="G48" s="603">
        <v>1</v>
      </c>
      <c r="H48" s="20"/>
      <c r="I48" s="21"/>
    </row>
    <row r="49" spans="1:9">
      <c r="A49" s="209">
        <f t="shared" si="0"/>
        <v>15</v>
      </c>
      <c r="B49" s="203"/>
      <c r="C49" s="604" t="s">
        <v>950</v>
      </c>
      <c r="D49" s="606"/>
      <c r="E49" s="607" t="s">
        <v>1958</v>
      </c>
      <c r="F49" s="603" t="s">
        <v>7</v>
      </c>
      <c r="G49" s="603">
        <v>1</v>
      </c>
      <c r="H49" s="20"/>
      <c r="I49" s="21"/>
    </row>
    <row r="50" spans="1:9">
      <c r="A50" s="209">
        <f t="shared" si="0"/>
        <v>16</v>
      </c>
      <c r="B50" s="203"/>
      <c r="C50" s="604" t="s">
        <v>951</v>
      </c>
      <c r="D50" s="606"/>
      <c r="E50" s="606"/>
      <c r="F50" s="603" t="s">
        <v>7</v>
      </c>
      <c r="G50" s="603">
        <v>1</v>
      </c>
      <c r="H50" s="20"/>
      <c r="I50" s="21"/>
    </row>
    <row r="51" spans="1:9">
      <c r="A51" s="209">
        <f t="shared" si="0"/>
        <v>17</v>
      </c>
      <c r="B51" s="203"/>
      <c r="C51" s="604" t="s">
        <v>952</v>
      </c>
      <c r="D51" s="606"/>
      <c r="E51" s="606" t="s">
        <v>1011</v>
      </c>
      <c r="F51" s="603" t="s">
        <v>7</v>
      </c>
      <c r="G51" s="603">
        <v>1</v>
      </c>
      <c r="H51" s="20"/>
      <c r="I51" s="21"/>
    </row>
    <row r="52" spans="1:9">
      <c r="A52" s="209">
        <f t="shared" si="0"/>
        <v>18</v>
      </c>
      <c r="B52" s="203"/>
      <c r="C52" s="356" t="s">
        <v>947</v>
      </c>
      <c r="D52" s="606" t="s">
        <v>948</v>
      </c>
      <c r="E52" s="606" t="s">
        <v>949</v>
      </c>
      <c r="F52" s="603" t="s">
        <v>102</v>
      </c>
      <c r="G52" s="603">
        <v>1</v>
      </c>
      <c r="H52" s="20"/>
      <c r="I52" s="21"/>
    </row>
    <row r="53" spans="1:9">
      <c r="A53" s="209">
        <f t="shared" si="0"/>
        <v>19</v>
      </c>
      <c r="B53" s="203"/>
      <c r="C53" s="356" t="s">
        <v>953</v>
      </c>
      <c r="D53" s="606" t="s">
        <v>948</v>
      </c>
      <c r="E53" s="606" t="s">
        <v>954</v>
      </c>
      <c r="F53" s="603" t="s">
        <v>102</v>
      </c>
      <c r="G53" s="603">
        <v>1</v>
      </c>
      <c r="H53" s="20"/>
      <c r="I53" s="21"/>
    </row>
    <row r="54" spans="1:9">
      <c r="A54" s="209">
        <f t="shared" si="0"/>
        <v>20</v>
      </c>
      <c r="B54" s="203"/>
      <c r="C54" s="356" t="s">
        <v>953</v>
      </c>
      <c r="D54" s="606" t="s">
        <v>948</v>
      </c>
      <c r="E54" s="606" t="s">
        <v>954</v>
      </c>
      <c r="F54" s="603" t="s">
        <v>102</v>
      </c>
      <c r="G54" s="603">
        <v>1</v>
      </c>
      <c r="H54" s="20"/>
      <c r="I54" s="21"/>
    </row>
    <row r="55" spans="1:9">
      <c r="A55" s="209">
        <f t="shared" si="0"/>
        <v>21</v>
      </c>
      <c r="B55" s="203"/>
      <c r="C55" s="604" t="s">
        <v>955</v>
      </c>
      <c r="D55" s="606"/>
      <c r="E55" s="606" t="s">
        <v>954</v>
      </c>
      <c r="F55" s="603" t="s">
        <v>102</v>
      </c>
      <c r="G55" s="603">
        <v>1</v>
      </c>
      <c r="H55" s="20"/>
      <c r="I55" s="21"/>
    </row>
    <row r="56" spans="1:9">
      <c r="A56" s="209">
        <f t="shared" si="0"/>
        <v>22</v>
      </c>
      <c r="B56" s="203"/>
      <c r="C56" s="604" t="s">
        <v>950</v>
      </c>
      <c r="D56" s="606"/>
      <c r="E56" s="607" t="s">
        <v>1958</v>
      </c>
      <c r="F56" s="603" t="s">
        <v>7</v>
      </c>
      <c r="G56" s="603">
        <v>1</v>
      </c>
      <c r="H56" s="20"/>
      <c r="I56" s="21"/>
    </row>
    <row r="57" spans="1:9">
      <c r="A57" s="209">
        <f t="shared" si="0"/>
        <v>23</v>
      </c>
      <c r="B57" s="203"/>
      <c r="C57" s="604" t="s">
        <v>951</v>
      </c>
      <c r="D57" s="606"/>
      <c r="E57" s="606"/>
      <c r="F57" s="603" t="s">
        <v>7</v>
      </c>
      <c r="G57" s="603">
        <v>1</v>
      </c>
      <c r="H57" s="20"/>
      <c r="I57" s="21"/>
    </row>
    <row r="58" spans="1:9">
      <c r="A58" s="209">
        <f t="shared" si="0"/>
        <v>24</v>
      </c>
      <c r="B58" s="203"/>
      <c r="C58" s="604" t="s">
        <v>950</v>
      </c>
      <c r="D58" s="606"/>
      <c r="E58" s="607" t="s">
        <v>1958</v>
      </c>
      <c r="F58" s="603" t="s">
        <v>7</v>
      </c>
      <c r="G58" s="603">
        <v>1</v>
      </c>
      <c r="H58" s="20"/>
      <c r="I58" s="21"/>
    </row>
    <row r="59" spans="1:9">
      <c r="A59" s="209">
        <f t="shared" si="0"/>
        <v>25</v>
      </c>
      <c r="B59" s="203"/>
      <c r="C59" s="604" t="s">
        <v>951</v>
      </c>
      <c r="D59" s="606"/>
      <c r="E59" s="606"/>
      <c r="F59" s="603" t="s">
        <v>7</v>
      </c>
      <c r="G59" s="603">
        <v>1</v>
      </c>
      <c r="H59" s="20"/>
      <c r="I59" s="21"/>
    </row>
    <row r="60" spans="1:9">
      <c r="A60" s="209">
        <f t="shared" si="0"/>
        <v>26</v>
      </c>
      <c r="B60" s="203"/>
      <c r="C60" s="602" t="s">
        <v>956</v>
      </c>
      <c r="D60" s="606"/>
      <c r="E60" s="606" t="s">
        <v>954</v>
      </c>
      <c r="F60" s="603" t="s">
        <v>7</v>
      </c>
      <c r="G60" s="603">
        <v>1</v>
      </c>
      <c r="H60" s="20"/>
      <c r="I60" s="21"/>
    </row>
    <row r="61" spans="1:9">
      <c r="A61" s="209">
        <f t="shared" si="0"/>
        <v>27</v>
      </c>
      <c r="B61" s="203"/>
      <c r="C61" s="356" t="s">
        <v>953</v>
      </c>
      <c r="D61" s="606" t="s">
        <v>948</v>
      </c>
      <c r="E61" s="606" t="s">
        <v>954</v>
      </c>
      <c r="F61" s="603" t="s">
        <v>102</v>
      </c>
      <c r="G61" s="603">
        <v>1</v>
      </c>
      <c r="H61" s="20"/>
      <c r="I61" s="21"/>
    </row>
    <row r="62" spans="1:9">
      <c r="A62" s="209">
        <f t="shared" si="0"/>
        <v>28</v>
      </c>
      <c r="B62" s="203"/>
      <c r="C62" s="356" t="s">
        <v>953</v>
      </c>
      <c r="D62" s="606" t="s">
        <v>948</v>
      </c>
      <c r="E62" s="606" t="s">
        <v>954</v>
      </c>
      <c r="F62" s="603" t="s">
        <v>102</v>
      </c>
      <c r="G62" s="603">
        <v>1</v>
      </c>
      <c r="H62" s="20"/>
      <c r="I62" s="21"/>
    </row>
    <row r="63" spans="1:9">
      <c r="A63" s="209">
        <f t="shared" si="0"/>
        <v>29</v>
      </c>
      <c r="B63" s="203"/>
      <c r="C63" s="604" t="s">
        <v>955</v>
      </c>
      <c r="D63" s="606"/>
      <c r="E63" s="606" t="s">
        <v>954</v>
      </c>
      <c r="F63" s="603" t="s">
        <v>102</v>
      </c>
      <c r="G63" s="603">
        <v>1</v>
      </c>
      <c r="H63" s="20"/>
      <c r="I63" s="21"/>
    </row>
    <row r="64" spans="1:9">
      <c r="A64" s="209">
        <f t="shared" si="0"/>
        <v>30</v>
      </c>
      <c r="B64" s="203"/>
      <c r="C64" s="604" t="s">
        <v>950</v>
      </c>
      <c r="D64" s="606"/>
      <c r="E64" s="607" t="s">
        <v>1958</v>
      </c>
      <c r="F64" s="603" t="s">
        <v>7</v>
      </c>
      <c r="G64" s="603">
        <v>1</v>
      </c>
      <c r="H64" s="20"/>
      <c r="I64" s="21"/>
    </row>
    <row r="65" spans="1:9">
      <c r="A65" s="209">
        <f t="shared" si="0"/>
        <v>31</v>
      </c>
      <c r="B65" s="203"/>
      <c r="C65" s="604" t="s">
        <v>951</v>
      </c>
      <c r="D65" s="606"/>
      <c r="E65" s="606"/>
      <c r="F65" s="603" t="s">
        <v>7</v>
      </c>
      <c r="G65" s="603">
        <v>1</v>
      </c>
      <c r="H65" s="20"/>
      <c r="I65" s="21"/>
    </row>
    <row r="66" spans="1:9">
      <c r="A66" s="209">
        <f t="shared" si="0"/>
        <v>32</v>
      </c>
      <c r="B66" s="203"/>
      <c r="C66" s="604" t="s">
        <v>950</v>
      </c>
      <c r="D66" s="606"/>
      <c r="E66" s="607" t="s">
        <v>1958</v>
      </c>
      <c r="F66" s="603" t="s">
        <v>7</v>
      </c>
      <c r="G66" s="603">
        <v>1</v>
      </c>
      <c r="H66" s="20"/>
      <c r="I66" s="21"/>
    </row>
    <row r="67" spans="1:9">
      <c r="A67" s="209">
        <f t="shared" si="0"/>
        <v>33</v>
      </c>
      <c r="B67" s="203"/>
      <c r="C67" s="604" t="s">
        <v>951</v>
      </c>
      <c r="D67" s="606"/>
      <c r="E67" s="606"/>
      <c r="F67" s="603" t="s">
        <v>7</v>
      </c>
      <c r="G67" s="603">
        <v>1</v>
      </c>
      <c r="H67" s="20"/>
      <c r="I67" s="21"/>
    </row>
    <row r="68" spans="1:9">
      <c r="A68" s="209">
        <f t="shared" si="0"/>
        <v>34</v>
      </c>
      <c r="B68" s="203"/>
      <c r="C68" s="602" t="s">
        <v>956</v>
      </c>
      <c r="D68" s="606"/>
      <c r="E68" s="606" t="s">
        <v>954</v>
      </c>
      <c r="F68" s="603" t="s">
        <v>7</v>
      </c>
      <c r="G68" s="603">
        <v>1</v>
      </c>
      <c r="H68" s="20"/>
      <c r="I68" s="21"/>
    </row>
    <row r="69" spans="1:9">
      <c r="A69" s="209">
        <f t="shared" si="0"/>
        <v>35</v>
      </c>
      <c r="B69" s="203"/>
      <c r="C69" s="356" t="s">
        <v>953</v>
      </c>
      <c r="D69" s="606" t="s">
        <v>948</v>
      </c>
      <c r="E69" s="606" t="s">
        <v>954</v>
      </c>
      <c r="F69" s="603" t="s">
        <v>102</v>
      </c>
      <c r="G69" s="603">
        <v>1</v>
      </c>
      <c r="H69" s="20"/>
      <c r="I69" s="21"/>
    </row>
    <row r="70" spans="1:9">
      <c r="A70" s="209">
        <f t="shared" si="0"/>
        <v>36</v>
      </c>
      <c r="B70" s="203"/>
      <c r="C70" s="356" t="s">
        <v>957</v>
      </c>
      <c r="D70" s="606" t="s">
        <v>948</v>
      </c>
      <c r="E70" s="606" t="s">
        <v>949</v>
      </c>
      <c r="F70" s="603" t="s">
        <v>102</v>
      </c>
      <c r="G70" s="603">
        <v>1</v>
      </c>
      <c r="H70" s="20"/>
      <c r="I70" s="21"/>
    </row>
    <row r="71" spans="1:9">
      <c r="A71" s="209">
        <f t="shared" si="0"/>
        <v>37</v>
      </c>
      <c r="B71" s="203"/>
      <c r="C71" s="604" t="s">
        <v>950</v>
      </c>
      <c r="D71" s="606"/>
      <c r="E71" s="607" t="s">
        <v>1958</v>
      </c>
      <c r="F71" s="603" t="s">
        <v>7</v>
      </c>
      <c r="G71" s="603">
        <v>1</v>
      </c>
      <c r="H71" s="20"/>
      <c r="I71" s="21"/>
    </row>
    <row r="72" spans="1:9">
      <c r="A72" s="209">
        <f t="shared" si="0"/>
        <v>38</v>
      </c>
      <c r="B72" s="203"/>
      <c r="C72" s="604" t="s">
        <v>951</v>
      </c>
      <c r="D72" s="606"/>
      <c r="E72" s="606"/>
      <c r="F72" s="603" t="s">
        <v>7</v>
      </c>
      <c r="G72" s="603">
        <v>1</v>
      </c>
      <c r="H72" s="20"/>
      <c r="I72" s="21"/>
    </row>
    <row r="73" spans="1:9">
      <c r="A73" s="209">
        <f t="shared" si="0"/>
        <v>39</v>
      </c>
      <c r="B73" s="203"/>
      <c r="C73" s="604" t="s">
        <v>952</v>
      </c>
      <c r="D73" s="606"/>
      <c r="E73" s="606" t="s">
        <v>1011</v>
      </c>
      <c r="F73" s="603" t="s">
        <v>7</v>
      </c>
      <c r="G73" s="603">
        <v>1</v>
      </c>
      <c r="H73" s="20"/>
      <c r="I73" s="21"/>
    </row>
    <row r="74" spans="1:9">
      <c r="A74" s="209">
        <f t="shared" si="0"/>
        <v>40</v>
      </c>
      <c r="B74" s="203"/>
      <c r="C74" s="356" t="s">
        <v>957</v>
      </c>
      <c r="D74" s="606" t="s">
        <v>948</v>
      </c>
      <c r="E74" s="606" t="s">
        <v>949</v>
      </c>
      <c r="F74" s="603" t="s">
        <v>102</v>
      </c>
      <c r="G74" s="603">
        <v>1</v>
      </c>
      <c r="H74" s="20"/>
      <c r="I74" s="21"/>
    </row>
    <row r="75" spans="1:9">
      <c r="A75" s="209">
        <f t="shared" si="0"/>
        <v>41</v>
      </c>
      <c r="B75" s="203"/>
      <c r="C75" s="356" t="s">
        <v>953</v>
      </c>
      <c r="D75" s="606" t="s">
        <v>948</v>
      </c>
      <c r="E75" s="606" t="s">
        <v>954</v>
      </c>
      <c r="F75" s="603" t="s">
        <v>102</v>
      </c>
      <c r="G75" s="603">
        <v>1</v>
      </c>
      <c r="H75" s="20"/>
      <c r="I75" s="21"/>
    </row>
    <row r="76" spans="1:9">
      <c r="A76" s="209">
        <f t="shared" si="0"/>
        <v>42</v>
      </c>
      <c r="B76" s="203"/>
      <c r="C76" s="604" t="s">
        <v>955</v>
      </c>
      <c r="D76" s="606"/>
      <c r="E76" s="606" t="s">
        <v>954</v>
      </c>
      <c r="F76" s="603" t="s">
        <v>102</v>
      </c>
      <c r="G76" s="603">
        <v>1</v>
      </c>
      <c r="H76" s="20"/>
      <c r="I76" s="21"/>
    </row>
    <row r="77" spans="1:9">
      <c r="A77" s="209">
        <f t="shared" si="0"/>
        <v>43</v>
      </c>
      <c r="B77" s="203"/>
      <c r="C77" s="604" t="s">
        <v>950</v>
      </c>
      <c r="D77" s="606"/>
      <c r="E77" s="607" t="s">
        <v>1958</v>
      </c>
      <c r="F77" s="603" t="s">
        <v>7</v>
      </c>
      <c r="G77" s="603">
        <v>1</v>
      </c>
      <c r="H77" s="20"/>
      <c r="I77" s="21"/>
    </row>
    <row r="78" spans="1:9">
      <c r="A78" s="209">
        <f t="shared" si="0"/>
        <v>44</v>
      </c>
      <c r="B78" s="203"/>
      <c r="C78" s="604" t="s">
        <v>951</v>
      </c>
      <c r="D78" s="606"/>
      <c r="E78" s="606"/>
      <c r="F78" s="603" t="s">
        <v>7</v>
      </c>
      <c r="G78" s="603">
        <v>1</v>
      </c>
      <c r="H78" s="20"/>
      <c r="I78" s="21"/>
    </row>
    <row r="79" spans="1:9">
      <c r="A79" s="209">
        <f t="shared" si="0"/>
        <v>45</v>
      </c>
      <c r="B79" s="203"/>
      <c r="C79" s="604" t="s">
        <v>950</v>
      </c>
      <c r="D79" s="606"/>
      <c r="E79" s="607" t="s">
        <v>1958</v>
      </c>
      <c r="F79" s="603" t="s">
        <v>7</v>
      </c>
      <c r="G79" s="603">
        <v>1</v>
      </c>
      <c r="H79" s="20"/>
      <c r="I79" s="21"/>
    </row>
    <row r="80" spans="1:9">
      <c r="A80" s="209">
        <f t="shared" si="0"/>
        <v>46</v>
      </c>
      <c r="B80" s="203"/>
      <c r="C80" s="604" t="s">
        <v>951</v>
      </c>
      <c r="D80" s="606"/>
      <c r="E80" s="606"/>
      <c r="F80" s="603" t="s">
        <v>7</v>
      </c>
      <c r="G80" s="603">
        <v>1</v>
      </c>
      <c r="H80" s="20"/>
      <c r="I80" s="21"/>
    </row>
    <row r="81" spans="1:9">
      <c r="A81" s="209">
        <f t="shared" si="0"/>
        <v>47</v>
      </c>
      <c r="B81" s="203"/>
      <c r="C81" s="602" t="s">
        <v>956</v>
      </c>
      <c r="D81" s="606"/>
      <c r="E81" s="606" t="s">
        <v>954</v>
      </c>
      <c r="F81" s="603" t="s">
        <v>7</v>
      </c>
      <c r="G81" s="603">
        <v>1</v>
      </c>
      <c r="H81" s="20"/>
      <c r="I81" s="21"/>
    </row>
    <row r="82" spans="1:9">
      <c r="A82" s="209">
        <f t="shared" si="0"/>
        <v>48</v>
      </c>
      <c r="B82" s="203"/>
      <c r="C82" s="356" t="s">
        <v>953</v>
      </c>
      <c r="D82" s="606" t="s">
        <v>948</v>
      </c>
      <c r="E82" s="606" t="s">
        <v>954</v>
      </c>
      <c r="F82" s="603" t="s">
        <v>102</v>
      </c>
      <c r="G82" s="603">
        <v>1</v>
      </c>
      <c r="H82" s="20"/>
      <c r="I82" s="21"/>
    </row>
    <row r="83" spans="1:9">
      <c r="A83" s="209">
        <f t="shared" si="0"/>
        <v>49</v>
      </c>
      <c r="B83" s="203"/>
      <c r="C83" s="356" t="s">
        <v>953</v>
      </c>
      <c r="D83" s="606" t="s">
        <v>948</v>
      </c>
      <c r="E83" s="606" t="s">
        <v>954</v>
      </c>
      <c r="F83" s="603" t="s">
        <v>102</v>
      </c>
      <c r="G83" s="603">
        <v>1</v>
      </c>
      <c r="H83" s="20"/>
      <c r="I83" s="21"/>
    </row>
    <row r="84" spans="1:9">
      <c r="A84" s="209">
        <f t="shared" si="0"/>
        <v>50</v>
      </c>
      <c r="B84" s="203"/>
      <c r="C84" s="604" t="s">
        <v>955</v>
      </c>
      <c r="D84" s="606"/>
      <c r="E84" s="606" t="s">
        <v>954</v>
      </c>
      <c r="F84" s="603" t="s">
        <v>102</v>
      </c>
      <c r="G84" s="603">
        <v>1</v>
      </c>
      <c r="H84" s="20"/>
      <c r="I84" s="21"/>
    </row>
    <row r="85" spans="1:9">
      <c r="A85" s="209">
        <f t="shared" si="0"/>
        <v>51</v>
      </c>
      <c r="B85" s="203"/>
      <c r="C85" s="604" t="s">
        <v>950</v>
      </c>
      <c r="D85" s="606"/>
      <c r="E85" s="607" t="s">
        <v>1958</v>
      </c>
      <c r="F85" s="603" t="s">
        <v>7</v>
      </c>
      <c r="G85" s="603">
        <v>1</v>
      </c>
      <c r="H85" s="20"/>
      <c r="I85" s="21"/>
    </row>
    <row r="86" spans="1:9">
      <c r="A86" s="209">
        <f t="shared" si="0"/>
        <v>52</v>
      </c>
      <c r="B86" s="203"/>
      <c r="C86" s="604" t="s">
        <v>951</v>
      </c>
      <c r="D86" s="606"/>
      <c r="E86" s="606"/>
      <c r="F86" s="603" t="s">
        <v>7</v>
      </c>
      <c r="G86" s="603">
        <v>1</v>
      </c>
      <c r="H86" s="20"/>
      <c r="I86" s="21"/>
    </row>
    <row r="87" spans="1:9">
      <c r="A87" s="209">
        <f t="shared" si="0"/>
        <v>53</v>
      </c>
      <c r="B87" s="203"/>
      <c r="C87" s="604" t="s">
        <v>950</v>
      </c>
      <c r="D87" s="606"/>
      <c r="E87" s="607" t="s">
        <v>1958</v>
      </c>
      <c r="F87" s="603" t="s">
        <v>7</v>
      </c>
      <c r="G87" s="603">
        <v>1</v>
      </c>
      <c r="H87" s="20"/>
      <c r="I87" s="21"/>
    </row>
    <row r="88" spans="1:9">
      <c r="A88" s="209">
        <f t="shared" si="0"/>
        <v>54</v>
      </c>
      <c r="B88" s="203"/>
      <c r="C88" s="604" t="s">
        <v>951</v>
      </c>
      <c r="D88" s="606"/>
      <c r="E88" s="606"/>
      <c r="F88" s="603" t="s">
        <v>7</v>
      </c>
      <c r="G88" s="603">
        <v>1</v>
      </c>
      <c r="H88" s="20"/>
      <c r="I88" s="21"/>
    </row>
    <row r="89" spans="1:9">
      <c r="A89" s="209">
        <f t="shared" si="0"/>
        <v>55</v>
      </c>
      <c r="B89" s="203"/>
      <c r="C89" s="602" t="s">
        <v>956</v>
      </c>
      <c r="D89" s="606"/>
      <c r="E89" s="606" t="s">
        <v>954</v>
      </c>
      <c r="F89" s="603" t="s">
        <v>7</v>
      </c>
      <c r="G89" s="603">
        <v>1</v>
      </c>
      <c r="H89" s="20"/>
      <c r="I89" s="21"/>
    </row>
    <row r="90" spans="1:9">
      <c r="A90" s="209">
        <f t="shared" si="0"/>
        <v>56</v>
      </c>
      <c r="B90" s="203"/>
      <c r="C90" s="356" t="s">
        <v>953</v>
      </c>
      <c r="D90" s="606" t="s">
        <v>948</v>
      </c>
      <c r="E90" s="606" t="s">
        <v>954</v>
      </c>
      <c r="F90" s="603" t="s">
        <v>102</v>
      </c>
      <c r="G90" s="603">
        <v>1</v>
      </c>
      <c r="H90" s="20"/>
      <c r="I90" s="21"/>
    </row>
    <row r="91" spans="1:9">
      <c r="A91" s="209">
        <f t="shared" si="0"/>
        <v>57</v>
      </c>
      <c r="B91" s="203"/>
      <c r="C91" s="356" t="s">
        <v>953</v>
      </c>
      <c r="D91" s="606" t="s">
        <v>948</v>
      </c>
      <c r="E91" s="606" t="s">
        <v>958</v>
      </c>
      <c r="F91" s="603" t="s">
        <v>102</v>
      </c>
      <c r="G91" s="603">
        <v>1</v>
      </c>
      <c r="H91" s="20"/>
      <c r="I91" s="21"/>
    </row>
    <row r="92" spans="1:9">
      <c r="A92" s="209">
        <f t="shared" si="0"/>
        <v>58</v>
      </c>
      <c r="B92" s="203"/>
      <c r="C92" s="604" t="s">
        <v>950</v>
      </c>
      <c r="D92" s="606"/>
      <c r="E92" s="607" t="s">
        <v>1958</v>
      </c>
      <c r="F92" s="603" t="s">
        <v>7</v>
      </c>
      <c r="G92" s="603">
        <v>1</v>
      </c>
      <c r="H92" s="20"/>
      <c r="I92" s="21"/>
    </row>
    <row r="93" spans="1:9">
      <c r="A93" s="209">
        <f t="shared" si="0"/>
        <v>59</v>
      </c>
      <c r="B93" s="203"/>
      <c r="C93" s="604" t="s">
        <v>951</v>
      </c>
      <c r="D93" s="606"/>
      <c r="E93" s="606"/>
      <c r="F93" s="603" t="s">
        <v>7</v>
      </c>
      <c r="G93" s="603">
        <v>1</v>
      </c>
      <c r="H93" s="20"/>
      <c r="I93" s="21"/>
    </row>
    <row r="94" spans="1:9">
      <c r="A94" s="209">
        <f t="shared" si="0"/>
        <v>60</v>
      </c>
      <c r="B94" s="203"/>
      <c r="C94" s="604" t="s">
        <v>952</v>
      </c>
      <c r="D94" s="606"/>
      <c r="E94" s="606" t="s">
        <v>1011</v>
      </c>
      <c r="F94" s="603" t="s">
        <v>7</v>
      </c>
      <c r="G94" s="603">
        <v>1</v>
      </c>
      <c r="H94" s="20"/>
      <c r="I94" s="21"/>
    </row>
    <row r="95" spans="1:9">
      <c r="A95" s="209">
        <v>61</v>
      </c>
      <c r="B95" s="203"/>
      <c r="C95" s="602" t="s">
        <v>959</v>
      </c>
      <c r="D95" s="602"/>
      <c r="E95" s="602"/>
      <c r="F95" s="603" t="s">
        <v>102</v>
      </c>
      <c r="G95" s="603">
        <v>1</v>
      </c>
      <c r="H95" s="20"/>
      <c r="I95" s="21"/>
    </row>
    <row r="96" spans="1:9">
      <c r="A96" s="209"/>
      <c r="B96" s="203"/>
      <c r="C96" s="605" t="s">
        <v>960</v>
      </c>
      <c r="D96" s="606"/>
      <c r="E96" s="602"/>
      <c r="F96" s="603" t="s">
        <v>7</v>
      </c>
      <c r="G96" s="603">
        <v>1</v>
      </c>
      <c r="H96" s="20"/>
      <c r="I96" s="21"/>
    </row>
    <row r="97" spans="1:9">
      <c r="A97" s="209"/>
      <c r="B97" s="203"/>
      <c r="C97" s="605" t="s">
        <v>961</v>
      </c>
      <c r="D97" s="606"/>
      <c r="E97" s="602"/>
      <c r="F97" s="603" t="s">
        <v>7</v>
      </c>
      <c r="G97" s="603">
        <v>1</v>
      </c>
      <c r="H97" s="20"/>
      <c r="I97" s="21"/>
    </row>
    <row r="98" spans="1:9">
      <c r="A98" s="209"/>
      <c r="B98" s="203"/>
      <c r="C98" s="605" t="s">
        <v>962</v>
      </c>
      <c r="D98" s="606"/>
      <c r="E98" s="602"/>
      <c r="F98" s="603" t="s">
        <v>7</v>
      </c>
      <c r="G98" s="603">
        <v>10</v>
      </c>
      <c r="H98" s="20"/>
      <c r="I98" s="21"/>
    </row>
    <row r="99" spans="1:9">
      <c r="A99" s="209"/>
      <c r="B99" s="203"/>
      <c r="C99" s="605" t="s">
        <v>963</v>
      </c>
      <c r="D99" s="606"/>
      <c r="E99" s="602"/>
      <c r="F99" s="603" t="s">
        <v>7</v>
      </c>
      <c r="G99" s="603">
        <v>1</v>
      </c>
      <c r="H99" s="20"/>
      <c r="I99" s="21"/>
    </row>
    <row r="100" spans="1:9">
      <c r="A100" s="209"/>
      <c r="B100" s="203"/>
      <c r="C100" s="605" t="s">
        <v>964</v>
      </c>
      <c r="D100" s="606"/>
      <c r="E100" s="602"/>
      <c r="F100" s="603" t="s">
        <v>7</v>
      </c>
      <c r="G100" s="603">
        <v>1</v>
      </c>
      <c r="H100" s="20"/>
      <c r="I100" s="21"/>
    </row>
    <row r="101" spans="1:9">
      <c r="A101" s="209"/>
      <c r="B101" s="203"/>
      <c r="C101" s="605" t="s">
        <v>965</v>
      </c>
      <c r="D101" s="606"/>
      <c r="E101" s="602"/>
      <c r="F101" s="603" t="s">
        <v>7</v>
      </c>
      <c r="G101" s="603">
        <v>1</v>
      </c>
      <c r="H101" s="20"/>
      <c r="I101" s="21"/>
    </row>
    <row r="102" spans="1:9">
      <c r="A102" s="209"/>
      <c r="B102" s="203"/>
      <c r="C102" s="605" t="s">
        <v>966</v>
      </c>
      <c r="D102" s="606"/>
      <c r="E102" s="602"/>
      <c r="F102" s="603" t="s">
        <v>7</v>
      </c>
      <c r="G102" s="603">
        <v>5</v>
      </c>
      <c r="H102" s="20"/>
      <c r="I102" s="21"/>
    </row>
    <row r="103" spans="1:9">
      <c r="A103" s="209"/>
      <c r="B103" s="203"/>
      <c r="C103" s="605" t="s">
        <v>967</v>
      </c>
      <c r="D103" s="606"/>
      <c r="E103" s="602"/>
      <c r="F103" s="603" t="s">
        <v>7</v>
      </c>
      <c r="G103" s="603">
        <v>1</v>
      </c>
      <c r="H103" s="20"/>
      <c r="I103" s="21"/>
    </row>
    <row r="104" spans="1:9">
      <c r="A104" s="209"/>
      <c r="B104" s="203"/>
      <c r="C104" s="605" t="s">
        <v>968</v>
      </c>
      <c r="D104" s="602"/>
      <c r="E104" s="602"/>
      <c r="F104" s="603" t="s">
        <v>7</v>
      </c>
      <c r="G104" s="603">
        <v>1</v>
      </c>
      <c r="H104" s="20"/>
      <c r="I104" s="21"/>
    </row>
    <row r="105" spans="1:9">
      <c r="A105" s="209"/>
      <c r="B105" s="203"/>
      <c r="C105" s="605" t="s">
        <v>969</v>
      </c>
      <c r="D105" s="602"/>
      <c r="E105" s="602"/>
      <c r="F105" s="603" t="s">
        <v>7</v>
      </c>
      <c r="G105" s="603">
        <v>1</v>
      </c>
      <c r="H105" s="20"/>
      <c r="I105" s="21"/>
    </row>
    <row r="106" spans="1:9">
      <c r="A106" s="209">
        <v>62</v>
      </c>
      <c r="B106" s="203"/>
      <c r="C106" s="602" t="s">
        <v>959</v>
      </c>
      <c r="D106" s="602"/>
      <c r="E106" s="602"/>
      <c r="F106" s="603" t="s">
        <v>102</v>
      </c>
      <c r="G106" s="603">
        <v>1</v>
      </c>
      <c r="H106" s="20"/>
      <c r="I106" s="21"/>
    </row>
    <row r="107" spans="1:9">
      <c r="A107" s="209"/>
      <c r="B107" s="203"/>
      <c r="C107" s="605" t="s">
        <v>960</v>
      </c>
      <c r="D107" s="606"/>
      <c r="E107" s="602"/>
      <c r="F107" s="603" t="s">
        <v>7</v>
      </c>
      <c r="G107" s="603">
        <v>1</v>
      </c>
      <c r="H107" s="20"/>
      <c r="I107" s="21"/>
    </row>
    <row r="108" spans="1:9">
      <c r="A108" s="209"/>
      <c r="B108" s="203"/>
      <c r="C108" s="605" t="s">
        <v>961</v>
      </c>
      <c r="D108" s="606"/>
      <c r="E108" s="602"/>
      <c r="F108" s="603" t="s">
        <v>7</v>
      </c>
      <c r="G108" s="603">
        <v>1</v>
      </c>
      <c r="H108" s="20"/>
      <c r="I108" s="21"/>
    </row>
    <row r="109" spans="1:9">
      <c r="A109" s="209"/>
      <c r="B109" s="203"/>
      <c r="C109" s="605" t="s">
        <v>962</v>
      </c>
      <c r="D109" s="606"/>
      <c r="E109" s="602"/>
      <c r="F109" s="603" t="s">
        <v>7</v>
      </c>
      <c r="G109" s="603">
        <v>10</v>
      </c>
      <c r="H109" s="20"/>
      <c r="I109" s="21"/>
    </row>
    <row r="110" spans="1:9">
      <c r="A110" s="209"/>
      <c r="B110" s="203"/>
      <c r="C110" s="605" t="s">
        <v>963</v>
      </c>
      <c r="D110" s="606"/>
      <c r="E110" s="602"/>
      <c r="F110" s="603" t="s">
        <v>7</v>
      </c>
      <c r="G110" s="603">
        <v>1</v>
      </c>
      <c r="H110" s="20"/>
      <c r="I110" s="21"/>
    </row>
    <row r="111" spans="1:9">
      <c r="A111" s="209"/>
      <c r="B111" s="203"/>
      <c r="C111" s="605" t="s">
        <v>964</v>
      </c>
      <c r="D111" s="606"/>
      <c r="E111" s="602"/>
      <c r="F111" s="603" t="s">
        <v>7</v>
      </c>
      <c r="G111" s="603">
        <v>1</v>
      </c>
      <c r="H111" s="20"/>
      <c r="I111" s="21"/>
    </row>
    <row r="112" spans="1:9">
      <c r="A112" s="209"/>
      <c r="B112" s="203"/>
      <c r="C112" s="605" t="s">
        <v>965</v>
      </c>
      <c r="D112" s="606"/>
      <c r="E112" s="602"/>
      <c r="F112" s="603" t="s">
        <v>7</v>
      </c>
      <c r="G112" s="603">
        <v>1</v>
      </c>
      <c r="H112" s="20"/>
      <c r="I112" s="21"/>
    </row>
    <row r="113" spans="1:9">
      <c r="A113" s="209"/>
      <c r="B113" s="203"/>
      <c r="C113" s="605" t="s">
        <v>966</v>
      </c>
      <c r="D113" s="606"/>
      <c r="E113" s="602"/>
      <c r="F113" s="603" t="s">
        <v>7</v>
      </c>
      <c r="G113" s="603">
        <v>5</v>
      </c>
      <c r="H113" s="20"/>
      <c r="I113" s="21"/>
    </row>
    <row r="114" spans="1:9">
      <c r="A114" s="209"/>
      <c r="B114" s="203"/>
      <c r="C114" s="605" t="s">
        <v>967</v>
      </c>
      <c r="D114" s="606"/>
      <c r="E114" s="602"/>
      <c r="F114" s="603" t="s">
        <v>7</v>
      </c>
      <c r="G114" s="603">
        <v>1</v>
      </c>
      <c r="H114" s="20"/>
      <c r="I114" s="21"/>
    </row>
    <row r="115" spans="1:9">
      <c r="A115" s="209"/>
      <c r="B115" s="203"/>
      <c r="C115" s="605" t="s">
        <v>968</v>
      </c>
      <c r="D115" s="602"/>
      <c r="E115" s="602"/>
      <c r="F115" s="603" t="s">
        <v>7</v>
      </c>
      <c r="G115" s="603">
        <v>1</v>
      </c>
      <c r="H115" s="20"/>
      <c r="I115" s="21"/>
    </row>
    <row r="116" spans="1:9" ht="13.35" customHeight="1">
      <c r="A116" s="209"/>
      <c r="B116" s="203"/>
      <c r="C116" s="605" t="s">
        <v>969</v>
      </c>
      <c r="D116" s="602"/>
      <c r="E116" s="602"/>
      <c r="F116" s="603" t="s">
        <v>7</v>
      </c>
      <c r="G116" s="603">
        <v>1</v>
      </c>
      <c r="H116" s="20"/>
      <c r="I116" s="21"/>
    </row>
    <row r="117" spans="1:9" ht="13.35" customHeight="1">
      <c r="A117" s="209">
        <v>35</v>
      </c>
      <c r="B117" s="203"/>
      <c r="C117" s="608" t="s">
        <v>970</v>
      </c>
      <c r="D117" s="608"/>
      <c r="E117" s="606"/>
      <c r="F117" s="603" t="s">
        <v>10</v>
      </c>
      <c r="G117" s="603">
        <v>6</v>
      </c>
      <c r="H117" s="20"/>
      <c r="I117" s="21"/>
    </row>
    <row r="118" spans="1:9" ht="14.45" customHeight="1">
      <c r="A118" s="209">
        <f>A117+1</f>
        <v>36</v>
      </c>
      <c r="B118" s="203"/>
      <c r="C118" s="608" t="s">
        <v>971</v>
      </c>
      <c r="D118" s="608"/>
      <c r="E118" s="606"/>
      <c r="F118" s="603" t="s">
        <v>10</v>
      </c>
      <c r="G118" s="603">
        <v>24</v>
      </c>
      <c r="H118" s="20"/>
      <c r="I118" s="21"/>
    </row>
    <row r="119" spans="1:9" ht="14.45" customHeight="1">
      <c r="A119" s="209">
        <f>A118+1</f>
        <v>37</v>
      </c>
      <c r="B119" s="203"/>
      <c r="C119" s="608" t="s">
        <v>972</v>
      </c>
      <c r="D119" s="608"/>
      <c r="E119" s="606"/>
      <c r="F119" s="603" t="s">
        <v>10</v>
      </c>
      <c r="G119" s="603">
        <v>2</v>
      </c>
      <c r="H119" s="20"/>
      <c r="I119" s="21"/>
    </row>
    <row r="120" spans="1:9" ht="14.45" customHeight="1">
      <c r="A120" s="209">
        <f>A119+1</f>
        <v>38</v>
      </c>
      <c r="B120" s="203"/>
      <c r="C120" s="609" t="s">
        <v>973</v>
      </c>
      <c r="D120" s="609"/>
      <c r="E120" s="606"/>
      <c r="F120" s="603" t="s">
        <v>102</v>
      </c>
      <c r="G120" s="603">
        <v>1</v>
      </c>
      <c r="H120" s="20"/>
      <c r="I120" s="21"/>
    </row>
    <row r="121" spans="1:9" ht="14.45" customHeight="1">
      <c r="A121" s="209">
        <f t="shared" ref="A121:A131" si="1">A120+1</f>
        <v>39</v>
      </c>
      <c r="B121" s="203"/>
      <c r="C121" s="609" t="s">
        <v>974</v>
      </c>
      <c r="D121" s="609"/>
      <c r="E121" s="606"/>
      <c r="F121" s="603" t="s">
        <v>102</v>
      </c>
      <c r="G121" s="603">
        <v>1</v>
      </c>
      <c r="H121" s="20"/>
      <c r="I121" s="21"/>
    </row>
    <row r="122" spans="1:9" ht="14.45" customHeight="1">
      <c r="A122" s="209">
        <f t="shared" si="1"/>
        <v>40</v>
      </c>
      <c r="B122" s="203"/>
      <c r="C122" s="609" t="s">
        <v>975</v>
      </c>
      <c r="D122" s="609"/>
      <c r="E122" s="606"/>
      <c r="F122" s="603" t="s">
        <v>102</v>
      </c>
      <c r="G122" s="603">
        <v>1</v>
      </c>
      <c r="H122" s="20"/>
      <c r="I122" s="21"/>
    </row>
    <row r="123" spans="1:9" ht="14.45" customHeight="1">
      <c r="A123" s="209">
        <f t="shared" si="1"/>
        <v>41</v>
      </c>
      <c r="B123" s="203"/>
      <c r="C123" s="609" t="s">
        <v>1959</v>
      </c>
      <c r="D123" s="609"/>
      <c r="E123" s="606" t="s">
        <v>1960</v>
      </c>
      <c r="F123" s="603" t="s">
        <v>10</v>
      </c>
      <c r="G123" s="603">
        <v>6</v>
      </c>
      <c r="H123" s="20"/>
      <c r="I123" s="21"/>
    </row>
    <row r="124" spans="1:9" ht="14.45" customHeight="1">
      <c r="A124" s="209">
        <f t="shared" si="1"/>
        <v>42</v>
      </c>
      <c r="B124" s="203"/>
      <c r="C124" s="609" t="s">
        <v>1961</v>
      </c>
      <c r="D124" s="609"/>
      <c r="E124" s="606" t="s">
        <v>1960</v>
      </c>
      <c r="F124" s="603" t="s">
        <v>10</v>
      </c>
      <c r="G124" s="603">
        <v>24</v>
      </c>
      <c r="H124" s="20"/>
      <c r="I124" s="21"/>
    </row>
    <row r="125" spans="1:9">
      <c r="A125" s="209">
        <f t="shared" si="1"/>
        <v>43</v>
      </c>
      <c r="B125" s="203"/>
      <c r="C125" s="609" t="s">
        <v>1962</v>
      </c>
      <c r="D125" s="609"/>
      <c r="E125" s="606" t="s">
        <v>1963</v>
      </c>
      <c r="F125" s="603" t="s">
        <v>10</v>
      </c>
      <c r="G125" s="603">
        <v>2</v>
      </c>
      <c r="H125" s="20"/>
      <c r="I125" s="21"/>
    </row>
    <row r="126" spans="1:9" ht="14.45" customHeight="1">
      <c r="A126" s="209">
        <f t="shared" si="1"/>
        <v>44</v>
      </c>
      <c r="B126" s="203"/>
      <c r="C126" s="609" t="s">
        <v>976</v>
      </c>
      <c r="D126" s="609"/>
      <c r="E126" s="606"/>
      <c r="F126" s="603" t="s">
        <v>102</v>
      </c>
      <c r="G126" s="603">
        <v>1</v>
      </c>
      <c r="H126" s="20"/>
      <c r="I126" s="21"/>
    </row>
    <row r="127" spans="1:9">
      <c r="A127" s="209">
        <f t="shared" si="1"/>
        <v>45</v>
      </c>
      <c r="B127" s="203"/>
      <c r="C127" s="609" t="s">
        <v>1964</v>
      </c>
      <c r="D127" s="609"/>
      <c r="E127" s="606"/>
      <c r="F127" s="603" t="s">
        <v>31</v>
      </c>
      <c r="G127" s="603">
        <v>38</v>
      </c>
      <c r="H127" s="20"/>
      <c r="I127" s="21"/>
    </row>
    <row r="128" spans="1:9" ht="38.25">
      <c r="A128" s="209">
        <f t="shared" si="1"/>
        <v>46</v>
      </c>
      <c r="B128" s="203"/>
      <c r="C128" s="609" t="s">
        <v>977</v>
      </c>
      <c r="D128" s="609"/>
      <c r="E128" s="606"/>
      <c r="F128" s="603" t="s">
        <v>102</v>
      </c>
      <c r="G128" s="603">
        <v>1</v>
      </c>
      <c r="H128" s="20"/>
      <c r="I128" s="21"/>
    </row>
    <row r="129" spans="1:9">
      <c r="A129" s="209">
        <f t="shared" si="1"/>
        <v>47</v>
      </c>
      <c r="B129" s="203"/>
      <c r="C129" s="608" t="s">
        <v>978</v>
      </c>
      <c r="D129" s="608"/>
      <c r="E129" s="606"/>
      <c r="F129" s="603" t="s">
        <v>998</v>
      </c>
      <c r="G129" s="603">
        <v>1</v>
      </c>
      <c r="H129" s="20"/>
      <c r="I129" s="21"/>
    </row>
    <row r="130" spans="1:9">
      <c r="A130" s="209">
        <f t="shared" si="1"/>
        <v>48</v>
      </c>
      <c r="B130" s="203"/>
      <c r="C130" s="608" t="s">
        <v>277</v>
      </c>
      <c r="D130" s="608"/>
      <c r="E130" s="606"/>
      <c r="F130" s="603" t="s">
        <v>998</v>
      </c>
      <c r="G130" s="603">
        <v>1</v>
      </c>
      <c r="H130" s="20"/>
      <c r="I130" s="21"/>
    </row>
    <row r="131" spans="1:9">
      <c r="A131" s="209">
        <f t="shared" si="1"/>
        <v>49</v>
      </c>
      <c r="B131" s="203"/>
      <c r="C131" s="608" t="s">
        <v>979</v>
      </c>
      <c r="D131" s="608"/>
      <c r="E131" s="606"/>
      <c r="F131" s="603" t="s">
        <v>998</v>
      </c>
      <c r="G131" s="603">
        <v>1</v>
      </c>
      <c r="H131" s="20"/>
      <c r="I131" s="21"/>
    </row>
    <row r="132" spans="1:9">
      <c r="A132" s="599"/>
      <c r="B132" s="203"/>
      <c r="C132" s="600" t="s">
        <v>980</v>
      </c>
      <c r="D132" s="600"/>
      <c r="E132" s="600"/>
      <c r="F132" s="601"/>
      <c r="G132" s="601"/>
      <c r="H132" s="20"/>
      <c r="I132" s="21"/>
    </row>
    <row r="133" spans="1:9">
      <c r="A133" s="209">
        <v>1</v>
      </c>
      <c r="B133" s="203"/>
      <c r="C133" s="604" t="s">
        <v>981</v>
      </c>
      <c r="D133" s="602"/>
      <c r="E133" s="602" t="s">
        <v>1965</v>
      </c>
      <c r="F133" s="603" t="s">
        <v>102</v>
      </c>
      <c r="G133" s="603">
        <v>1</v>
      </c>
      <c r="H133" s="20"/>
      <c r="I133" s="21"/>
    </row>
    <row r="134" spans="1:9">
      <c r="A134" s="209"/>
      <c r="B134" s="203"/>
      <c r="C134" s="604" t="s">
        <v>982</v>
      </c>
      <c r="D134" s="602"/>
      <c r="E134" s="602"/>
      <c r="F134" s="603"/>
      <c r="G134" s="603"/>
      <c r="H134" s="20"/>
      <c r="I134" s="21"/>
    </row>
    <row r="135" spans="1:9">
      <c r="A135" s="209"/>
      <c r="B135" s="203"/>
      <c r="C135" s="604" t="s">
        <v>983</v>
      </c>
      <c r="D135" s="602"/>
      <c r="E135" s="602"/>
      <c r="F135" s="603"/>
      <c r="G135" s="603"/>
      <c r="H135" s="20"/>
      <c r="I135" s="21"/>
    </row>
    <row r="136" spans="1:9" ht="13.35" customHeight="1">
      <c r="A136" s="209"/>
      <c r="B136" s="203"/>
      <c r="C136" s="604" t="s">
        <v>984</v>
      </c>
      <c r="D136" s="602"/>
      <c r="E136" s="602"/>
      <c r="F136" s="603"/>
      <c r="G136" s="603"/>
      <c r="H136" s="20"/>
      <c r="I136" s="21"/>
    </row>
    <row r="137" spans="1:9">
      <c r="A137" s="209"/>
      <c r="B137" s="203"/>
      <c r="C137" s="604" t="s">
        <v>985</v>
      </c>
      <c r="D137" s="602"/>
      <c r="E137" s="602"/>
      <c r="F137" s="603"/>
      <c r="G137" s="603"/>
      <c r="H137" s="20"/>
      <c r="I137" s="21"/>
    </row>
    <row r="138" spans="1:9" ht="14.45" customHeight="1">
      <c r="A138" s="209">
        <v>2</v>
      </c>
      <c r="B138" s="203"/>
      <c r="C138" s="602" t="s">
        <v>986</v>
      </c>
      <c r="D138" s="205"/>
      <c r="E138" s="205" t="s">
        <v>1966</v>
      </c>
      <c r="F138" s="603" t="s">
        <v>102</v>
      </c>
      <c r="G138" s="603">
        <v>1</v>
      </c>
      <c r="H138" s="20"/>
      <c r="I138" s="21"/>
    </row>
    <row r="139" spans="1:9">
      <c r="A139" s="209">
        <v>3</v>
      </c>
      <c r="B139" s="203"/>
      <c r="C139" s="604" t="s">
        <v>987</v>
      </c>
      <c r="D139" s="602"/>
      <c r="E139" s="602" t="s">
        <v>1965</v>
      </c>
      <c r="F139" s="603" t="s">
        <v>102</v>
      </c>
      <c r="G139" s="603">
        <v>1</v>
      </c>
      <c r="H139" s="20"/>
      <c r="I139" s="21"/>
    </row>
    <row r="140" spans="1:9">
      <c r="A140" s="209"/>
      <c r="B140" s="203"/>
      <c r="C140" s="604" t="s">
        <v>982</v>
      </c>
      <c r="D140" s="602"/>
      <c r="E140" s="602"/>
      <c r="F140" s="603"/>
      <c r="G140" s="603"/>
      <c r="H140" s="20"/>
      <c r="I140" s="21"/>
    </row>
    <row r="141" spans="1:9">
      <c r="A141" s="209"/>
      <c r="B141" s="203"/>
      <c r="C141" s="604" t="s">
        <v>983</v>
      </c>
      <c r="D141" s="602"/>
      <c r="E141" s="602"/>
      <c r="F141" s="603"/>
      <c r="G141" s="603"/>
      <c r="H141" s="20"/>
      <c r="I141" s="21"/>
    </row>
    <row r="142" spans="1:9">
      <c r="A142" s="209"/>
      <c r="B142" s="203"/>
      <c r="C142" s="604" t="s">
        <v>984</v>
      </c>
      <c r="D142" s="602"/>
      <c r="E142" s="602"/>
      <c r="F142" s="603"/>
      <c r="G142" s="603"/>
      <c r="H142" s="20"/>
      <c r="I142" s="21"/>
    </row>
    <row r="143" spans="1:9">
      <c r="A143" s="209"/>
      <c r="B143" s="203"/>
      <c r="C143" s="604" t="s">
        <v>988</v>
      </c>
      <c r="D143" s="602"/>
      <c r="E143" s="602"/>
      <c r="F143" s="603"/>
      <c r="G143" s="603"/>
      <c r="H143" s="20"/>
      <c r="I143" s="21"/>
    </row>
    <row r="144" spans="1:9">
      <c r="A144" s="209"/>
      <c r="B144" s="203"/>
      <c r="C144" s="604" t="s">
        <v>989</v>
      </c>
      <c r="D144" s="602"/>
      <c r="E144" s="602"/>
      <c r="F144" s="603"/>
      <c r="G144" s="603"/>
      <c r="H144" s="20"/>
      <c r="I144" s="21"/>
    </row>
    <row r="145" spans="1:9">
      <c r="A145" s="209">
        <v>4</v>
      </c>
      <c r="B145" s="203"/>
      <c r="C145" s="356" t="s">
        <v>953</v>
      </c>
      <c r="D145" s="606" t="s">
        <v>948</v>
      </c>
      <c r="E145" s="606" t="s">
        <v>990</v>
      </c>
      <c r="F145" s="603" t="s">
        <v>102</v>
      </c>
      <c r="G145" s="603">
        <v>1</v>
      </c>
      <c r="H145" s="20"/>
      <c r="I145" s="21"/>
    </row>
    <row r="146" spans="1:9">
      <c r="A146" s="209">
        <f>A145+1</f>
        <v>5</v>
      </c>
      <c r="B146" s="203"/>
      <c r="C146" s="356" t="s">
        <v>953</v>
      </c>
      <c r="D146" s="606" t="s">
        <v>948</v>
      </c>
      <c r="E146" s="606" t="s">
        <v>990</v>
      </c>
      <c r="F146" s="603" t="s">
        <v>102</v>
      </c>
      <c r="G146" s="603">
        <v>1</v>
      </c>
      <c r="H146" s="20"/>
      <c r="I146" s="21"/>
    </row>
    <row r="147" spans="1:9">
      <c r="A147" s="209">
        <f t="shared" ref="A147:A164" si="2">A146+1</f>
        <v>6</v>
      </c>
      <c r="B147" s="203"/>
      <c r="C147" s="356" t="s">
        <v>953</v>
      </c>
      <c r="D147" s="606" t="s">
        <v>948</v>
      </c>
      <c r="E147" s="606" t="s">
        <v>991</v>
      </c>
      <c r="F147" s="603" t="s">
        <v>102</v>
      </c>
      <c r="G147" s="603">
        <v>1</v>
      </c>
      <c r="H147" s="20"/>
      <c r="I147" s="21"/>
    </row>
    <row r="148" spans="1:9">
      <c r="A148" s="209">
        <f t="shared" si="2"/>
        <v>7</v>
      </c>
      <c r="B148" s="203"/>
      <c r="C148" s="356" t="s">
        <v>953</v>
      </c>
      <c r="D148" s="606" t="s">
        <v>948</v>
      </c>
      <c r="E148" s="606" t="s">
        <v>992</v>
      </c>
      <c r="F148" s="603" t="s">
        <v>102</v>
      </c>
      <c r="G148" s="603">
        <v>1</v>
      </c>
      <c r="H148" s="20"/>
      <c r="I148" s="21"/>
    </row>
    <row r="149" spans="1:9">
      <c r="A149" s="209">
        <f t="shared" si="2"/>
        <v>8</v>
      </c>
      <c r="B149" s="203"/>
      <c r="C149" s="356" t="s">
        <v>953</v>
      </c>
      <c r="D149" s="606" t="s">
        <v>948</v>
      </c>
      <c r="E149" s="606" t="s">
        <v>992</v>
      </c>
      <c r="F149" s="603" t="s">
        <v>102</v>
      </c>
      <c r="G149" s="603">
        <v>1</v>
      </c>
      <c r="H149" s="20"/>
      <c r="I149" s="21"/>
    </row>
    <row r="150" spans="1:9">
      <c r="A150" s="209">
        <f t="shared" si="2"/>
        <v>9</v>
      </c>
      <c r="B150" s="203"/>
      <c r="C150" s="356" t="s">
        <v>953</v>
      </c>
      <c r="D150" s="606" t="s">
        <v>948</v>
      </c>
      <c r="E150" s="606" t="s">
        <v>949</v>
      </c>
      <c r="F150" s="603" t="s">
        <v>102</v>
      </c>
      <c r="G150" s="603">
        <v>1</v>
      </c>
      <c r="H150" s="20"/>
      <c r="I150" s="21"/>
    </row>
    <row r="151" spans="1:9">
      <c r="A151" s="209">
        <f t="shared" si="2"/>
        <v>10</v>
      </c>
      <c r="B151" s="203"/>
      <c r="C151" s="356" t="s">
        <v>953</v>
      </c>
      <c r="D151" s="606" t="s">
        <v>948</v>
      </c>
      <c r="E151" s="606" t="s">
        <v>949</v>
      </c>
      <c r="F151" s="603" t="s">
        <v>102</v>
      </c>
      <c r="G151" s="603">
        <v>1</v>
      </c>
      <c r="H151" s="20"/>
      <c r="I151" s="21"/>
    </row>
    <row r="152" spans="1:9">
      <c r="A152" s="209">
        <f t="shared" si="2"/>
        <v>11</v>
      </c>
      <c r="B152" s="203"/>
      <c r="C152" s="356" t="s">
        <v>953</v>
      </c>
      <c r="D152" s="606" t="s">
        <v>948</v>
      </c>
      <c r="E152" s="606" t="s">
        <v>949</v>
      </c>
      <c r="F152" s="603" t="s">
        <v>102</v>
      </c>
      <c r="G152" s="603">
        <v>1</v>
      </c>
      <c r="H152" s="20"/>
      <c r="I152" s="21"/>
    </row>
    <row r="153" spans="1:9">
      <c r="A153" s="209">
        <f t="shared" si="2"/>
        <v>12</v>
      </c>
      <c r="B153" s="203"/>
      <c r="C153" s="356" t="s">
        <v>953</v>
      </c>
      <c r="D153" s="606" t="s">
        <v>948</v>
      </c>
      <c r="E153" s="606" t="s">
        <v>949</v>
      </c>
      <c r="F153" s="603" t="s">
        <v>102</v>
      </c>
      <c r="G153" s="603">
        <v>1</v>
      </c>
      <c r="H153" s="20"/>
      <c r="I153" s="21"/>
    </row>
    <row r="154" spans="1:9">
      <c r="A154" s="209">
        <f t="shared" si="2"/>
        <v>13</v>
      </c>
      <c r="B154" s="203"/>
      <c r="C154" s="356" t="s">
        <v>953</v>
      </c>
      <c r="D154" s="606" t="s">
        <v>948</v>
      </c>
      <c r="E154" s="606" t="s">
        <v>949</v>
      </c>
      <c r="F154" s="603" t="s">
        <v>102</v>
      </c>
      <c r="G154" s="603">
        <v>1</v>
      </c>
      <c r="H154" s="20"/>
      <c r="I154" s="21"/>
    </row>
    <row r="155" spans="1:9">
      <c r="A155" s="209">
        <f t="shared" si="2"/>
        <v>14</v>
      </c>
      <c r="B155" s="203"/>
      <c r="C155" s="356" t="s">
        <v>953</v>
      </c>
      <c r="D155" s="606" t="s">
        <v>948</v>
      </c>
      <c r="E155" s="606" t="s">
        <v>949</v>
      </c>
      <c r="F155" s="603" t="s">
        <v>102</v>
      </c>
      <c r="G155" s="603">
        <v>1</v>
      </c>
      <c r="H155" s="20"/>
      <c r="I155" s="21"/>
    </row>
    <row r="156" spans="1:9">
      <c r="A156" s="209">
        <f t="shared" si="2"/>
        <v>15</v>
      </c>
      <c r="B156" s="203"/>
      <c r="C156" s="356" t="s">
        <v>953</v>
      </c>
      <c r="D156" s="606" t="s">
        <v>948</v>
      </c>
      <c r="E156" s="606" t="s">
        <v>949</v>
      </c>
      <c r="F156" s="603" t="s">
        <v>102</v>
      </c>
      <c r="G156" s="603">
        <v>1</v>
      </c>
      <c r="H156" s="20"/>
      <c r="I156" s="21"/>
    </row>
    <row r="157" spans="1:9">
      <c r="A157" s="209">
        <f t="shared" si="2"/>
        <v>16</v>
      </c>
      <c r="B157" s="203"/>
      <c r="C157" s="356" t="s">
        <v>953</v>
      </c>
      <c r="D157" s="606" t="s">
        <v>948</v>
      </c>
      <c r="E157" s="606" t="s">
        <v>949</v>
      </c>
      <c r="F157" s="603" t="s">
        <v>102</v>
      </c>
      <c r="G157" s="603">
        <v>1</v>
      </c>
      <c r="H157" s="20"/>
      <c r="I157" s="21"/>
    </row>
    <row r="158" spans="1:9">
      <c r="A158" s="209">
        <f t="shared" si="2"/>
        <v>17</v>
      </c>
      <c r="B158" s="203"/>
      <c r="C158" s="608" t="s">
        <v>993</v>
      </c>
      <c r="D158" s="608"/>
      <c r="E158" s="606"/>
      <c r="F158" s="603" t="s">
        <v>10</v>
      </c>
      <c r="G158" s="603">
        <v>48</v>
      </c>
      <c r="H158" s="20"/>
      <c r="I158" s="21"/>
    </row>
    <row r="159" spans="1:9" ht="13.35" customHeight="1">
      <c r="A159" s="209">
        <f t="shared" si="2"/>
        <v>18</v>
      </c>
      <c r="B159" s="203"/>
      <c r="C159" s="608" t="s">
        <v>994</v>
      </c>
      <c r="D159" s="608"/>
      <c r="E159" s="606"/>
      <c r="F159" s="603" t="s">
        <v>10</v>
      </c>
      <c r="G159" s="603">
        <v>4</v>
      </c>
      <c r="H159" s="20"/>
      <c r="I159" s="21"/>
    </row>
    <row r="160" spans="1:9" ht="13.35" customHeight="1">
      <c r="A160" s="209">
        <f t="shared" si="2"/>
        <v>19</v>
      </c>
      <c r="B160" s="203"/>
      <c r="C160" s="608" t="s">
        <v>995</v>
      </c>
      <c r="D160" s="608"/>
      <c r="E160" s="606"/>
      <c r="F160" s="603" t="s">
        <v>10</v>
      </c>
      <c r="G160" s="603">
        <v>6</v>
      </c>
      <c r="H160" s="20"/>
      <c r="I160" s="21"/>
    </row>
    <row r="161" spans="1:9" ht="14.45" customHeight="1">
      <c r="A161" s="209">
        <f t="shared" si="2"/>
        <v>20</v>
      </c>
      <c r="B161" s="203"/>
      <c r="C161" s="608" t="s">
        <v>972</v>
      </c>
      <c r="D161" s="608"/>
      <c r="E161" s="606"/>
      <c r="F161" s="603" t="s">
        <v>10</v>
      </c>
      <c r="G161" s="603">
        <v>24</v>
      </c>
      <c r="H161" s="20"/>
      <c r="I161" s="21"/>
    </row>
    <row r="162" spans="1:9" ht="14.45" customHeight="1">
      <c r="A162" s="209">
        <f t="shared" si="2"/>
        <v>21</v>
      </c>
      <c r="B162" s="203"/>
      <c r="C162" s="609" t="s">
        <v>973</v>
      </c>
      <c r="D162" s="609"/>
      <c r="E162" s="606"/>
      <c r="F162" s="603" t="s">
        <v>102</v>
      </c>
      <c r="G162" s="603">
        <v>1</v>
      </c>
      <c r="H162" s="20"/>
      <c r="I162" s="21"/>
    </row>
    <row r="163" spans="1:9" ht="14.45" customHeight="1">
      <c r="A163" s="209">
        <f t="shared" si="2"/>
        <v>22</v>
      </c>
      <c r="B163" s="203"/>
      <c r="C163" s="609" t="s">
        <v>996</v>
      </c>
      <c r="D163" s="609"/>
      <c r="E163" s="606"/>
      <c r="F163" s="603" t="s">
        <v>102</v>
      </c>
      <c r="G163" s="603">
        <v>1</v>
      </c>
      <c r="H163" s="20"/>
      <c r="I163" s="21"/>
    </row>
    <row r="164" spans="1:9" ht="14.45" customHeight="1">
      <c r="A164" s="209">
        <f t="shared" si="2"/>
        <v>23</v>
      </c>
      <c r="B164" s="203"/>
      <c r="C164" s="609" t="s">
        <v>975</v>
      </c>
      <c r="D164" s="609"/>
      <c r="E164" s="606"/>
      <c r="F164" s="603" t="s">
        <v>102</v>
      </c>
      <c r="G164" s="603">
        <v>1</v>
      </c>
      <c r="H164" s="20"/>
      <c r="I164" s="21"/>
    </row>
    <row r="165" spans="1:9" ht="14.45" customHeight="1">
      <c r="A165" s="209">
        <f>A164+1</f>
        <v>24</v>
      </c>
      <c r="B165" s="203"/>
      <c r="C165" s="609" t="s">
        <v>1967</v>
      </c>
      <c r="D165" s="609"/>
      <c r="E165" s="606" t="s">
        <v>1968</v>
      </c>
      <c r="F165" s="603" t="s">
        <v>10</v>
      </c>
      <c r="G165" s="603">
        <v>48</v>
      </c>
      <c r="H165" s="20"/>
      <c r="I165" s="21"/>
    </row>
    <row r="166" spans="1:9" ht="14.45" customHeight="1">
      <c r="A166" s="209">
        <f>A165+1</f>
        <v>25</v>
      </c>
      <c r="B166" s="203"/>
      <c r="C166" s="609" t="s">
        <v>1969</v>
      </c>
      <c r="D166" s="609"/>
      <c r="E166" s="606" t="s">
        <v>1968</v>
      </c>
      <c r="F166" s="603" t="s">
        <v>10</v>
      </c>
      <c r="G166" s="603">
        <v>4</v>
      </c>
      <c r="H166" s="20"/>
      <c r="I166" s="21"/>
    </row>
    <row r="167" spans="1:9" ht="14.45" customHeight="1">
      <c r="A167" s="209">
        <f t="shared" ref="A167:A174" si="3">A166+1</f>
        <v>26</v>
      </c>
      <c r="B167" s="203"/>
      <c r="C167" s="609" t="s">
        <v>1970</v>
      </c>
      <c r="D167" s="609"/>
      <c r="E167" s="606" t="s">
        <v>1963</v>
      </c>
      <c r="F167" s="603" t="s">
        <v>10</v>
      </c>
      <c r="G167" s="603">
        <v>6</v>
      </c>
      <c r="H167" s="20"/>
      <c r="I167" s="21"/>
    </row>
    <row r="168" spans="1:9" ht="14.45" customHeight="1">
      <c r="A168" s="209">
        <f t="shared" si="3"/>
        <v>27</v>
      </c>
      <c r="B168" s="203"/>
      <c r="C168" s="609" t="s">
        <v>1971</v>
      </c>
      <c r="D168" s="609"/>
      <c r="E168" s="606" t="s">
        <v>1972</v>
      </c>
      <c r="F168" s="603" t="s">
        <v>10</v>
      </c>
      <c r="G168" s="603">
        <v>24</v>
      </c>
      <c r="H168" s="20"/>
      <c r="I168" s="21"/>
    </row>
    <row r="169" spans="1:9" ht="25.5">
      <c r="A169" s="209">
        <f t="shared" si="3"/>
        <v>28</v>
      </c>
      <c r="B169" s="203"/>
      <c r="C169" s="609" t="s">
        <v>976</v>
      </c>
      <c r="D169" s="609"/>
      <c r="E169" s="606"/>
      <c r="F169" s="603" t="s">
        <v>102</v>
      </c>
      <c r="G169" s="603">
        <v>1</v>
      </c>
      <c r="H169" s="20"/>
      <c r="I169" s="21"/>
    </row>
    <row r="170" spans="1:9" ht="14.45" customHeight="1">
      <c r="A170" s="209">
        <f t="shared" si="3"/>
        <v>29</v>
      </c>
      <c r="B170" s="203"/>
      <c r="C170" s="609" t="s">
        <v>1964</v>
      </c>
      <c r="D170" s="609"/>
      <c r="E170" s="606"/>
      <c r="F170" s="603" t="s">
        <v>31</v>
      </c>
      <c r="G170" s="603">
        <v>56</v>
      </c>
      <c r="H170" s="20"/>
      <c r="I170" s="21"/>
    </row>
    <row r="171" spans="1:9" ht="38.25">
      <c r="A171" s="209">
        <f t="shared" si="3"/>
        <v>30</v>
      </c>
      <c r="B171" s="203"/>
      <c r="C171" s="609" t="s">
        <v>997</v>
      </c>
      <c r="D171" s="609"/>
      <c r="E171" s="606"/>
      <c r="F171" s="603" t="s">
        <v>102</v>
      </c>
      <c r="G171" s="603">
        <v>1</v>
      </c>
      <c r="H171" s="20"/>
      <c r="I171" s="21"/>
    </row>
    <row r="172" spans="1:9">
      <c r="A172" s="209">
        <f t="shared" si="3"/>
        <v>31</v>
      </c>
      <c r="B172" s="203"/>
      <c r="C172" s="608" t="s">
        <v>978</v>
      </c>
      <c r="D172" s="608"/>
      <c r="E172" s="606"/>
      <c r="F172" s="603" t="s">
        <v>998</v>
      </c>
      <c r="G172" s="603">
        <v>1</v>
      </c>
      <c r="H172" s="20"/>
      <c r="I172" s="21"/>
    </row>
    <row r="173" spans="1:9">
      <c r="A173" s="209">
        <f t="shared" si="3"/>
        <v>32</v>
      </c>
      <c r="B173" s="203"/>
      <c r="C173" s="608" t="s">
        <v>277</v>
      </c>
      <c r="D173" s="608"/>
      <c r="E173" s="606"/>
      <c r="F173" s="603" t="s">
        <v>998</v>
      </c>
      <c r="G173" s="603">
        <v>1</v>
      </c>
      <c r="H173" s="20"/>
      <c r="I173" s="21"/>
    </row>
    <row r="174" spans="1:9">
      <c r="A174" s="209">
        <f t="shared" si="3"/>
        <v>33</v>
      </c>
      <c r="B174" s="203"/>
      <c r="C174" s="608" t="s">
        <v>979</v>
      </c>
      <c r="D174" s="608"/>
      <c r="E174" s="606"/>
      <c r="F174" s="603" t="s">
        <v>998</v>
      </c>
      <c r="G174" s="603">
        <v>1</v>
      </c>
      <c r="H174" s="20"/>
      <c r="I174" s="21"/>
    </row>
    <row r="175" spans="1:9" ht="25.5">
      <c r="A175" s="610"/>
      <c r="B175" s="203"/>
      <c r="C175" s="600" t="s">
        <v>999</v>
      </c>
      <c r="D175" s="600"/>
      <c r="E175" s="600"/>
      <c r="F175" s="601"/>
      <c r="G175" s="601"/>
      <c r="H175" s="20"/>
      <c r="I175" s="21"/>
    </row>
    <row r="176" spans="1:9">
      <c r="A176" s="209">
        <v>1</v>
      </c>
      <c r="B176" s="203"/>
      <c r="C176" s="356" t="s">
        <v>953</v>
      </c>
      <c r="D176" s="606" t="s">
        <v>948</v>
      </c>
      <c r="E176" s="606" t="s">
        <v>958</v>
      </c>
      <c r="F176" s="603" t="s">
        <v>102</v>
      </c>
      <c r="G176" s="603">
        <v>1</v>
      </c>
      <c r="H176" s="20"/>
      <c r="I176" s="21"/>
    </row>
    <row r="177" spans="1:9">
      <c r="A177" s="209">
        <f>A176+1</f>
        <v>2</v>
      </c>
      <c r="B177" s="203"/>
      <c r="C177" s="356" t="s">
        <v>953</v>
      </c>
      <c r="D177" s="606" t="s">
        <v>948</v>
      </c>
      <c r="E177" s="606" t="s">
        <v>958</v>
      </c>
      <c r="F177" s="603" t="s">
        <v>102</v>
      </c>
      <c r="G177" s="603">
        <v>1</v>
      </c>
      <c r="H177" s="20"/>
      <c r="I177" s="21"/>
    </row>
    <row r="178" spans="1:9">
      <c r="A178" s="209">
        <f>A177+1</f>
        <v>3</v>
      </c>
      <c r="B178" s="203"/>
      <c r="C178" s="356" t="s">
        <v>953</v>
      </c>
      <c r="D178" s="606" t="s">
        <v>948</v>
      </c>
      <c r="E178" s="606" t="s">
        <v>958</v>
      </c>
      <c r="F178" s="603" t="s">
        <v>102</v>
      </c>
      <c r="G178" s="603">
        <v>1</v>
      </c>
      <c r="H178" s="20"/>
      <c r="I178" s="21"/>
    </row>
    <row r="179" spans="1:9">
      <c r="A179" s="209">
        <f>A178+1</f>
        <v>4</v>
      </c>
      <c r="B179" s="203"/>
      <c r="C179" s="356" t="s">
        <v>953</v>
      </c>
      <c r="D179" s="606" t="s">
        <v>948</v>
      </c>
      <c r="E179" s="606" t="s">
        <v>958</v>
      </c>
      <c r="F179" s="603" t="s">
        <v>102</v>
      </c>
      <c r="G179" s="603">
        <v>1</v>
      </c>
      <c r="H179" s="20"/>
      <c r="I179" s="21"/>
    </row>
    <row r="180" spans="1:9">
      <c r="A180" s="209">
        <f>A179+1</f>
        <v>5</v>
      </c>
      <c r="B180" s="203"/>
      <c r="C180" s="356" t="s">
        <v>953</v>
      </c>
      <c r="D180" s="606" t="s">
        <v>948</v>
      </c>
      <c r="E180" s="606" t="s">
        <v>1000</v>
      </c>
      <c r="F180" s="603" t="s">
        <v>102</v>
      </c>
      <c r="G180" s="603">
        <v>1</v>
      </c>
      <c r="H180" s="20"/>
      <c r="I180" s="21"/>
    </row>
    <row r="181" spans="1:9" ht="25.5">
      <c r="A181" s="209">
        <f t="shared" ref="A181:A244" si="4">A180+1</f>
        <v>6</v>
      </c>
      <c r="B181" s="203"/>
      <c r="C181" s="602" t="s">
        <v>1001</v>
      </c>
      <c r="D181" s="205"/>
      <c r="E181" s="606" t="s">
        <v>1002</v>
      </c>
      <c r="F181" s="603" t="s">
        <v>102</v>
      </c>
      <c r="G181" s="603">
        <v>1</v>
      </c>
      <c r="H181" s="20"/>
      <c r="I181" s="21"/>
    </row>
    <row r="182" spans="1:9" ht="26.45" customHeight="1">
      <c r="A182" s="209">
        <f t="shared" si="4"/>
        <v>7</v>
      </c>
      <c r="B182" s="203"/>
      <c r="C182" s="604" t="s">
        <v>1003</v>
      </c>
      <c r="D182" s="205"/>
      <c r="E182" s="205"/>
      <c r="F182" s="603" t="s">
        <v>102</v>
      </c>
      <c r="G182" s="603">
        <v>1</v>
      </c>
      <c r="H182" s="20"/>
      <c r="I182" s="21"/>
    </row>
    <row r="183" spans="1:9" ht="26.45" customHeight="1">
      <c r="A183" s="209">
        <f t="shared" si="4"/>
        <v>8</v>
      </c>
      <c r="B183" s="203"/>
      <c r="C183" s="604" t="s">
        <v>952</v>
      </c>
      <c r="D183" s="606"/>
      <c r="E183" s="606" t="s">
        <v>1011</v>
      </c>
      <c r="F183" s="603" t="s">
        <v>7</v>
      </c>
      <c r="G183" s="603">
        <v>1</v>
      </c>
      <c r="H183" s="20"/>
      <c r="I183" s="21"/>
    </row>
    <row r="184" spans="1:9">
      <c r="A184" s="209">
        <f t="shared" si="4"/>
        <v>9</v>
      </c>
      <c r="B184" s="203"/>
      <c r="C184" s="604" t="s">
        <v>1004</v>
      </c>
      <c r="D184" s="606" t="s">
        <v>1005</v>
      </c>
      <c r="E184" s="607"/>
      <c r="F184" s="603" t="s">
        <v>7</v>
      </c>
      <c r="G184" s="603">
        <v>1</v>
      </c>
      <c r="H184" s="20"/>
      <c r="I184" s="21"/>
    </row>
    <row r="185" spans="1:9">
      <c r="A185" s="209">
        <f t="shared" si="4"/>
        <v>10</v>
      </c>
      <c r="B185" s="203"/>
      <c r="C185" s="604" t="s">
        <v>1006</v>
      </c>
      <c r="D185" s="606"/>
      <c r="E185" s="606"/>
      <c r="F185" s="603" t="s">
        <v>7</v>
      </c>
      <c r="G185" s="603">
        <v>1</v>
      </c>
      <c r="H185" s="20"/>
      <c r="I185" s="21"/>
    </row>
    <row r="186" spans="1:9">
      <c r="A186" s="209">
        <f t="shared" si="4"/>
        <v>11</v>
      </c>
      <c r="B186" s="203"/>
      <c r="C186" s="356" t="s">
        <v>953</v>
      </c>
      <c r="D186" s="606" t="s">
        <v>948</v>
      </c>
      <c r="E186" s="606" t="s">
        <v>1000</v>
      </c>
      <c r="F186" s="603" t="s">
        <v>102</v>
      </c>
      <c r="G186" s="603">
        <v>1</v>
      </c>
      <c r="H186" s="20"/>
      <c r="I186" s="21"/>
    </row>
    <row r="187" spans="1:9">
      <c r="A187" s="209">
        <f t="shared" si="4"/>
        <v>12</v>
      </c>
      <c r="B187" s="203"/>
      <c r="C187" s="356" t="s">
        <v>1007</v>
      </c>
      <c r="D187" s="606" t="s">
        <v>948</v>
      </c>
      <c r="E187" s="606" t="s">
        <v>990</v>
      </c>
      <c r="F187" s="603" t="s">
        <v>102</v>
      </c>
      <c r="G187" s="603">
        <v>1</v>
      </c>
      <c r="H187" s="20"/>
      <c r="I187" s="21"/>
    </row>
    <row r="188" spans="1:9">
      <c r="A188" s="209">
        <f t="shared" si="4"/>
        <v>13</v>
      </c>
      <c r="B188" s="203"/>
      <c r="C188" s="356" t="s">
        <v>1007</v>
      </c>
      <c r="D188" s="606" t="s">
        <v>948</v>
      </c>
      <c r="E188" s="606" t="s">
        <v>990</v>
      </c>
      <c r="F188" s="603" t="s">
        <v>102</v>
      </c>
      <c r="G188" s="603">
        <v>1</v>
      </c>
      <c r="H188" s="20"/>
      <c r="I188" s="21"/>
    </row>
    <row r="189" spans="1:9">
      <c r="A189" s="209">
        <f t="shared" si="4"/>
        <v>14</v>
      </c>
      <c r="B189" s="203"/>
      <c r="C189" s="356" t="s">
        <v>953</v>
      </c>
      <c r="D189" s="606" t="s">
        <v>948</v>
      </c>
      <c r="E189" s="606" t="s">
        <v>1000</v>
      </c>
      <c r="F189" s="603" t="s">
        <v>102</v>
      </c>
      <c r="G189" s="603">
        <v>1</v>
      </c>
      <c r="H189" s="20"/>
      <c r="I189" s="21"/>
    </row>
    <row r="190" spans="1:9">
      <c r="A190" s="209">
        <f t="shared" si="4"/>
        <v>15</v>
      </c>
      <c r="B190" s="203"/>
      <c r="C190" s="604" t="s">
        <v>952</v>
      </c>
      <c r="D190" s="606"/>
      <c r="E190" s="606" t="s">
        <v>1011</v>
      </c>
      <c r="F190" s="603" t="s">
        <v>7</v>
      </c>
      <c r="G190" s="603">
        <v>1</v>
      </c>
      <c r="H190" s="20"/>
      <c r="I190" s="21"/>
    </row>
    <row r="191" spans="1:9">
      <c r="A191" s="209">
        <f t="shared" si="4"/>
        <v>16</v>
      </c>
      <c r="B191" s="203"/>
      <c r="C191" s="356" t="s">
        <v>953</v>
      </c>
      <c r="D191" s="606" t="s">
        <v>948</v>
      </c>
      <c r="E191" s="606" t="s">
        <v>1000</v>
      </c>
      <c r="F191" s="603" t="s">
        <v>102</v>
      </c>
      <c r="G191" s="603">
        <v>1</v>
      </c>
      <c r="H191" s="20"/>
      <c r="I191" s="21"/>
    </row>
    <row r="192" spans="1:9" ht="25.5">
      <c r="A192" s="209">
        <f t="shared" si="4"/>
        <v>17</v>
      </c>
      <c r="B192" s="203"/>
      <c r="C192" s="602" t="s">
        <v>1008</v>
      </c>
      <c r="D192" s="606"/>
      <c r="E192" s="606"/>
      <c r="F192" s="603" t="s">
        <v>102</v>
      </c>
      <c r="G192" s="603">
        <v>1</v>
      </c>
      <c r="H192" s="20"/>
      <c r="I192" s="21"/>
    </row>
    <row r="193" spans="1:9" ht="25.5">
      <c r="A193" s="209">
        <f t="shared" si="4"/>
        <v>18</v>
      </c>
      <c r="B193" s="203"/>
      <c r="C193" s="602" t="s">
        <v>1009</v>
      </c>
      <c r="D193" s="611" t="s">
        <v>1010</v>
      </c>
      <c r="E193" s="606" t="s">
        <v>1010</v>
      </c>
      <c r="F193" s="603" t="s">
        <v>102</v>
      </c>
      <c r="G193" s="603">
        <v>1</v>
      </c>
      <c r="H193" s="20"/>
      <c r="I193" s="21"/>
    </row>
    <row r="194" spans="1:9">
      <c r="A194" s="209">
        <f t="shared" si="4"/>
        <v>19</v>
      </c>
      <c r="B194" s="203"/>
      <c r="C194" s="356" t="s">
        <v>953</v>
      </c>
      <c r="D194" s="606" t="s">
        <v>948</v>
      </c>
      <c r="E194" s="606" t="s">
        <v>1000</v>
      </c>
      <c r="F194" s="603" t="s">
        <v>102</v>
      </c>
      <c r="G194" s="603">
        <v>1</v>
      </c>
      <c r="H194" s="20"/>
      <c r="I194" s="21"/>
    </row>
    <row r="195" spans="1:9" ht="25.5">
      <c r="A195" s="209">
        <f t="shared" si="4"/>
        <v>20</v>
      </c>
      <c r="B195" s="203"/>
      <c r="C195" s="602" t="s">
        <v>1001</v>
      </c>
      <c r="D195" s="205"/>
      <c r="E195" s="606" t="s">
        <v>1002</v>
      </c>
      <c r="F195" s="603" t="s">
        <v>102</v>
      </c>
      <c r="G195" s="603">
        <v>1</v>
      </c>
      <c r="H195" s="20"/>
      <c r="I195" s="21"/>
    </row>
    <row r="196" spans="1:9" ht="26.45" customHeight="1">
      <c r="A196" s="209">
        <f t="shared" si="4"/>
        <v>21</v>
      </c>
      <c r="B196" s="203"/>
      <c r="C196" s="604" t="s">
        <v>1003</v>
      </c>
      <c r="D196" s="205"/>
      <c r="E196" s="205"/>
      <c r="F196" s="603" t="s">
        <v>102</v>
      </c>
      <c r="G196" s="603">
        <v>1</v>
      </c>
      <c r="H196" s="20"/>
      <c r="I196" s="21"/>
    </row>
    <row r="197" spans="1:9" ht="26.45" customHeight="1">
      <c r="A197" s="209">
        <f t="shared" si="4"/>
        <v>22</v>
      </c>
      <c r="B197" s="203"/>
      <c r="C197" s="604" t="s">
        <v>952</v>
      </c>
      <c r="D197" s="606"/>
      <c r="E197" s="606" t="s">
        <v>1011</v>
      </c>
      <c r="F197" s="603" t="s">
        <v>7</v>
      </c>
      <c r="G197" s="603">
        <v>1</v>
      </c>
      <c r="H197" s="20"/>
      <c r="I197" s="21"/>
    </row>
    <row r="198" spans="1:9">
      <c r="A198" s="209">
        <f t="shared" si="4"/>
        <v>23</v>
      </c>
      <c r="B198" s="203"/>
      <c r="C198" s="604" t="s">
        <v>1004</v>
      </c>
      <c r="D198" s="606" t="s">
        <v>1005</v>
      </c>
      <c r="E198" s="607"/>
      <c r="F198" s="603" t="s">
        <v>7</v>
      </c>
      <c r="G198" s="603">
        <v>1</v>
      </c>
      <c r="H198" s="20"/>
      <c r="I198" s="21"/>
    </row>
    <row r="199" spans="1:9">
      <c r="A199" s="209">
        <f t="shared" si="4"/>
        <v>24</v>
      </c>
      <c r="B199" s="203"/>
      <c r="C199" s="604" t="s">
        <v>1006</v>
      </c>
      <c r="D199" s="606"/>
      <c r="E199" s="606"/>
      <c r="F199" s="603" t="s">
        <v>7</v>
      </c>
      <c r="G199" s="603">
        <v>1</v>
      </c>
      <c r="H199" s="20"/>
      <c r="I199" s="21"/>
    </row>
    <row r="200" spans="1:9">
      <c r="A200" s="209">
        <f t="shared" si="4"/>
        <v>25</v>
      </c>
      <c r="B200" s="203"/>
      <c r="C200" s="356" t="s">
        <v>953</v>
      </c>
      <c r="D200" s="606" t="s">
        <v>948</v>
      </c>
      <c r="E200" s="606" t="s">
        <v>1000</v>
      </c>
      <c r="F200" s="603" t="s">
        <v>102</v>
      </c>
      <c r="G200" s="603">
        <v>1</v>
      </c>
      <c r="H200" s="20"/>
      <c r="I200" s="21"/>
    </row>
    <row r="201" spans="1:9">
      <c r="A201" s="209">
        <f t="shared" si="4"/>
        <v>26</v>
      </c>
      <c r="B201" s="203"/>
      <c r="C201" s="356" t="s">
        <v>1007</v>
      </c>
      <c r="D201" s="606" t="s">
        <v>948</v>
      </c>
      <c r="E201" s="606" t="s">
        <v>990</v>
      </c>
      <c r="F201" s="603" t="s">
        <v>102</v>
      </c>
      <c r="G201" s="603">
        <v>1</v>
      </c>
      <c r="H201" s="20"/>
      <c r="I201" s="21"/>
    </row>
    <row r="202" spans="1:9">
      <c r="A202" s="209">
        <f t="shared" si="4"/>
        <v>27</v>
      </c>
      <c r="B202" s="203"/>
      <c r="C202" s="356" t="s">
        <v>1007</v>
      </c>
      <c r="D202" s="606" t="s">
        <v>948</v>
      </c>
      <c r="E202" s="606" t="s">
        <v>990</v>
      </c>
      <c r="F202" s="603" t="s">
        <v>102</v>
      </c>
      <c r="G202" s="603">
        <v>1</v>
      </c>
      <c r="H202" s="20"/>
      <c r="I202" s="21"/>
    </row>
    <row r="203" spans="1:9">
      <c r="A203" s="209">
        <f t="shared" si="4"/>
        <v>28</v>
      </c>
      <c r="B203" s="203"/>
      <c r="C203" s="356" t="s">
        <v>953</v>
      </c>
      <c r="D203" s="606" t="s">
        <v>948</v>
      </c>
      <c r="E203" s="606" t="s">
        <v>1000</v>
      </c>
      <c r="F203" s="603" t="s">
        <v>102</v>
      </c>
      <c r="G203" s="603">
        <v>1</v>
      </c>
      <c r="H203" s="20"/>
      <c r="I203" s="21"/>
    </row>
    <row r="204" spans="1:9">
      <c r="A204" s="209">
        <f t="shared" si="4"/>
        <v>29</v>
      </c>
      <c r="B204" s="203"/>
      <c r="C204" s="604" t="s">
        <v>952</v>
      </c>
      <c r="D204" s="606"/>
      <c r="E204" s="606" t="s">
        <v>1011</v>
      </c>
      <c r="F204" s="603" t="s">
        <v>7</v>
      </c>
      <c r="G204" s="603">
        <v>1</v>
      </c>
      <c r="H204" s="20"/>
      <c r="I204" s="21"/>
    </row>
    <row r="205" spans="1:9">
      <c r="A205" s="209">
        <f t="shared" si="4"/>
        <v>30</v>
      </c>
      <c r="B205" s="203"/>
      <c r="C205" s="356" t="s">
        <v>953</v>
      </c>
      <c r="D205" s="606" t="s">
        <v>948</v>
      </c>
      <c r="E205" s="606" t="s">
        <v>1000</v>
      </c>
      <c r="F205" s="603" t="s">
        <v>102</v>
      </c>
      <c r="G205" s="603">
        <v>1</v>
      </c>
      <c r="H205" s="20"/>
      <c r="I205" s="21"/>
    </row>
    <row r="206" spans="1:9" ht="25.5">
      <c r="A206" s="209">
        <f t="shared" si="4"/>
        <v>31</v>
      </c>
      <c r="B206" s="203"/>
      <c r="C206" s="602" t="s">
        <v>1008</v>
      </c>
      <c r="D206" s="606"/>
      <c r="E206" s="606"/>
      <c r="F206" s="603" t="s">
        <v>102</v>
      </c>
      <c r="G206" s="603">
        <v>1</v>
      </c>
      <c r="H206" s="20"/>
      <c r="I206" s="21"/>
    </row>
    <row r="207" spans="1:9" ht="25.5">
      <c r="A207" s="209">
        <f t="shared" si="4"/>
        <v>32</v>
      </c>
      <c r="B207" s="203"/>
      <c r="C207" s="602" t="s">
        <v>1009</v>
      </c>
      <c r="D207" s="611" t="s">
        <v>1010</v>
      </c>
      <c r="E207" s="606" t="s">
        <v>1010</v>
      </c>
      <c r="F207" s="603" t="s">
        <v>102</v>
      </c>
      <c r="G207" s="603">
        <v>1</v>
      </c>
      <c r="H207" s="20"/>
      <c r="I207" s="21"/>
    </row>
    <row r="208" spans="1:9">
      <c r="A208" s="209">
        <f t="shared" si="4"/>
        <v>33</v>
      </c>
      <c r="B208" s="203"/>
      <c r="C208" s="356" t="s">
        <v>953</v>
      </c>
      <c r="D208" s="606" t="s">
        <v>948</v>
      </c>
      <c r="E208" s="606" t="s">
        <v>1002</v>
      </c>
      <c r="F208" s="603" t="s">
        <v>102</v>
      </c>
      <c r="G208" s="603">
        <v>1</v>
      </c>
      <c r="H208" s="20"/>
      <c r="I208" s="21"/>
    </row>
    <row r="209" spans="1:9" ht="25.5">
      <c r="A209" s="209">
        <f t="shared" si="4"/>
        <v>34</v>
      </c>
      <c r="B209" s="203"/>
      <c r="C209" s="602" t="s">
        <v>1001</v>
      </c>
      <c r="D209" s="205"/>
      <c r="E209" s="606" t="s">
        <v>992</v>
      </c>
      <c r="F209" s="603" t="s">
        <v>102</v>
      </c>
      <c r="G209" s="603">
        <v>1</v>
      </c>
      <c r="H209" s="20"/>
      <c r="I209" s="21"/>
    </row>
    <row r="210" spans="1:9" ht="26.45" customHeight="1">
      <c r="A210" s="209">
        <f t="shared" si="4"/>
        <v>35</v>
      </c>
      <c r="B210" s="203"/>
      <c r="C210" s="604" t="s">
        <v>1003</v>
      </c>
      <c r="D210" s="205"/>
      <c r="E210" s="205"/>
      <c r="F210" s="603" t="s">
        <v>102</v>
      </c>
      <c r="G210" s="603">
        <v>1</v>
      </c>
      <c r="H210" s="20"/>
      <c r="I210" s="21"/>
    </row>
    <row r="211" spans="1:9" ht="26.45" customHeight="1">
      <c r="A211" s="209">
        <f t="shared" si="4"/>
        <v>36</v>
      </c>
      <c r="B211" s="203"/>
      <c r="C211" s="604" t="s">
        <v>952</v>
      </c>
      <c r="D211" s="606"/>
      <c r="E211" s="606" t="s">
        <v>1011</v>
      </c>
      <c r="F211" s="603" t="s">
        <v>7</v>
      </c>
      <c r="G211" s="603">
        <v>1</v>
      </c>
      <c r="H211" s="20"/>
      <c r="I211" s="21"/>
    </row>
    <row r="212" spans="1:9">
      <c r="A212" s="209">
        <f t="shared" si="4"/>
        <v>37</v>
      </c>
      <c r="B212" s="203"/>
      <c r="C212" s="604" t="s">
        <v>1004</v>
      </c>
      <c r="D212" s="606" t="s">
        <v>1005</v>
      </c>
      <c r="E212" s="607"/>
      <c r="F212" s="603" t="s">
        <v>7</v>
      </c>
      <c r="G212" s="603">
        <v>1</v>
      </c>
      <c r="H212" s="20"/>
      <c r="I212" s="21"/>
    </row>
    <row r="213" spans="1:9">
      <c r="A213" s="209">
        <f t="shared" si="4"/>
        <v>38</v>
      </c>
      <c r="B213" s="203"/>
      <c r="C213" s="604" t="s">
        <v>1006</v>
      </c>
      <c r="D213" s="606"/>
      <c r="E213" s="606"/>
      <c r="F213" s="603" t="s">
        <v>7</v>
      </c>
      <c r="G213" s="603">
        <v>1</v>
      </c>
      <c r="H213" s="20"/>
      <c r="I213" s="21"/>
    </row>
    <row r="214" spans="1:9">
      <c r="A214" s="209">
        <f t="shared" si="4"/>
        <v>39</v>
      </c>
      <c r="B214" s="203"/>
      <c r="C214" s="356" t="s">
        <v>953</v>
      </c>
      <c r="D214" s="606" t="s">
        <v>948</v>
      </c>
      <c r="E214" s="606" t="s">
        <v>1002</v>
      </c>
      <c r="F214" s="603" t="s">
        <v>102</v>
      </c>
      <c r="G214" s="603">
        <v>1</v>
      </c>
      <c r="H214" s="20"/>
      <c r="I214" s="21"/>
    </row>
    <row r="215" spans="1:9">
      <c r="A215" s="209">
        <f t="shared" si="4"/>
        <v>40</v>
      </c>
      <c r="B215" s="203"/>
      <c r="C215" s="356" t="s">
        <v>1007</v>
      </c>
      <c r="D215" s="606" t="s">
        <v>948</v>
      </c>
      <c r="E215" s="606" t="s">
        <v>990</v>
      </c>
      <c r="F215" s="603" t="s">
        <v>102</v>
      </c>
      <c r="G215" s="603">
        <v>1</v>
      </c>
      <c r="H215" s="20"/>
      <c r="I215" s="21"/>
    </row>
    <row r="216" spans="1:9">
      <c r="A216" s="209">
        <f t="shared" si="4"/>
        <v>41</v>
      </c>
      <c r="B216" s="203"/>
      <c r="C216" s="356" t="s">
        <v>1007</v>
      </c>
      <c r="D216" s="606" t="s">
        <v>948</v>
      </c>
      <c r="E216" s="606" t="s">
        <v>990</v>
      </c>
      <c r="F216" s="603" t="s">
        <v>102</v>
      </c>
      <c r="G216" s="603">
        <v>1</v>
      </c>
      <c r="H216" s="20"/>
      <c r="I216" s="21"/>
    </row>
    <row r="217" spans="1:9">
      <c r="A217" s="209">
        <f t="shared" si="4"/>
        <v>42</v>
      </c>
      <c r="B217" s="203"/>
      <c r="C217" s="356" t="s">
        <v>953</v>
      </c>
      <c r="D217" s="606" t="s">
        <v>948</v>
      </c>
      <c r="E217" s="606" t="s">
        <v>1002</v>
      </c>
      <c r="F217" s="603" t="s">
        <v>102</v>
      </c>
      <c r="G217" s="603">
        <v>1</v>
      </c>
      <c r="H217" s="20"/>
      <c r="I217" s="21"/>
    </row>
    <row r="218" spans="1:9">
      <c r="A218" s="209">
        <f t="shared" si="4"/>
        <v>43</v>
      </c>
      <c r="B218" s="203"/>
      <c r="C218" s="604" t="s">
        <v>952</v>
      </c>
      <c r="D218" s="606"/>
      <c r="E218" s="606" t="s">
        <v>1011</v>
      </c>
      <c r="F218" s="603" t="s">
        <v>7</v>
      </c>
      <c r="G218" s="603">
        <v>1</v>
      </c>
      <c r="H218" s="20"/>
      <c r="I218" s="21"/>
    </row>
    <row r="219" spans="1:9">
      <c r="A219" s="209">
        <f t="shared" si="4"/>
        <v>44</v>
      </c>
      <c r="B219" s="203"/>
      <c r="C219" s="356" t="s">
        <v>953</v>
      </c>
      <c r="D219" s="606" t="s">
        <v>948</v>
      </c>
      <c r="E219" s="606" t="s">
        <v>1002</v>
      </c>
      <c r="F219" s="603" t="s">
        <v>102</v>
      </c>
      <c r="G219" s="603">
        <v>1</v>
      </c>
      <c r="H219" s="20"/>
      <c r="I219" s="21"/>
    </row>
    <row r="220" spans="1:9" ht="25.5">
      <c r="A220" s="209">
        <f t="shared" si="4"/>
        <v>45</v>
      </c>
      <c r="B220" s="203"/>
      <c r="C220" s="602" t="s">
        <v>1008</v>
      </c>
      <c r="D220" s="606"/>
      <c r="E220" s="606"/>
      <c r="F220" s="603" t="s">
        <v>102</v>
      </c>
      <c r="G220" s="603">
        <v>1</v>
      </c>
      <c r="H220" s="20"/>
      <c r="I220" s="21"/>
    </row>
    <row r="221" spans="1:9" ht="25.5">
      <c r="A221" s="209">
        <f t="shared" si="4"/>
        <v>46</v>
      </c>
      <c r="B221" s="203"/>
      <c r="C221" s="602" t="s">
        <v>1009</v>
      </c>
      <c r="D221" s="611" t="s">
        <v>1010</v>
      </c>
      <c r="E221" s="606" t="s">
        <v>1010</v>
      </c>
      <c r="F221" s="603" t="s">
        <v>102</v>
      </c>
      <c r="G221" s="603">
        <v>1</v>
      </c>
      <c r="H221" s="20"/>
      <c r="I221" s="21"/>
    </row>
    <row r="222" spans="1:9">
      <c r="A222" s="209">
        <f t="shared" si="4"/>
        <v>47</v>
      </c>
      <c r="B222" s="203"/>
      <c r="C222" s="356" t="s">
        <v>953</v>
      </c>
      <c r="D222" s="606" t="s">
        <v>948</v>
      </c>
      <c r="E222" s="606" t="s">
        <v>1002</v>
      </c>
      <c r="F222" s="603" t="s">
        <v>102</v>
      </c>
      <c r="G222" s="603">
        <v>1</v>
      </c>
      <c r="H222" s="20"/>
      <c r="I222" s="21"/>
    </row>
    <row r="223" spans="1:9" ht="25.5">
      <c r="A223" s="209">
        <f t="shared" si="4"/>
        <v>48</v>
      </c>
      <c r="B223" s="203"/>
      <c r="C223" s="602" t="s">
        <v>1001</v>
      </c>
      <c r="D223" s="205"/>
      <c r="E223" s="606" t="s">
        <v>992</v>
      </c>
      <c r="F223" s="603" t="s">
        <v>102</v>
      </c>
      <c r="G223" s="603">
        <v>1</v>
      </c>
      <c r="H223" s="20"/>
      <c r="I223" s="21"/>
    </row>
    <row r="224" spans="1:9" ht="26.45" customHeight="1">
      <c r="A224" s="209">
        <f t="shared" si="4"/>
        <v>49</v>
      </c>
      <c r="B224" s="203"/>
      <c r="C224" s="604" t="s">
        <v>1003</v>
      </c>
      <c r="D224" s="205"/>
      <c r="E224" s="205"/>
      <c r="F224" s="603" t="s">
        <v>102</v>
      </c>
      <c r="G224" s="603">
        <v>1</v>
      </c>
      <c r="H224" s="20"/>
      <c r="I224" s="21"/>
    </row>
    <row r="225" spans="1:9" ht="26.45" customHeight="1">
      <c r="A225" s="209">
        <f t="shared" si="4"/>
        <v>50</v>
      </c>
      <c r="B225" s="203"/>
      <c r="C225" s="604" t="s">
        <v>952</v>
      </c>
      <c r="D225" s="606"/>
      <c r="E225" s="606" t="s">
        <v>1011</v>
      </c>
      <c r="F225" s="603" t="s">
        <v>7</v>
      </c>
      <c r="G225" s="603">
        <v>1</v>
      </c>
      <c r="H225" s="20"/>
      <c r="I225" s="21"/>
    </row>
    <row r="226" spans="1:9">
      <c r="A226" s="209">
        <f t="shared" si="4"/>
        <v>51</v>
      </c>
      <c r="B226" s="203"/>
      <c r="C226" s="604" t="s">
        <v>1004</v>
      </c>
      <c r="D226" s="606" t="s">
        <v>1005</v>
      </c>
      <c r="E226" s="607"/>
      <c r="F226" s="603" t="s">
        <v>7</v>
      </c>
      <c r="G226" s="603">
        <v>1</v>
      </c>
      <c r="H226" s="20"/>
      <c r="I226" s="21"/>
    </row>
    <row r="227" spans="1:9">
      <c r="A227" s="209">
        <f t="shared" si="4"/>
        <v>52</v>
      </c>
      <c r="B227" s="203"/>
      <c r="C227" s="604" t="s">
        <v>1006</v>
      </c>
      <c r="D227" s="606"/>
      <c r="E227" s="606"/>
      <c r="F227" s="603" t="s">
        <v>7</v>
      </c>
      <c r="G227" s="603">
        <v>1</v>
      </c>
      <c r="H227" s="20"/>
      <c r="I227" s="21"/>
    </row>
    <row r="228" spans="1:9">
      <c r="A228" s="209">
        <f t="shared" si="4"/>
        <v>53</v>
      </c>
      <c r="B228" s="203"/>
      <c r="C228" s="356" t="s">
        <v>953</v>
      </c>
      <c r="D228" s="606" t="s">
        <v>948</v>
      </c>
      <c r="E228" s="606" t="s">
        <v>1002</v>
      </c>
      <c r="F228" s="603" t="s">
        <v>102</v>
      </c>
      <c r="G228" s="603">
        <v>1</v>
      </c>
      <c r="H228" s="20"/>
      <c r="I228" s="21"/>
    </row>
    <row r="229" spans="1:9">
      <c r="A229" s="209">
        <f t="shared" si="4"/>
        <v>54</v>
      </c>
      <c r="B229" s="203"/>
      <c r="C229" s="356" t="s">
        <v>1007</v>
      </c>
      <c r="D229" s="606" t="s">
        <v>948</v>
      </c>
      <c r="E229" s="606" t="s">
        <v>990</v>
      </c>
      <c r="F229" s="603" t="s">
        <v>102</v>
      </c>
      <c r="G229" s="603">
        <v>1</v>
      </c>
      <c r="H229" s="20"/>
      <c r="I229" s="21"/>
    </row>
    <row r="230" spans="1:9">
      <c r="A230" s="209">
        <f t="shared" si="4"/>
        <v>55</v>
      </c>
      <c r="B230" s="203"/>
      <c r="C230" s="356" t="s">
        <v>1007</v>
      </c>
      <c r="D230" s="606" t="s">
        <v>948</v>
      </c>
      <c r="E230" s="606" t="s">
        <v>990</v>
      </c>
      <c r="F230" s="603" t="s">
        <v>102</v>
      </c>
      <c r="G230" s="603">
        <v>1</v>
      </c>
      <c r="H230" s="20"/>
      <c r="I230" s="21"/>
    </row>
    <row r="231" spans="1:9">
      <c r="A231" s="209">
        <f t="shared" si="4"/>
        <v>56</v>
      </c>
      <c r="B231" s="203"/>
      <c r="C231" s="356" t="s">
        <v>953</v>
      </c>
      <c r="D231" s="606" t="s">
        <v>948</v>
      </c>
      <c r="E231" s="606" t="s">
        <v>1002</v>
      </c>
      <c r="F231" s="603" t="s">
        <v>102</v>
      </c>
      <c r="G231" s="603">
        <v>1</v>
      </c>
      <c r="H231" s="20"/>
      <c r="I231" s="21"/>
    </row>
    <row r="232" spans="1:9">
      <c r="A232" s="209">
        <f t="shared" si="4"/>
        <v>57</v>
      </c>
      <c r="B232" s="203"/>
      <c r="C232" s="604" t="s">
        <v>952</v>
      </c>
      <c r="D232" s="606"/>
      <c r="E232" s="606" t="s">
        <v>1011</v>
      </c>
      <c r="F232" s="603" t="s">
        <v>7</v>
      </c>
      <c r="G232" s="603">
        <v>1</v>
      </c>
      <c r="H232" s="20"/>
      <c r="I232" s="21"/>
    </row>
    <row r="233" spans="1:9">
      <c r="A233" s="209">
        <f t="shared" si="4"/>
        <v>58</v>
      </c>
      <c r="B233" s="203"/>
      <c r="C233" s="356" t="s">
        <v>953</v>
      </c>
      <c r="D233" s="606" t="s">
        <v>948</v>
      </c>
      <c r="E233" s="606" t="s">
        <v>1002</v>
      </c>
      <c r="F233" s="603" t="s">
        <v>102</v>
      </c>
      <c r="G233" s="603">
        <v>1</v>
      </c>
      <c r="H233" s="20"/>
      <c r="I233" s="21"/>
    </row>
    <row r="234" spans="1:9" ht="25.5">
      <c r="A234" s="209">
        <f t="shared" si="4"/>
        <v>59</v>
      </c>
      <c r="B234" s="203"/>
      <c r="C234" s="602" t="s">
        <v>1008</v>
      </c>
      <c r="D234" s="606"/>
      <c r="E234" s="606"/>
      <c r="F234" s="603" t="s">
        <v>102</v>
      </c>
      <c r="G234" s="603">
        <v>1</v>
      </c>
      <c r="H234" s="20"/>
      <c r="I234" s="21"/>
    </row>
    <row r="235" spans="1:9" ht="25.5">
      <c r="A235" s="209">
        <f t="shared" si="4"/>
        <v>60</v>
      </c>
      <c r="B235" s="203"/>
      <c r="C235" s="602" t="s">
        <v>1009</v>
      </c>
      <c r="D235" s="611" t="s">
        <v>1010</v>
      </c>
      <c r="E235" s="606" t="s">
        <v>1010</v>
      </c>
      <c r="F235" s="603" t="s">
        <v>102</v>
      </c>
      <c r="G235" s="603">
        <v>1</v>
      </c>
      <c r="H235" s="20"/>
      <c r="I235" s="21"/>
    </row>
    <row r="236" spans="1:9">
      <c r="A236" s="209">
        <f t="shared" si="4"/>
        <v>61</v>
      </c>
      <c r="B236" s="203"/>
      <c r="C236" s="356" t="s">
        <v>953</v>
      </c>
      <c r="D236" s="606" t="s">
        <v>948</v>
      </c>
      <c r="E236" s="606" t="s">
        <v>1002</v>
      </c>
      <c r="F236" s="603" t="s">
        <v>102</v>
      </c>
      <c r="G236" s="603">
        <v>1</v>
      </c>
      <c r="H236" s="20"/>
      <c r="I236" s="21"/>
    </row>
    <row r="237" spans="1:9" ht="25.5">
      <c r="A237" s="209">
        <f t="shared" si="4"/>
        <v>62</v>
      </c>
      <c r="B237" s="203"/>
      <c r="C237" s="602" t="s">
        <v>1001</v>
      </c>
      <c r="D237" s="205"/>
      <c r="E237" s="606" t="s">
        <v>992</v>
      </c>
      <c r="F237" s="603" t="s">
        <v>102</v>
      </c>
      <c r="G237" s="603">
        <v>1</v>
      </c>
      <c r="H237" s="20"/>
      <c r="I237" s="21"/>
    </row>
    <row r="238" spans="1:9" ht="26.45" customHeight="1">
      <c r="A238" s="209">
        <f t="shared" si="4"/>
        <v>63</v>
      </c>
      <c r="B238" s="203"/>
      <c r="C238" s="604" t="s">
        <v>1003</v>
      </c>
      <c r="D238" s="205"/>
      <c r="E238" s="205"/>
      <c r="F238" s="603" t="s">
        <v>102</v>
      </c>
      <c r="G238" s="603">
        <v>1</v>
      </c>
      <c r="H238" s="20"/>
      <c r="I238" s="21"/>
    </row>
    <row r="239" spans="1:9" ht="26.45" customHeight="1">
      <c r="A239" s="209">
        <f t="shared" si="4"/>
        <v>64</v>
      </c>
      <c r="B239" s="203"/>
      <c r="C239" s="604" t="s">
        <v>952</v>
      </c>
      <c r="D239" s="606"/>
      <c r="E239" s="606" t="s">
        <v>1011</v>
      </c>
      <c r="F239" s="603" t="s">
        <v>7</v>
      </c>
      <c r="G239" s="603">
        <v>1</v>
      </c>
      <c r="H239" s="20"/>
      <c r="I239" s="21"/>
    </row>
    <row r="240" spans="1:9">
      <c r="A240" s="209">
        <f t="shared" si="4"/>
        <v>65</v>
      </c>
      <c r="B240" s="203"/>
      <c r="C240" s="604" t="s">
        <v>1004</v>
      </c>
      <c r="D240" s="606" t="s">
        <v>1005</v>
      </c>
      <c r="E240" s="607"/>
      <c r="F240" s="603" t="s">
        <v>7</v>
      </c>
      <c r="G240" s="603">
        <v>1</v>
      </c>
      <c r="H240" s="20"/>
      <c r="I240" s="21"/>
    </row>
    <row r="241" spans="1:9">
      <c r="A241" s="209">
        <f t="shared" si="4"/>
        <v>66</v>
      </c>
      <c r="B241" s="203"/>
      <c r="C241" s="604" t="s">
        <v>1006</v>
      </c>
      <c r="D241" s="606"/>
      <c r="E241" s="606"/>
      <c r="F241" s="603" t="s">
        <v>7</v>
      </c>
      <c r="G241" s="603">
        <v>1</v>
      </c>
      <c r="H241" s="20"/>
      <c r="I241" s="21"/>
    </row>
    <row r="242" spans="1:9">
      <c r="A242" s="209">
        <f t="shared" si="4"/>
        <v>67</v>
      </c>
      <c r="B242" s="203"/>
      <c r="C242" s="356" t="s">
        <v>953</v>
      </c>
      <c r="D242" s="606" t="s">
        <v>948</v>
      </c>
      <c r="E242" s="606" t="s">
        <v>1002</v>
      </c>
      <c r="F242" s="603" t="s">
        <v>102</v>
      </c>
      <c r="G242" s="603">
        <v>1</v>
      </c>
      <c r="H242" s="20"/>
      <c r="I242" s="21"/>
    </row>
    <row r="243" spans="1:9">
      <c r="A243" s="209">
        <f t="shared" si="4"/>
        <v>68</v>
      </c>
      <c r="B243" s="203"/>
      <c r="C243" s="356" t="s">
        <v>1007</v>
      </c>
      <c r="D243" s="606" t="s">
        <v>948</v>
      </c>
      <c r="E243" s="606" t="s">
        <v>990</v>
      </c>
      <c r="F243" s="603" t="s">
        <v>102</v>
      </c>
      <c r="G243" s="603">
        <v>1</v>
      </c>
      <c r="H243" s="20"/>
      <c r="I243" s="21"/>
    </row>
    <row r="244" spans="1:9">
      <c r="A244" s="209">
        <f t="shared" si="4"/>
        <v>69</v>
      </c>
      <c r="B244" s="203"/>
      <c r="C244" s="356" t="s">
        <v>1007</v>
      </c>
      <c r="D244" s="606" t="s">
        <v>948</v>
      </c>
      <c r="E244" s="606" t="s">
        <v>990</v>
      </c>
      <c r="F244" s="603" t="s">
        <v>102</v>
      </c>
      <c r="G244" s="603">
        <v>1</v>
      </c>
      <c r="H244" s="20"/>
      <c r="I244" s="21"/>
    </row>
    <row r="245" spans="1:9">
      <c r="A245" s="209">
        <f t="shared" ref="A245:A308" si="5">A244+1</f>
        <v>70</v>
      </c>
      <c r="B245" s="203"/>
      <c r="C245" s="356" t="s">
        <v>953</v>
      </c>
      <c r="D245" s="606" t="s">
        <v>948</v>
      </c>
      <c r="E245" s="606" t="s">
        <v>1002</v>
      </c>
      <c r="F245" s="603" t="s">
        <v>102</v>
      </c>
      <c r="G245" s="603">
        <v>1</v>
      </c>
      <c r="H245" s="20"/>
      <c r="I245" s="21"/>
    </row>
    <row r="246" spans="1:9">
      <c r="A246" s="209">
        <f t="shared" si="5"/>
        <v>71</v>
      </c>
      <c r="B246" s="203"/>
      <c r="C246" s="604" t="s">
        <v>952</v>
      </c>
      <c r="D246" s="606"/>
      <c r="E246" s="606" t="s">
        <v>1011</v>
      </c>
      <c r="F246" s="603" t="s">
        <v>7</v>
      </c>
      <c r="G246" s="603">
        <v>1</v>
      </c>
      <c r="H246" s="20"/>
      <c r="I246" s="21"/>
    </row>
    <row r="247" spans="1:9">
      <c r="A247" s="209">
        <f t="shared" si="5"/>
        <v>72</v>
      </c>
      <c r="B247" s="203"/>
      <c r="C247" s="356" t="s">
        <v>953</v>
      </c>
      <c r="D247" s="606" t="s">
        <v>948</v>
      </c>
      <c r="E247" s="606" t="s">
        <v>1002</v>
      </c>
      <c r="F247" s="603" t="s">
        <v>102</v>
      </c>
      <c r="G247" s="603">
        <v>1</v>
      </c>
      <c r="H247" s="20"/>
      <c r="I247" s="21"/>
    </row>
    <row r="248" spans="1:9" ht="25.5">
      <c r="A248" s="209">
        <f t="shared" si="5"/>
        <v>73</v>
      </c>
      <c r="B248" s="203"/>
      <c r="C248" s="602" t="s">
        <v>1008</v>
      </c>
      <c r="D248" s="606"/>
      <c r="E248" s="606"/>
      <c r="F248" s="603" t="s">
        <v>102</v>
      </c>
      <c r="G248" s="603">
        <v>1</v>
      </c>
      <c r="H248" s="20"/>
      <c r="I248" s="21"/>
    </row>
    <row r="249" spans="1:9" ht="25.5">
      <c r="A249" s="209">
        <f t="shared" si="5"/>
        <v>74</v>
      </c>
      <c r="B249" s="203"/>
      <c r="C249" s="602" t="s">
        <v>1009</v>
      </c>
      <c r="D249" s="606"/>
      <c r="E249" s="304" t="s">
        <v>1010</v>
      </c>
      <c r="F249" s="603" t="s">
        <v>102</v>
      </c>
      <c r="G249" s="603">
        <v>1</v>
      </c>
      <c r="H249" s="20"/>
      <c r="I249" s="21"/>
    </row>
    <row r="250" spans="1:9">
      <c r="A250" s="209">
        <f t="shared" si="5"/>
        <v>75</v>
      </c>
      <c r="B250" s="203"/>
      <c r="C250" s="356" t="s">
        <v>953</v>
      </c>
      <c r="D250" s="606" t="s">
        <v>948</v>
      </c>
      <c r="E250" s="606" t="s">
        <v>992</v>
      </c>
      <c r="F250" s="603" t="s">
        <v>102</v>
      </c>
      <c r="G250" s="603">
        <v>1</v>
      </c>
      <c r="H250" s="20"/>
      <c r="I250" s="21"/>
    </row>
    <row r="251" spans="1:9" ht="25.5">
      <c r="A251" s="209">
        <f t="shared" si="5"/>
        <v>76</v>
      </c>
      <c r="B251" s="203"/>
      <c r="C251" s="602" t="s">
        <v>1001</v>
      </c>
      <c r="D251" s="205"/>
      <c r="E251" s="606" t="s">
        <v>1012</v>
      </c>
      <c r="F251" s="603" t="s">
        <v>102</v>
      </c>
      <c r="G251" s="603">
        <v>1</v>
      </c>
      <c r="H251" s="20"/>
      <c r="I251" s="21"/>
    </row>
    <row r="252" spans="1:9" ht="26.45" customHeight="1">
      <c r="A252" s="209">
        <f t="shared" si="5"/>
        <v>77</v>
      </c>
      <c r="B252" s="203"/>
      <c r="C252" s="604" t="s">
        <v>1003</v>
      </c>
      <c r="D252" s="205"/>
      <c r="E252" s="205"/>
      <c r="F252" s="603" t="s">
        <v>102</v>
      </c>
      <c r="G252" s="603">
        <v>1</v>
      </c>
      <c r="H252" s="20"/>
      <c r="I252" s="21"/>
    </row>
    <row r="253" spans="1:9" ht="26.45" customHeight="1">
      <c r="A253" s="209">
        <f t="shared" si="5"/>
        <v>78</v>
      </c>
      <c r="B253" s="203"/>
      <c r="C253" s="604" t="s">
        <v>952</v>
      </c>
      <c r="D253" s="606"/>
      <c r="E253" s="606" t="s">
        <v>1011</v>
      </c>
      <c r="F253" s="603" t="s">
        <v>7</v>
      </c>
      <c r="G253" s="603">
        <v>1</v>
      </c>
      <c r="H253" s="20"/>
      <c r="I253" s="21"/>
    </row>
    <row r="254" spans="1:9">
      <c r="A254" s="209">
        <f t="shared" si="5"/>
        <v>79</v>
      </c>
      <c r="B254" s="203"/>
      <c r="C254" s="604" t="s">
        <v>1004</v>
      </c>
      <c r="D254" s="606" t="s">
        <v>1005</v>
      </c>
      <c r="E254" s="607"/>
      <c r="F254" s="603" t="s">
        <v>7</v>
      </c>
      <c r="G254" s="603">
        <v>1</v>
      </c>
      <c r="H254" s="20"/>
      <c r="I254" s="21"/>
    </row>
    <row r="255" spans="1:9">
      <c r="A255" s="209">
        <f t="shared" si="5"/>
        <v>80</v>
      </c>
      <c r="B255" s="203"/>
      <c r="C255" s="604" t="s">
        <v>1006</v>
      </c>
      <c r="D255" s="606"/>
      <c r="E255" s="606"/>
      <c r="F255" s="603" t="s">
        <v>7</v>
      </c>
      <c r="G255" s="603">
        <v>1</v>
      </c>
      <c r="H255" s="20"/>
      <c r="I255" s="21"/>
    </row>
    <row r="256" spans="1:9">
      <c r="A256" s="209">
        <f t="shared" si="5"/>
        <v>81</v>
      </c>
      <c r="B256" s="203"/>
      <c r="C256" s="356" t="s">
        <v>953</v>
      </c>
      <c r="D256" s="606" t="s">
        <v>948</v>
      </c>
      <c r="E256" s="606" t="s">
        <v>992</v>
      </c>
      <c r="F256" s="603" t="s">
        <v>102</v>
      </c>
      <c r="G256" s="603">
        <v>1</v>
      </c>
      <c r="H256" s="20"/>
      <c r="I256" s="21"/>
    </row>
    <row r="257" spans="1:9">
      <c r="A257" s="209">
        <f t="shared" si="5"/>
        <v>82</v>
      </c>
      <c r="B257" s="203"/>
      <c r="C257" s="356" t="s">
        <v>1007</v>
      </c>
      <c r="D257" s="606" t="s">
        <v>948</v>
      </c>
      <c r="E257" s="606" t="s">
        <v>990</v>
      </c>
      <c r="F257" s="603" t="s">
        <v>102</v>
      </c>
      <c r="G257" s="603">
        <v>1</v>
      </c>
      <c r="H257" s="20"/>
      <c r="I257" s="21"/>
    </row>
    <row r="258" spans="1:9">
      <c r="A258" s="209">
        <f t="shared" si="5"/>
        <v>83</v>
      </c>
      <c r="B258" s="203"/>
      <c r="C258" s="356" t="s">
        <v>1007</v>
      </c>
      <c r="D258" s="606" t="s">
        <v>948</v>
      </c>
      <c r="E258" s="606" t="s">
        <v>990</v>
      </c>
      <c r="F258" s="603" t="s">
        <v>102</v>
      </c>
      <c r="G258" s="603">
        <v>1</v>
      </c>
      <c r="H258" s="20"/>
      <c r="I258" s="21"/>
    </row>
    <row r="259" spans="1:9">
      <c r="A259" s="209">
        <f t="shared" si="5"/>
        <v>84</v>
      </c>
      <c r="B259" s="203"/>
      <c r="C259" s="356" t="s">
        <v>953</v>
      </c>
      <c r="D259" s="606" t="s">
        <v>948</v>
      </c>
      <c r="E259" s="606" t="s">
        <v>992</v>
      </c>
      <c r="F259" s="603" t="s">
        <v>102</v>
      </c>
      <c r="G259" s="603">
        <v>1</v>
      </c>
      <c r="H259" s="20"/>
      <c r="I259" s="21"/>
    </row>
    <row r="260" spans="1:9">
      <c r="A260" s="209">
        <f t="shared" si="5"/>
        <v>85</v>
      </c>
      <c r="B260" s="203"/>
      <c r="C260" s="604" t="s">
        <v>952</v>
      </c>
      <c r="D260" s="606"/>
      <c r="E260" s="606" t="s">
        <v>1011</v>
      </c>
      <c r="F260" s="603" t="s">
        <v>7</v>
      </c>
      <c r="G260" s="603">
        <v>1</v>
      </c>
      <c r="H260" s="20"/>
      <c r="I260" s="21"/>
    </row>
    <row r="261" spans="1:9">
      <c r="A261" s="209">
        <f t="shared" si="5"/>
        <v>86</v>
      </c>
      <c r="B261" s="203"/>
      <c r="C261" s="356" t="s">
        <v>953</v>
      </c>
      <c r="D261" s="606" t="s">
        <v>948</v>
      </c>
      <c r="E261" s="606" t="s">
        <v>992</v>
      </c>
      <c r="F261" s="603" t="s">
        <v>102</v>
      </c>
      <c r="G261" s="603">
        <v>1</v>
      </c>
      <c r="H261" s="20"/>
      <c r="I261" s="21"/>
    </row>
    <row r="262" spans="1:9" ht="25.5">
      <c r="A262" s="209">
        <f t="shared" si="5"/>
        <v>87</v>
      </c>
      <c r="B262" s="203"/>
      <c r="C262" s="602" t="s">
        <v>1008</v>
      </c>
      <c r="D262" s="606"/>
      <c r="E262" s="606"/>
      <c r="F262" s="603" t="s">
        <v>102</v>
      </c>
      <c r="G262" s="603">
        <v>1</v>
      </c>
      <c r="H262" s="20"/>
      <c r="I262" s="21"/>
    </row>
    <row r="263" spans="1:9" ht="25.5">
      <c r="A263" s="209">
        <f t="shared" si="5"/>
        <v>88</v>
      </c>
      <c r="B263" s="203"/>
      <c r="C263" s="602" t="s">
        <v>1009</v>
      </c>
      <c r="D263" s="606"/>
      <c r="E263" s="304" t="s">
        <v>1010</v>
      </c>
      <c r="F263" s="603" t="s">
        <v>102</v>
      </c>
      <c r="G263" s="603">
        <v>1</v>
      </c>
      <c r="H263" s="20"/>
      <c r="I263" s="21"/>
    </row>
    <row r="264" spans="1:9">
      <c r="A264" s="209">
        <f t="shared" si="5"/>
        <v>89</v>
      </c>
      <c r="B264" s="203"/>
      <c r="C264" s="356" t="s">
        <v>953</v>
      </c>
      <c r="D264" s="606" t="s">
        <v>948</v>
      </c>
      <c r="E264" s="606" t="s">
        <v>1002</v>
      </c>
      <c r="F264" s="603" t="s">
        <v>102</v>
      </c>
      <c r="G264" s="603">
        <v>1</v>
      </c>
      <c r="H264" s="20"/>
      <c r="I264" s="21"/>
    </row>
    <row r="265" spans="1:9" ht="25.5">
      <c r="A265" s="209">
        <f t="shared" si="5"/>
        <v>90</v>
      </c>
      <c r="B265" s="203"/>
      <c r="C265" s="602" t="s">
        <v>1001</v>
      </c>
      <c r="D265" s="205"/>
      <c r="E265" s="606" t="s">
        <v>992</v>
      </c>
      <c r="F265" s="603" t="s">
        <v>102</v>
      </c>
      <c r="G265" s="603">
        <v>1</v>
      </c>
      <c r="H265" s="20"/>
      <c r="I265" s="21"/>
    </row>
    <row r="266" spans="1:9" ht="26.45" customHeight="1">
      <c r="A266" s="209">
        <f t="shared" si="5"/>
        <v>91</v>
      </c>
      <c r="B266" s="203"/>
      <c r="C266" s="604" t="s">
        <v>1003</v>
      </c>
      <c r="D266" s="205"/>
      <c r="E266" s="205"/>
      <c r="F266" s="603" t="s">
        <v>102</v>
      </c>
      <c r="G266" s="603">
        <v>1</v>
      </c>
      <c r="H266" s="20"/>
      <c r="I266" s="21"/>
    </row>
    <row r="267" spans="1:9" ht="26.45" customHeight="1">
      <c r="A267" s="209">
        <f t="shared" si="5"/>
        <v>92</v>
      </c>
      <c r="B267" s="203"/>
      <c r="C267" s="604" t="s">
        <v>952</v>
      </c>
      <c r="D267" s="606"/>
      <c r="E267" s="606" t="s">
        <v>1011</v>
      </c>
      <c r="F267" s="603" t="s">
        <v>7</v>
      </c>
      <c r="G267" s="603">
        <v>1</v>
      </c>
      <c r="H267" s="20"/>
      <c r="I267" s="21"/>
    </row>
    <row r="268" spans="1:9">
      <c r="A268" s="209">
        <f t="shared" si="5"/>
        <v>93</v>
      </c>
      <c r="B268" s="203"/>
      <c r="C268" s="604" t="s">
        <v>1004</v>
      </c>
      <c r="D268" s="606" t="s">
        <v>1005</v>
      </c>
      <c r="E268" s="607"/>
      <c r="F268" s="603" t="s">
        <v>7</v>
      </c>
      <c r="G268" s="603">
        <v>1</v>
      </c>
      <c r="H268" s="20"/>
      <c r="I268" s="21"/>
    </row>
    <row r="269" spans="1:9">
      <c r="A269" s="209">
        <f t="shared" si="5"/>
        <v>94</v>
      </c>
      <c r="B269" s="203"/>
      <c r="C269" s="604" t="s">
        <v>1006</v>
      </c>
      <c r="D269" s="606"/>
      <c r="E269" s="606"/>
      <c r="F269" s="603" t="s">
        <v>7</v>
      </c>
      <c r="G269" s="603">
        <v>1</v>
      </c>
      <c r="H269" s="20"/>
      <c r="I269" s="21"/>
    </row>
    <row r="270" spans="1:9">
      <c r="A270" s="209">
        <f t="shared" si="5"/>
        <v>95</v>
      </c>
      <c r="B270" s="203"/>
      <c r="C270" s="356" t="s">
        <v>953</v>
      </c>
      <c r="D270" s="606" t="s">
        <v>948</v>
      </c>
      <c r="E270" s="606" t="s">
        <v>1002</v>
      </c>
      <c r="F270" s="603" t="s">
        <v>102</v>
      </c>
      <c r="G270" s="603">
        <v>1</v>
      </c>
      <c r="H270" s="20"/>
      <c r="I270" s="21"/>
    </row>
    <row r="271" spans="1:9">
      <c r="A271" s="209">
        <f t="shared" si="5"/>
        <v>96</v>
      </c>
      <c r="B271" s="203"/>
      <c r="C271" s="356" t="s">
        <v>1007</v>
      </c>
      <c r="D271" s="606" t="s">
        <v>948</v>
      </c>
      <c r="E271" s="606" t="s">
        <v>990</v>
      </c>
      <c r="F271" s="603" t="s">
        <v>102</v>
      </c>
      <c r="G271" s="603">
        <v>1</v>
      </c>
      <c r="H271" s="20"/>
      <c r="I271" s="21"/>
    </row>
    <row r="272" spans="1:9">
      <c r="A272" s="209">
        <f t="shared" si="5"/>
        <v>97</v>
      </c>
      <c r="B272" s="203"/>
      <c r="C272" s="356" t="s">
        <v>1007</v>
      </c>
      <c r="D272" s="606" t="s">
        <v>948</v>
      </c>
      <c r="E272" s="606" t="s">
        <v>990</v>
      </c>
      <c r="F272" s="603" t="s">
        <v>102</v>
      </c>
      <c r="G272" s="603">
        <v>1</v>
      </c>
      <c r="H272" s="20"/>
      <c r="I272" s="21"/>
    </row>
    <row r="273" spans="1:9">
      <c r="A273" s="209">
        <f t="shared" si="5"/>
        <v>98</v>
      </c>
      <c r="B273" s="203"/>
      <c r="C273" s="356" t="s">
        <v>953</v>
      </c>
      <c r="D273" s="606" t="s">
        <v>948</v>
      </c>
      <c r="E273" s="606" t="s">
        <v>1002</v>
      </c>
      <c r="F273" s="603" t="s">
        <v>102</v>
      </c>
      <c r="G273" s="603">
        <v>1</v>
      </c>
      <c r="H273" s="20"/>
      <c r="I273" s="21"/>
    </row>
    <row r="274" spans="1:9">
      <c r="A274" s="209">
        <f t="shared" si="5"/>
        <v>99</v>
      </c>
      <c r="B274" s="203"/>
      <c r="C274" s="604" t="s">
        <v>952</v>
      </c>
      <c r="D274" s="606"/>
      <c r="E274" s="606" t="s">
        <v>1011</v>
      </c>
      <c r="F274" s="603" t="s">
        <v>7</v>
      </c>
      <c r="G274" s="603">
        <v>1</v>
      </c>
      <c r="H274" s="20"/>
      <c r="I274" s="21"/>
    </row>
    <row r="275" spans="1:9">
      <c r="A275" s="209">
        <f t="shared" si="5"/>
        <v>100</v>
      </c>
      <c r="B275" s="203"/>
      <c r="C275" s="356" t="s">
        <v>953</v>
      </c>
      <c r="D275" s="606" t="s">
        <v>948</v>
      </c>
      <c r="E275" s="606" t="s">
        <v>1002</v>
      </c>
      <c r="F275" s="603" t="s">
        <v>102</v>
      </c>
      <c r="G275" s="603">
        <v>1</v>
      </c>
      <c r="H275" s="20"/>
      <c r="I275" s="21"/>
    </row>
    <row r="276" spans="1:9" ht="25.5">
      <c r="A276" s="209">
        <f t="shared" si="5"/>
        <v>101</v>
      </c>
      <c r="B276" s="203"/>
      <c r="C276" s="602" t="s">
        <v>1008</v>
      </c>
      <c r="D276" s="606"/>
      <c r="E276" s="606"/>
      <c r="F276" s="603" t="s">
        <v>102</v>
      </c>
      <c r="G276" s="603">
        <v>1</v>
      </c>
      <c r="H276" s="20"/>
      <c r="I276" s="21"/>
    </row>
    <row r="277" spans="1:9" ht="25.5">
      <c r="A277" s="209">
        <f t="shared" si="5"/>
        <v>102</v>
      </c>
      <c r="B277" s="203"/>
      <c r="C277" s="602" t="s">
        <v>1009</v>
      </c>
      <c r="D277" s="606"/>
      <c r="E277" s="304" t="s">
        <v>1010</v>
      </c>
      <c r="F277" s="603" t="s">
        <v>102</v>
      </c>
      <c r="G277" s="603">
        <v>1</v>
      </c>
      <c r="H277" s="20"/>
      <c r="I277" s="21"/>
    </row>
    <row r="278" spans="1:9">
      <c r="A278" s="209">
        <f t="shared" si="5"/>
        <v>103</v>
      </c>
      <c r="B278" s="203"/>
      <c r="C278" s="356" t="s">
        <v>953</v>
      </c>
      <c r="D278" s="606" t="s">
        <v>948</v>
      </c>
      <c r="E278" s="606" t="s">
        <v>992</v>
      </c>
      <c r="F278" s="603" t="s">
        <v>102</v>
      </c>
      <c r="G278" s="603">
        <v>1</v>
      </c>
      <c r="H278" s="20"/>
      <c r="I278" s="21"/>
    </row>
    <row r="279" spans="1:9" ht="25.5">
      <c r="A279" s="209">
        <f t="shared" si="5"/>
        <v>104</v>
      </c>
      <c r="B279" s="203"/>
      <c r="C279" s="602" t="s">
        <v>1001</v>
      </c>
      <c r="D279" s="205"/>
      <c r="E279" s="606" t="s">
        <v>1012</v>
      </c>
      <c r="F279" s="603" t="s">
        <v>102</v>
      </c>
      <c r="G279" s="603">
        <v>1</v>
      </c>
      <c r="H279" s="20"/>
      <c r="I279" s="21"/>
    </row>
    <row r="280" spans="1:9" ht="26.45" customHeight="1">
      <c r="A280" s="209">
        <f t="shared" si="5"/>
        <v>105</v>
      </c>
      <c r="B280" s="203"/>
      <c r="C280" s="604" t="s">
        <v>1003</v>
      </c>
      <c r="D280" s="205"/>
      <c r="E280" s="205"/>
      <c r="F280" s="603" t="s">
        <v>102</v>
      </c>
      <c r="G280" s="603">
        <v>1</v>
      </c>
      <c r="H280" s="20"/>
      <c r="I280" s="21"/>
    </row>
    <row r="281" spans="1:9" ht="26.45" customHeight="1">
      <c r="A281" s="209">
        <f t="shared" si="5"/>
        <v>106</v>
      </c>
      <c r="B281" s="203"/>
      <c r="C281" s="604" t="s">
        <v>952</v>
      </c>
      <c r="D281" s="606"/>
      <c r="E281" s="606" t="s">
        <v>1011</v>
      </c>
      <c r="F281" s="603" t="s">
        <v>7</v>
      </c>
      <c r="G281" s="603">
        <v>1</v>
      </c>
      <c r="H281" s="20"/>
      <c r="I281" s="21"/>
    </row>
    <row r="282" spans="1:9">
      <c r="A282" s="209">
        <f t="shared" si="5"/>
        <v>107</v>
      </c>
      <c r="B282" s="203"/>
      <c r="C282" s="604" t="s">
        <v>1004</v>
      </c>
      <c r="D282" s="606" t="s">
        <v>1005</v>
      </c>
      <c r="E282" s="607"/>
      <c r="F282" s="603" t="s">
        <v>7</v>
      </c>
      <c r="G282" s="603">
        <v>1</v>
      </c>
      <c r="H282" s="20"/>
      <c r="I282" s="21"/>
    </row>
    <row r="283" spans="1:9">
      <c r="A283" s="209">
        <f t="shared" si="5"/>
        <v>108</v>
      </c>
      <c r="B283" s="203"/>
      <c r="C283" s="604" t="s">
        <v>1006</v>
      </c>
      <c r="D283" s="606"/>
      <c r="E283" s="606"/>
      <c r="F283" s="603" t="s">
        <v>7</v>
      </c>
      <c r="G283" s="603">
        <v>1</v>
      </c>
      <c r="H283" s="20"/>
      <c r="I283" s="21"/>
    </row>
    <row r="284" spans="1:9">
      <c r="A284" s="209">
        <f t="shared" si="5"/>
        <v>109</v>
      </c>
      <c r="B284" s="203"/>
      <c r="C284" s="356" t="s">
        <v>953</v>
      </c>
      <c r="D284" s="606" t="s">
        <v>948</v>
      </c>
      <c r="E284" s="606" t="s">
        <v>992</v>
      </c>
      <c r="F284" s="603" t="s">
        <v>102</v>
      </c>
      <c r="G284" s="603">
        <v>1</v>
      </c>
      <c r="H284" s="20"/>
      <c r="I284" s="21"/>
    </row>
    <row r="285" spans="1:9">
      <c r="A285" s="209">
        <f t="shared" si="5"/>
        <v>110</v>
      </c>
      <c r="B285" s="203"/>
      <c r="C285" s="356" t="s">
        <v>1007</v>
      </c>
      <c r="D285" s="606" t="s">
        <v>948</v>
      </c>
      <c r="E285" s="606" t="s">
        <v>990</v>
      </c>
      <c r="F285" s="603" t="s">
        <v>102</v>
      </c>
      <c r="G285" s="603">
        <v>1</v>
      </c>
      <c r="H285" s="20"/>
      <c r="I285" s="21"/>
    </row>
    <row r="286" spans="1:9">
      <c r="A286" s="209">
        <f t="shared" si="5"/>
        <v>111</v>
      </c>
      <c r="B286" s="203"/>
      <c r="C286" s="356" t="s">
        <v>1007</v>
      </c>
      <c r="D286" s="606" t="s">
        <v>948</v>
      </c>
      <c r="E286" s="606" t="s">
        <v>990</v>
      </c>
      <c r="F286" s="603" t="s">
        <v>102</v>
      </c>
      <c r="G286" s="603">
        <v>1</v>
      </c>
      <c r="H286" s="20"/>
      <c r="I286" s="21"/>
    </row>
    <row r="287" spans="1:9">
      <c r="A287" s="209">
        <f t="shared" si="5"/>
        <v>112</v>
      </c>
      <c r="B287" s="203"/>
      <c r="C287" s="356" t="s">
        <v>953</v>
      </c>
      <c r="D287" s="606" t="s">
        <v>948</v>
      </c>
      <c r="E287" s="606" t="s">
        <v>992</v>
      </c>
      <c r="F287" s="603" t="s">
        <v>102</v>
      </c>
      <c r="G287" s="603">
        <v>1</v>
      </c>
      <c r="H287" s="20"/>
      <c r="I287" s="21"/>
    </row>
    <row r="288" spans="1:9">
      <c r="A288" s="209">
        <f t="shared" si="5"/>
        <v>113</v>
      </c>
      <c r="B288" s="203"/>
      <c r="C288" s="604" t="s">
        <v>952</v>
      </c>
      <c r="D288" s="606"/>
      <c r="E288" s="606" t="s">
        <v>1011</v>
      </c>
      <c r="F288" s="603" t="s">
        <v>7</v>
      </c>
      <c r="G288" s="603">
        <v>1</v>
      </c>
      <c r="H288" s="20"/>
      <c r="I288" s="21"/>
    </row>
    <row r="289" spans="1:9">
      <c r="A289" s="209">
        <f t="shared" si="5"/>
        <v>114</v>
      </c>
      <c r="B289" s="203"/>
      <c r="C289" s="356" t="s">
        <v>953</v>
      </c>
      <c r="D289" s="606" t="s">
        <v>948</v>
      </c>
      <c r="E289" s="606" t="s">
        <v>992</v>
      </c>
      <c r="F289" s="603" t="s">
        <v>102</v>
      </c>
      <c r="G289" s="603">
        <v>1</v>
      </c>
      <c r="H289" s="20"/>
      <c r="I289" s="21"/>
    </row>
    <row r="290" spans="1:9" ht="25.5">
      <c r="A290" s="209">
        <f t="shared" si="5"/>
        <v>115</v>
      </c>
      <c r="B290" s="203"/>
      <c r="C290" s="602" t="s">
        <v>1008</v>
      </c>
      <c r="D290" s="606"/>
      <c r="E290" s="606"/>
      <c r="F290" s="603" t="s">
        <v>102</v>
      </c>
      <c r="G290" s="603">
        <v>1</v>
      </c>
      <c r="H290" s="20"/>
      <c r="I290" s="21"/>
    </row>
    <row r="291" spans="1:9" ht="25.5">
      <c r="A291" s="209">
        <f t="shared" si="5"/>
        <v>116</v>
      </c>
      <c r="B291" s="203"/>
      <c r="C291" s="602" t="s">
        <v>1009</v>
      </c>
      <c r="D291" s="606"/>
      <c r="E291" s="304" t="s">
        <v>1010</v>
      </c>
      <c r="F291" s="603" t="s">
        <v>102</v>
      </c>
      <c r="G291" s="603">
        <v>1</v>
      </c>
      <c r="H291" s="20"/>
      <c r="I291" s="21"/>
    </row>
    <row r="292" spans="1:9">
      <c r="A292" s="209">
        <f t="shared" si="5"/>
        <v>117</v>
      </c>
      <c r="B292" s="203"/>
      <c r="C292" s="356" t="s">
        <v>953</v>
      </c>
      <c r="D292" s="606" t="s">
        <v>948</v>
      </c>
      <c r="E292" s="606" t="s">
        <v>992</v>
      </c>
      <c r="F292" s="603" t="s">
        <v>102</v>
      </c>
      <c r="G292" s="603">
        <v>1</v>
      </c>
      <c r="H292" s="20"/>
      <c r="I292" s="21"/>
    </row>
    <row r="293" spans="1:9" ht="25.5">
      <c r="A293" s="209">
        <f t="shared" si="5"/>
        <v>118</v>
      </c>
      <c r="B293" s="203"/>
      <c r="C293" s="602" t="s">
        <v>1001</v>
      </c>
      <c r="D293" s="205"/>
      <c r="E293" s="606" t="s">
        <v>1012</v>
      </c>
      <c r="F293" s="603" t="s">
        <v>102</v>
      </c>
      <c r="G293" s="603">
        <v>1</v>
      </c>
      <c r="H293" s="20"/>
      <c r="I293" s="21"/>
    </row>
    <row r="294" spans="1:9" ht="26.45" customHeight="1">
      <c r="A294" s="209">
        <f t="shared" si="5"/>
        <v>119</v>
      </c>
      <c r="B294" s="203"/>
      <c r="C294" s="604" t="s">
        <v>1003</v>
      </c>
      <c r="D294" s="205"/>
      <c r="E294" s="205"/>
      <c r="F294" s="603" t="s">
        <v>102</v>
      </c>
      <c r="G294" s="603">
        <v>1</v>
      </c>
      <c r="H294" s="20"/>
      <c r="I294" s="21"/>
    </row>
    <row r="295" spans="1:9" ht="26.45" customHeight="1">
      <c r="A295" s="209">
        <f t="shared" si="5"/>
        <v>120</v>
      </c>
      <c r="B295" s="203"/>
      <c r="C295" s="604" t="s">
        <v>952</v>
      </c>
      <c r="D295" s="606"/>
      <c r="E295" s="606" t="s">
        <v>1011</v>
      </c>
      <c r="F295" s="603" t="s">
        <v>7</v>
      </c>
      <c r="G295" s="603">
        <v>1</v>
      </c>
      <c r="H295" s="20"/>
      <c r="I295" s="21"/>
    </row>
    <row r="296" spans="1:9">
      <c r="A296" s="209">
        <f t="shared" si="5"/>
        <v>121</v>
      </c>
      <c r="B296" s="203"/>
      <c r="C296" s="604" t="s">
        <v>1004</v>
      </c>
      <c r="D296" s="606" t="s">
        <v>1005</v>
      </c>
      <c r="E296" s="607"/>
      <c r="F296" s="603" t="s">
        <v>7</v>
      </c>
      <c r="G296" s="603">
        <v>1</v>
      </c>
      <c r="H296" s="20"/>
      <c r="I296" s="21"/>
    </row>
    <row r="297" spans="1:9">
      <c r="A297" s="209">
        <f t="shared" si="5"/>
        <v>122</v>
      </c>
      <c r="B297" s="203"/>
      <c r="C297" s="604" t="s">
        <v>1006</v>
      </c>
      <c r="D297" s="606"/>
      <c r="E297" s="606"/>
      <c r="F297" s="603" t="s">
        <v>7</v>
      </c>
      <c r="G297" s="603">
        <v>1</v>
      </c>
      <c r="H297" s="20"/>
      <c r="I297" s="21"/>
    </row>
    <row r="298" spans="1:9">
      <c r="A298" s="209">
        <f t="shared" si="5"/>
        <v>123</v>
      </c>
      <c r="B298" s="203"/>
      <c r="C298" s="356" t="s">
        <v>953</v>
      </c>
      <c r="D298" s="606" t="s">
        <v>948</v>
      </c>
      <c r="E298" s="606" t="s">
        <v>992</v>
      </c>
      <c r="F298" s="603" t="s">
        <v>102</v>
      </c>
      <c r="G298" s="603">
        <v>1</v>
      </c>
      <c r="H298" s="20"/>
      <c r="I298" s="21"/>
    </row>
    <row r="299" spans="1:9">
      <c r="A299" s="209">
        <f t="shared" si="5"/>
        <v>124</v>
      </c>
      <c r="B299" s="203"/>
      <c r="C299" s="356" t="s">
        <v>1007</v>
      </c>
      <c r="D299" s="606" t="s">
        <v>948</v>
      </c>
      <c r="E299" s="606" t="s">
        <v>990</v>
      </c>
      <c r="F299" s="603" t="s">
        <v>102</v>
      </c>
      <c r="G299" s="603">
        <v>1</v>
      </c>
      <c r="H299" s="20"/>
      <c r="I299" s="21"/>
    </row>
    <row r="300" spans="1:9">
      <c r="A300" s="209">
        <f t="shared" si="5"/>
        <v>125</v>
      </c>
      <c r="B300" s="203"/>
      <c r="C300" s="356" t="s">
        <v>1007</v>
      </c>
      <c r="D300" s="606" t="s">
        <v>948</v>
      </c>
      <c r="E300" s="606" t="s">
        <v>990</v>
      </c>
      <c r="F300" s="603" t="s">
        <v>102</v>
      </c>
      <c r="G300" s="603">
        <v>1</v>
      </c>
      <c r="H300" s="20"/>
      <c r="I300" s="21"/>
    </row>
    <row r="301" spans="1:9">
      <c r="A301" s="209">
        <f t="shared" si="5"/>
        <v>126</v>
      </c>
      <c r="B301" s="203"/>
      <c r="C301" s="356" t="s">
        <v>953</v>
      </c>
      <c r="D301" s="606" t="s">
        <v>948</v>
      </c>
      <c r="E301" s="606" t="s">
        <v>992</v>
      </c>
      <c r="F301" s="603" t="s">
        <v>102</v>
      </c>
      <c r="G301" s="603">
        <v>1</v>
      </c>
      <c r="H301" s="20"/>
      <c r="I301" s="21"/>
    </row>
    <row r="302" spans="1:9">
      <c r="A302" s="209">
        <f t="shared" si="5"/>
        <v>127</v>
      </c>
      <c r="B302" s="203"/>
      <c r="C302" s="604" t="s">
        <v>952</v>
      </c>
      <c r="D302" s="606"/>
      <c r="E302" s="606" t="s">
        <v>1011</v>
      </c>
      <c r="F302" s="603" t="s">
        <v>7</v>
      </c>
      <c r="G302" s="603">
        <v>1</v>
      </c>
      <c r="H302" s="20"/>
      <c r="I302" s="21"/>
    </row>
    <row r="303" spans="1:9">
      <c r="A303" s="209">
        <f t="shared" si="5"/>
        <v>128</v>
      </c>
      <c r="B303" s="203"/>
      <c r="C303" s="356" t="s">
        <v>953</v>
      </c>
      <c r="D303" s="606" t="s">
        <v>948</v>
      </c>
      <c r="E303" s="606" t="s">
        <v>992</v>
      </c>
      <c r="F303" s="603" t="s">
        <v>102</v>
      </c>
      <c r="G303" s="603">
        <v>1</v>
      </c>
      <c r="H303" s="20"/>
      <c r="I303" s="21"/>
    </row>
    <row r="304" spans="1:9" ht="25.5">
      <c r="A304" s="209">
        <f t="shared" si="5"/>
        <v>129</v>
      </c>
      <c r="B304" s="203"/>
      <c r="C304" s="602" t="s">
        <v>1008</v>
      </c>
      <c r="D304" s="606"/>
      <c r="E304" s="606"/>
      <c r="F304" s="603" t="s">
        <v>102</v>
      </c>
      <c r="G304" s="603">
        <v>1</v>
      </c>
      <c r="H304" s="20"/>
      <c r="I304" s="21"/>
    </row>
    <row r="305" spans="1:9" ht="25.5">
      <c r="A305" s="209">
        <f t="shared" si="5"/>
        <v>130</v>
      </c>
      <c r="B305" s="203"/>
      <c r="C305" s="602" t="s">
        <v>1009</v>
      </c>
      <c r="D305" s="606"/>
      <c r="E305" s="304" t="s">
        <v>1010</v>
      </c>
      <c r="F305" s="603" t="s">
        <v>102</v>
      </c>
      <c r="G305" s="603">
        <v>1</v>
      </c>
      <c r="H305" s="20"/>
      <c r="I305" s="21"/>
    </row>
    <row r="306" spans="1:9" ht="25.5">
      <c r="A306" s="209">
        <f t="shared" si="5"/>
        <v>131</v>
      </c>
      <c r="B306" s="203"/>
      <c r="C306" s="602" t="s">
        <v>1013</v>
      </c>
      <c r="D306" s="606" t="s">
        <v>1014</v>
      </c>
      <c r="E306" s="606"/>
      <c r="F306" s="603" t="s">
        <v>102</v>
      </c>
      <c r="G306" s="603">
        <v>2</v>
      </c>
      <c r="H306" s="20"/>
      <c r="I306" s="21"/>
    </row>
    <row r="307" spans="1:9">
      <c r="A307" s="209">
        <f t="shared" si="5"/>
        <v>132</v>
      </c>
      <c r="B307" s="203"/>
      <c r="C307" s="608" t="s">
        <v>970</v>
      </c>
      <c r="D307" s="608"/>
      <c r="E307" s="606"/>
      <c r="F307" s="603" t="s">
        <v>10</v>
      </c>
      <c r="G307" s="603">
        <v>200</v>
      </c>
      <c r="H307" s="20"/>
      <c r="I307" s="21"/>
    </row>
    <row r="308" spans="1:9" ht="26.45" customHeight="1">
      <c r="A308" s="209">
        <f t="shared" si="5"/>
        <v>133</v>
      </c>
      <c r="B308" s="203"/>
      <c r="C308" s="608" t="s">
        <v>971</v>
      </c>
      <c r="D308" s="608"/>
      <c r="E308" s="606"/>
      <c r="F308" s="603" t="s">
        <v>10</v>
      </c>
      <c r="G308" s="603">
        <v>24</v>
      </c>
      <c r="H308" s="20"/>
      <c r="I308" s="21"/>
    </row>
    <row r="309" spans="1:9" ht="26.45" customHeight="1">
      <c r="A309" s="209"/>
      <c r="B309" s="203"/>
      <c r="C309" s="608" t="s">
        <v>1973</v>
      </c>
      <c r="D309" s="608"/>
      <c r="E309" s="606"/>
      <c r="F309" s="603" t="s">
        <v>10</v>
      </c>
      <c r="G309" s="603">
        <v>34</v>
      </c>
      <c r="H309" s="20"/>
      <c r="I309" s="21"/>
    </row>
    <row r="310" spans="1:9">
      <c r="A310" s="209">
        <f>A308+1</f>
        <v>134</v>
      </c>
      <c r="B310" s="203"/>
      <c r="C310" s="608" t="s">
        <v>1016</v>
      </c>
      <c r="D310" s="608"/>
      <c r="E310" s="606"/>
      <c r="F310" s="603" t="s">
        <v>10</v>
      </c>
      <c r="G310" s="603">
        <v>72</v>
      </c>
      <c r="H310" s="20"/>
      <c r="I310" s="21"/>
    </row>
    <row r="311" spans="1:9">
      <c r="A311" s="209">
        <f t="shared" ref="A311:A333" si="6">A310+1</f>
        <v>135</v>
      </c>
      <c r="B311" s="203"/>
      <c r="C311" s="608" t="s">
        <v>993</v>
      </c>
      <c r="D311" s="608"/>
      <c r="E311" s="606"/>
      <c r="F311" s="603" t="s">
        <v>10</v>
      </c>
      <c r="G311" s="603">
        <v>58</v>
      </c>
      <c r="H311" s="20"/>
      <c r="I311" s="21"/>
    </row>
    <row r="312" spans="1:9">
      <c r="A312" s="209">
        <f t="shared" si="6"/>
        <v>136</v>
      </c>
      <c r="B312" s="203"/>
      <c r="C312" s="608" t="s">
        <v>994</v>
      </c>
      <c r="D312" s="608"/>
      <c r="E312" s="606"/>
      <c r="F312" s="603" t="s">
        <v>10</v>
      </c>
      <c r="G312" s="603">
        <v>4</v>
      </c>
      <c r="H312" s="20"/>
      <c r="I312" s="21"/>
    </row>
    <row r="313" spans="1:9" ht="25.5">
      <c r="A313" s="209">
        <f t="shared" si="6"/>
        <v>137</v>
      </c>
      <c r="B313" s="203"/>
      <c r="C313" s="609" t="s">
        <v>973</v>
      </c>
      <c r="D313" s="609"/>
      <c r="E313" s="606"/>
      <c r="F313" s="603" t="s">
        <v>102</v>
      </c>
      <c r="G313" s="603">
        <v>1</v>
      </c>
      <c r="H313" s="20"/>
      <c r="I313" s="21"/>
    </row>
    <row r="314" spans="1:9" ht="38.25">
      <c r="A314" s="209">
        <f t="shared" si="6"/>
        <v>138</v>
      </c>
      <c r="B314" s="203"/>
      <c r="C314" s="609" t="s">
        <v>1017</v>
      </c>
      <c r="D314" s="609"/>
      <c r="E314" s="606"/>
      <c r="F314" s="603" t="s">
        <v>102</v>
      </c>
      <c r="G314" s="603">
        <v>1</v>
      </c>
      <c r="H314" s="20"/>
      <c r="I314" s="21"/>
    </row>
    <row r="315" spans="1:9" ht="38.25">
      <c r="A315" s="209">
        <f t="shared" si="6"/>
        <v>139</v>
      </c>
      <c r="B315" s="203"/>
      <c r="C315" s="609" t="s">
        <v>975</v>
      </c>
      <c r="D315" s="609"/>
      <c r="E315" s="606"/>
      <c r="F315" s="603" t="s">
        <v>102</v>
      </c>
      <c r="G315" s="603">
        <v>1</v>
      </c>
      <c r="H315" s="20"/>
      <c r="I315" s="21"/>
    </row>
    <row r="316" spans="1:9">
      <c r="A316" s="209">
        <f t="shared" si="6"/>
        <v>140</v>
      </c>
      <c r="B316" s="203"/>
      <c r="C316" s="609" t="s">
        <v>1018</v>
      </c>
      <c r="D316" s="609"/>
      <c r="E316" s="606" t="s">
        <v>282</v>
      </c>
      <c r="F316" s="603" t="s">
        <v>102</v>
      </c>
      <c r="G316" s="603">
        <v>12</v>
      </c>
      <c r="H316" s="20"/>
      <c r="I316" s="21"/>
    </row>
    <row r="317" spans="1:9">
      <c r="A317" s="209">
        <f t="shared" si="6"/>
        <v>141</v>
      </c>
      <c r="B317" s="203"/>
      <c r="C317" s="609" t="s">
        <v>1018</v>
      </c>
      <c r="D317" s="609"/>
      <c r="E317" s="606" t="s">
        <v>283</v>
      </c>
      <c r="F317" s="603" t="s">
        <v>102</v>
      </c>
      <c r="G317" s="603">
        <v>4</v>
      </c>
      <c r="H317" s="20"/>
      <c r="I317" s="21"/>
    </row>
    <row r="318" spans="1:9">
      <c r="A318" s="209">
        <f t="shared" si="6"/>
        <v>142</v>
      </c>
      <c r="B318" s="203"/>
      <c r="C318" s="609" t="s">
        <v>1018</v>
      </c>
      <c r="D318" s="609"/>
      <c r="E318" s="606" t="s">
        <v>1015</v>
      </c>
      <c r="F318" s="603" t="s">
        <v>102</v>
      </c>
      <c r="G318" s="603">
        <v>4</v>
      </c>
      <c r="H318" s="20"/>
      <c r="I318" s="21"/>
    </row>
    <row r="319" spans="1:9">
      <c r="A319" s="209">
        <f t="shared" si="6"/>
        <v>143</v>
      </c>
      <c r="B319" s="203"/>
      <c r="C319" s="609" t="s">
        <v>1018</v>
      </c>
      <c r="D319" s="609"/>
      <c r="E319" s="606" t="s">
        <v>293</v>
      </c>
      <c r="F319" s="603" t="s">
        <v>102</v>
      </c>
      <c r="G319" s="603">
        <v>8</v>
      </c>
      <c r="H319" s="20"/>
      <c r="I319" s="21"/>
    </row>
    <row r="320" spans="1:9">
      <c r="A320" s="209">
        <f t="shared" si="6"/>
        <v>144</v>
      </c>
      <c r="B320" s="203"/>
      <c r="C320" s="609" t="s">
        <v>1018</v>
      </c>
      <c r="D320" s="609"/>
      <c r="E320" s="606" t="s">
        <v>883</v>
      </c>
      <c r="F320" s="603" t="s">
        <v>102</v>
      </c>
      <c r="G320" s="603">
        <v>7</v>
      </c>
      <c r="H320" s="20"/>
      <c r="I320" s="21"/>
    </row>
    <row r="321" spans="1:9">
      <c r="A321" s="209">
        <f t="shared" si="6"/>
        <v>145</v>
      </c>
      <c r="B321" s="203"/>
      <c r="C321" s="609" t="s">
        <v>1019</v>
      </c>
      <c r="D321" s="609"/>
      <c r="E321" s="606" t="s">
        <v>282</v>
      </c>
      <c r="F321" s="603" t="s">
        <v>102</v>
      </c>
      <c r="G321" s="603">
        <v>5</v>
      </c>
      <c r="H321" s="20"/>
      <c r="I321" s="21"/>
    </row>
    <row r="322" spans="1:9" ht="26.45" customHeight="1">
      <c r="A322" s="209">
        <f t="shared" si="6"/>
        <v>146</v>
      </c>
      <c r="B322" s="203"/>
      <c r="C322" s="609" t="s">
        <v>1959</v>
      </c>
      <c r="D322" s="609"/>
      <c r="E322" s="606" t="s">
        <v>1968</v>
      </c>
      <c r="F322" s="603" t="s">
        <v>10</v>
      </c>
      <c r="G322" s="603">
        <v>200</v>
      </c>
      <c r="H322" s="20"/>
      <c r="I322" s="21"/>
    </row>
    <row r="323" spans="1:9" ht="26.45" customHeight="1">
      <c r="A323" s="209">
        <f t="shared" si="6"/>
        <v>147</v>
      </c>
      <c r="B323" s="203"/>
      <c r="C323" s="609" t="s">
        <v>1974</v>
      </c>
      <c r="D323" s="609"/>
      <c r="E323" s="606" t="s">
        <v>1960</v>
      </c>
      <c r="F323" s="603" t="s">
        <v>10</v>
      </c>
      <c r="G323" s="603">
        <v>24</v>
      </c>
      <c r="H323" s="20"/>
      <c r="I323" s="21"/>
    </row>
    <row r="324" spans="1:9">
      <c r="A324" s="209">
        <f t="shared" si="6"/>
        <v>148</v>
      </c>
      <c r="B324" s="203"/>
      <c r="C324" s="609" t="s">
        <v>1975</v>
      </c>
      <c r="D324" s="609"/>
      <c r="E324" s="606" t="s">
        <v>1960</v>
      </c>
      <c r="F324" s="603" t="s">
        <v>10</v>
      </c>
      <c r="G324" s="603">
        <v>34</v>
      </c>
      <c r="H324" s="20"/>
      <c r="I324" s="21"/>
    </row>
    <row r="325" spans="1:9">
      <c r="A325" s="209">
        <f t="shared" si="6"/>
        <v>149</v>
      </c>
      <c r="B325" s="203"/>
      <c r="C325" s="609" t="s">
        <v>1976</v>
      </c>
      <c r="D325" s="609"/>
      <c r="E325" s="606" t="s">
        <v>1968</v>
      </c>
      <c r="F325" s="603" t="s">
        <v>10</v>
      </c>
      <c r="G325" s="603">
        <v>72</v>
      </c>
      <c r="H325" s="20"/>
      <c r="I325" s="21"/>
    </row>
    <row r="326" spans="1:9">
      <c r="A326" s="209">
        <f t="shared" si="6"/>
        <v>150</v>
      </c>
      <c r="B326" s="203"/>
      <c r="C326" s="609" t="s">
        <v>1977</v>
      </c>
      <c r="D326" s="609"/>
      <c r="E326" s="606" t="s">
        <v>1968</v>
      </c>
      <c r="F326" s="603" t="s">
        <v>10</v>
      </c>
      <c r="G326" s="603">
        <v>58</v>
      </c>
      <c r="H326" s="20"/>
      <c r="I326" s="21"/>
    </row>
    <row r="327" spans="1:9">
      <c r="A327" s="209">
        <f t="shared" si="6"/>
        <v>151</v>
      </c>
      <c r="B327" s="203"/>
      <c r="C327" s="609" t="s">
        <v>1969</v>
      </c>
      <c r="D327" s="609"/>
      <c r="E327" s="606" t="s">
        <v>1968</v>
      </c>
      <c r="F327" s="603" t="s">
        <v>10</v>
      </c>
      <c r="G327" s="603">
        <v>4</v>
      </c>
      <c r="H327" s="20"/>
      <c r="I327" s="21"/>
    </row>
    <row r="328" spans="1:9" ht="25.5">
      <c r="A328" s="209">
        <f t="shared" si="6"/>
        <v>152</v>
      </c>
      <c r="B328" s="203"/>
      <c r="C328" s="609" t="s">
        <v>976</v>
      </c>
      <c r="D328" s="609"/>
      <c r="E328" s="606"/>
      <c r="F328" s="603" t="s">
        <v>102</v>
      </c>
      <c r="G328" s="603">
        <v>1</v>
      </c>
      <c r="H328" s="20"/>
      <c r="I328" s="21"/>
    </row>
    <row r="329" spans="1:9">
      <c r="A329" s="209">
        <f t="shared" si="6"/>
        <v>153</v>
      </c>
      <c r="B329" s="203"/>
      <c r="C329" s="609" t="s">
        <v>1964</v>
      </c>
      <c r="D329" s="609"/>
      <c r="E329" s="606"/>
      <c r="F329" s="603" t="s">
        <v>31</v>
      </c>
      <c r="G329" s="603">
        <v>400</v>
      </c>
      <c r="H329" s="20"/>
      <c r="I329" s="21"/>
    </row>
    <row r="330" spans="1:9" ht="51">
      <c r="A330" s="209">
        <f t="shared" si="6"/>
        <v>154</v>
      </c>
      <c r="B330" s="203"/>
      <c r="C330" s="609" t="s">
        <v>1020</v>
      </c>
      <c r="D330" s="609"/>
      <c r="E330" s="606"/>
      <c r="F330" s="603" t="s">
        <v>102</v>
      </c>
      <c r="G330" s="603">
        <v>1</v>
      </c>
      <c r="H330" s="20"/>
      <c r="I330" s="21"/>
    </row>
    <row r="331" spans="1:9">
      <c r="A331" s="209">
        <f t="shared" si="6"/>
        <v>155</v>
      </c>
      <c r="B331" s="203"/>
      <c r="C331" s="608" t="s">
        <v>978</v>
      </c>
      <c r="D331" s="608"/>
      <c r="E331" s="606"/>
      <c r="F331" s="603" t="s">
        <v>998</v>
      </c>
      <c r="G331" s="603">
        <v>1</v>
      </c>
      <c r="H331" s="20"/>
      <c r="I331" s="21"/>
    </row>
    <row r="332" spans="1:9">
      <c r="A332" s="209">
        <f t="shared" si="6"/>
        <v>156</v>
      </c>
      <c r="B332" s="203"/>
      <c r="C332" s="608" t="s">
        <v>277</v>
      </c>
      <c r="D332" s="608"/>
      <c r="E332" s="606"/>
      <c r="F332" s="603" t="s">
        <v>998</v>
      </c>
      <c r="G332" s="603">
        <v>1</v>
      </c>
      <c r="H332" s="20"/>
      <c r="I332" s="21"/>
    </row>
    <row r="333" spans="1:9">
      <c r="A333" s="209">
        <f t="shared" si="6"/>
        <v>157</v>
      </c>
      <c r="B333" s="203"/>
      <c r="C333" s="608" t="s">
        <v>1021</v>
      </c>
      <c r="D333" s="608"/>
      <c r="E333" s="606"/>
      <c r="F333" s="603" t="s">
        <v>998</v>
      </c>
      <c r="G333" s="603">
        <v>1</v>
      </c>
      <c r="H333" s="20"/>
      <c r="I333" s="21"/>
    </row>
    <row r="334" spans="1:9">
      <c r="A334" s="610"/>
      <c r="B334" s="203"/>
      <c r="C334" s="600" t="s">
        <v>1022</v>
      </c>
      <c r="D334" s="600"/>
      <c r="E334" s="600"/>
      <c r="F334" s="601"/>
      <c r="G334" s="601"/>
      <c r="H334" s="20"/>
      <c r="I334" s="21"/>
    </row>
    <row r="335" spans="1:9">
      <c r="A335" s="209">
        <v>158</v>
      </c>
      <c r="B335" s="203"/>
      <c r="C335" s="356" t="s">
        <v>1978</v>
      </c>
      <c r="D335" s="606" t="s">
        <v>1979</v>
      </c>
      <c r="E335" s="606"/>
      <c r="F335" s="603" t="s">
        <v>188</v>
      </c>
      <c r="G335" s="603">
        <v>11500</v>
      </c>
      <c r="H335" s="20"/>
      <c r="I335" s="21"/>
    </row>
    <row r="336" spans="1:9" ht="26.45" customHeight="1">
      <c r="A336" s="209">
        <v>159</v>
      </c>
      <c r="B336" s="203"/>
      <c r="C336" s="356" t="s">
        <v>1980</v>
      </c>
      <c r="D336" s="606" t="s">
        <v>1981</v>
      </c>
      <c r="E336" s="606"/>
      <c r="F336" s="603" t="s">
        <v>102</v>
      </c>
      <c r="G336" s="603">
        <v>1</v>
      </c>
      <c r="H336" s="20"/>
      <c r="I336" s="21"/>
    </row>
    <row r="337" spans="1:9" ht="26.45" customHeight="1">
      <c r="A337" s="209">
        <f>A336+1</f>
        <v>160</v>
      </c>
      <c r="B337" s="203"/>
      <c r="C337" s="602" t="s">
        <v>1023</v>
      </c>
      <c r="D337" s="602"/>
      <c r="E337" s="607" t="s">
        <v>1024</v>
      </c>
      <c r="F337" s="603" t="s">
        <v>102</v>
      </c>
      <c r="G337" s="603">
        <v>1</v>
      </c>
      <c r="H337" s="20"/>
      <c r="I337" s="21"/>
    </row>
    <row r="338" spans="1:9">
      <c r="A338" s="209">
        <v>161</v>
      </c>
      <c r="B338" s="203"/>
      <c r="C338" s="602" t="s">
        <v>1025</v>
      </c>
      <c r="D338" s="602"/>
      <c r="E338" s="607" t="s">
        <v>1024</v>
      </c>
      <c r="F338" s="603" t="s">
        <v>10</v>
      </c>
      <c r="G338" s="603">
        <v>1</v>
      </c>
      <c r="H338" s="20"/>
      <c r="I338" s="21"/>
    </row>
    <row r="339" spans="1:9">
      <c r="A339" s="402"/>
      <c r="B339" s="410"/>
      <c r="C339" s="42"/>
      <c r="D339" s="42"/>
      <c r="E339" s="42"/>
      <c r="F339" s="43"/>
      <c r="G339" s="403"/>
      <c r="H339" s="20"/>
      <c r="I339" s="21"/>
    </row>
    <row r="340" spans="1:9" ht="14.25">
      <c r="A340" s="383"/>
      <c r="B340" s="383"/>
      <c r="C340" s="414"/>
      <c r="D340" s="414"/>
      <c r="E340" s="414"/>
      <c r="F340" s="414" t="s">
        <v>1</v>
      </c>
      <c r="G340" s="384"/>
      <c r="H340" s="20"/>
      <c r="I340" s="21"/>
    </row>
    <row r="342" spans="1:9" s="50" customFormat="1" ht="12.75" customHeight="1">
      <c r="B342" s="51" t="str">
        <f>'1,1'!B22</f>
        <v>Piezīmes:</v>
      </c>
    </row>
    <row r="343" spans="1:9" s="50" customFormat="1" ht="45" customHeight="1">
      <c r="A343"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43" s="998"/>
      <c r="C343" s="998"/>
      <c r="D343" s="998"/>
      <c r="E343" s="998"/>
      <c r="F343" s="998"/>
      <c r="G343" s="998"/>
      <c r="H343" s="998"/>
      <c r="I343" s="998"/>
    </row>
  </sheetData>
  <mergeCells count="8">
    <mergeCell ref="A343:I343"/>
    <mergeCell ref="C7:E8"/>
    <mergeCell ref="A1:C1"/>
    <mergeCell ref="A2:I2"/>
    <mergeCell ref="A7:A8"/>
    <mergeCell ref="B7:B8"/>
    <mergeCell ref="F7:F8"/>
    <mergeCell ref="G7:G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40625" defaultRowHeight="12.75"/>
  <cols>
    <col min="1" max="1" width="10.42578125" style="55" customWidth="1"/>
    <col min="2" max="2" width="12.5703125" style="55" customWidth="1"/>
    <col min="3" max="3" width="32.5703125" style="55" customWidth="1"/>
    <col min="4" max="4" width="10" style="55" customWidth="1"/>
    <col min="5" max="5" width="13.42578125" style="55" customWidth="1"/>
    <col min="6" max="6" width="13.5703125" style="55" customWidth="1"/>
    <col min="7" max="7" width="17.570312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88" t="s">
        <v>1702</v>
      </c>
      <c r="B2" s="988"/>
      <c r="C2" s="988"/>
      <c r="D2" s="988"/>
      <c r="E2" s="988"/>
      <c r="F2" s="988"/>
      <c r="G2" s="988"/>
      <c r="H2" s="988"/>
      <c r="I2" s="988"/>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89" t="s">
        <v>1624</v>
      </c>
      <c r="B5" s="990"/>
      <c r="C5" s="990"/>
      <c r="D5" s="990"/>
      <c r="E5" s="990"/>
      <c r="F5" s="990"/>
      <c r="G5" s="990"/>
      <c r="H5" s="990"/>
      <c r="I5" s="991"/>
    </row>
    <row r="6" spans="1:9" ht="15" customHeight="1">
      <c r="A6" s="1021"/>
      <c r="B6" s="1021"/>
      <c r="C6" s="267"/>
      <c r="D6" s="69"/>
      <c r="E6" s="50"/>
    </row>
    <row r="7" spans="1:9" ht="15" customHeight="1">
      <c r="A7" s="11" t="s">
        <v>1634</v>
      </c>
      <c r="B7" s="12"/>
      <c r="C7" s="11" t="s">
        <v>1637</v>
      </c>
      <c r="D7" s="11"/>
      <c r="E7" s="69"/>
      <c r="F7" s="69"/>
      <c r="G7" s="69"/>
      <c r="H7" s="69"/>
      <c r="I7" s="69"/>
    </row>
    <row r="8" spans="1:9" ht="15.75" customHeight="1">
      <c r="A8" s="11" t="s">
        <v>1633</v>
      </c>
      <c r="B8" s="12"/>
      <c r="C8" s="11" t="s">
        <v>1072</v>
      </c>
      <c r="D8" s="11"/>
      <c r="E8" s="69"/>
      <c r="F8" s="69"/>
      <c r="G8" s="69"/>
      <c r="H8" s="69"/>
      <c r="I8" s="69"/>
    </row>
    <row r="9" spans="1:9" ht="15" customHeight="1">
      <c r="A9" s="11" t="s">
        <v>1632</v>
      </c>
      <c r="B9" s="12"/>
      <c r="C9" s="11" t="s">
        <v>1631</v>
      </c>
      <c r="D9" s="11"/>
      <c r="E9" s="69"/>
      <c r="F9" s="69"/>
      <c r="G9" s="69"/>
      <c r="H9" s="69"/>
      <c r="I9" s="69"/>
    </row>
    <row r="10" spans="1:9">
      <c r="A10" s="70"/>
      <c r="B10" s="70"/>
      <c r="C10" s="69"/>
      <c r="D10" s="69"/>
      <c r="E10" s="50"/>
    </row>
    <row r="11" spans="1:9" ht="15" customHeight="1">
      <c r="A11" s="69"/>
      <c r="B11" s="50"/>
      <c r="C11" s="50"/>
      <c r="D11" s="50"/>
      <c r="E11" s="50"/>
      <c r="F11" s="992" t="s">
        <v>1662</v>
      </c>
      <c r="G11" s="993"/>
      <c r="H11" s="71"/>
      <c r="I11" s="72"/>
    </row>
    <row r="12" spans="1:9" ht="15.75" customHeight="1">
      <c r="A12" s="69"/>
      <c r="B12" s="50"/>
      <c r="C12" s="50"/>
      <c r="D12" s="50"/>
      <c r="E12" s="50"/>
      <c r="F12" s="992" t="s">
        <v>1661</v>
      </c>
      <c r="G12" s="993"/>
      <c r="H12" s="71"/>
      <c r="I12" s="72"/>
    </row>
    <row r="13" spans="1:9" ht="15" customHeight="1">
      <c r="A13" s="50"/>
      <c r="B13" s="50"/>
      <c r="C13" s="50"/>
      <c r="D13" s="50"/>
      <c r="E13" s="50"/>
      <c r="F13" s="50"/>
      <c r="G13" s="73" t="s">
        <v>1694</v>
      </c>
      <c r="H13" s="50"/>
      <c r="I13" s="50"/>
    </row>
    <row r="14" spans="1:9" ht="18" customHeight="1">
      <c r="A14" s="74"/>
      <c r="B14" s="50"/>
      <c r="C14" s="50"/>
      <c r="D14" s="50"/>
      <c r="E14" s="50"/>
      <c r="F14" s="50"/>
      <c r="G14" s="50"/>
      <c r="H14" s="50"/>
      <c r="I14" s="50"/>
    </row>
    <row r="15" spans="1:9" ht="13.35" customHeight="1">
      <c r="A15" s="981" t="s">
        <v>0</v>
      </c>
      <c r="B15" s="981" t="s">
        <v>1660</v>
      </c>
      <c r="C15" s="994" t="s">
        <v>1659</v>
      </c>
      <c r="D15" s="995"/>
      <c r="E15" s="981" t="s">
        <v>1658</v>
      </c>
      <c r="F15" s="981" t="s">
        <v>1657</v>
      </c>
      <c r="G15" s="981"/>
      <c r="H15" s="981"/>
      <c r="I15" s="981" t="s">
        <v>1656</v>
      </c>
    </row>
    <row r="16" spans="1:9" ht="25.5">
      <c r="A16" s="981"/>
      <c r="B16" s="981"/>
      <c r="C16" s="996"/>
      <c r="D16" s="997"/>
      <c r="E16" s="981"/>
      <c r="F16" s="75" t="s">
        <v>1655</v>
      </c>
      <c r="G16" s="75" t="s">
        <v>1677</v>
      </c>
      <c r="H16" s="75" t="s">
        <v>1653</v>
      </c>
      <c r="I16" s="981"/>
    </row>
    <row r="17" spans="1:9">
      <c r="A17" s="76"/>
      <c r="B17" s="77"/>
      <c r="C17" s="985"/>
      <c r="D17" s="986"/>
      <c r="E17" s="77"/>
      <c r="F17" s="77"/>
      <c r="G17" s="77"/>
      <c r="H17" s="77"/>
      <c r="I17" s="78"/>
    </row>
    <row r="18" spans="1:9" ht="14.45" customHeight="1">
      <c r="A18" s="58">
        <v>1</v>
      </c>
      <c r="B18" s="59" t="s">
        <v>1696</v>
      </c>
      <c r="C18" s="982" t="s">
        <v>257</v>
      </c>
      <c r="D18" s="983"/>
      <c r="E18" s="60"/>
      <c r="F18" s="60"/>
      <c r="G18" s="60"/>
      <c r="H18" s="60"/>
      <c r="I18" s="61"/>
    </row>
    <row r="19" spans="1:9" ht="16.149999999999999" customHeight="1">
      <c r="A19" s="58">
        <v>2</v>
      </c>
      <c r="B19" s="59" t="s">
        <v>1697</v>
      </c>
      <c r="C19" s="982" t="s">
        <v>258</v>
      </c>
      <c r="D19" s="983"/>
      <c r="E19" s="60"/>
      <c r="F19" s="60"/>
      <c r="G19" s="60"/>
      <c r="H19" s="60"/>
      <c r="I19" s="61"/>
    </row>
    <row r="20" spans="1:9">
      <c r="A20" s="58">
        <v>3</v>
      </c>
      <c r="B20" s="59" t="s">
        <v>1698</v>
      </c>
      <c r="C20" s="982" t="s">
        <v>259</v>
      </c>
      <c r="D20" s="983"/>
      <c r="E20" s="60"/>
      <c r="F20" s="60"/>
      <c r="G20" s="60"/>
      <c r="H20" s="60"/>
      <c r="I20" s="61"/>
    </row>
    <row r="21" spans="1:9">
      <c r="A21" s="58">
        <v>4</v>
      </c>
      <c r="B21" s="59" t="s">
        <v>1699</v>
      </c>
      <c r="C21" s="982" t="s">
        <v>260</v>
      </c>
      <c r="D21" s="983"/>
      <c r="E21" s="60"/>
      <c r="F21" s="60"/>
      <c r="G21" s="60"/>
      <c r="H21" s="60"/>
      <c r="I21" s="61"/>
    </row>
    <row r="22" spans="1:9">
      <c r="A22" s="58">
        <v>5</v>
      </c>
      <c r="B22" s="59" t="s">
        <v>1700</v>
      </c>
      <c r="C22" s="982" t="s">
        <v>1182</v>
      </c>
      <c r="D22" s="983"/>
      <c r="E22" s="60"/>
      <c r="F22" s="60"/>
      <c r="G22" s="60"/>
      <c r="H22" s="60"/>
      <c r="I22" s="61"/>
    </row>
    <row r="23" spans="1:9">
      <c r="A23" s="58">
        <v>6</v>
      </c>
      <c r="B23" s="59" t="s">
        <v>1701</v>
      </c>
      <c r="C23" s="347" t="s">
        <v>1183</v>
      </c>
      <c r="D23" s="347"/>
      <c r="E23" s="60"/>
      <c r="F23" s="60"/>
      <c r="G23" s="60"/>
      <c r="H23" s="60"/>
      <c r="I23" s="61"/>
    </row>
    <row r="24" spans="1:9" ht="16.5" customHeight="1">
      <c r="A24" s="62"/>
      <c r="B24" s="63"/>
      <c r="C24" s="1023"/>
      <c r="D24" s="1024"/>
      <c r="E24" s="64"/>
      <c r="F24" s="64"/>
      <c r="G24" s="64"/>
      <c r="H24" s="64"/>
      <c r="I24" s="65"/>
    </row>
    <row r="25" spans="1:9" ht="15.6" customHeight="1">
      <c r="A25" s="79"/>
      <c r="B25" s="79"/>
      <c r="C25" s="80" t="s">
        <v>1</v>
      </c>
      <c r="D25" s="80"/>
      <c r="E25" s="266"/>
      <c r="F25" s="266"/>
      <c r="G25" s="266"/>
      <c r="H25" s="266"/>
      <c r="I25" s="266"/>
    </row>
    <row r="26" spans="1:9" ht="13.35" customHeight="1">
      <c r="A26" s="984" t="s">
        <v>1641</v>
      </c>
      <c r="B26" s="984"/>
      <c r="C26" s="984"/>
      <c r="D26" s="81" t="s">
        <v>1666</v>
      </c>
      <c r="E26" s="278"/>
      <c r="F26" s="277"/>
      <c r="G26" s="277"/>
      <c r="H26" s="277"/>
      <c r="I26" s="278"/>
    </row>
    <row r="27" spans="1:9">
      <c r="A27" s="82"/>
      <c r="B27" s="82"/>
      <c r="C27" s="83" t="s">
        <v>1640</v>
      </c>
      <c r="D27" s="81"/>
      <c r="E27" s="278"/>
      <c r="F27" s="277"/>
      <c r="G27" s="277"/>
      <c r="H27" s="277"/>
      <c r="I27" s="278"/>
    </row>
    <row r="28" spans="1:9" ht="18" customHeight="1">
      <c r="A28" s="984" t="s">
        <v>1639</v>
      </c>
      <c r="B28" s="984"/>
      <c r="C28" s="984"/>
      <c r="D28" s="81" t="s">
        <v>1666</v>
      </c>
      <c r="E28" s="278"/>
      <c r="F28" s="277"/>
      <c r="G28" s="277"/>
      <c r="H28" s="277"/>
      <c r="I28" s="278"/>
    </row>
    <row r="29" spans="1:9">
      <c r="A29" s="980"/>
      <c r="B29" s="980"/>
      <c r="C29" s="80" t="s">
        <v>1638</v>
      </c>
      <c r="D29" s="80"/>
      <c r="E29" s="268"/>
      <c r="F29" s="277"/>
      <c r="G29" s="277"/>
      <c r="H29" s="277"/>
      <c r="I29" s="278"/>
    </row>
    <row r="30" spans="1:9">
      <c r="A30" s="84"/>
      <c r="B30" s="50"/>
      <c r="C30" s="50"/>
      <c r="D30" s="50"/>
      <c r="E30" s="50"/>
      <c r="F30" s="50"/>
      <c r="G30" s="50"/>
      <c r="H30" s="50"/>
      <c r="I30" s="50"/>
    </row>
    <row r="31" spans="1:9">
      <c r="B31" s="50"/>
      <c r="C31" s="52"/>
    </row>
    <row r="32" spans="1:9">
      <c r="B32" s="54"/>
      <c r="C32" s="53"/>
    </row>
  </sheetData>
  <mergeCells count="21">
    <mergeCell ref="I15:I16"/>
    <mergeCell ref="C17:D17"/>
    <mergeCell ref="A2:I2"/>
    <mergeCell ref="A5:I5"/>
    <mergeCell ref="A6:B6"/>
    <mergeCell ref="F11:G11"/>
    <mergeCell ref="F12:G12"/>
    <mergeCell ref="A15:A16"/>
    <mergeCell ref="B15:B16"/>
    <mergeCell ref="C15:D16"/>
    <mergeCell ref="E15:E16"/>
    <mergeCell ref="F15:H15"/>
    <mergeCell ref="A26:C26"/>
    <mergeCell ref="A28:C28"/>
    <mergeCell ref="A29:B29"/>
    <mergeCell ref="C18:D18"/>
    <mergeCell ref="C19:D19"/>
    <mergeCell ref="C20:D20"/>
    <mergeCell ref="C21:D21"/>
    <mergeCell ref="C22:D22"/>
    <mergeCell ref="C24:D24"/>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J52"/>
  <sheetViews>
    <sheetView showZeros="0" view="pageBreakPreview" topLeftCell="A4" zoomScaleNormal="100" zoomScaleSheetLayoutView="100" workbookViewId="0">
      <selection activeCell="E47" sqref="E47"/>
    </sheetView>
  </sheetViews>
  <sheetFormatPr defaultColWidth="9.140625" defaultRowHeight="12.75"/>
  <cols>
    <col min="1" max="1" width="5.42578125" style="14" customWidth="1"/>
    <col min="2" max="2" width="16.28515625" style="14" hidden="1" customWidth="1"/>
    <col min="3" max="3" width="40.28515625" style="14" customWidth="1"/>
    <col min="4" max="4" width="17.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3,1</v>
      </c>
      <c r="F1" s="10"/>
      <c r="G1" s="10"/>
      <c r="H1" s="10"/>
    </row>
    <row r="2" spans="1:8" s="9" customFormat="1" ht="18.75">
      <c r="A2" s="1001" t="str">
        <f>C9</f>
        <v>Ārējais ūdensvads</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2" t="s">
        <v>4</v>
      </c>
      <c r="G7" s="21"/>
      <c r="H7" s="21"/>
    </row>
    <row r="8" spans="1:8" ht="59.25" customHeight="1">
      <c r="A8" s="1002"/>
      <c r="B8" s="1004"/>
      <c r="C8" s="1030"/>
      <c r="D8" s="1031"/>
      <c r="E8" s="1007"/>
      <c r="F8" s="1002"/>
      <c r="G8" s="21"/>
      <c r="H8" s="21"/>
    </row>
    <row r="9" spans="1:8">
      <c r="A9" s="612"/>
      <c r="B9" s="613"/>
      <c r="C9" s="614" t="s">
        <v>257</v>
      </c>
      <c r="D9" s="615"/>
      <c r="E9" s="616"/>
      <c r="F9" s="663"/>
      <c r="G9" s="21"/>
      <c r="H9" s="21"/>
    </row>
    <row r="10" spans="1:8" ht="13.5">
      <c r="A10" s="348"/>
      <c r="B10" s="683"/>
      <c r="C10" s="349" t="s">
        <v>1026</v>
      </c>
      <c r="D10" s="349"/>
      <c r="E10" s="349"/>
      <c r="F10" s="662"/>
      <c r="G10" s="21"/>
      <c r="H10" s="21"/>
    </row>
    <row r="11" spans="1:8">
      <c r="A11" s="229">
        <v>1</v>
      </c>
      <c r="B11" s="645"/>
      <c r="C11" s="685" t="s">
        <v>2113</v>
      </c>
      <c r="D11" s="231" t="s">
        <v>12</v>
      </c>
      <c r="E11" s="646" t="s">
        <v>10</v>
      </c>
      <c r="F11" s="661">
        <v>112</v>
      </c>
      <c r="G11" s="21"/>
      <c r="H11" s="21"/>
    </row>
    <row r="12" spans="1:8">
      <c r="A12" s="229">
        <v>2</v>
      </c>
      <c r="B12" s="645"/>
      <c r="C12" s="685" t="s">
        <v>2113</v>
      </c>
      <c r="D12" s="231" t="s">
        <v>305</v>
      </c>
      <c r="E12" s="646" t="s">
        <v>10</v>
      </c>
      <c r="F12" s="660" t="s">
        <v>2114</v>
      </c>
      <c r="G12" s="21"/>
      <c r="H12" s="21"/>
    </row>
    <row r="13" spans="1:8" ht="25.5">
      <c r="A13" s="229">
        <v>3</v>
      </c>
      <c r="B13" s="645"/>
      <c r="C13" s="204" t="s">
        <v>1518</v>
      </c>
      <c r="D13" s="686" t="s">
        <v>1027</v>
      </c>
      <c r="E13" s="646" t="s">
        <v>13</v>
      </c>
      <c r="F13" s="661">
        <v>2</v>
      </c>
      <c r="G13" s="21"/>
      <c r="H13" s="21"/>
    </row>
    <row r="14" spans="1:8" ht="25.5">
      <c r="A14" s="229"/>
      <c r="B14" s="645"/>
      <c r="C14" s="685" t="s">
        <v>1519</v>
      </c>
      <c r="D14" s="686"/>
      <c r="E14" s="646"/>
      <c r="F14" s="661"/>
      <c r="G14" s="21"/>
      <c r="H14" s="21"/>
    </row>
    <row r="15" spans="1:8">
      <c r="A15" s="229"/>
      <c r="B15" s="645"/>
      <c r="C15" s="685" t="s">
        <v>1520</v>
      </c>
      <c r="D15" s="686"/>
      <c r="E15" s="646"/>
      <c r="F15" s="661"/>
      <c r="G15" s="21"/>
      <c r="H15" s="21"/>
    </row>
    <row r="16" spans="1:8">
      <c r="A16" s="229"/>
      <c r="B16" s="645"/>
      <c r="C16" s="677" t="s">
        <v>1521</v>
      </c>
      <c r="D16" s="686"/>
      <c r="E16" s="646"/>
      <c r="F16" s="661"/>
      <c r="G16" s="21"/>
      <c r="H16" s="21"/>
    </row>
    <row r="17" spans="1:8" ht="25.5">
      <c r="A17" s="237">
        <v>4</v>
      </c>
      <c r="B17" s="239"/>
      <c r="C17" s="685" t="s">
        <v>1028</v>
      </c>
      <c r="D17" s="676" t="s">
        <v>282</v>
      </c>
      <c r="E17" s="203" t="s">
        <v>30</v>
      </c>
      <c r="F17" s="659">
        <v>15</v>
      </c>
      <c r="G17" s="21"/>
      <c r="H17" s="21"/>
    </row>
    <row r="18" spans="1:8" ht="25.5">
      <c r="A18" s="237">
        <v>5</v>
      </c>
      <c r="B18" s="239"/>
      <c r="C18" s="204" t="s">
        <v>1029</v>
      </c>
      <c r="D18" s="676" t="s">
        <v>283</v>
      </c>
      <c r="E18" s="203" t="s">
        <v>30</v>
      </c>
      <c r="F18" s="659">
        <v>1</v>
      </c>
      <c r="G18" s="21"/>
      <c r="H18" s="21"/>
    </row>
    <row r="19" spans="1:8">
      <c r="A19" s="237">
        <v>6</v>
      </c>
      <c r="B19" s="239"/>
      <c r="C19" s="204" t="s">
        <v>1030</v>
      </c>
      <c r="D19" s="676" t="s">
        <v>282</v>
      </c>
      <c r="E19" s="203" t="s">
        <v>30</v>
      </c>
      <c r="F19" s="659">
        <v>1</v>
      </c>
      <c r="G19" s="21"/>
      <c r="H19" s="21"/>
    </row>
    <row r="20" spans="1:8">
      <c r="A20" s="237">
        <v>7</v>
      </c>
      <c r="B20" s="239"/>
      <c r="C20" s="685" t="s">
        <v>1031</v>
      </c>
      <c r="D20" s="676" t="s">
        <v>2115</v>
      </c>
      <c r="E20" s="203" t="s">
        <v>30</v>
      </c>
      <c r="F20" s="659">
        <v>1</v>
      </c>
      <c r="G20" s="21"/>
      <c r="H20" s="21"/>
    </row>
    <row r="21" spans="1:8">
      <c r="A21" s="237">
        <v>8</v>
      </c>
      <c r="B21" s="239"/>
      <c r="C21" s="685" t="s">
        <v>2126</v>
      </c>
      <c r="D21" s="676" t="s">
        <v>282</v>
      </c>
      <c r="E21" s="203" t="s">
        <v>30</v>
      </c>
      <c r="F21" s="659">
        <v>1</v>
      </c>
      <c r="G21" s="21"/>
      <c r="H21" s="21"/>
    </row>
    <row r="22" spans="1:8">
      <c r="A22" s="237">
        <v>9</v>
      </c>
      <c r="B22" s="239"/>
      <c r="C22" s="204" t="s">
        <v>2116</v>
      </c>
      <c r="D22" s="676" t="s">
        <v>282</v>
      </c>
      <c r="E22" s="203" t="s">
        <v>30</v>
      </c>
      <c r="F22" s="659">
        <v>2</v>
      </c>
      <c r="G22" s="21"/>
      <c r="H22" s="21"/>
    </row>
    <row r="23" spans="1:8">
      <c r="A23" s="237">
        <v>10</v>
      </c>
      <c r="B23" s="239"/>
      <c r="C23" s="677" t="s">
        <v>2117</v>
      </c>
      <c r="D23" s="238" t="s">
        <v>282</v>
      </c>
      <c r="E23" s="203" t="s">
        <v>30</v>
      </c>
      <c r="F23" s="659">
        <v>2</v>
      </c>
      <c r="G23" s="21"/>
      <c r="H23" s="21"/>
    </row>
    <row r="24" spans="1:8" ht="25.5">
      <c r="A24" s="237">
        <v>11</v>
      </c>
      <c r="B24" s="239"/>
      <c r="C24" s="677" t="s">
        <v>1982</v>
      </c>
      <c r="D24" s="696" t="s">
        <v>2118</v>
      </c>
      <c r="E24" s="646" t="s">
        <v>13</v>
      </c>
      <c r="F24" s="659">
        <v>2</v>
      </c>
      <c r="G24" s="21"/>
      <c r="H24" s="21"/>
    </row>
    <row r="25" spans="1:8" ht="25.5">
      <c r="A25" s="237"/>
      <c r="B25" s="239"/>
      <c r="C25" s="677" t="s">
        <v>1983</v>
      </c>
      <c r="D25" s="696"/>
      <c r="E25" s="203"/>
      <c r="F25" s="659"/>
      <c r="G25" s="21"/>
      <c r="H25" s="21"/>
    </row>
    <row r="26" spans="1:8">
      <c r="A26" s="237"/>
      <c r="B26" s="239"/>
      <c r="C26" s="677" t="s">
        <v>1984</v>
      </c>
      <c r="D26" s="696"/>
      <c r="E26" s="203"/>
      <c r="F26" s="659"/>
      <c r="G26" s="21"/>
      <c r="H26" s="21"/>
    </row>
    <row r="27" spans="1:8" ht="25.5">
      <c r="A27" s="237"/>
      <c r="B27" s="239"/>
      <c r="C27" s="677" t="s">
        <v>1985</v>
      </c>
      <c r="D27" s="696"/>
      <c r="E27" s="203"/>
      <c r="F27" s="659"/>
      <c r="G27" s="21"/>
      <c r="H27" s="21"/>
    </row>
    <row r="28" spans="1:8" ht="11.45" customHeight="1">
      <c r="A28" s="237"/>
      <c r="B28" s="239"/>
      <c r="C28" s="677" t="s">
        <v>1986</v>
      </c>
      <c r="D28" s="696"/>
      <c r="E28" s="203"/>
      <c r="F28" s="659"/>
      <c r="G28" s="21"/>
      <c r="H28" s="21"/>
    </row>
    <row r="29" spans="1:8">
      <c r="A29" s="237">
        <v>12</v>
      </c>
      <c r="B29" s="239"/>
      <c r="C29" s="677" t="s">
        <v>2119</v>
      </c>
      <c r="D29" s="238"/>
      <c r="E29" s="203" t="s">
        <v>30</v>
      </c>
      <c r="F29" s="659">
        <v>5</v>
      </c>
      <c r="G29" s="21"/>
      <c r="H29" s="21"/>
    </row>
    <row r="30" spans="1:8">
      <c r="A30" s="237">
        <v>13</v>
      </c>
      <c r="B30" s="239"/>
      <c r="C30" s="677" t="s">
        <v>15</v>
      </c>
      <c r="D30" s="238" t="s">
        <v>2120</v>
      </c>
      <c r="E30" s="203" t="s">
        <v>16</v>
      </c>
      <c r="F30" s="659">
        <v>15</v>
      </c>
      <c r="G30" s="21"/>
      <c r="H30" s="21"/>
    </row>
    <row r="31" spans="1:8" ht="12.6" customHeight="1">
      <c r="A31" s="237">
        <v>14</v>
      </c>
      <c r="B31" s="239"/>
      <c r="C31" s="677" t="s">
        <v>17</v>
      </c>
      <c r="D31" s="238" t="s">
        <v>18</v>
      </c>
      <c r="E31" s="203" t="s">
        <v>16</v>
      </c>
      <c r="F31" s="659">
        <v>52</v>
      </c>
      <c r="G31" s="21"/>
      <c r="H31" s="21"/>
    </row>
    <row r="32" spans="1:8" ht="25.5">
      <c r="A32" s="237">
        <v>15</v>
      </c>
      <c r="B32" s="239"/>
      <c r="C32" s="234" t="s">
        <v>1619</v>
      </c>
      <c r="D32" s="238"/>
      <c r="E32" s="203" t="s">
        <v>16</v>
      </c>
      <c r="F32" s="659">
        <v>228</v>
      </c>
      <c r="G32" s="21"/>
      <c r="H32" s="21"/>
    </row>
    <row r="33" spans="1:8">
      <c r="A33" s="237">
        <v>16</v>
      </c>
      <c r="B33" s="239"/>
      <c r="C33" s="677" t="s">
        <v>2121</v>
      </c>
      <c r="D33" s="238"/>
      <c r="E33" s="646" t="s">
        <v>13</v>
      </c>
      <c r="F33" s="659">
        <v>1</v>
      </c>
      <c r="G33" s="21"/>
      <c r="H33" s="21"/>
    </row>
    <row r="34" spans="1:8">
      <c r="A34" s="237"/>
      <c r="B34" s="239"/>
      <c r="C34" s="677"/>
      <c r="D34" s="238"/>
      <c r="E34" s="203"/>
      <c r="F34" s="659"/>
      <c r="G34" s="21"/>
      <c r="H34" s="21"/>
    </row>
    <row r="35" spans="1:8" ht="13.5">
      <c r="A35" s="348"/>
      <c r="B35" s="683"/>
      <c r="C35" s="349" t="s">
        <v>1032</v>
      </c>
      <c r="D35" s="349"/>
      <c r="E35" s="679"/>
      <c r="F35" s="648"/>
      <c r="G35" s="21"/>
      <c r="H35" s="21"/>
    </row>
    <row r="36" spans="1:8">
      <c r="A36" s="689">
        <v>1</v>
      </c>
      <c r="B36" s="678"/>
      <c r="C36" s="685" t="s">
        <v>20</v>
      </c>
      <c r="D36" s="676"/>
      <c r="E36" s="684" t="s">
        <v>10</v>
      </c>
      <c r="F36" s="658" t="s">
        <v>2122</v>
      </c>
      <c r="G36" s="21"/>
      <c r="H36" s="21"/>
    </row>
    <row r="37" spans="1:8">
      <c r="A37" s="691">
        <v>2</v>
      </c>
      <c r="B37" s="673"/>
      <c r="C37" s="685" t="s">
        <v>1033</v>
      </c>
      <c r="D37" s="238"/>
      <c r="E37" s="665" t="s">
        <v>10</v>
      </c>
      <c r="F37" s="657" t="s">
        <v>2122</v>
      </c>
      <c r="G37" s="21"/>
      <c r="H37" s="21"/>
    </row>
    <row r="38" spans="1:8" ht="25.5">
      <c r="A38" s="691">
        <v>3</v>
      </c>
      <c r="B38" s="673"/>
      <c r="C38" s="685" t="s">
        <v>2123</v>
      </c>
      <c r="D38" s="676"/>
      <c r="E38" s="646" t="s">
        <v>13</v>
      </c>
      <c r="F38" s="657">
        <v>2</v>
      </c>
      <c r="G38" s="21"/>
      <c r="H38" s="21"/>
    </row>
    <row r="39" spans="1:8">
      <c r="A39" s="689">
        <v>4</v>
      </c>
      <c r="B39" s="678"/>
      <c r="C39" s="677" t="s">
        <v>24</v>
      </c>
      <c r="D39" s="676"/>
      <c r="E39" s="684" t="s">
        <v>16</v>
      </c>
      <c r="F39" s="658">
        <v>15</v>
      </c>
      <c r="G39" s="21"/>
      <c r="H39" s="21"/>
    </row>
    <row r="40" spans="1:8">
      <c r="A40" s="691">
        <v>5</v>
      </c>
      <c r="B40" s="673"/>
      <c r="C40" s="204" t="s">
        <v>1034</v>
      </c>
      <c r="D40" s="238"/>
      <c r="E40" s="665" t="s">
        <v>16</v>
      </c>
      <c r="F40" s="657">
        <v>52</v>
      </c>
      <c r="G40" s="21"/>
      <c r="H40" s="21"/>
    </row>
    <row r="41" spans="1:8">
      <c r="A41" s="691">
        <v>6</v>
      </c>
      <c r="B41" s="673"/>
      <c r="C41" s="204" t="s">
        <v>2124</v>
      </c>
      <c r="D41" s="238"/>
      <c r="E41" s="665" t="s">
        <v>21</v>
      </c>
      <c r="F41" s="657">
        <v>8</v>
      </c>
      <c r="G41" s="21"/>
      <c r="H41" s="21"/>
    </row>
    <row r="42" spans="1:8">
      <c r="A42" s="229">
        <v>7</v>
      </c>
      <c r="B42" s="645"/>
      <c r="C42" s="677" t="s">
        <v>26</v>
      </c>
      <c r="D42" s="676"/>
      <c r="E42" s="646" t="s">
        <v>16</v>
      </c>
      <c r="F42" s="661">
        <v>295</v>
      </c>
      <c r="G42" s="21"/>
      <c r="H42" s="21"/>
    </row>
    <row r="43" spans="1:8" ht="25.5">
      <c r="A43" s="229">
        <v>8</v>
      </c>
      <c r="B43" s="645"/>
      <c r="C43" s="695" t="s">
        <v>1522</v>
      </c>
      <c r="D43" s="676"/>
      <c r="E43" s="646" t="s">
        <v>16</v>
      </c>
      <c r="F43" s="661">
        <v>228</v>
      </c>
      <c r="G43" s="21"/>
      <c r="H43" s="21"/>
    </row>
    <row r="44" spans="1:8">
      <c r="A44" s="229"/>
      <c r="B44" s="645"/>
      <c r="C44" s="695" t="s">
        <v>1620</v>
      </c>
      <c r="D44" s="676"/>
      <c r="E44" s="646"/>
      <c r="F44" s="661"/>
      <c r="G44" s="21"/>
      <c r="H44" s="21"/>
    </row>
    <row r="45" spans="1:8" ht="25.5">
      <c r="A45" s="229">
        <v>9</v>
      </c>
      <c r="B45" s="645"/>
      <c r="C45" s="695" t="s">
        <v>1035</v>
      </c>
      <c r="D45" s="676"/>
      <c r="E45" s="646" t="s">
        <v>16</v>
      </c>
      <c r="F45" s="661">
        <v>295</v>
      </c>
      <c r="G45" s="21"/>
      <c r="H45" s="21"/>
    </row>
    <row r="46" spans="1:8" s="16" customFormat="1">
      <c r="A46" s="689">
        <v>10</v>
      </c>
      <c r="B46" s="678"/>
      <c r="C46" s="695" t="s">
        <v>277</v>
      </c>
      <c r="D46" s="676"/>
      <c r="E46" s="646" t="s">
        <v>10</v>
      </c>
      <c r="F46" s="661" t="s">
        <v>2122</v>
      </c>
      <c r="G46" s="46"/>
      <c r="H46" s="46"/>
    </row>
    <row r="47" spans="1:8" ht="25.5">
      <c r="A47" s="689">
        <v>11</v>
      </c>
      <c r="B47" s="678"/>
      <c r="C47" s="204" t="s">
        <v>29</v>
      </c>
      <c r="D47" s="664"/>
      <c r="E47" s="684" t="s">
        <v>10</v>
      </c>
      <c r="F47" s="658" t="s">
        <v>2122</v>
      </c>
      <c r="G47" s="21"/>
      <c r="H47" s="21"/>
    </row>
    <row r="48" spans="1:8">
      <c r="A48" s="689">
        <v>12</v>
      </c>
      <c r="B48" s="678"/>
      <c r="C48" s="204" t="s">
        <v>1036</v>
      </c>
      <c r="D48" s="232"/>
      <c r="E48" s="646" t="s">
        <v>13</v>
      </c>
      <c r="F48" s="658">
        <v>1</v>
      </c>
    </row>
    <row r="49" spans="1:8" s="50" customFormat="1" ht="12.75" customHeight="1">
      <c r="A49" s="237">
        <v>13</v>
      </c>
      <c r="B49" s="239"/>
      <c r="C49" s="685" t="s">
        <v>2125</v>
      </c>
      <c r="D49" s="676"/>
      <c r="E49" s="203" t="s">
        <v>10</v>
      </c>
      <c r="F49" s="659" t="s">
        <v>2122</v>
      </c>
    </row>
    <row r="50" spans="1:8">
      <c r="A50" s="402"/>
      <c r="B50" s="410"/>
      <c r="C50" s="42"/>
      <c r="D50" s="42"/>
      <c r="E50" s="43"/>
      <c r="F50" s="428"/>
    </row>
    <row r="51" spans="1:8" ht="14.25">
      <c r="A51" s="383"/>
      <c r="B51" s="383"/>
      <c r="C51" s="414"/>
      <c r="D51" s="414"/>
      <c r="E51" s="414" t="s">
        <v>1</v>
      </c>
      <c r="F51" s="414"/>
    </row>
    <row r="52" spans="1:8" s="50" customFormat="1" ht="45" customHeight="1">
      <c r="A52"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2" s="998"/>
      <c r="C52" s="998"/>
      <c r="D52" s="998"/>
      <c r="E52" s="998"/>
      <c r="F52" s="998"/>
      <c r="G52" s="998"/>
      <c r="H52" s="998"/>
    </row>
  </sheetData>
  <mergeCells count="8">
    <mergeCell ref="A52:H5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J38"/>
  <sheetViews>
    <sheetView showZeros="0" view="pageBreakPreview" topLeftCell="A7" zoomScaleNormal="100" zoomScaleSheetLayoutView="100" workbookViewId="0">
      <selection activeCell="F11" sqref="F11:F36"/>
    </sheetView>
  </sheetViews>
  <sheetFormatPr defaultColWidth="9.140625" defaultRowHeight="12.75"/>
  <cols>
    <col min="1" max="1" width="5.42578125" style="14" customWidth="1"/>
    <col min="2" max="2" width="16.28515625" style="14" hidden="1" customWidth="1"/>
    <col min="3" max="3" width="40.28515625" style="14" customWidth="1"/>
    <col min="4" max="4" width="21.5703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3,2</v>
      </c>
      <c r="F1" s="10"/>
      <c r="G1" s="10"/>
      <c r="H1" s="10"/>
    </row>
    <row r="2" spans="1:8" s="9" customFormat="1" ht="18.75">
      <c r="A2" s="1001" t="str">
        <f>C9</f>
        <v>Ārējā sadzīves kanalizācija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258</v>
      </c>
      <c r="D9" s="245"/>
      <c r="E9" s="25"/>
      <c r="F9" s="26"/>
      <c r="G9" s="20"/>
      <c r="H9" s="21"/>
    </row>
    <row r="10" spans="1:8" ht="13.5">
      <c r="A10" s="656"/>
      <c r="B10" s="680"/>
      <c r="C10" s="693" t="s">
        <v>1037</v>
      </c>
      <c r="D10" s="693"/>
      <c r="E10" s="693"/>
      <c r="F10" s="693"/>
      <c r="G10" s="20"/>
      <c r="H10" s="21"/>
    </row>
    <row r="11" spans="1:8" ht="25.5">
      <c r="A11" s="694">
        <v>1</v>
      </c>
      <c r="B11" s="680"/>
      <c r="C11" s="655" t="s">
        <v>2127</v>
      </c>
      <c r="D11" s="674" t="s">
        <v>12</v>
      </c>
      <c r="E11" s="654" t="s">
        <v>10</v>
      </c>
      <c r="F11" s="654" t="s">
        <v>2128</v>
      </c>
      <c r="G11" s="20"/>
      <c r="H11" s="21"/>
    </row>
    <row r="12" spans="1:8" ht="25.5">
      <c r="A12" s="694">
        <v>2</v>
      </c>
      <c r="B12" s="680"/>
      <c r="C12" s="655" t="s">
        <v>2127</v>
      </c>
      <c r="D12" s="674" t="s">
        <v>305</v>
      </c>
      <c r="E12" s="654" t="s">
        <v>10</v>
      </c>
      <c r="F12" s="654">
        <v>8</v>
      </c>
      <c r="G12" s="20"/>
      <c r="H12" s="21"/>
    </row>
    <row r="13" spans="1:8" ht="16.899999999999999" customHeight="1">
      <c r="A13" s="694">
        <v>3</v>
      </c>
      <c r="B13" s="680"/>
      <c r="C13" s="653" t="s">
        <v>1987</v>
      </c>
      <c r="D13" s="652" t="s">
        <v>1621</v>
      </c>
      <c r="E13" s="345" t="s">
        <v>13</v>
      </c>
      <c r="F13" s="651">
        <v>3</v>
      </c>
      <c r="G13" s="20"/>
      <c r="H13" s="21"/>
    </row>
    <row r="14" spans="1:8">
      <c r="A14" s="694"/>
      <c r="B14" s="680"/>
      <c r="C14" s="653" t="s">
        <v>1523</v>
      </c>
      <c r="D14" s="652"/>
      <c r="E14" s="652"/>
      <c r="F14" s="650"/>
      <c r="G14" s="20"/>
      <c r="H14" s="21"/>
    </row>
    <row r="15" spans="1:8">
      <c r="A15" s="694"/>
      <c r="B15" s="680"/>
      <c r="C15" s="649" t="s">
        <v>2129</v>
      </c>
      <c r="D15" s="652"/>
      <c r="E15" s="652"/>
      <c r="F15" s="650"/>
      <c r="G15" s="20"/>
      <c r="H15" s="21"/>
    </row>
    <row r="16" spans="1:8">
      <c r="A16" s="692"/>
      <c r="B16" s="680"/>
      <c r="C16" s="649" t="s">
        <v>2130</v>
      </c>
      <c r="D16" s="652"/>
      <c r="E16" s="652"/>
      <c r="F16" s="650"/>
      <c r="G16" s="20"/>
      <c r="H16" s="21"/>
    </row>
    <row r="17" spans="1:8" ht="13.7" customHeight="1">
      <c r="A17" s="692">
        <v>4</v>
      </c>
      <c r="B17" s="680"/>
      <c r="C17" s="653" t="s">
        <v>1039</v>
      </c>
      <c r="D17" s="674"/>
      <c r="E17" s="345" t="s">
        <v>13</v>
      </c>
      <c r="F17" s="742">
        <v>1</v>
      </c>
      <c r="G17" s="21"/>
      <c r="H17" s="21"/>
    </row>
    <row r="18" spans="1:8">
      <c r="A18" s="692">
        <v>5</v>
      </c>
      <c r="B18" s="680"/>
      <c r="C18" s="649" t="s">
        <v>15</v>
      </c>
      <c r="D18" s="731" t="s">
        <v>2120</v>
      </c>
      <c r="E18" s="732" t="s">
        <v>16</v>
      </c>
      <c r="F18" s="742">
        <v>8</v>
      </c>
      <c r="G18" s="21"/>
      <c r="H18" s="21"/>
    </row>
    <row r="19" spans="1:8">
      <c r="A19" s="692">
        <v>6</v>
      </c>
      <c r="B19" s="680"/>
      <c r="C19" s="649" t="s">
        <v>17</v>
      </c>
      <c r="D19" s="731" t="s">
        <v>18</v>
      </c>
      <c r="E19" s="732" t="s">
        <v>16</v>
      </c>
      <c r="F19" s="742">
        <v>28</v>
      </c>
      <c r="G19" s="21"/>
      <c r="H19" s="21"/>
    </row>
    <row r="20" spans="1:8">
      <c r="A20" s="692">
        <v>7</v>
      </c>
      <c r="B20" s="680"/>
      <c r="C20" s="649" t="s">
        <v>1619</v>
      </c>
      <c r="D20" s="731"/>
      <c r="E20" s="732" t="s">
        <v>16</v>
      </c>
      <c r="F20" s="742"/>
      <c r="G20" s="21"/>
      <c r="H20" s="21"/>
    </row>
    <row r="21" spans="1:8">
      <c r="A21" s="692">
        <v>8</v>
      </c>
      <c r="B21" s="680"/>
      <c r="C21" s="733" t="s">
        <v>2121</v>
      </c>
      <c r="D21" s="731"/>
      <c r="E21" s="345" t="s">
        <v>13</v>
      </c>
      <c r="F21" s="742">
        <v>1</v>
      </c>
      <c r="G21" s="21"/>
      <c r="H21" s="21"/>
    </row>
    <row r="22" spans="1:8">
      <c r="A22" s="692"/>
      <c r="B22" s="680"/>
      <c r="C22" s="653"/>
      <c r="D22" s="674"/>
      <c r="E22" s="654"/>
      <c r="F22" s="742"/>
      <c r="G22" s="21"/>
      <c r="H22" s="21"/>
    </row>
    <row r="23" spans="1:8" ht="13.5">
      <c r="A23" s="734"/>
      <c r="B23" s="680"/>
      <c r="C23" s="735" t="s">
        <v>1040</v>
      </c>
      <c r="D23" s="735"/>
      <c r="E23" s="735"/>
      <c r="F23" s="743"/>
      <c r="G23" s="21"/>
      <c r="H23" s="21"/>
    </row>
    <row r="24" spans="1:8">
      <c r="A24" s="694">
        <v>1</v>
      </c>
      <c r="B24" s="680"/>
      <c r="C24" s="649" t="s">
        <v>20</v>
      </c>
      <c r="D24" s="736"/>
      <c r="E24" s="654" t="s">
        <v>10</v>
      </c>
      <c r="F24" s="742" t="s">
        <v>2131</v>
      </c>
      <c r="G24" s="21"/>
      <c r="H24" s="21"/>
    </row>
    <row r="25" spans="1:8">
      <c r="A25" s="694">
        <v>2</v>
      </c>
      <c r="B25" s="680"/>
      <c r="C25" s="649" t="s">
        <v>2132</v>
      </c>
      <c r="D25" s="736"/>
      <c r="E25" s="654" t="s">
        <v>21</v>
      </c>
      <c r="F25" s="742">
        <v>5</v>
      </c>
      <c r="G25" s="21"/>
      <c r="H25" s="21"/>
    </row>
    <row r="26" spans="1:8">
      <c r="A26" s="694">
        <v>3</v>
      </c>
      <c r="B26" s="680"/>
      <c r="C26" s="649" t="s">
        <v>22</v>
      </c>
      <c r="D26" s="736"/>
      <c r="E26" s="654" t="s">
        <v>10</v>
      </c>
      <c r="F26" s="742" t="s">
        <v>2131</v>
      </c>
      <c r="G26" s="21"/>
      <c r="H26" s="21"/>
    </row>
    <row r="27" spans="1:8">
      <c r="A27" s="694">
        <v>4</v>
      </c>
      <c r="B27" s="680"/>
      <c r="C27" s="649" t="s">
        <v>23</v>
      </c>
      <c r="D27" s="731"/>
      <c r="E27" s="345" t="s">
        <v>13</v>
      </c>
      <c r="F27" s="742">
        <v>3</v>
      </c>
      <c r="G27" s="21"/>
      <c r="H27" s="21"/>
    </row>
    <row r="28" spans="1:8" ht="27" customHeight="1">
      <c r="A28" s="737">
        <v>5</v>
      </c>
      <c r="B28" s="680"/>
      <c r="C28" s="649" t="s">
        <v>24</v>
      </c>
      <c r="D28" s="731"/>
      <c r="E28" s="738" t="s">
        <v>16</v>
      </c>
      <c r="F28" s="742">
        <v>8</v>
      </c>
      <c r="G28" s="21"/>
      <c r="H28" s="21"/>
    </row>
    <row r="29" spans="1:8">
      <c r="A29" s="739">
        <v>6</v>
      </c>
      <c r="B29" s="680"/>
      <c r="C29" s="740" t="s">
        <v>25</v>
      </c>
      <c r="D29" s="731"/>
      <c r="E29" s="741" t="s">
        <v>16</v>
      </c>
      <c r="F29" s="742">
        <v>28</v>
      </c>
      <c r="G29" s="21"/>
      <c r="H29" s="21"/>
    </row>
    <row r="30" spans="1:8">
      <c r="A30" s="739">
        <v>7</v>
      </c>
      <c r="B30" s="680"/>
      <c r="C30" s="740" t="s">
        <v>26</v>
      </c>
      <c r="D30" s="731"/>
      <c r="E30" s="741" t="s">
        <v>16</v>
      </c>
      <c r="F30" s="742">
        <v>110</v>
      </c>
      <c r="G30" s="21"/>
      <c r="H30" s="21"/>
    </row>
    <row r="31" spans="1:8" s="16" customFormat="1">
      <c r="A31" s="739">
        <v>8</v>
      </c>
      <c r="B31" s="680"/>
      <c r="C31" s="740" t="s">
        <v>1522</v>
      </c>
      <c r="D31" s="731"/>
      <c r="E31" s="741" t="s">
        <v>16</v>
      </c>
      <c r="F31" s="742">
        <v>74</v>
      </c>
      <c r="G31" s="46"/>
      <c r="H31" s="46"/>
    </row>
    <row r="32" spans="1:8" s="16" customFormat="1">
      <c r="A32" s="739"/>
      <c r="B32" s="680"/>
      <c r="C32" s="740" t="s">
        <v>1620</v>
      </c>
      <c r="D32" s="731"/>
      <c r="E32" s="741"/>
      <c r="F32" s="742"/>
      <c r="G32" s="46"/>
      <c r="H32" s="46"/>
    </row>
    <row r="33" spans="1:8">
      <c r="A33" s="739">
        <v>9</v>
      </c>
      <c r="B33" s="680"/>
      <c r="C33" s="740" t="s">
        <v>27</v>
      </c>
      <c r="D33" s="731"/>
      <c r="E33" s="741" t="s">
        <v>16</v>
      </c>
      <c r="F33" s="742">
        <v>110</v>
      </c>
      <c r="G33" s="21"/>
      <c r="H33" s="21"/>
    </row>
    <row r="34" spans="1:8">
      <c r="A34" s="739">
        <v>10</v>
      </c>
      <c r="B34" s="680"/>
      <c r="C34" s="649" t="s">
        <v>28</v>
      </c>
      <c r="D34" s="731"/>
      <c r="E34" s="741" t="s">
        <v>10</v>
      </c>
      <c r="F34" s="742" t="s">
        <v>2131</v>
      </c>
    </row>
    <row r="35" spans="1:8" s="50" customFormat="1" ht="12.75" customHeight="1">
      <c r="A35" s="739">
        <v>11</v>
      </c>
      <c r="B35" s="680"/>
      <c r="C35" s="649" t="s">
        <v>29</v>
      </c>
      <c r="D35" s="731"/>
      <c r="E35" s="741" t="s">
        <v>10</v>
      </c>
      <c r="F35" s="742" t="s">
        <v>2131</v>
      </c>
    </row>
    <row r="36" spans="1:8">
      <c r="A36" s="739">
        <v>12</v>
      </c>
      <c r="B36" s="680"/>
      <c r="C36" s="740" t="s">
        <v>2125</v>
      </c>
      <c r="D36" s="731"/>
      <c r="E36" s="741" t="s">
        <v>10</v>
      </c>
      <c r="F36" s="742" t="s">
        <v>2131</v>
      </c>
    </row>
    <row r="37" spans="1:8" ht="14.25">
      <c r="A37" s="383"/>
      <c r="B37" s="383"/>
      <c r="C37" s="414"/>
      <c r="D37" s="414"/>
      <c r="E37" s="414" t="s">
        <v>1</v>
      </c>
      <c r="F37" s="414"/>
    </row>
    <row r="38" spans="1:8" s="50" customFormat="1" ht="45" customHeight="1">
      <c r="A38"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8" s="998"/>
      <c r="C38" s="998"/>
      <c r="D38" s="998"/>
      <c r="E38" s="998"/>
      <c r="F38" s="998"/>
      <c r="G38" s="998"/>
      <c r="H38" s="998"/>
    </row>
  </sheetData>
  <mergeCells count="8">
    <mergeCell ref="A38:H3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J76"/>
  <sheetViews>
    <sheetView showZeros="0" view="pageBreakPreview" topLeftCell="A43" zoomScaleNormal="100" zoomScaleSheetLayoutView="100" workbookViewId="0">
      <selection activeCell="F9" sqref="F9:F70"/>
    </sheetView>
  </sheetViews>
  <sheetFormatPr defaultColWidth="9.140625" defaultRowHeight="12.75"/>
  <cols>
    <col min="1" max="1" width="6.7109375" style="14" customWidth="1"/>
    <col min="2" max="2" width="16.28515625" style="14" hidden="1" customWidth="1"/>
    <col min="3" max="3" width="43.425781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99" t="s">
        <v>8</v>
      </c>
      <c r="B1" s="999"/>
      <c r="C1" s="999"/>
      <c r="D1" s="10" t="str">
        <f ca="1">MID(CELL("filename",A1), FIND("]", CELL("filename",A1))+ 1, 255)</f>
        <v>3,3</v>
      </c>
      <c r="F1" s="10"/>
      <c r="G1" s="10"/>
      <c r="H1" s="10"/>
    </row>
    <row r="2" spans="1:8" s="9" customFormat="1" ht="18.75">
      <c r="A2" s="1001" t="str">
        <f>C9</f>
        <v>Ārējā lietus ūdens kanalizācija</v>
      </c>
      <c r="B2" s="1001"/>
      <c r="C2" s="1001"/>
      <c r="D2" s="1001"/>
      <c r="E2" s="1001"/>
      <c r="F2" s="1001"/>
      <c r="G2" s="1001"/>
      <c r="H2" s="1001"/>
    </row>
    <row r="3" spans="1:8" ht="13.7" customHeight="1">
      <c r="A3" s="11" t="s">
        <v>1667</v>
      </c>
      <c r="B3" s="11"/>
      <c r="C3" s="13"/>
      <c r="D3" s="13"/>
      <c r="E3" s="13"/>
      <c r="F3" s="13"/>
    </row>
    <row r="4" spans="1:8" s="16" customFormat="1">
      <c r="A4" s="11" t="s">
        <v>1668</v>
      </c>
      <c r="B4" s="11"/>
      <c r="C4" s="15"/>
      <c r="D4" s="15"/>
      <c r="E4" s="15"/>
      <c r="F4" s="15"/>
    </row>
    <row r="5" spans="1:8" s="16" customFormat="1">
      <c r="A5" s="11" t="s">
        <v>1669</v>
      </c>
      <c r="B5" s="11"/>
      <c r="C5" s="17"/>
      <c r="D5" s="18"/>
      <c r="E5" s="18"/>
      <c r="F5" s="18"/>
    </row>
    <row r="6" spans="1:8">
      <c r="A6" s="19"/>
      <c r="B6" s="19"/>
    </row>
    <row r="7" spans="1:8" ht="14.25" customHeight="1">
      <c r="A7" s="1002" t="s">
        <v>0</v>
      </c>
      <c r="B7" s="1003"/>
      <c r="C7" s="1028" t="s">
        <v>2</v>
      </c>
      <c r="D7" s="1029"/>
      <c r="E7" s="1007" t="s">
        <v>3</v>
      </c>
      <c r="F7" s="1008" t="s">
        <v>4</v>
      </c>
      <c r="G7" s="20"/>
      <c r="H7" s="21"/>
    </row>
    <row r="8" spans="1:8" ht="59.25" customHeight="1">
      <c r="A8" s="1002"/>
      <c r="B8" s="1004"/>
      <c r="C8" s="1030"/>
      <c r="D8" s="1031"/>
      <c r="E8" s="1007"/>
      <c r="F8" s="1008"/>
      <c r="G8" s="20"/>
      <c r="H8" s="21"/>
    </row>
    <row r="9" spans="1:8">
      <c r="A9" s="22"/>
      <c r="B9" s="23"/>
      <c r="C9" s="244" t="s">
        <v>259</v>
      </c>
      <c r="D9" s="245"/>
      <c r="E9" s="25"/>
      <c r="F9" s="26"/>
      <c r="G9" s="20"/>
      <c r="H9" s="21"/>
    </row>
    <row r="10" spans="1:8" ht="13.5">
      <c r="A10" s="744"/>
      <c r="B10" s="454"/>
      <c r="C10" s="349" t="s">
        <v>9</v>
      </c>
      <c r="D10" s="349"/>
      <c r="E10" s="349"/>
      <c r="F10" s="749"/>
      <c r="G10" s="21"/>
      <c r="H10" s="21"/>
    </row>
    <row r="11" spans="1:8">
      <c r="A11" s="229">
        <v>1</v>
      </c>
      <c r="B11" s="454"/>
      <c r="C11" s="745" t="s">
        <v>2133</v>
      </c>
      <c r="D11" s="231" t="s">
        <v>2134</v>
      </c>
      <c r="E11" s="645" t="s">
        <v>10</v>
      </c>
      <c r="F11" s="750">
        <v>226</v>
      </c>
      <c r="G11" s="21"/>
      <c r="H11" s="21"/>
    </row>
    <row r="12" spans="1:8">
      <c r="A12" s="237"/>
      <c r="B12" s="454"/>
      <c r="C12" s="677" t="s">
        <v>2135</v>
      </c>
      <c r="D12" s="238"/>
      <c r="E12" s="239"/>
      <c r="F12" s="751"/>
      <c r="G12" s="21"/>
      <c r="H12" s="21"/>
    </row>
    <row r="13" spans="1:8">
      <c r="A13" s="229">
        <v>2</v>
      </c>
      <c r="B13" s="454"/>
      <c r="C13" s="745" t="s">
        <v>2133</v>
      </c>
      <c r="D13" s="746" t="s">
        <v>11</v>
      </c>
      <c r="E13" s="239" t="s">
        <v>10</v>
      </c>
      <c r="F13" s="751">
        <v>263</v>
      </c>
      <c r="G13" s="21"/>
      <c r="H13" s="21"/>
    </row>
    <row r="14" spans="1:8">
      <c r="A14" s="229"/>
      <c r="B14" s="454"/>
      <c r="C14" s="664" t="s">
        <v>2135</v>
      </c>
      <c r="D14" s="746"/>
      <c r="E14" s="239"/>
      <c r="F14" s="751"/>
      <c r="G14" s="21"/>
      <c r="H14" s="21"/>
    </row>
    <row r="15" spans="1:8">
      <c r="A15" s="237">
        <v>3</v>
      </c>
      <c r="B15" s="454"/>
      <c r="C15" s="745" t="s">
        <v>2133</v>
      </c>
      <c r="D15" s="746" t="s">
        <v>12</v>
      </c>
      <c r="E15" s="239" t="s">
        <v>10</v>
      </c>
      <c r="F15" s="751">
        <v>195</v>
      </c>
      <c r="G15" s="21"/>
      <c r="H15" s="21"/>
    </row>
    <row r="16" spans="1:8">
      <c r="A16" s="237"/>
      <c r="B16" s="454"/>
      <c r="C16" s="664" t="s">
        <v>2135</v>
      </c>
      <c r="D16" s="746"/>
      <c r="E16" s="239"/>
      <c r="F16" s="751"/>
      <c r="G16" s="21"/>
      <c r="H16" s="21"/>
    </row>
    <row r="17" spans="1:8">
      <c r="A17" s="237">
        <v>4</v>
      </c>
      <c r="B17" s="454"/>
      <c r="C17" s="745" t="s">
        <v>2133</v>
      </c>
      <c r="D17" s="231" t="s">
        <v>305</v>
      </c>
      <c r="E17" s="645" t="s">
        <v>10</v>
      </c>
      <c r="F17" s="750" t="s">
        <v>2136</v>
      </c>
      <c r="G17" s="21"/>
      <c r="H17" s="21"/>
    </row>
    <row r="18" spans="1:8">
      <c r="A18" s="237"/>
      <c r="B18" s="454"/>
      <c r="C18" s="664" t="s">
        <v>2135</v>
      </c>
      <c r="D18" s="231"/>
      <c r="E18" s="645"/>
      <c r="F18" s="750"/>
      <c r="G18" s="21"/>
      <c r="H18" s="21"/>
    </row>
    <row r="19" spans="1:8">
      <c r="A19" s="237">
        <v>5</v>
      </c>
      <c r="B19" s="454"/>
      <c r="C19" s="745" t="s">
        <v>1703</v>
      </c>
      <c r="D19" s="747" t="s">
        <v>14</v>
      </c>
      <c r="E19" s="646" t="s">
        <v>13</v>
      </c>
      <c r="F19" s="661">
        <v>3</v>
      </c>
      <c r="G19" s="21"/>
      <c r="H19" s="21"/>
    </row>
    <row r="20" spans="1:8">
      <c r="A20" s="237"/>
      <c r="B20" s="454"/>
      <c r="C20" s="748" t="s">
        <v>1523</v>
      </c>
      <c r="D20" s="747"/>
      <c r="E20" s="686"/>
      <c r="F20" s="661"/>
      <c r="G20" s="21"/>
      <c r="H20" s="21"/>
    </row>
    <row r="21" spans="1:8">
      <c r="A21" s="237"/>
      <c r="B21" s="454"/>
      <c r="C21" s="664" t="s">
        <v>2137</v>
      </c>
      <c r="D21" s="747"/>
      <c r="E21" s="686"/>
      <c r="F21" s="661"/>
      <c r="G21" s="21"/>
      <c r="H21" s="21"/>
    </row>
    <row r="22" spans="1:8">
      <c r="A22" s="237"/>
      <c r="B22" s="454"/>
      <c r="C22" s="664" t="s">
        <v>2138</v>
      </c>
      <c r="D22" s="747"/>
      <c r="E22" s="686"/>
      <c r="F22" s="661"/>
      <c r="G22" s="21"/>
      <c r="H22" s="21"/>
    </row>
    <row r="23" spans="1:8">
      <c r="A23" s="237">
        <v>6</v>
      </c>
      <c r="B23" s="454"/>
      <c r="C23" s="745" t="s">
        <v>1703</v>
      </c>
      <c r="D23" s="747" t="s">
        <v>14</v>
      </c>
      <c r="E23" s="646" t="s">
        <v>13</v>
      </c>
      <c r="F23" s="661">
        <v>2</v>
      </c>
      <c r="G23" s="21"/>
      <c r="H23" s="21"/>
    </row>
    <row r="24" spans="1:8">
      <c r="A24" s="237"/>
      <c r="B24" s="454"/>
      <c r="C24" s="748" t="s">
        <v>1523</v>
      </c>
      <c r="D24" s="747"/>
      <c r="E24" s="686"/>
      <c r="F24" s="661"/>
      <c r="G24" s="21"/>
      <c r="H24" s="21"/>
    </row>
    <row r="25" spans="1:8">
      <c r="A25" s="237"/>
      <c r="B25" s="454"/>
      <c r="C25" s="664" t="s">
        <v>2137</v>
      </c>
      <c r="D25" s="747"/>
      <c r="E25" s="686"/>
      <c r="F25" s="661"/>
      <c r="G25" s="21"/>
      <c r="H25" s="21"/>
    </row>
    <row r="26" spans="1:8">
      <c r="A26" s="237"/>
      <c r="B26" s="454"/>
      <c r="C26" s="664" t="s">
        <v>2139</v>
      </c>
      <c r="D26" s="747"/>
      <c r="E26" s="686"/>
      <c r="F26" s="661"/>
      <c r="G26" s="21"/>
      <c r="H26" s="21"/>
    </row>
    <row r="27" spans="1:8">
      <c r="A27" s="237">
        <v>7</v>
      </c>
      <c r="B27" s="454"/>
      <c r="C27" s="745" t="s">
        <v>1703</v>
      </c>
      <c r="D27" s="747" t="s">
        <v>14</v>
      </c>
      <c r="E27" s="646" t="s">
        <v>13</v>
      </c>
      <c r="F27" s="661">
        <v>2</v>
      </c>
      <c r="G27" s="21"/>
      <c r="H27" s="21"/>
    </row>
    <row r="28" spans="1:8">
      <c r="A28" s="237"/>
      <c r="B28" s="454"/>
      <c r="C28" s="748" t="s">
        <v>1523</v>
      </c>
      <c r="D28" s="747"/>
      <c r="E28" s="686"/>
      <c r="F28" s="661"/>
      <c r="G28" s="21"/>
      <c r="H28" s="21"/>
    </row>
    <row r="29" spans="1:8">
      <c r="A29" s="237"/>
      <c r="B29" s="454"/>
      <c r="C29" s="664" t="s">
        <v>2137</v>
      </c>
      <c r="D29" s="747"/>
      <c r="E29" s="686"/>
      <c r="F29" s="661"/>
      <c r="G29" s="21"/>
      <c r="H29" s="21"/>
    </row>
    <row r="30" spans="1:8">
      <c r="A30" s="237"/>
      <c r="B30" s="454"/>
      <c r="C30" s="664" t="s">
        <v>2140</v>
      </c>
      <c r="D30" s="747"/>
      <c r="E30" s="686"/>
      <c r="F30" s="661"/>
      <c r="G30" s="21"/>
      <c r="H30" s="21"/>
    </row>
    <row r="31" spans="1:8">
      <c r="A31" s="237">
        <v>8</v>
      </c>
      <c r="B31" s="454"/>
      <c r="C31" s="745" t="s">
        <v>1703</v>
      </c>
      <c r="D31" s="747" t="s">
        <v>14</v>
      </c>
      <c r="E31" s="646" t="s">
        <v>13</v>
      </c>
      <c r="F31" s="661">
        <v>13</v>
      </c>
      <c r="G31" s="21"/>
      <c r="H31" s="21"/>
    </row>
    <row r="32" spans="1:8">
      <c r="A32" s="237"/>
      <c r="B32" s="454"/>
      <c r="C32" s="748" t="s">
        <v>1523</v>
      </c>
      <c r="D32" s="747"/>
      <c r="E32" s="686"/>
      <c r="F32" s="661"/>
      <c r="G32" s="21"/>
      <c r="H32" s="21"/>
    </row>
    <row r="33" spans="1:8">
      <c r="A33" s="237"/>
      <c r="B33" s="454"/>
      <c r="C33" s="664" t="s">
        <v>2141</v>
      </c>
      <c r="D33" s="747"/>
      <c r="E33" s="686"/>
      <c r="F33" s="661"/>
      <c r="G33" s="21"/>
      <c r="H33" s="21"/>
    </row>
    <row r="34" spans="1:8">
      <c r="A34" s="237"/>
      <c r="B34" s="454"/>
      <c r="C34" s="664" t="s">
        <v>2142</v>
      </c>
      <c r="D34" s="747"/>
      <c r="E34" s="686"/>
      <c r="F34" s="661"/>
      <c r="G34" s="21"/>
      <c r="H34" s="21"/>
    </row>
    <row r="35" spans="1:8">
      <c r="A35" s="237">
        <v>9</v>
      </c>
      <c r="B35" s="454"/>
      <c r="C35" s="745" t="s">
        <v>1703</v>
      </c>
      <c r="D35" s="747" t="s">
        <v>14</v>
      </c>
      <c r="E35" s="646" t="s">
        <v>13</v>
      </c>
      <c r="F35" s="661">
        <v>4</v>
      </c>
      <c r="G35" s="21"/>
      <c r="H35" s="21"/>
    </row>
    <row r="36" spans="1:8">
      <c r="A36" s="237"/>
      <c r="B36" s="454"/>
      <c r="C36" s="748" t="s">
        <v>1523</v>
      </c>
      <c r="D36" s="747"/>
      <c r="E36" s="686"/>
      <c r="F36" s="661"/>
      <c r="G36" s="21"/>
      <c r="H36" s="21"/>
    </row>
    <row r="37" spans="1:8">
      <c r="A37" s="237"/>
      <c r="B37" s="454"/>
      <c r="C37" s="664" t="s">
        <v>2141</v>
      </c>
      <c r="D37" s="747"/>
      <c r="E37" s="686"/>
      <c r="F37" s="661"/>
      <c r="G37" s="21"/>
      <c r="H37" s="21"/>
    </row>
    <row r="38" spans="1:8">
      <c r="A38" s="237"/>
      <c r="B38" s="454"/>
      <c r="C38" s="664" t="s">
        <v>2143</v>
      </c>
      <c r="D38" s="747"/>
      <c r="E38" s="686"/>
      <c r="F38" s="661"/>
      <c r="G38" s="21"/>
      <c r="H38" s="21"/>
    </row>
    <row r="39" spans="1:8">
      <c r="A39" s="237">
        <v>10</v>
      </c>
      <c r="B39" s="454"/>
      <c r="C39" s="745" t="s">
        <v>1704</v>
      </c>
      <c r="D39" s="747" t="s">
        <v>397</v>
      </c>
      <c r="E39" s="646" t="s">
        <v>13</v>
      </c>
      <c r="F39" s="661">
        <v>6</v>
      </c>
      <c r="G39" s="21"/>
      <c r="H39" s="21"/>
    </row>
    <row r="40" spans="1:8">
      <c r="A40" s="237"/>
      <c r="B40" s="454"/>
      <c r="C40" s="748" t="s">
        <v>1523</v>
      </c>
      <c r="D40" s="747"/>
      <c r="E40" s="686"/>
      <c r="F40" s="661"/>
      <c r="G40" s="21"/>
      <c r="H40" s="21"/>
    </row>
    <row r="41" spans="1:8">
      <c r="A41" s="237"/>
      <c r="B41" s="454"/>
      <c r="C41" s="664" t="s">
        <v>2137</v>
      </c>
      <c r="D41" s="747"/>
      <c r="E41" s="686"/>
      <c r="F41" s="661"/>
      <c r="G41" s="21"/>
      <c r="H41" s="21"/>
    </row>
    <row r="42" spans="1:8">
      <c r="A42" s="237"/>
      <c r="B42" s="454"/>
      <c r="C42" s="664" t="s">
        <v>2138</v>
      </c>
      <c r="D42" s="747"/>
      <c r="E42" s="686"/>
      <c r="F42" s="661"/>
      <c r="G42" s="21"/>
      <c r="H42" s="21"/>
    </row>
    <row r="43" spans="1:8">
      <c r="A43" s="237">
        <v>11</v>
      </c>
      <c r="B43" s="454"/>
      <c r="C43" s="745" t="s">
        <v>1704</v>
      </c>
      <c r="D43" s="747" t="s">
        <v>397</v>
      </c>
      <c r="E43" s="646" t="s">
        <v>13</v>
      </c>
      <c r="F43" s="661">
        <v>2</v>
      </c>
      <c r="G43" s="21"/>
      <c r="H43" s="21"/>
    </row>
    <row r="44" spans="1:8">
      <c r="A44" s="237"/>
      <c r="B44" s="454"/>
      <c r="C44" s="748" t="s">
        <v>1523</v>
      </c>
      <c r="D44" s="747"/>
      <c r="E44" s="686"/>
      <c r="F44" s="661"/>
      <c r="G44" s="21"/>
      <c r="H44" s="21"/>
    </row>
    <row r="45" spans="1:8">
      <c r="A45" s="237"/>
      <c r="B45" s="454"/>
      <c r="C45" s="664" t="s">
        <v>2141</v>
      </c>
      <c r="D45" s="747"/>
      <c r="E45" s="686"/>
      <c r="F45" s="661"/>
      <c r="G45" s="21"/>
      <c r="H45" s="21"/>
    </row>
    <row r="46" spans="1:8">
      <c r="A46" s="237"/>
      <c r="B46" s="454"/>
      <c r="C46" s="664" t="s">
        <v>2142</v>
      </c>
      <c r="D46" s="747"/>
      <c r="E46" s="686"/>
      <c r="F46" s="661"/>
      <c r="G46" s="21"/>
      <c r="H46" s="21"/>
    </row>
    <row r="47" spans="1:8">
      <c r="A47" s="237">
        <v>12</v>
      </c>
      <c r="B47" s="454"/>
      <c r="C47" s="745" t="s">
        <v>1524</v>
      </c>
      <c r="D47" s="686" t="s">
        <v>14</v>
      </c>
      <c r="E47" s="646" t="s">
        <v>13</v>
      </c>
      <c r="F47" s="661">
        <v>18</v>
      </c>
      <c r="G47" s="21"/>
      <c r="H47" s="21"/>
    </row>
    <row r="48" spans="1:8">
      <c r="A48" s="237"/>
      <c r="B48" s="454"/>
      <c r="C48" s="745" t="s">
        <v>1525</v>
      </c>
      <c r="D48" s="686"/>
      <c r="E48" s="686"/>
      <c r="F48" s="752"/>
      <c r="G48" s="21"/>
      <c r="H48" s="21"/>
    </row>
    <row r="49" spans="1:8">
      <c r="A49" s="237"/>
      <c r="B49" s="454"/>
      <c r="C49" s="745" t="s">
        <v>1526</v>
      </c>
      <c r="D49" s="686"/>
      <c r="E49" s="686"/>
      <c r="F49" s="752"/>
      <c r="G49" s="21"/>
      <c r="H49" s="21"/>
    </row>
    <row r="50" spans="1:8">
      <c r="A50" s="237"/>
      <c r="B50" s="454"/>
      <c r="C50" s="745" t="s">
        <v>1527</v>
      </c>
      <c r="D50" s="686"/>
      <c r="E50" s="686"/>
      <c r="F50" s="752"/>
      <c r="G50" s="21"/>
      <c r="H50" s="21"/>
    </row>
    <row r="51" spans="1:8">
      <c r="A51" s="237"/>
      <c r="B51" s="454"/>
      <c r="C51" s="748" t="s">
        <v>1528</v>
      </c>
      <c r="D51" s="686"/>
      <c r="E51" s="686"/>
      <c r="F51" s="752"/>
      <c r="G51" s="21"/>
      <c r="H51" s="21"/>
    </row>
    <row r="52" spans="1:8">
      <c r="A52" s="237">
        <v>13</v>
      </c>
      <c r="B52" s="454"/>
      <c r="C52" s="664" t="s">
        <v>15</v>
      </c>
      <c r="D52" s="238" t="s">
        <v>2120</v>
      </c>
      <c r="E52" s="239" t="s">
        <v>16</v>
      </c>
      <c r="F52" s="753">
        <v>76</v>
      </c>
      <c r="G52" s="21"/>
      <c r="H52" s="21"/>
    </row>
    <row r="53" spans="1:8">
      <c r="A53" s="237">
        <v>14</v>
      </c>
      <c r="B53" s="454"/>
      <c r="C53" s="664" t="s">
        <v>17</v>
      </c>
      <c r="D53" s="238" t="s">
        <v>18</v>
      </c>
      <c r="E53" s="239" t="s">
        <v>16</v>
      </c>
      <c r="F53" s="753">
        <v>305</v>
      </c>
      <c r="G53" s="21"/>
      <c r="H53" s="21"/>
    </row>
    <row r="54" spans="1:8">
      <c r="A54" s="237">
        <v>15</v>
      </c>
      <c r="B54" s="454"/>
      <c r="C54" s="664" t="s">
        <v>2144</v>
      </c>
      <c r="D54" s="231" t="s">
        <v>2118</v>
      </c>
      <c r="E54" s="645" t="s">
        <v>30</v>
      </c>
      <c r="F54" s="661">
        <v>22</v>
      </c>
      <c r="G54" s="21"/>
      <c r="H54" s="21"/>
    </row>
    <row r="55" spans="1:8">
      <c r="A55" s="237">
        <v>16</v>
      </c>
      <c r="B55" s="454"/>
      <c r="C55" s="664" t="s">
        <v>2144</v>
      </c>
      <c r="D55" s="231" t="s">
        <v>283</v>
      </c>
      <c r="E55" s="645" t="s">
        <v>30</v>
      </c>
      <c r="F55" s="661">
        <v>1</v>
      </c>
      <c r="G55" s="21"/>
      <c r="H55" s="21"/>
    </row>
    <row r="56" spans="1:8">
      <c r="A56" s="237">
        <v>17</v>
      </c>
      <c r="B56" s="454"/>
      <c r="C56" s="664" t="s">
        <v>1619</v>
      </c>
      <c r="D56" s="231"/>
      <c r="E56" s="645" t="s">
        <v>16</v>
      </c>
      <c r="F56" s="661">
        <v>789</v>
      </c>
      <c r="G56" s="21"/>
      <c r="H56" s="21"/>
    </row>
    <row r="57" spans="1:8">
      <c r="A57" s="237">
        <v>18</v>
      </c>
      <c r="B57" s="454"/>
      <c r="C57" s="745" t="s">
        <v>1039</v>
      </c>
      <c r="D57" s="231"/>
      <c r="E57" s="646" t="s">
        <v>13</v>
      </c>
      <c r="F57" s="661">
        <v>1</v>
      </c>
      <c r="G57" s="21"/>
      <c r="H57" s="21"/>
    </row>
    <row r="58" spans="1:8" ht="13.5">
      <c r="A58" s="348"/>
      <c r="B58" s="454"/>
      <c r="C58" s="349" t="s">
        <v>19</v>
      </c>
      <c r="D58" s="231"/>
      <c r="E58" s="349"/>
      <c r="F58" s="662"/>
      <c r="G58" s="21"/>
      <c r="H58" s="21"/>
    </row>
    <row r="59" spans="1:8">
      <c r="A59" s="229">
        <v>1</v>
      </c>
      <c r="B59" s="454"/>
      <c r="C59" s="664" t="s">
        <v>20</v>
      </c>
      <c r="D59" s="231"/>
      <c r="E59" s="645" t="s">
        <v>10</v>
      </c>
      <c r="F59" s="750" t="s">
        <v>2145</v>
      </c>
      <c r="G59" s="21"/>
      <c r="H59" s="21"/>
    </row>
    <row r="60" spans="1:8">
      <c r="A60" s="229">
        <v>2</v>
      </c>
      <c r="B60" s="454"/>
      <c r="C60" s="664" t="s">
        <v>2132</v>
      </c>
      <c r="D60" s="231"/>
      <c r="E60" s="645" t="s">
        <v>21</v>
      </c>
      <c r="F60" s="750">
        <v>39</v>
      </c>
      <c r="G60" s="21"/>
      <c r="H60" s="21"/>
    </row>
    <row r="61" spans="1:8">
      <c r="A61" s="229">
        <v>3</v>
      </c>
      <c r="B61" s="454"/>
      <c r="C61" s="664" t="s">
        <v>22</v>
      </c>
      <c r="D61" s="231"/>
      <c r="E61" s="645" t="s">
        <v>10</v>
      </c>
      <c r="F61" s="750" t="s">
        <v>2145</v>
      </c>
      <c r="G61" s="21"/>
      <c r="H61" s="21"/>
    </row>
    <row r="62" spans="1:8">
      <c r="A62" s="229">
        <v>4</v>
      </c>
      <c r="B62" s="454"/>
      <c r="C62" s="664" t="s">
        <v>2146</v>
      </c>
      <c r="D62" s="231"/>
      <c r="E62" s="646" t="s">
        <v>13</v>
      </c>
      <c r="F62" s="750">
        <v>50</v>
      </c>
    </row>
    <row r="63" spans="1:8">
      <c r="A63" s="689">
        <v>5</v>
      </c>
      <c r="B63" s="454"/>
      <c r="C63" s="664" t="s">
        <v>24</v>
      </c>
      <c r="D63" s="231"/>
      <c r="E63" s="678" t="s">
        <v>16</v>
      </c>
      <c r="F63" s="754">
        <v>76</v>
      </c>
    </row>
    <row r="64" spans="1:8">
      <c r="A64" s="691">
        <v>6</v>
      </c>
      <c r="B64" s="454"/>
      <c r="C64" s="748" t="s">
        <v>25</v>
      </c>
      <c r="D64" s="231"/>
      <c r="E64" s="673" t="s">
        <v>16</v>
      </c>
      <c r="F64" s="755">
        <v>305</v>
      </c>
    </row>
    <row r="65" spans="1:8">
      <c r="A65" s="691">
        <v>7</v>
      </c>
      <c r="B65" s="454"/>
      <c r="C65" s="748" t="s">
        <v>26</v>
      </c>
      <c r="D65" s="231"/>
      <c r="E65" s="673" t="s">
        <v>16</v>
      </c>
      <c r="F65" s="755">
        <v>1170</v>
      </c>
    </row>
    <row r="66" spans="1:8">
      <c r="A66" s="691">
        <v>8</v>
      </c>
      <c r="B66" s="454"/>
      <c r="C66" s="748" t="s">
        <v>1522</v>
      </c>
      <c r="D66" s="231"/>
      <c r="E66" s="673" t="s">
        <v>16</v>
      </c>
      <c r="F66" s="755">
        <v>789</v>
      </c>
    </row>
    <row r="67" spans="1:8">
      <c r="A67" s="691"/>
      <c r="B67" s="454"/>
      <c r="C67" s="748" t="s">
        <v>1620</v>
      </c>
      <c r="D67" s="231"/>
      <c r="E67" s="673"/>
      <c r="F67" s="755"/>
    </row>
    <row r="68" spans="1:8">
      <c r="A68" s="691">
        <v>9</v>
      </c>
      <c r="B68" s="454"/>
      <c r="C68" s="748" t="s">
        <v>27</v>
      </c>
      <c r="D68" s="231"/>
      <c r="E68" s="673" t="s">
        <v>16</v>
      </c>
      <c r="F68" s="755">
        <v>1170</v>
      </c>
    </row>
    <row r="69" spans="1:8">
      <c r="A69" s="691">
        <v>10</v>
      </c>
      <c r="B69" s="454"/>
      <c r="C69" s="664" t="s">
        <v>2147</v>
      </c>
      <c r="D69" s="231"/>
      <c r="E69" s="645" t="s">
        <v>30</v>
      </c>
      <c r="F69" s="755">
        <v>23</v>
      </c>
    </row>
    <row r="70" spans="1:8">
      <c r="A70" s="691">
        <v>11</v>
      </c>
      <c r="B70" s="454"/>
      <c r="C70" s="664" t="s">
        <v>28</v>
      </c>
      <c r="D70" s="231"/>
      <c r="E70" s="673" t="s">
        <v>10</v>
      </c>
      <c r="F70" s="755" t="s">
        <v>2145</v>
      </c>
    </row>
    <row r="71" spans="1:8">
      <c r="A71" s="691">
        <v>12</v>
      </c>
      <c r="B71" s="454"/>
      <c r="C71" s="664" t="s">
        <v>29</v>
      </c>
      <c r="D71" s="231"/>
      <c r="E71" s="673" t="s">
        <v>10</v>
      </c>
      <c r="F71" s="755" t="s">
        <v>2145</v>
      </c>
    </row>
    <row r="72" spans="1:8">
      <c r="A72" s="691">
        <v>13</v>
      </c>
      <c r="B72" s="454"/>
      <c r="C72" s="748" t="s">
        <v>2125</v>
      </c>
      <c r="D72" s="231"/>
      <c r="E72" s="673" t="s">
        <v>10</v>
      </c>
      <c r="F72" s="755" t="s">
        <v>2145</v>
      </c>
    </row>
    <row r="73" spans="1:8">
      <c r="A73" s="402"/>
      <c r="B73" s="410"/>
      <c r="C73" s="42"/>
      <c r="D73" s="42"/>
      <c r="E73" s="43"/>
      <c r="F73" s="428"/>
    </row>
    <row r="74" spans="1:8" ht="14.25">
      <c r="A74" s="383"/>
      <c r="B74" s="383"/>
      <c r="C74" s="414"/>
      <c r="D74" s="414"/>
      <c r="E74" s="414" t="s">
        <v>1</v>
      </c>
      <c r="F74" s="414"/>
    </row>
    <row r="75" spans="1:8" s="50" customFormat="1" ht="12.75" customHeight="1">
      <c r="B75" s="51" t="str">
        <f>'1,1'!B22</f>
        <v>Piezīmes:</v>
      </c>
    </row>
    <row r="76" spans="1:8" s="50" customFormat="1" ht="45" customHeight="1">
      <c r="A76"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6" s="998"/>
      <c r="C76" s="998"/>
      <c r="D76" s="998"/>
      <c r="E76" s="998"/>
      <c r="F76" s="998"/>
      <c r="G76" s="998"/>
      <c r="H76" s="998"/>
    </row>
  </sheetData>
  <mergeCells count="8">
    <mergeCell ref="A76:H7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1:I79"/>
  <sheetViews>
    <sheetView showZeros="0" view="pageBreakPreview" zoomScaleNormal="100" zoomScaleSheetLayoutView="100" workbookViewId="0">
      <selection activeCell="C10" sqref="C10"/>
    </sheetView>
  </sheetViews>
  <sheetFormatPr defaultColWidth="9.140625" defaultRowHeight="12.75"/>
  <cols>
    <col min="1" max="1" width="8.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3,4</v>
      </c>
      <c r="E1" s="10"/>
      <c r="F1" s="10"/>
      <c r="G1" s="10"/>
    </row>
    <row r="2" spans="1:7" s="9" customFormat="1" ht="18.75">
      <c r="A2" s="1001" t="str">
        <f>C9</f>
        <v>ELT</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28" t="s">
        <v>2</v>
      </c>
      <c r="D7" s="1007" t="s">
        <v>3</v>
      </c>
      <c r="E7" s="1008" t="s">
        <v>4</v>
      </c>
      <c r="F7" s="20"/>
      <c r="G7" s="21"/>
    </row>
    <row r="8" spans="1:7" ht="59.25" customHeight="1">
      <c r="A8" s="1002"/>
      <c r="B8" s="1004"/>
      <c r="C8" s="1030"/>
      <c r="D8" s="1007"/>
      <c r="E8" s="1008"/>
      <c r="F8" s="20"/>
      <c r="G8" s="21"/>
    </row>
    <row r="9" spans="1:7">
      <c r="A9" s="612"/>
      <c r="B9" s="613"/>
      <c r="C9" s="614" t="s">
        <v>260</v>
      </c>
      <c r="D9" s="616"/>
      <c r="E9" s="617"/>
      <c r="F9" s="20"/>
      <c r="G9" s="21"/>
    </row>
    <row r="10" spans="1:7" ht="15.75">
      <c r="A10" s="627"/>
      <c r="B10" s="454"/>
      <c r="C10" s="775" t="s">
        <v>1117</v>
      </c>
      <c r="D10" s="775"/>
      <c r="E10" s="775"/>
      <c r="F10" s="20"/>
      <c r="G10" s="21"/>
    </row>
    <row r="11" spans="1:7" ht="15.75">
      <c r="A11" s="627"/>
      <c r="B11" s="454"/>
      <c r="C11" s="774" t="s">
        <v>1118</v>
      </c>
      <c r="D11" s="774"/>
      <c r="E11" s="774"/>
      <c r="F11" s="20"/>
      <c r="G11" s="21"/>
    </row>
    <row r="12" spans="1:7" ht="31.5">
      <c r="A12" s="773">
        <v>1</v>
      </c>
      <c r="B12" s="777"/>
      <c r="C12" s="778" t="s">
        <v>1114</v>
      </c>
      <c r="D12" s="779" t="s">
        <v>30</v>
      </c>
      <c r="E12" s="779">
        <v>2</v>
      </c>
      <c r="F12" s="20"/>
      <c r="G12" s="21"/>
    </row>
    <row r="13" spans="1:7" ht="47.25">
      <c r="A13" s="773">
        <v>2</v>
      </c>
      <c r="B13" s="777"/>
      <c r="C13" s="778" t="s">
        <v>2153</v>
      </c>
      <c r="D13" s="779" t="s">
        <v>10</v>
      </c>
      <c r="E13" s="776">
        <v>35</v>
      </c>
      <c r="F13" s="20"/>
      <c r="G13" s="21"/>
    </row>
    <row r="14" spans="1:7" ht="31.5">
      <c r="A14" s="773">
        <v>3</v>
      </c>
      <c r="B14" s="777"/>
      <c r="C14" s="778" t="s">
        <v>2154</v>
      </c>
      <c r="D14" s="779" t="s">
        <v>10</v>
      </c>
      <c r="E14" s="776">
        <v>12</v>
      </c>
      <c r="F14" s="20"/>
      <c r="G14" s="21"/>
    </row>
    <row r="15" spans="1:7" ht="47.25">
      <c r="A15" s="773">
        <v>4</v>
      </c>
      <c r="B15" s="777"/>
      <c r="C15" s="778" t="s">
        <v>1119</v>
      </c>
      <c r="D15" s="779" t="s">
        <v>10</v>
      </c>
      <c r="E15" s="779">
        <v>40</v>
      </c>
      <c r="F15" s="20"/>
      <c r="G15" s="21"/>
    </row>
    <row r="16" spans="1:7" ht="31.5">
      <c r="A16" s="773">
        <v>5</v>
      </c>
      <c r="B16" s="777"/>
      <c r="C16" s="778" t="s">
        <v>1116</v>
      </c>
      <c r="D16" s="779" t="s">
        <v>10</v>
      </c>
      <c r="E16" s="779">
        <v>164</v>
      </c>
      <c r="F16" s="20"/>
      <c r="G16" s="21"/>
    </row>
    <row r="17" spans="1:7" ht="31.5">
      <c r="A17" s="773">
        <v>6</v>
      </c>
      <c r="B17" s="777"/>
      <c r="C17" s="778" t="s">
        <v>1120</v>
      </c>
      <c r="D17" s="779" t="s">
        <v>10</v>
      </c>
      <c r="E17" s="779">
        <v>40</v>
      </c>
      <c r="F17" s="20"/>
      <c r="G17" s="21"/>
    </row>
    <row r="18" spans="1:7" ht="31.5">
      <c r="A18" s="773">
        <v>7</v>
      </c>
      <c r="B18" s="777"/>
      <c r="C18" s="778" t="s">
        <v>1121</v>
      </c>
      <c r="D18" s="779" t="s">
        <v>10</v>
      </c>
      <c r="E18" s="779">
        <v>94</v>
      </c>
      <c r="F18" s="20"/>
      <c r="G18" s="21"/>
    </row>
    <row r="19" spans="1:7" ht="31.5">
      <c r="A19" s="773">
        <v>8</v>
      </c>
      <c r="B19" s="777"/>
      <c r="C19" s="778" t="s">
        <v>1122</v>
      </c>
      <c r="D19" s="779" t="s">
        <v>10</v>
      </c>
      <c r="E19" s="779">
        <v>40</v>
      </c>
      <c r="F19" s="20"/>
      <c r="G19" s="21"/>
    </row>
    <row r="20" spans="1:7" ht="31.5">
      <c r="A20" s="773">
        <v>9</v>
      </c>
      <c r="B20" s="777"/>
      <c r="C20" s="778" t="s">
        <v>1123</v>
      </c>
      <c r="D20" s="779" t="s">
        <v>30</v>
      </c>
      <c r="E20" s="779">
        <v>6</v>
      </c>
      <c r="F20" s="20"/>
      <c r="G20" s="21"/>
    </row>
    <row r="21" spans="1:7" ht="31.5">
      <c r="A21" s="773">
        <v>10</v>
      </c>
      <c r="B21" s="777"/>
      <c r="C21" s="778" t="s">
        <v>1124</v>
      </c>
      <c r="D21" s="779" t="s">
        <v>10</v>
      </c>
      <c r="E21" s="780" t="s">
        <v>535</v>
      </c>
      <c r="F21" s="20"/>
      <c r="G21" s="21"/>
    </row>
    <row r="22" spans="1:7" ht="31.5">
      <c r="A22" s="773">
        <v>11</v>
      </c>
      <c r="B22" s="777"/>
      <c r="C22" s="778" t="s">
        <v>1125</v>
      </c>
      <c r="D22" s="779" t="s">
        <v>31</v>
      </c>
      <c r="E22" s="780" t="s">
        <v>531</v>
      </c>
      <c r="F22" s="20"/>
      <c r="G22" s="21"/>
    </row>
    <row r="23" spans="1:7" ht="31.5">
      <c r="A23" s="773">
        <v>12</v>
      </c>
      <c r="B23" s="777"/>
      <c r="C23" s="778" t="s">
        <v>1126</v>
      </c>
      <c r="D23" s="779" t="s">
        <v>31</v>
      </c>
      <c r="E23" s="780" t="s">
        <v>531</v>
      </c>
      <c r="F23" s="20"/>
      <c r="G23" s="21"/>
    </row>
    <row r="24" spans="1:7" ht="15.75">
      <c r="A24" s="781"/>
      <c r="B24" s="777"/>
      <c r="C24" s="806" t="s">
        <v>1127</v>
      </c>
      <c r="D24" s="782"/>
      <c r="E24" s="783"/>
      <c r="F24" s="20"/>
      <c r="G24" s="21"/>
    </row>
    <row r="25" spans="1:7" ht="15.75">
      <c r="A25" s="784">
        <v>1</v>
      </c>
      <c r="B25" s="777"/>
      <c r="C25" s="785" t="s">
        <v>1128</v>
      </c>
      <c r="D25" s="783" t="s">
        <v>10</v>
      </c>
      <c r="E25" s="783">
        <v>133</v>
      </c>
      <c r="F25" s="20"/>
      <c r="G25" s="21"/>
    </row>
    <row r="26" spans="1:7" ht="15.75">
      <c r="A26" s="784">
        <v>2</v>
      </c>
      <c r="B26" s="777"/>
      <c r="C26" s="785" t="s">
        <v>1129</v>
      </c>
      <c r="D26" s="783" t="s">
        <v>10</v>
      </c>
      <c r="E26" s="783">
        <v>12</v>
      </c>
      <c r="F26" s="20"/>
      <c r="G26" s="21"/>
    </row>
    <row r="27" spans="1:7" ht="15.75">
      <c r="A27" s="784">
        <v>3</v>
      </c>
      <c r="B27" s="777"/>
      <c r="C27" s="786" t="s">
        <v>1130</v>
      </c>
      <c r="D27" s="783" t="s">
        <v>10</v>
      </c>
      <c r="E27" s="783">
        <v>110</v>
      </c>
      <c r="F27" s="20"/>
      <c r="G27" s="21"/>
    </row>
    <row r="28" spans="1:7" ht="15.75">
      <c r="A28" s="784">
        <v>4</v>
      </c>
      <c r="B28" s="777"/>
      <c r="C28" s="786" t="s">
        <v>2155</v>
      </c>
      <c r="D28" s="783" t="s">
        <v>10</v>
      </c>
      <c r="E28" s="783">
        <v>40</v>
      </c>
      <c r="F28" s="20"/>
      <c r="G28" s="21"/>
    </row>
    <row r="29" spans="1:7" ht="31.5">
      <c r="A29" s="784">
        <v>5</v>
      </c>
      <c r="B29" s="777"/>
      <c r="C29" s="785" t="s">
        <v>2156</v>
      </c>
      <c r="D29" s="783" t="s">
        <v>10</v>
      </c>
      <c r="E29" s="783">
        <v>164</v>
      </c>
      <c r="F29" s="20"/>
      <c r="G29" s="21"/>
    </row>
    <row r="30" spans="1:7" ht="47.25">
      <c r="A30" s="784">
        <v>6</v>
      </c>
      <c r="B30" s="777"/>
      <c r="C30" s="785" t="s">
        <v>1529</v>
      </c>
      <c r="D30" s="779" t="s">
        <v>30</v>
      </c>
      <c r="E30" s="787" t="s">
        <v>521</v>
      </c>
      <c r="F30" s="20"/>
      <c r="G30" s="21"/>
    </row>
    <row r="31" spans="1:7" s="811" customFormat="1" ht="15.75">
      <c r="A31" s="807"/>
      <c r="B31" s="808"/>
      <c r="C31" s="806" t="s">
        <v>1131</v>
      </c>
      <c r="D31" s="806"/>
      <c r="E31" s="806"/>
      <c r="F31" s="809"/>
      <c r="G31" s="810"/>
    </row>
    <row r="32" spans="1:7" s="811" customFormat="1" ht="15.75">
      <c r="A32" s="807"/>
      <c r="B32" s="808"/>
      <c r="C32" s="806" t="s">
        <v>1118</v>
      </c>
      <c r="D32" s="806"/>
      <c r="E32" s="812"/>
      <c r="F32" s="809"/>
      <c r="G32" s="810"/>
    </row>
    <row r="33" spans="1:7" ht="15.75">
      <c r="A33" s="773">
        <v>1</v>
      </c>
      <c r="B33" s="777"/>
      <c r="C33" s="778" t="s">
        <v>1530</v>
      </c>
      <c r="D33" s="779" t="s">
        <v>10</v>
      </c>
      <c r="E33" s="779">
        <v>25</v>
      </c>
      <c r="F33" s="20"/>
      <c r="G33" s="21"/>
    </row>
    <row r="34" spans="1:7" ht="15.75">
      <c r="A34" s="773">
        <v>2</v>
      </c>
      <c r="B34" s="777"/>
      <c r="C34" s="788" t="s">
        <v>1531</v>
      </c>
      <c r="D34" s="789" t="s">
        <v>10</v>
      </c>
      <c r="E34" s="779">
        <v>25</v>
      </c>
      <c r="F34" s="20"/>
      <c r="G34" s="21"/>
    </row>
    <row r="35" spans="1:7" ht="15.75">
      <c r="A35" s="773">
        <v>3</v>
      </c>
      <c r="B35" s="777"/>
      <c r="C35" s="788" t="s">
        <v>2157</v>
      </c>
      <c r="D35" s="779" t="s">
        <v>30</v>
      </c>
      <c r="E35" s="779">
        <v>4</v>
      </c>
      <c r="F35" s="20"/>
      <c r="G35" s="21"/>
    </row>
    <row r="36" spans="1:7" ht="31.5">
      <c r="A36" s="773">
        <v>4</v>
      </c>
      <c r="B36" s="777"/>
      <c r="C36" s="778" t="s">
        <v>2158</v>
      </c>
      <c r="D36" s="779" t="s">
        <v>30</v>
      </c>
      <c r="E36" s="780" t="s">
        <v>512</v>
      </c>
      <c r="F36" s="20"/>
      <c r="G36" s="21"/>
    </row>
    <row r="37" spans="1:7" ht="15.75">
      <c r="A37" s="773">
        <v>5</v>
      </c>
      <c r="B37" s="777"/>
      <c r="C37" s="778" t="s">
        <v>1532</v>
      </c>
      <c r="D37" s="779" t="s">
        <v>30</v>
      </c>
      <c r="E37" s="780" t="s">
        <v>517</v>
      </c>
      <c r="F37" s="20"/>
      <c r="G37" s="21"/>
    </row>
    <row r="38" spans="1:7" ht="31.5">
      <c r="A38" s="773">
        <v>6</v>
      </c>
      <c r="B38" s="777"/>
      <c r="C38" s="790" t="s">
        <v>2159</v>
      </c>
      <c r="D38" s="791" t="s">
        <v>13</v>
      </c>
      <c r="E38" s="780" t="s">
        <v>511</v>
      </c>
      <c r="F38" s="20"/>
      <c r="G38" s="21"/>
    </row>
    <row r="39" spans="1:7" ht="31.5">
      <c r="A39" s="773">
        <v>7</v>
      </c>
      <c r="B39" s="777"/>
      <c r="C39" s="778" t="s">
        <v>2160</v>
      </c>
      <c r="D39" s="779" t="s">
        <v>30</v>
      </c>
      <c r="E39" s="780" t="s">
        <v>511</v>
      </c>
      <c r="F39" s="20"/>
      <c r="G39" s="21"/>
    </row>
    <row r="40" spans="1:7" ht="15.75">
      <c r="A40" s="773">
        <v>8</v>
      </c>
      <c r="B40" s="777"/>
      <c r="C40" s="790" t="s">
        <v>1132</v>
      </c>
      <c r="D40" s="791" t="s">
        <v>10</v>
      </c>
      <c r="E40" s="780" t="s">
        <v>2161</v>
      </c>
      <c r="F40" s="20"/>
      <c r="G40" s="21"/>
    </row>
    <row r="41" spans="1:7" ht="31.5">
      <c r="A41" s="773">
        <v>9</v>
      </c>
      <c r="B41" s="777"/>
      <c r="C41" s="790" t="s">
        <v>1133</v>
      </c>
      <c r="D41" s="779" t="s">
        <v>30</v>
      </c>
      <c r="E41" s="780" t="s">
        <v>517</v>
      </c>
      <c r="F41" s="20"/>
      <c r="G41" s="21"/>
    </row>
    <row r="42" spans="1:7" ht="15.75">
      <c r="A42" s="773">
        <v>10</v>
      </c>
      <c r="B42" s="777"/>
      <c r="C42" s="790" t="s">
        <v>1134</v>
      </c>
      <c r="D42" s="779" t="s">
        <v>30</v>
      </c>
      <c r="E42" s="780" t="s">
        <v>511</v>
      </c>
      <c r="F42" s="20"/>
      <c r="G42" s="21"/>
    </row>
    <row r="43" spans="1:7" ht="15.75">
      <c r="A43" s="773">
        <v>11</v>
      </c>
      <c r="B43" s="777"/>
      <c r="C43" s="790" t="s">
        <v>2162</v>
      </c>
      <c r="D43" s="779" t="s">
        <v>30</v>
      </c>
      <c r="E43" s="780" t="s">
        <v>521</v>
      </c>
      <c r="F43" s="20"/>
      <c r="G43" s="21"/>
    </row>
    <row r="44" spans="1:7" ht="15.75">
      <c r="A44" s="773">
        <v>12</v>
      </c>
      <c r="B44" s="777"/>
      <c r="C44" s="790" t="s">
        <v>2163</v>
      </c>
      <c r="D44" s="791" t="s">
        <v>13</v>
      </c>
      <c r="E44" s="780" t="s">
        <v>511</v>
      </c>
      <c r="F44" s="20"/>
      <c r="G44" s="21"/>
    </row>
    <row r="45" spans="1:7" s="805" customFormat="1" ht="15.75">
      <c r="A45" s="801"/>
      <c r="B45" s="802"/>
      <c r="C45" s="806" t="s">
        <v>1127</v>
      </c>
      <c r="D45" s="806"/>
      <c r="E45" s="813">
        <v>1</v>
      </c>
      <c r="F45" s="803"/>
      <c r="G45" s="804"/>
    </row>
    <row r="46" spans="1:7" ht="63">
      <c r="A46" s="784">
        <v>1</v>
      </c>
      <c r="B46" s="777"/>
      <c r="C46" s="785" t="s">
        <v>1135</v>
      </c>
      <c r="D46" s="791" t="s">
        <v>13</v>
      </c>
      <c r="E46" s="783">
        <v>1</v>
      </c>
      <c r="F46" s="20"/>
      <c r="G46" s="21"/>
    </row>
    <row r="47" spans="1:7" ht="252">
      <c r="A47" s="784">
        <v>2</v>
      </c>
      <c r="B47" s="777"/>
      <c r="C47" s="785" t="s">
        <v>2164</v>
      </c>
      <c r="D47" s="791" t="s">
        <v>13</v>
      </c>
      <c r="E47" s="783">
        <v>1</v>
      </c>
      <c r="F47" s="20"/>
      <c r="G47" s="21"/>
    </row>
    <row r="48" spans="1:7" ht="15.75">
      <c r="A48" s="784">
        <v>3</v>
      </c>
      <c r="B48" s="777"/>
      <c r="C48" s="786" t="s">
        <v>2165</v>
      </c>
      <c r="D48" s="783" t="s">
        <v>10</v>
      </c>
      <c r="E48" s="783">
        <v>25</v>
      </c>
      <c r="F48" s="20"/>
      <c r="G48" s="21"/>
    </row>
    <row r="49" spans="1:7" ht="31.5">
      <c r="A49" s="784">
        <v>4</v>
      </c>
      <c r="B49" s="777"/>
      <c r="C49" s="786" t="s">
        <v>2166</v>
      </c>
      <c r="D49" s="779" t="s">
        <v>10</v>
      </c>
      <c r="E49" s="783">
        <v>20</v>
      </c>
      <c r="F49" s="20"/>
      <c r="G49" s="21"/>
    </row>
    <row r="50" spans="1:7" ht="31.5">
      <c r="A50" s="784">
        <v>5</v>
      </c>
      <c r="B50" s="777"/>
      <c r="C50" s="786" t="s">
        <v>2167</v>
      </c>
      <c r="D50" s="779" t="s">
        <v>10</v>
      </c>
      <c r="E50" s="792">
        <v>28</v>
      </c>
      <c r="F50" s="20"/>
      <c r="G50" s="21"/>
    </row>
    <row r="51" spans="1:7" ht="31.5">
      <c r="A51" s="784">
        <v>6</v>
      </c>
      <c r="B51" s="777"/>
      <c r="C51" s="786" t="s">
        <v>2168</v>
      </c>
      <c r="D51" s="779" t="s">
        <v>10</v>
      </c>
      <c r="E51" s="792">
        <v>40</v>
      </c>
      <c r="F51" s="20"/>
      <c r="G51" s="21"/>
    </row>
    <row r="52" spans="1:7" ht="63">
      <c r="A52" s="784">
        <v>7</v>
      </c>
      <c r="B52" s="777"/>
      <c r="C52" s="793" t="s">
        <v>2169</v>
      </c>
      <c r="D52" s="779" t="s">
        <v>30</v>
      </c>
      <c r="E52" s="789" t="s">
        <v>517</v>
      </c>
      <c r="F52" s="20"/>
      <c r="G52" s="21"/>
    </row>
    <row r="53" spans="1:7" ht="31.5">
      <c r="A53" s="784">
        <v>8</v>
      </c>
      <c r="B53" s="777"/>
      <c r="C53" s="793" t="s">
        <v>2170</v>
      </c>
      <c r="D53" s="779" t="s">
        <v>30</v>
      </c>
      <c r="E53" s="789" t="s">
        <v>517</v>
      </c>
      <c r="F53" s="20"/>
      <c r="G53" s="21"/>
    </row>
    <row r="54" spans="1:7" ht="47.25">
      <c r="A54" s="784">
        <v>9</v>
      </c>
      <c r="B54" s="777"/>
      <c r="C54" s="790" t="s">
        <v>2171</v>
      </c>
      <c r="D54" s="791" t="s">
        <v>13</v>
      </c>
      <c r="E54" s="780" t="s">
        <v>511</v>
      </c>
      <c r="F54" s="20"/>
      <c r="G54" s="21"/>
    </row>
    <row r="55" spans="1:7" ht="15.75">
      <c r="A55" s="781"/>
      <c r="B55" s="777"/>
      <c r="C55" s="782" t="s">
        <v>1136</v>
      </c>
      <c r="D55" s="782"/>
      <c r="E55" s="794"/>
      <c r="F55" s="20"/>
      <c r="G55" s="21"/>
    </row>
    <row r="56" spans="1:7" ht="15.75">
      <c r="A56" s="781"/>
      <c r="B56" s="777"/>
      <c r="C56" s="794" t="s">
        <v>1137</v>
      </c>
      <c r="D56" s="794"/>
      <c r="E56" s="776"/>
      <c r="F56" s="20"/>
      <c r="G56" s="21"/>
    </row>
    <row r="57" spans="1:7" ht="47.25">
      <c r="A57" s="773">
        <v>1</v>
      </c>
      <c r="B57" s="777"/>
      <c r="C57" s="778" t="s">
        <v>1119</v>
      </c>
      <c r="D57" s="779" t="s">
        <v>10</v>
      </c>
      <c r="E57" s="776">
        <v>67</v>
      </c>
      <c r="F57" s="20"/>
      <c r="G57" s="21"/>
    </row>
    <row r="58" spans="1:7" ht="31.5">
      <c r="A58" s="773">
        <v>2</v>
      </c>
      <c r="B58" s="777"/>
      <c r="C58" s="778" t="s">
        <v>1115</v>
      </c>
      <c r="D58" s="779" t="s">
        <v>10</v>
      </c>
      <c r="E58" s="776">
        <v>87</v>
      </c>
      <c r="F58" s="20"/>
      <c r="G58" s="21"/>
    </row>
    <row r="59" spans="1:7" ht="31.5">
      <c r="A59" s="773">
        <v>3</v>
      </c>
      <c r="B59" s="777"/>
      <c r="C59" s="778" t="s">
        <v>1138</v>
      </c>
      <c r="D59" s="779" t="s">
        <v>10</v>
      </c>
      <c r="E59" s="776">
        <v>101</v>
      </c>
      <c r="F59" s="20"/>
      <c r="G59" s="21"/>
    </row>
    <row r="60" spans="1:7" ht="31.5">
      <c r="A60" s="773">
        <v>4</v>
      </c>
      <c r="B60" s="777"/>
      <c r="C60" s="778" t="s">
        <v>1139</v>
      </c>
      <c r="D60" s="779" t="s">
        <v>10</v>
      </c>
      <c r="E60" s="776">
        <v>42</v>
      </c>
      <c r="F60" s="20"/>
      <c r="G60" s="21"/>
    </row>
    <row r="61" spans="1:7" ht="15.75">
      <c r="A61" s="773">
        <v>5</v>
      </c>
      <c r="B61" s="777"/>
      <c r="C61" s="778" t="s">
        <v>1140</v>
      </c>
      <c r="D61" s="779" t="s">
        <v>10</v>
      </c>
      <c r="E61" s="779">
        <v>67</v>
      </c>
      <c r="F61" s="20"/>
      <c r="G61" s="21"/>
    </row>
    <row r="62" spans="1:7" ht="15.75">
      <c r="A62" s="773">
        <v>6</v>
      </c>
      <c r="B62" s="777"/>
      <c r="C62" s="778" t="s">
        <v>2172</v>
      </c>
      <c r="D62" s="779" t="s">
        <v>10</v>
      </c>
      <c r="E62" s="795">
        <v>26</v>
      </c>
      <c r="F62" s="20"/>
      <c r="G62" s="21"/>
    </row>
    <row r="63" spans="1:7" s="805" customFormat="1" ht="15.75">
      <c r="A63" s="801"/>
      <c r="B63" s="802"/>
      <c r="C63" s="806" t="s">
        <v>1127</v>
      </c>
      <c r="D63" s="806"/>
      <c r="E63" s="814"/>
      <c r="F63" s="803"/>
      <c r="G63" s="804"/>
    </row>
    <row r="64" spans="1:7" ht="31.5">
      <c r="A64" s="784">
        <v>1</v>
      </c>
      <c r="B64" s="777"/>
      <c r="C64" s="778" t="s">
        <v>2173</v>
      </c>
      <c r="D64" s="789" t="s">
        <v>10</v>
      </c>
      <c r="E64" s="780" t="s">
        <v>2174</v>
      </c>
      <c r="F64" s="20"/>
      <c r="G64" s="21"/>
    </row>
    <row r="65" spans="1:7" ht="31.5">
      <c r="A65" s="784">
        <v>2</v>
      </c>
      <c r="B65" s="777"/>
      <c r="C65" s="778" t="s">
        <v>2175</v>
      </c>
      <c r="D65" s="789" t="s">
        <v>10</v>
      </c>
      <c r="E65" s="780" t="s">
        <v>2176</v>
      </c>
      <c r="F65" s="20"/>
      <c r="G65" s="21"/>
    </row>
    <row r="66" spans="1:7" ht="15.75">
      <c r="A66" s="784">
        <v>3</v>
      </c>
      <c r="B66" s="777"/>
      <c r="C66" s="785" t="s">
        <v>1141</v>
      </c>
      <c r="D66" s="796" t="s">
        <v>10</v>
      </c>
      <c r="E66" s="792">
        <v>101</v>
      </c>
      <c r="F66" s="20"/>
      <c r="G66" s="21"/>
    </row>
    <row r="67" spans="1:7" s="805" customFormat="1" ht="15.75">
      <c r="A67" s="801"/>
      <c r="B67" s="802"/>
      <c r="C67" s="815" t="s">
        <v>1142</v>
      </c>
      <c r="D67" s="816"/>
      <c r="E67" s="817"/>
      <c r="F67" s="803"/>
      <c r="G67" s="804"/>
    </row>
    <row r="68" spans="1:7" ht="31.5">
      <c r="A68" s="798" t="s">
        <v>511</v>
      </c>
      <c r="B68" s="777"/>
      <c r="C68" s="786" t="s">
        <v>1143</v>
      </c>
      <c r="D68" s="779" t="s">
        <v>30</v>
      </c>
      <c r="E68" s="797">
        <v>1</v>
      </c>
      <c r="F68" s="20"/>
      <c r="G68" s="21"/>
    </row>
    <row r="69" spans="1:7" ht="15.75">
      <c r="A69" s="798" t="s">
        <v>512</v>
      </c>
      <c r="B69" s="777"/>
      <c r="C69" s="786" t="s">
        <v>1144</v>
      </c>
      <c r="D69" s="796" t="s">
        <v>1145</v>
      </c>
      <c r="E69" s="797">
        <v>1</v>
      </c>
      <c r="F69" s="20"/>
      <c r="G69" s="21"/>
    </row>
    <row r="70" spans="1:7" ht="15.75">
      <c r="A70" s="798" t="s">
        <v>515</v>
      </c>
      <c r="B70" s="777"/>
      <c r="C70" s="786" t="s">
        <v>1146</v>
      </c>
      <c r="D70" s="796" t="s">
        <v>1147</v>
      </c>
      <c r="E70" s="797">
        <v>1</v>
      </c>
      <c r="F70" s="20"/>
      <c r="G70" s="21"/>
    </row>
    <row r="71" spans="1:7" ht="15.75">
      <c r="A71" s="798" t="s">
        <v>517</v>
      </c>
      <c r="B71" s="777"/>
      <c r="C71" s="786" t="s">
        <v>1148</v>
      </c>
      <c r="D71" s="796" t="s">
        <v>1147</v>
      </c>
      <c r="E71" s="797">
        <v>1</v>
      </c>
      <c r="F71" s="20"/>
      <c r="G71" s="21"/>
    </row>
    <row r="72" spans="1:7" ht="15.75">
      <c r="A72" s="798" t="s">
        <v>519</v>
      </c>
      <c r="B72" s="777"/>
      <c r="C72" s="786" t="s">
        <v>1149</v>
      </c>
      <c r="D72" s="796" t="s">
        <v>1150</v>
      </c>
      <c r="E72" s="797">
        <v>1</v>
      </c>
      <c r="F72" s="20"/>
      <c r="G72" s="21"/>
    </row>
    <row r="73" spans="1:7" ht="15.75">
      <c r="A73" s="798" t="s">
        <v>521</v>
      </c>
      <c r="B73" s="777"/>
      <c r="C73" s="786" t="s">
        <v>1151</v>
      </c>
      <c r="D73" s="796" t="s">
        <v>1150</v>
      </c>
      <c r="E73" s="797">
        <v>1</v>
      </c>
      <c r="F73" s="20"/>
      <c r="G73" s="21"/>
    </row>
    <row r="74" spans="1:7" ht="31.5">
      <c r="A74" s="798" t="s">
        <v>522</v>
      </c>
      <c r="B74" s="777"/>
      <c r="C74" s="790" t="s">
        <v>1152</v>
      </c>
      <c r="D74" s="799" t="s">
        <v>1153</v>
      </c>
      <c r="E74" s="800">
        <v>4</v>
      </c>
      <c r="F74" s="20"/>
      <c r="G74" s="21"/>
    </row>
    <row r="75" spans="1:7">
      <c r="A75" s="402"/>
      <c r="B75" s="410"/>
      <c r="C75" s="42"/>
      <c r="D75" s="43"/>
      <c r="E75" s="403"/>
      <c r="F75" s="20"/>
      <c r="G75" s="21"/>
    </row>
    <row r="76" spans="1:7" ht="14.25">
      <c r="A76" s="383"/>
      <c r="B76" s="383"/>
      <c r="C76" s="414"/>
      <c r="D76" s="414" t="s">
        <v>1</v>
      </c>
      <c r="E76" s="384"/>
      <c r="F76" s="20"/>
      <c r="G76" s="21"/>
    </row>
    <row r="78" spans="1:7" s="50" customFormat="1" ht="12.75" customHeight="1">
      <c r="B78" s="51" t="str">
        <f>'1,1'!B22</f>
        <v>Piezīmes:</v>
      </c>
    </row>
    <row r="79" spans="1:7" s="50" customFormat="1" ht="45" customHeight="1">
      <c r="A79"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9" s="998"/>
      <c r="C79" s="998"/>
      <c r="D79" s="998"/>
      <c r="E79" s="998"/>
      <c r="F79" s="998"/>
      <c r="G79" s="998"/>
    </row>
  </sheetData>
  <mergeCells count="8">
    <mergeCell ref="A79:G79"/>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7"/>
  <sheetViews>
    <sheetView showZeros="0" view="pageBreakPreview" topLeftCell="A8" zoomScaleNormal="100" zoomScaleSheetLayoutView="100" workbookViewId="0">
      <selection activeCell="C32" sqref="C32"/>
    </sheetView>
  </sheetViews>
  <sheetFormatPr defaultColWidth="9.140625" defaultRowHeight="12.75"/>
  <cols>
    <col min="1" max="1" width="7.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3,5</v>
      </c>
      <c r="E1" s="10"/>
      <c r="F1" s="10"/>
      <c r="G1" s="10"/>
    </row>
    <row r="2" spans="1:7" s="9" customFormat="1" ht="18.75">
      <c r="A2" s="1001" t="str">
        <f>C9</f>
        <v>Ārējais gāzes vads</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v>0</v>
      </c>
      <c r="C9" s="24" t="s">
        <v>1182</v>
      </c>
      <c r="D9" s="118"/>
      <c r="E9" s="119"/>
      <c r="F9" s="20"/>
      <c r="G9" s="21"/>
    </row>
    <row r="10" spans="1:7">
      <c r="A10" s="618"/>
      <c r="B10" s="619"/>
      <c r="C10" s="312" t="s">
        <v>1988</v>
      </c>
      <c r="D10" s="118"/>
      <c r="E10" s="119"/>
      <c r="F10" s="20"/>
      <c r="G10" s="21"/>
    </row>
    <row r="11" spans="1:7">
      <c r="A11" s="620">
        <v>1</v>
      </c>
      <c r="B11" s="454"/>
      <c r="C11" s="352" t="s">
        <v>1588</v>
      </c>
      <c r="D11" s="621"/>
      <c r="E11" s="239"/>
      <c r="F11" s="20"/>
      <c r="G11" s="21"/>
    </row>
    <row r="12" spans="1:7">
      <c r="A12" s="622" t="s">
        <v>1537</v>
      </c>
      <c r="B12" s="454"/>
      <c r="C12" s="353" t="s">
        <v>1989</v>
      </c>
      <c r="D12" s="354" t="s">
        <v>30</v>
      </c>
      <c r="E12" s="355">
        <v>4</v>
      </c>
      <c r="F12" s="20"/>
      <c r="G12" s="21"/>
    </row>
    <row r="13" spans="1:7">
      <c r="A13" s="622" t="s">
        <v>1538</v>
      </c>
      <c r="B13" s="454"/>
      <c r="C13" s="353" t="s">
        <v>1990</v>
      </c>
      <c r="D13" s="354" t="s">
        <v>13</v>
      </c>
      <c r="E13" s="355">
        <v>2</v>
      </c>
      <c r="F13" s="20"/>
      <c r="G13" s="21"/>
    </row>
    <row r="14" spans="1:7">
      <c r="A14" s="622" t="s">
        <v>1539</v>
      </c>
      <c r="B14" s="454"/>
      <c r="C14" s="353" t="s">
        <v>1991</v>
      </c>
      <c r="D14" s="354" t="s">
        <v>1153</v>
      </c>
      <c r="E14" s="355">
        <v>5</v>
      </c>
      <c r="F14" s="20"/>
      <c r="G14" s="21"/>
    </row>
    <row r="15" spans="1:7">
      <c r="A15" s="622" t="s">
        <v>1540</v>
      </c>
      <c r="B15" s="454"/>
      <c r="C15" s="353" t="s">
        <v>1992</v>
      </c>
      <c r="D15" s="354" t="s">
        <v>13</v>
      </c>
      <c r="E15" s="355">
        <v>1</v>
      </c>
      <c r="F15" s="20"/>
      <c r="G15" s="21"/>
    </row>
    <row r="16" spans="1:7">
      <c r="A16" s="622" t="s">
        <v>1541</v>
      </c>
      <c r="B16" s="454"/>
      <c r="C16" s="353" t="s">
        <v>1993</v>
      </c>
      <c r="D16" s="354" t="s">
        <v>30</v>
      </c>
      <c r="E16" s="355">
        <v>4</v>
      </c>
      <c r="F16" s="20"/>
      <c r="G16" s="21"/>
    </row>
    <row r="17" spans="1:7">
      <c r="A17" s="622" t="s">
        <v>1542</v>
      </c>
      <c r="B17" s="454"/>
      <c r="C17" s="353" t="s">
        <v>1589</v>
      </c>
      <c r="D17" s="354" t="s">
        <v>31</v>
      </c>
      <c r="E17" s="355">
        <v>20</v>
      </c>
      <c r="F17" s="20"/>
      <c r="G17" s="21"/>
    </row>
    <row r="18" spans="1:7">
      <c r="A18" s="622" t="s">
        <v>1543</v>
      </c>
      <c r="B18" s="454"/>
      <c r="C18" s="353" t="s">
        <v>1590</v>
      </c>
      <c r="D18" s="354" t="s">
        <v>30</v>
      </c>
      <c r="E18" s="355">
        <v>4</v>
      </c>
      <c r="F18" s="20"/>
      <c r="G18" s="21"/>
    </row>
    <row r="19" spans="1:7" ht="25.5">
      <c r="A19" s="622" t="s">
        <v>1544</v>
      </c>
      <c r="B19" s="454"/>
      <c r="C19" s="353" t="s">
        <v>1994</v>
      </c>
      <c r="D19" s="354" t="s">
        <v>1147</v>
      </c>
      <c r="E19" s="355">
        <v>360</v>
      </c>
      <c r="F19" s="20"/>
      <c r="G19" s="21"/>
    </row>
    <row r="20" spans="1:7">
      <c r="A20" s="622" t="s">
        <v>1545</v>
      </c>
      <c r="B20" s="454"/>
      <c r="C20" s="353" t="s">
        <v>1591</v>
      </c>
      <c r="D20" s="354" t="s">
        <v>30</v>
      </c>
      <c r="E20" s="355">
        <v>4</v>
      </c>
      <c r="F20" s="20"/>
      <c r="G20" s="21"/>
    </row>
    <row r="21" spans="1:7">
      <c r="A21" s="622" t="s">
        <v>1546</v>
      </c>
      <c r="B21" s="454"/>
      <c r="C21" s="353" t="s">
        <v>1995</v>
      </c>
      <c r="D21" s="354" t="s">
        <v>30</v>
      </c>
      <c r="E21" s="355">
        <v>8</v>
      </c>
      <c r="F21" s="20"/>
      <c r="G21" s="21"/>
    </row>
    <row r="22" spans="1:7">
      <c r="A22" s="622" t="s">
        <v>1547</v>
      </c>
      <c r="B22" s="454"/>
      <c r="C22" s="353" t="s">
        <v>1592</v>
      </c>
      <c r="D22" s="354" t="s">
        <v>30</v>
      </c>
      <c r="E22" s="355">
        <v>4</v>
      </c>
      <c r="F22" s="20"/>
      <c r="G22" s="21"/>
    </row>
    <row r="23" spans="1:7">
      <c r="A23" s="622" t="s">
        <v>1548</v>
      </c>
      <c r="B23" s="454"/>
      <c r="C23" s="353" t="s">
        <v>1041</v>
      </c>
      <c r="D23" s="354" t="s">
        <v>30</v>
      </c>
      <c r="E23" s="355">
        <v>2</v>
      </c>
      <c r="F23" s="20"/>
      <c r="G23" s="21"/>
    </row>
    <row r="24" spans="1:7">
      <c r="A24" s="622" t="s">
        <v>1549</v>
      </c>
      <c r="B24" s="454"/>
      <c r="C24" s="353" t="s">
        <v>1593</v>
      </c>
      <c r="D24" s="354" t="s">
        <v>16</v>
      </c>
      <c r="E24" s="355">
        <v>40</v>
      </c>
      <c r="F24" s="20"/>
      <c r="G24" s="21"/>
    </row>
    <row r="25" spans="1:7">
      <c r="A25" s="622" t="s">
        <v>1550</v>
      </c>
      <c r="B25" s="454"/>
      <c r="C25" s="353" t="s">
        <v>1594</v>
      </c>
      <c r="D25" s="354" t="s">
        <v>16</v>
      </c>
      <c r="E25" s="355">
        <v>40</v>
      </c>
      <c r="F25" s="20"/>
      <c r="G25" s="21"/>
    </row>
    <row r="26" spans="1:7">
      <c r="A26" s="620">
        <v>2</v>
      </c>
      <c r="B26" s="454"/>
      <c r="C26" s="352" t="s">
        <v>1595</v>
      </c>
      <c r="D26" s="623"/>
      <c r="E26" s="624"/>
      <c r="F26" s="20"/>
      <c r="G26" s="21"/>
    </row>
    <row r="27" spans="1:7">
      <c r="A27" s="622" t="s">
        <v>1996</v>
      </c>
      <c r="B27" s="454"/>
      <c r="C27" s="353" t="s">
        <v>1596</v>
      </c>
      <c r="D27" s="354" t="s">
        <v>30</v>
      </c>
      <c r="E27" s="355">
        <v>1</v>
      </c>
      <c r="F27" s="20"/>
      <c r="G27" s="21"/>
    </row>
    <row r="28" spans="1:7">
      <c r="A28" s="622" t="s">
        <v>1997</v>
      </c>
      <c r="B28" s="454"/>
      <c r="C28" s="353" t="s">
        <v>1597</v>
      </c>
      <c r="D28" s="354" t="s">
        <v>30</v>
      </c>
      <c r="E28" s="355">
        <v>2</v>
      </c>
      <c r="F28" s="20"/>
      <c r="G28" s="21"/>
    </row>
    <row r="29" spans="1:7">
      <c r="A29" s="622" t="s">
        <v>1998</v>
      </c>
      <c r="B29" s="454"/>
      <c r="C29" s="937" t="s">
        <v>2212</v>
      </c>
      <c r="D29" s="938" t="s">
        <v>31</v>
      </c>
      <c r="E29" s="355">
        <v>6</v>
      </c>
      <c r="F29" s="20"/>
      <c r="G29" s="21"/>
    </row>
    <row r="30" spans="1:7">
      <c r="A30" s="622" t="s">
        <v>1999</v>
      </c>
      <c r="B30" s="454"/>
      <c r="C30" s="353" t="s">
        <v>1589</v>
      </c>
      <c r="D30" s="354" t="s">
        <v>31</v>
      </c>
      <c r="E30" s="355">
        <v>6</v>
      </c>
      <c r="F30" s="20"/>
      <c r="G30" s="21"/>
    </row>
    <row r="31" spans="1:7">
      <c r="A31" s="620">
        <v>3</v>
      </c>
      <c r="B31" s="454"/>
      <c r="C31" s="352" t="s">
        <v>1598</v>
      </c>
      <c r="D31" s="623"/>
      <c r="E31" s="624"/>
      <c r="F31" s="20"/>
      <c r="G31" s="21"/>
    </row>
    <row r="32" spans="1:7">
      <c r="A32" s="622" t="s">
        <v>2000</v>
      </c>
      <c r="B32" s="454"/>
      <c r="C32" s="353" t="s">
        <v>1599</v>
      </c>
      <c r="D32" s="354" t="s">
        <v>10</v>
      </c>
      <c r="E32" s="355">
        <v>15</v>
      </c>
      <c r="F32" s="20"/>
      <c r="G32" s="21"/>
    </row>
    <row r="33" spans="1:7">
      <c r="A33" s="622" t="s">
        <v>2001</v>
      </c>
      <c r="B33" s="454"/>
      <c r="C33" s="353" t="s">
        <v>1600</v>
      </c>
      <c r="D33" s="354" t="s">
        <v>10</v>
      </c>
      <c r="E33" s="355">
        <v>34</v>
      </c>
      <c r="F33" s="20"/>
      <c r="G33" s="21"/>
    </row>
    <row r="34" spans="1:7">
      <c r="A34" s="622" t="s">
        <v>2002</v>
      </c>
      <c r="B34" s="454"/>
      <c r="C34" s="353" t="s">
        <v>1601</v>
      </c>
      <c r="D34" s="354" t="s">
        <v>10</v>
      </c>
      <c r="E34" s="355">
        <v>19</v>
      </c>
      <c r="F34" s="20"/>
      <c r="G34" s="21"/>
    </row>
    <row r="35" spans="1:7">
      <c r="A35" s="622" t="s">
        <v>2003</v>
      </c>
      <c r="B35" s="454"/>
      <c r="C35" s="353" t="s">
        <v>885</v>
      </c>
      <c r="D35" s="354" t="s">
        <v>10</v>
      </c>
      <c r="E35" s="355">
        <v>5</v>
      </c>
      <c r="F35" s="20"/>
      <c r="G35" s="21"/>
    </row>
    <row r="36" spans="1:7">
      <c r="A36" s="622" t="s">
        <v>2004</v>
      </c>
      <c r="B36" s="454"/>
      <c r="C36" s="353" t="s">
        <v>1602</v>
      </c>
      <c r="D36" s="354" t="s">
        <v>30</v>
      </c>
      <c r="E36" s="355">
        <v>1</v>
      </c>
      <c r="F36" s="20"/>
      <c r="G36" s="21"/>
    </row>
    <row r="37" spans="1:7">
      <c r="A37" s="622" t="s">
        <v>2005</v>
      </c>
      <c r="B37" s="454"/>
      <c r="C37" s="353" t="s">
        <v>1603</v>
      </c>
      <c r="D37" s="354" t="s">
        <v>30</v>
      </c>
      <c r="E37" s="355">
        <v>1</v>
      </c>
      <c r="F37" s="20"/>
      <c r="G37" s="21"/>
    </row>
    <row r="38" spans="1:7">
      <c r="A38" s="622" t="s">
        <v>2006</v>
      </c>
      <c r="B38" s="454"/>
      <c r="C38" s="353" t="s">
        <v>1604</v>
      </c>
      <c r="D38" s="354" t="s">
        <v>13</v>
      </c>
      <c r="E38" s="355">
        <v>2</v>
      </c>
      <c r="F38" s="20"/>
      <c r="G38" s="21"/>
    </row>
    <row r="39" spans="1:7">
      <c r="A39" s="622" t="s">
        <v>2007</v>
      </c>
      <c r="B39" s="454"/>
      <c r="C39" s="353" t="s">
        <v>1043</v>
      </c>
      <c r="D39" s="354" t="s">
        <v>10</v>
      </c>
      <c r="E39" s="355">
        <v>20</v>
      </c>
      <c r="F39" s="20"/>
      <c r="G39" s="21"/>
    </row>
    <row r="40" spans="1:7">
      <c r="A40" s="622" t="s">
        <v>2008</v>
      </c>
      <c r="B40" s="454"/>
      <c r="C40" s="353" t="s">
        <v>886</v>
      </c>
      <c r="D40" s="354" t="s">
        <v>30</v>
      </c>
      <c r="E40" s="355">
        <v>1</v>
      </c>
      <c r="F40" s="20"/>
      <c r="G40" s="21"/>
    </row>
    <row r="41" spans="1:7">
      <c r="A41" s="620">
        <v>4</v>
      </c>
      <c r="B41" s="454"/>
      <c r="C41" s="625" t="s">
        <v>1605</v>
      </c>
      <c r="D41" s="623"/>
      <c r="E41" s="624"/>
      <c r="F41" s="20"/>
      <c r="G41" s="21"/>
    </row>
    <row r="42" spans="1:7">
      <c r="A42" s="622" t="s">
        <v>2009</v>
      </c>
      <c r="B42" s="454"/>
      <c r="C42" s="353" t="s">
        <v>1606</v>
      </c>
      <c r="D42" s="354" t="s">
        <v>30</v>
      </c>
      <c r="E42" s="355">
        <v>2</v>
      </c>
      <c r="F42" s="20"/>
      <c r="G42" s="21"/>
    </row>
    <row r="43" spans="1:7">
      <c r="A43" s="622" t="s">
        <v>2010</v>
      </c>
      <c r="B43" s="454"/>
      <c r="C43" s="353" t="s">
        <v>1607</v>
      </c>
      <c r="D43" s="354" t="s">
        <v>30</v>
      </c>
      <c r="E43" s="355">
        <v>1</v>
      </c>
      <c r="F43" s="20"/>
      <c r="G43" s="21"/>
    </row>
    <row r="44" spans="1:7">
      <c r="A44" s="622" t="s">
        <v>2011</v>
      </c>
      <c r="B44" s="454"/>
      <c r="C44" s="353" t="s">
        <v>1599</v>
      </c>
      <c r="D44" s="354" t="s">
        <v>10</v>
      </c>
      <c r="E44" s="355">
        <v>95</v>
      </c>
      <c r="F44" s="20"/>
      <c r="G44" s="21"/>
    </row>
    <row r="45" spans="1:7">
      <c r="A45" s="622" t="s">
        <v>2012</v>
      </c>
      <c r="B45" s="454"/>
      <c r="C45" s="353" t="s">
        <v>1608</v>
      </c>
      <c r="D45" s="354" t="s">
        <v>10</v>
      </c>
      <c r="E45" s="355">
        <v>95</v>
      </c>
      <c r="F45" s="20"/>
      <c r="G45" s="21"/>
    </row>
    <row r="46" spans="1:7" ht="25.5">
      <c r="A46" s="622" t="s">
        <v>2013</v>
      </c>
      <c r="B46" s="454"/>
      <c r="C46" s="353" t="s">
        <v>1609</v>
      </c>
      <c r="D46" s="354" t="s">
        <v>10</v>
      </c>
      <c r="E46" s="355">
        <v>95</v>
      </c>
      <c r="F46" s="20"/>
      <c r="G46" s="21"/>
    </row>
    <row r="47" spans="1:7">
      <c r="A47" s="622" t="s">
        <v>2014</v>
      </c>
      <c r="B47" s="454"/>
      <c r="C47" s="353" t="s">
        <v>1043</v>
      </c>
      <c r="D47" s="354" t="s">
        <v>10</v>
      </c>
      <c r="E47" s="355">
        <v>110</v>
      </c>
      <c r="F47" s="20"/>
      <c r="G47" s="21"/>
    </row>
    <row r="48" spans="1:7">
      <c r="A48" s="622" t="s">
        <v>2015</v>
      </c>
      <c r="B48" s="454"/>
      <c r="C48" s="353" t="s">
        <v>1610</v>
      </c>
      <c r="D48" s="354" t="s">
        <v>10</v>
      </c>
      <c r="E48" s="355">
        <v>110</v>
      </c>
      <c r="F48" s="20"/>
      <c r="G48" s="21"/>
    </row>
    <row r="49" spans="1:7">
      <c r="A49" s="622" t="s">
        <v>2016</v>
      </c>
      <c r="B49" s="454"/>
      <c r="C49" s="353" t="s">
        <v>1611</v>
      </c>
      <c r="D49" s="354" t="s">
        <v>30</v>
      </c>
      <c r="E49" s="355">
        <v>2</v>
      </c>
      <c r="F49" s="20"/>
      <c r="G49" s="21"/>
    </row>
    <row r="50" spans="1:7">
      <c r="A50" s="622" t="s">
        <v>2017</v>
      </c>
      <c r="B50" s="454"/>
      <c r="C50" s="353" t="s">
        <v>1612</v>
      </c>
      <c r="D50" s="354" t="s">
        <v>30</v>
      </c>
      <c r="E50" s="355">
        <v>20</v>
      </c>
      <c r="F50" s="20"/>
      <c r="G50" s="21"/>
    </row>
    <row r="51" spans="1:7">
      <c r="A51" s="622" t="s">
        <v>2018</v>
      </c>
      <c r="B51" s="454"/>
      <c r="C51" s="353" t="s">
        <v>1613</v>
      </c>
      <c r="D51" s="354" t="s">
        <v>30</v>
      </c>
      <c r="E51" s="355">
        <v>3</v>
      </c>
      <c r="F51" s="20"/>
      <c r="G51" s="21"/>
    </row>
    <row r="52" spans="1:7">
      <c r="A52" s="622" t="s">
        <v>2019</v>
      </c>
      <c r="B52" s="454"/>
      <c r="C52" s="353" t="s">
        <v>1614</v>
      </c>
      <c r="D52" s="354" t="s">
        <v>30</v>
      </c>
      <c r="E52" s="355">
        <v>1</v>
      </c>
      <c r="F52" s="20"/>
      <c r="G52" s="21"/>
    </row>
    <row r="53" spans="1:7">
      <c r="A53" s="622" t="s">
        <v>2020</v>
      </c>
      <c r="B53" s="454"/>
      <c r="C53" s="353" t="s">
        <v>1615</v>
      </c>
      <c r="D53" s="354" t="s">
        <v>30</v>
      </c>
      <c r="E53" s="355">
        <v>1</v>
      </c>
      <c r="F53" s="20"/>
      <c r="G53" s="21"/>
    </row>
    <row r="54" spans="1:7">
      <c r="A54" s="622" t="s">
        <v>2021</v>
      </c>
      <c r="B54" s="454"/>
      <c r="C54" s="353" t="s">
        <v>1616</v>
      </c>
      <c r="D54" s="354" t="s">
        <v>30</v>
      </c>
      <c r="E54" s="355">
        <v>2</v>
      </c>
      <c r="F54" s="20"/>
      <c r="G54" s="21"/>
    </row>
    <row r="55" spans="1:7">
      <c r="A55" s="622" t="s">
        <v>2022</v>
      </c>
      <c r="B55" s="454"/>
      <c r="C55" s="353" t="s">
        <v>886</v>
      </c>
      <c r="D55" s="354" t="s">
        <v>30</v>
      </c>
      <c r="E55" s="355">
        <v>1</v>
      </c>
      <c r="F55" s="20"/>
      <c r="G55" s="21"/>
    </row>
    <row r="56" spans="1:7">
      <c r="A56" s="622" t="s">
        <v>2023</v>
      </c>
      <c r="B56" s="454"/>
      <c r="C56" s="353" t="s">
        <v>1617</v>
      </c>
      <c r="D56" s="354" t="s">
        <v>30</v>
      </c>
      <c r="E56" s="355">
        <v>2</v>
      </c>
      <c r="F56" s="20"/>
      <c r="G56" s="21"/>
    </row>
    <row r="57" spans="1:7">
      <c r="A57" s="622" t="s">
        <v>2024</v>
      </c>
      <c r="B57" s="454"/>
      <c r="C57" s="353" t="s">
        <v>1618</v>
      </c>
      <c r="D57" s="354" t="s">
        <v>30</v>
      </c>
      <c r="E57" s="355">
        <v>1</v>
      </c>
      <c r="F57" s="20"/>
      <c r="G57" s="21"/>
    </row>
    <row r="58" spans="1:7">
      <c r="A58" s="622"/>
      <c r="B58" s="454"/>
      <c r="C58" s="626" t="s">
        <v>2025</v>
      </c>
      <c r="D58" s="354"/>
      <c r="E58" s="355"/>
      <c r="F58" s="20"/>
      <c r="G58" s="21"/>
    </row>
    <row r="59" spans="1:7">
      <c r="A59" s="622">
        <v>1</v>
      </c>
      <c r="B59" s="454"/>
      <c r="C59" s="353" t="s">
        <v>2026</v>
      </c>
      <c r="D59" s="239" t="s">
        <v>13</v>
      </c>
      <c r="E59" s="239">
        <v>1</v>
      </c>
      <c r="F59" s="20"/>
      <c r="G59" s="21"/>
    </row>
    <row r="60" spans="1:7">
      <c r="A60" s="622">
        <v>2</v>
      </c>
      <c r="B60" s="454"/>
      <c r="C60" s="353" t="s">
        <v>2027</v>
      </c>
      <c r="D60" s="354" t="s">
        <v>13</v>
      </c>
      <c r="E60" s="239">
        <v>1</v>
      </c>
      <c r="F60" s="20"/>
      <c r="G60" s="21"/>
    </row>
    <row r="61" spans="1:7">
      <c r="A61" s="622">
        <v>3</v>
      </c>
      <c r="B61" s="454"/>
      <c r="C61" s="353" t="s">
        <v>2028</v>
      </c>
      <c r="D61" s="354" t="s">
        <v>13</v>
      </c>
      <c r="E61" s="239">
        <v>1</v>
      </c>
      <c r="F61" s="20"/>
      <c r="G61" s="21"/>
    </row>
    <row r="62" spans="1:7" ht="25.5">
      <c r="A62" s="622">
        <v>5</v>
      </c>
      <c r="B62" s="454"/>
      <c r="C62" s="353" t="s">
        <v>2029</v>
      </c>
      <c r="D62" s="354" t="s">
        <v>13</v>
      </c>
      <c r="E62" s="239">
        <v>1</v>
      </c>
      <c r="F62" s="20"/>
      <c r="G62" s="21"/>
    </row>
    <row r="63" spans="1:7">
      <c r="A63" s="402"/>
      <c r="B63" s="410"/>
      <c r="C63" s="42"/>
      <c r="D63" s="43"/>
      <c r="E63" s="403"/>
      <c r="F63" s="20"/>
      <c r="G63" s="21"/>
    </row>
    <row r="64" spans="1:7" ht="14.25">
      <c r="A64" s="383"/>
      <c r="B64" s="383"/>
      <c r="C64" s="414"/>
      <c r="D64" s="414" t="s">
        <v>1</v>
      </c>
      <c r="E64" s="384"/>
      <c r="F64" s="20"/>
      <c r="G64" s="21"/>
    </row>
    <row r="66" spans="1:7" s="50" customFormat="1" ht="12.75" customHeight="1">
      <c r="B66" s="51" t="str">
        <f>'1,1'!B22</f>
        <v>Piezīmes:</v>
      </c>
    </row>
    <row r="67" spans="1:7" s="50" customFormat="1" ht="45" customHeight="1">
      <c r="A67"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7" s="998"/>
      <c r="C67" s="998"/>
      <c r="D67" s="998"/>
      <c r="E67" s="998"/>
      <c r="F67" s="998"/>
      <c r="G67" s="998"/>
    </row>
  </sheetData>
  <mergeCells count="8">
    <mergeCell ref="A67:G6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I49"/>
  <sheetViews>
    <sheetView showZeros="0" view="pageBreakPreview" zoomScaleNormal="100" zoomScaleSheetLayoutView="100" workbookViewId="0">
      <selection activeCell="G39" sqref="G39"/>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3,6</v>
      </c>
      <c r="E1" s="10"/>
      <c r="F1" s="10"/>
      <c r="G1" s="10"/>
    </row>
    <row r="2" spans="1:7" s="9" customFormat="1" ht="18.75">
      <c r="A2" s="1001" t="str">
        <f>C9</f>
        <v>Ārējie siltumtīkli</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v>0</v>
      </c>
      <c r="C9" s="24" t="s">
        <v>1183</v>
      </c>
      <c r="D9" s="118"/>
      <c r="E9" s="119"/>
      <c r="F9" s="20"/>
      <c r="G9" s="21"/>
    </row>
    <row r="10" spans="1:7">
      <c r="A10" s="946"/>
      <c r="B10" s="930"/>
      <c r="C10" s="947" t="s">
        <v>1044</v>
      </c>
      <c r="D10" s="948"/>
      <c r="E10" s="949"/>
      <c r="F10" s="21"/>
      <c r="G10" s="21"/>
    </row>
    <row r="11" spans="1:7">
      <c r="A11" s="950">
        <v>1</v>
      </c>
      <c r="B11" s="951"/>
      <c r="C11" s="952" t="s">
        <v>1045</v>
      </c>
      <c r="D11" s="950" t="s">
        <v>10</v>
      </c>
      <c r="E11" s="953">
        <v>20</v>
      </c>
      <c r="G11" s="21"/>
    </row>
    <row r="12" spans="1:7" ht="25.5">
      <c r="A12" s="950">
        <f>A11+1</f>
        <v>2</v>
      </c>
      <c r="B12" s="951"/>
      <c r="C12" s="952" t="s">
        <v>2220</v>
      </c>
      <c r="D12" s="950" t="s">
        <v>10</v>
      </c>
      <c r="E12" s="953">
        <v>2</v>
      </c>
      <c r="G12" s="21"/>
    </row>
    <row r="13" spans="1:7" ht="51">
      <c r="A13" s="950">
        <f t="shared" ref="A13:A26" si="0">A12+1</f>
        <v>3</v>
      </c>
      <c r="B13" s="951"/>
      <c r="C13" s="954" t="s">
        <v>1046</v>
      </c>
      <c r="D13" s="950" t="s">
        <v>30</v>
      </c>
      <c r="E13" s="953">
        <v>6</v>
      </c>
      <c r="G13" s="21"/>
    </row>
    <row r="14" spans="1:7" ht="25.5">
      <c r="A14" s="950">
        <f t="shared" si="0"/>
        <v>4</v>
      </c>
      <c r="B14" s="951"/>
      <c r="C14" s="952" t="s">
        <v>1047</v>
      </c>
      <c r="D14" s="950" t="s">
        <v>30</v>
      </c>
      <c r="E14" s="953">
        <v>2</v>
      </c>
      <c r="G14" s="21"/>
    </row>
    <row r="15" spans="1:7" ht="25.5">
      <c r="A15" s="950">
        <f t="shared" si="0"/>
        <v>5</v>
      </c>
      <c r="B15" s="951"/>
      <c r="C15" s="952" t="s">
        <v>2221</v>
      </c>
      <c r="D15" s="950" t="s">
        <v>30</v>
      </c>
      <c r="E15" s="953">
        <v>2</v>
      </c>
      <c r="G15" s="21"/>
    </row>
    <row r="16" spans="1:7">
      <c r="A16" s="950">
        <f t="shared" si="0"/>
        <v>6</v>
      </c>
      <c r="B16" s="951"/>
      <c r="C16" s="952" t="s">
        <v>2222</v>
      </c>
      <c r="D16" s="950" t="s">
        <v>30</v>
      </c>
      <c r="E16" s="955">
        <v>2</v>
      </c>
      <c r="G16" s="21"/>
    </row>
    <row r="17" spans="1:7">
      <c r="A17" s="950">
        <f t="shared" si="0"/>
        <v>7</v>
      </c>
      <c r="B17" s="951"/>
      <c r="C17" s="952" t="s">
        <v>2223</v>
      </c>
      <c r="D17" s="950" t="s">
        <v>30</v>
      </c>
      <c r="E17" s="955">
        <v>2</v>
      </c>
      <c r="G17" s="21"/>
    </row>
    <row r="18" spans="1:7" ht="14.25">
      <c r="A18" s="950">
        <f t="shared" si="0"/>
        <v>8</v>
      </c>
      <c r="B18" s="951"/>
      <c r="C18" s="952" t="s">
        <v>1048</v>
      </c>
      <c r="D18" s="950" t="s">
        <v>2229</v>
      </c>
      <c r="E18" s="955">
        <v>0.4</v>
      </c>
      <c r="G18" s="21"/>
    </row>
    <row r="19" spans="1:7">
      <c r="A19" s="950">
        <f t="shared" si="0"/>
        <v>9</v>
      </c>
      <c r="B19" s="951"/>
      <c r="C19" s="952" t="s">
        <v>2224</v>
      </c>
      <c r="D19" s="950" t="s">
        <v>10</v>
      </c>
      <c r="E19" s="955">
        <v>2</v>
      </c>
      <c r="G19" s="21"/>
    </row>
    <row r="20" spans="1:7">
      <c r="A20" s="950">
        <f t="shared" si="0"/>
        <v>10</v>
      </c>
      <c r="B20" s="951"/>
      <c r="C20" s="952" t="s">
        <v>2225</v>
      </c>
      <c r="D20" s="950" t="s">
        <v>102</v>
      </c>
      <c r="E20" s="955">
        <v>1</v>
      </c>
      <c r="G20" s="21"/>
    </row>
    <row r="21" spans="1:7">
      <c r="A21" s="950">
        <f t="shared" si="0"/>
        <v>11</v>
      </c>
      <c r="B21" s="951"/>
      <c r="C21" s="952" t="s">
        <v>1049</v>
      </c>
      <c r="D21" s="950" t="s">
        <v>102</v>
      </c>
      <c r="E21" s="955">
        <v>1</v>
      </c>
      <c r="G21" s="21"/>
    </row>
    <row r="22" spans="1:7">
      <c r="A22" s="950">
        <f t="shared" si="0"/>
        <v>12</v>
      </c>
      <c r="B22" s="951"/>
      <c r="C22" s="952" t="s">
        <v>1050</v>
      </c>
      <c r="D22" s="950" t="s">
        <v>102</v>
      </c>
      <c r="E22" s="955">
        <v>1</v>
      </c>
      <c r="G22" s="21"/>
    </row>
    <row r="23" spans="1:7">
      <c r="A23" s="950">
        <f t="shared" si="0"/>
        <v>13</v>
      </c>
      <c r="B23" s="951"/>
      <c r="C23" s="952" t="s">
        <v>1051</v>
      </c>
      <c r="D23" s="950" t="s">
        <v>10</v>
      </c>
      <c r="E23" s="955">
        <v>9</v>
      </c>
      <c r="G23" s="21"/>
    </row>
    <row r="24" spans="1:7">
      <c r="A24" s="950">
        <f t="shared" si="0"/>
        <v>14</v>
      </c>
      <c r="B24" s="951"/>
      <c r="C24" s="952" t="s">
        <v>1052</v>
      </c>
      <c r="D24" s="950" t="s">
        <v>10</v>
      </c>
      <c r="E24" s="953">
        <v>90</v>
      </c>
      <c r="G24" s="21"/>
    </row>
    <row r="25" spans="1:7">
      <c r="A25" s="950">
        <f t="shared" si="0"/>
        <v>15</v>
      </c>
      <c r="B25" s="951"/>
      <c r="C25" s="954" t="s">
        <v>1053</v>
      </c>
      <c r="D25" s="950" t="s">
        <v>2030</v>
      </c>
      <c r="E25" s="953">
        <v>0.5</v>
      </c>
      <c r="G25" s="21"/>
    </row>
    <row r="26" spans="1:7" ht="14.25">
      <c r="A26" s="950">
        <f t="shared" si="0"/>
        <v>16</v>
      </c>
      <c r="B26" s="951"/>
      <c r="C26" s="952" t="s">
        <v>1054</v>
      </c>
      <c r="D26" s="950" t="s">
        <v>2229</v>
      </c>
      <c r="E26" s="953">
        <f>51</f>
        <v>51</v>
      </c>
      <c r="G26" s="21"/>
    </row>
    <row r="27" spans="1:7">
      <c r="A27" s="956"/>
      <c r="B27" s="930"/>
      <c r="C27" s="957" t="s">
        <v>39</v>
      </c>
      <c r="D27" s="948"/>
      <c r="E27" s="949"/>
      <c r="F27" s="21"/>
      <c r="G27" s="21"/>
    </row>
    <row r="28" spans="1:7" ht="25.5">
      <c r="A28" s="950">
        <v>1</v>
      </c>
      <c r="B28" s="952" t="s">
        <v>1055</v>
      </c>
      <c r="C28" s="952" t="s">
        <v>1055</v>
      </c>
      <c r="D28" s="950" t="s">
        <v>2229</v>
      </c>
      <c r="E28" s="953">
        <v>15</v>
      </c>
      <c r="F28" s="21"/>
      <c r="G28" s="21"/>
    </row>
    <row r="29" spans="1:7" ht="25.5">
      <c r="A29" s="950">
        <f>A28+1</f>
        <v>2</v>
      </c>
      <c r="B29" s="952" t="s">
        <v>1056</v>
      </c>
      <c r="C29" s="952" t="s">
        <v>1056</v>
      </c>
      <c r="D29" s="950" t="s">
        <v>2229</v>
      </c>
      <c r="E29" s="953">
        <f>E28*0.15</f>
        <v>2.25</v>
      </c>
      <c r="F29" s="21"/>
      <c r="G29" s="21"/>
    </row>
    <row r="30" spans="1:7" ht="51">
      <c r="A30" s="950">
        <f>A29+1</f>
        <v>3</v>
      </c>
      <c r="B30" s="952" t="s">
        <v>1057</v>
      </c>
      <c r="C30" s="952" t="s">
        <v>2228</v>
      </c>
      <c r="D30" s="958" t="s">
        <v>102</v>
      </c>
      <c r="E30" s="959">
        <v>1</v>
      </c>
      <c r="F30" s="21"/>
      <c r="G30" s="21"/>
    </row>
    <row r="31" spans="1:7" ht="14.25">
      <c r="A31" s="950">
        <f>A30+1</f>
        <v>4</v>
      </c>
      <c r="B31" s="952" t="s">
        <v>1058</v>
      </c>
      <c r="C31" s="952" t="s">
        <v>1058</v>
      </c>
      <c r="D31" s="950" t="s">
        <v>2230</v>
      </c>
      <c r="E31" s="953">
        <v>12</v>
      </c>
      <c r="F31" s="21"/>
      <c r="G31" s="21"/>
    </row>
    <row r="32" spans="1:7" ht="25.5">
      <c r="A32" s="950">
        <f>A31+1</f>
        <v>5</v>
      </c>
      <c r="B32" s="960" t="s">
        <v>1059</v>
      </c>
      <c r="C32" s="960" t="s">
        <v>1059</v>
      </c>
      <c r="D32" s="961"/>
      <c r="E32" s="962"/>
      <c r="F32" s="21"/>
      <c r="G32" s="21"/>
    </row>
    <row r="33" spans="1:7" ht="70.5" customHeight="1">
      <c r="A33" s="963">
        <f>A32+0.1</f>
        <v>5.0999999999999996</v>
      </c>
      <c r="B33" s="954" t="s">
        <v>1060</v>
      </c>
      <c r="C33" s="954" t="s">
        <v>1060</v>
      </c>
      <c r="D33" s="950" t="s">
        <v>2229</v>
      </c>
      <c r="E33" s="964">
        <v>2</v>
      </c>
      <c r="F33" s="21"/>
      <c r="G33" s="21"/>
    </row>
    <row r="34" spans="1:7" ht="51">
      <c r="A34" s="963">
        <f>A33+0.1</f>
        <v>5.1999999999999993</v>
      </c>
      <c r="B34" s="954" t="s">
        <v>1061</v>
      </c>
      <c r="C34" s="954" t="s">
        <v>1061</v>
      </c>
      <c r="D34" s="950" t="s">
        <v>2229</v>
      </c>
      <c r="E34" s="964">
        <v>5</v>
      </c>
      <c r="F34" s="21"/>
      <c r="G34" s="21"/>
    </row>
    <row r="35" spans="1:7" ht="38.25">
      <c r="A35" s="963">
        <f>A34+0.1</f>
        <v>5.2999999999999989</v>
      </c>
      <c r="B35" s="954" t="s">
        <v>1062</v>
      </c>
      <c r="C35" s="954" t="s">
        <v>1062</v>
      </c>
      <c r="D35" s="950" t="s">
        <v>2231</v>
      </c>
      <c r="E35" s="964">
        <f>E28+E29-E33-E34</f>
        <v>10.25</v>
      </c>
      <c r="F35" s="21"/>
      <c r="G35" s="21"/>
    </row>
    <row r="36" spans="1:7" ht="38.25">
      <c r="A36" s="963">
        <f>A35+0.1</f>
        <v>5.3999999999999986</v>
      </c>
      <c r="B36" s="954" t="s">
        <v>1063</v>
      </c>
      <c r="C36" s="954" t="s">
        <v>1063</v>
      </c>
      <c r="D36" s="950" t="s">
        <v>2231</v>
      </c>
      <c r="E36" s="964">
        <f>E28+E29-E35</f>
        <v>7</v>
      </c>
      <c r="F36" s="21"/>
      <c r="G36" s="21"/>
    </row>
    <row r="37" spans="1:7" ht="25.5">
      <c r="A37" s="963">
        <f>A36+0.1</f>
        <v>5.4999999999999982</v>
      </c>
      <c r="B37" s="965" t="s">
        <v>1064</v>
      </c>
      <c r="C37" s="965" t="s">
        <v>1064</v>
      </c>
      <c r="D37" s="950" t="s">
        <v>2230</v>
      </c>
      <c r="E37" s="953">
        <f>2.4*6</f>
        <v>14.399999999999999</v>
      </c>
      <c r="F37" s="21"/>
      <c r="G37" s="21"/>
    </row>
    <row r="38" spans="1:7">
      <c r="A38" s="966"/>
      <c r="B38" s="967"/>
      <c r="C38" s="968" t="s">
        <v>2031</v>
      </c>
      <c r="D38" s="880"/>
      <c r="E38" s="969"/>
      <c r="F38" s="20"/>
      <c r="G38" s="21"/>
    </row>
    <row r="39" spans="1:7" ht="46.5" customHeight="1">
      <c r="A39" s="950">
        <v>6</v>
      </c>
      <c r="B39" s="952" t="s">
        <v>1065</v>
      </c>
      <c r="C39" s="952" t="s">
        <v>1065</v>
      </c>
      <c r="D39" s="950" t="s">
        <v>10</v>
      </c>
      <c r="E39" s="953">
        <v>10</v>
      </c>
      <c r="F39" s="21"/>
      <c r="G39" s="21"/>
    </row>
    <row r="40" spans="1:7" ht="38.25">
      <c r="A40" s="950">
        <f t="shared" ref="A40:A45" si="1">A39+1</f>
        <v>7</v>
      </c>
      <c r="B40" s="952" t="s">
        <v>1066</v>
      </c>
      <c r="C40" s="952" t="s">
        <v>1066</v>
      </c>
      <c r="D40" s="950" t="s">
        <v>21</v>
      </c>
      <c r="E40" s="953">
        <v>2</v>
      </c>
      <c r="F40" s="21"/>
      <c r="G40" s="21"/>
    </row>
    <row r="41" spans="1:7" ht="25.5">
      <c r="A41" s="950">
        <f t="shared" si="1"/>
        <v>8</v>
      </c>
      <c r="B41" s="952" t="s">
        <v>1052</v>
      </c>
      <c r="C41" s="952" t="s">
        <v>1052</v>
      </c>
      <c r="D41" s="950" t="s">
        <v>10</v>
      </c>
      <c r="E41" s="953">
        <v>30</v>
      </c>
      <c r="F41" s="21"/>
      <c r="G41" s="21"/>
    </row>
    <row r="42" spans="1:7" ht="25.5">
      <c r="A42" s="950">
        <f t="shared" si="1"/>
        <v>9</v>
      </c>
      <c r="B42" s="952" t="s">
        <v>2226</v>
      </c>
      <c r="C42" s="952" t="s">
        <v>2226</v>
      </c>
      <c r="D42" s="950" t="s">
        <v>21</v>
      </c>
      <c r="E42" s="953">
        <v>1</v>
      </c>
      <c r="F42" s="21"/>
      <c r="G42" s="21"/>
    </row>
    <row r="43" spans="1:7" ht="38.25">
      <c r="A43" s="950">
        <f t="shared" si="1"/>
        <v>10</v>
      </c>
      <c r="B43" s="952" t="s">
        <v>2227</v>
      </c>
      <c r="C43" s="952" t="s">
        <v>2227</v>
      </c>
      <c r="D43" s="950" t="s">
        <v>21</v>
      </c>
      <c r="E43" s="953">
        <v>1</v>
      </c>
      <c r="F43" s="21"/>
      <c r="G43" s="21"/>
    </row>
    <row r="44" spans="1:7" ht="38.25">
      <c r="A44" s="950">
        <f t="shared" si="1"/>
        <v>11</v>
      </c>
      <c r="B44" s="952" t="s">
        <v>1067</v>
      </c>
      <c r="C44" s="952" t="s">
        <v>1067</v>
      </c>
      <c r="D44" s="950" t="s">
        <v>21</v>
      </c>
      <c r="E44" s="953">
        <v>1</v>
      </c>
      <c r="F44" s="21"/>
      <c r="G44" s="21"/>
    </row>
    <row r="45" spans="1:7" ht="50.25" customHeight="1">
      <c r="A45" s="950">
        <f t="shared" si="1"/>
        <v>12</v>
      </c>
      <c r="B45" s="952" t="s">
        <v>1068</v>
      </c>
      <c r="C45" s="952" t="s">
        <v>1068</v>
      </c>
      <c r="D45" s="950" t="s">
        <v>10</v>
      </c>
      <c r="E45" s="953">
        <v>30</v>
      </c>
      <c r="F45" s="21"/>
      <c r="G45" s="21"/>
    </row>
    <row r="46" spans="1:7">
      <c r="A46" s="941"/>
      <c r="B46" s="942"/>
      <c r="C46" s="943"/>
      <c r="D46" s="944"/>
      <c r="E46" s="945"/>
      <c r="F46" s="21"/>
      <c r="G46" s="21"/>
    </row>
    <row r="47" spans="1:7" ht="15">
      <c r="A47" s="421"/>
      <c r="B47" s="421"/>
      <c r="C47" s="422"/>
      <c r="D47" s="414" t="s">
        <v>1</v>
      </c>
      <c r="E47" s="422"/>
    </row>
    <row r="48" spans="1:7" s="50" customFormat="1" ht="12.75" customHeight="1">
      <c r="B48" s="51" t="str">
        <f>'1,1'!B22</f>
        <v>Piezīmes:</v>
      </c>
    </row>
    <row r="49" spans="1:7" s="50" customFormat="1" ht="45" customHeight="1">
      <c r="A49"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98"/>
      <c r="C49" s="998"/>
      <c r="D49" s="998"/>
      <c r="E49" s="998"/>
      <c r="F49" s="998"/>
      <c r="G49" s="998"/>
    </row>
  </sheetData>
  <autoFilter ref="D1:D49" xr:uid="{8AA4D34B-3E36-4FCC-96D9-9ABDFF43CAE7}"/>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40625" defaultRowHeight="12.75"/>
  <cols>
    <col min="1" max="1" width="10.42578125" style="55" customWidth="1"/>
    <col min="2" max="2" width="12.5703125" style="55" customWidth="1"/>
    <col min="3" max="3" width="32.5703125" style="55" customWidth="1"/>
    <col min="4" max="4" width="10" style="55" customWidth="1"/>
    <col min="5" max="5" width="13.42578125" style="55" customWidth="1"/>
    <col min="6" max="6" width="13.5703125" style="55" customWidth="1"/>
    <col min="7" max="7" width="17.570312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88" t="s">
        <v>1705</v>
      </c>
      <c r="B2" s="988"/>
      <c r="C2" s="988"/>
      <c r="D2" s="988"/>
      <c r="E2" s="988"/>
      <c r="F2" s="988"/>
      <c r="G2" s="988"/>
      <c r="H2" s="988"/>
      <c r="I2" s="988"/>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89" t="s">
        <v>1184</v>
      </c>
      <c r="B5" s="990"/>
      <c r="C5" s="990"/>
      <c r="D5" s="990"/>
      <c r="E5" s="990"/>
      <c r="F5" s="990"/>
      <c r="G5" s="990"/>
      <c r="H5" s="990"/>
      <c r="I5" s="991"/>
    </row>
    <row r="6" spans="1:9" ht="15" customHeight="1">
      <c r="A6" s="1021"/>
      <c r="B6" s="1021"/>
      <c r="C6" s="267"/>
      <c r="D6" s="69"/>
      <c r="E6" s="50"/>
    </row>
    <row r="7" spans="1:9" ht="15" customHeight="1">
      <c r="A7" s="11" t="s">
        <v>1634</v>
      </c>
      <c r="B7" s="12"/>
      <c r="C7" s="11" t="s">
        <v>1637</v>
      </c>
      <c r="D7" s="11"/>
      <c r="E7" s="69"/>
      <c r="F7" s="69"/>
      <c r="G7" s="69"/>
      <c r="H7" s="69"/>
      <c r="I7" s="69"/>
    </row>
    <row r="8" spans="1:9" ht="15.75" customHeight="1">
      <c r="A8" s="11" t="s">
        <v>1633</v>
      </c>
      <c r="B8" s="12"/>
      <c r="C8" s="11" t="s">
        <v>1072</v>
      </c>
      <c r="D8" s="11"/>
      <c r="E8" s="69"/>
      <c r="F8" s="69"/>
      <c r="G8" s="69"/>
      <c r="H8" s="69"/>
      <c r="I8" s="69"/>
    </row>
    <row r="9" spans="1:9" ht="15" customHeight="1">
      <c r="A9" s="11" t="s">
        <v>1632</v>
      </c>
      <c r="B9" s="12"/>
      <c r="C9" s="11" t="s">
        <v>1631</v>
      </c>
      <c r="D9" s="11"/>
      <c r="E9" s="69"/>
      <c r="F9" s="69"/>
      <c r="G9" s="69"/>
      <c r="H9" s="69"/>
      <c r="I9" s="69"/>
    </row>
    <row r="10" spans="1:9">
      <c r="A10" s="70"/>
      <c r="B10" s="70"/>
      <c r="C10" s="69"/>
      <c r="D10" s="69"/>
      <c r="E10" s="50"/>
    </row>
    <row r="11" spans="1:9" ht="15" customHeight="1">
      <c r="A11" s="69"/>
      <c r="B11" s="50"/>
      <c r="C11" s="50"/>
      <c r="D11" s="50"/>
      <c r="E11" s="50"/>
      <c r="F11" s="992" t="s">
        <v>1662</v>
      </c>
      <c r="G11" s="993"/>
      <c r="H11" s="71"/>
      <c r="I11" s="72"/>
    </row>
    <row r="12" spans="1:9" ht="15.75" customHeight="1">
      <c r="A12" s="69"/>
      <c r="B12" s="50"/>
      <c r="C12" s="50"/>
      <c r="D12" s="50"/>
      <c r="E12" s="50"/>
      <c r="F12" s="992" t="s">
        <v>1661</v>
      </c>
      <c r="G12" s="993"/>
      <c r="H12" s="71"/>
      <c r="I12" s="72"/>
    </row>
    <row r="13" spans="1:9" ht="15" customHeight="1">
      <c r="A13" s="50"/>
      <c r="B13" s="50"/>
      <c r="C13" s="50"/>
      <c r="D13" s="50"/>
      <c r="E13" s="50"/>
      <c r="F13" s="50"/>
      <c r="G13" s="73" t="s">
        <v>1694</v>
      </c>
      <c r="H13" s="50"/>
      <c r="I13" s="50"/>
    </row>
    <row r="14" spans="1:9" ht="18" customHeight="1">
      <c r="A14" s="74"/>
      <c r="B14" s="50"/>
      <c r="C14" s="50"/>
      <c r="D14" s="50"/>
      <c r="E14" s="50"/>
      <c r="F14" s="50"/>
      <c r="G14" s="50"/>
      <c r="H14" s="50"/>
      <c r="I14" s="50"/>
    </row>
    <row r="15" spans="1:9" ht="13.35" customHeight="1">
      <c r="A15" s="981" t="s">
        <v>0</v>
      </c>
      <c r="B15" s="981" t="s">
        <v>1660</v>
      </c>
      <c r="C15" s="994" t="s">
        <v>1659</v>
      </c>
      <c r="D15" s="995"/>
      <c r="E15" s="981" t="s">
        <v>1658</v>
      </c>
      <c r="F15" s="981" t="s">
        <v>1657</v>
      </c>
      <c r="G15" s="981"/>
      <c r="H15" s="981"/>
      <c r="I15" s="981" t="s">
        <v>1656</v>
      </c>
    </row>
    <row r="16" spans="1:9" ht="25.5">
      <c r="A16" s="981"/>
      <c r="B16" s="981"/>
      <c r="C16" s="996"/>
      <c r="D16" s="997"/>
      <c r="E16" s="981"/>
      <c r="F16" s="75" t="s">
        <v>1655</v>
      </c>
      <c r="G16" s="75" t="s">
        <v>1677</v>
      </c>
      <c r="H16" s="75" t="s">
        <v>1653</v>
      </c>
      <c r="I16" s="981"/>
    </row>
    <row r="17" spans="1:9">
      <c r="A17" s="76"/>
      <c r="B17" s="77"/>
      <c r="C17" s="985"/>
      <c r="D17" s="986"/>
      <c r="E17" s="77"/>
      <c r="F17" s="77"/>
      <c r="G17" s="77"/>
      <c r="H17" s="77"/>
      <c r="I17" s="78"/>
    </row>
    <row r="18" spans="1:9" ht="14.45" customHeight="1">
      <c r="A18" s="58">
        <v>1</v>
      </c>
      <c r="B18" s="59" t="s">
        <v>1706</v>
      </c>
      <c r="C18" s="982" t="s">
        <v>1184</v>
      </c>
      <c r="D18" s="983"/>
      <c r="E18" s="60"/>
      <c r="F18" s="60"/>
      <c r="G18" s="60"/>
      <c r="H18" s="60"/>
      <c r="I18" s="61"/>
    </row>
    <row r="19" spans="1:9" ht="16.5" customHeight="1">
      <c r="A19" s="62"/>
      <c r="B19" s="63"/>
      <c r="C19" s="1023"/>
      <c r="D19" s="1024"/>
      <c r="E19" s="64"/>
      <c r="F19" s="64"/>
      <c r="G19" s="64"/>
      <c r="H19" s="64"/>
      <c r="I19" s="65"/>
    </row>
    <row r="20" spans="1:9" ht="15.6" customHeight="1">
      <c r="A20" s="79"/>
      <c r="B20" s="79"/>
      <c r="C20" s="80" t="s">
        <v>1</v>
      </c>
      <c r="D20" s="80"/>
      <c r="E20" s="266"/>
      <c r="F20" s="266"/>
      <c r="G20" s="266"/>
      <c r="H20" s="266"/>
      <c r="I20" s="266"/>
    </row>
    <row r="21" spans="1:9" ht="13.35" customHeight="1">
      <c r="A21" s="984" t="s">
        <v>1641</v>
      </c>
      <c r="B21" s="984"/>
      <c r="C21" s="984"/>
      <c r="D21" s="81" t="s">
        <v>1666</v>
      </c>
      <c r="E21" s="278"/>
      <c r="F21" s="277"/>
      <c r="G21" s="277"/>
      <c r="H21" s="277"/>
      <c r="I21" s="278"/>
    </row>
    <row r="22" spans="1:9">
      <c r="A22" s="82"/>
      <c r="B22" s="82"/>
      <c r="C22" s="83" t="s">
        <v>1640</v>
      </c>
      <c r="D22" s="81"/>
      <c r="E22" s="278"/>
      <c r="F22" s="277"/>
      <c r="G22" s="277"/>
      <c r="H22" s="277"/>
      <c r="I22" s="278"/>
    </row>
    <row r="23" spans="1:9" ht="18" customHeight="1">
      <c r="A23" s="984" t="s">
        <v>1639</v>
      </c>
      <c r="B23" s="984"/>
      <c r="C23" s="984"/>
      <c r="D23" s="81" t="s">
        <v>1666</v>
      </c>
      <c r="E23" s="278"/>
      <c r="F23" s="277"/>
      <c r="G23" s="277"/>
      <c r="H23" s="277"/>
      <c r="I23" s="278"/>
    </row>
    <row r="24" spans="1:9">
      <c r="A24" s="980"/>
      <c r="B24" s="980"/>
      <c r="C24" s="80" t="s">
        <v>1638</v>
      </c>
      <c r="D24" s="80"/>
      <c r="E24" s="268"/>
      <c r="F24" s="277"/>
      <c r="G24" s="277"/>
      <c r="H24" s="277"/>
      <c r="I24" s="278"/>
    </row>
    <row r="25" spans="1:9">
      <c r="A25" s="84"/>
      <c r="B25" s="50"/>
      <c r="C25" s="50"/>
      <c r="D25" s="50"/>
      <c r="E25" s="50"/>
      <c r="F25" s="50"/>
      <c r="G25" s="50"/>
      <c r="H25" s="50"/>
      <c r="I25" s="50"/>
    </row>
    <row r="26" spans="1:9">
      <c r="B26" s="50"/>
      <c r="C26" s="52"/>
    </row>
    <row r="27" spans="1:9">
      <c r="B27" s="54"/>
      <c r="C27" s="53"/>
    </row>
  </sheetData>
  <mergeCells count="17">
    <mergeCell ref="A2:I2"/>
    <mergeCell ref="A5:I5"/>
    <mergeCell ref="A6:B6"/>
    <mergeCell ref="F11:G11"/>
    <mergeCell ref="F12:G12"/>
    <mergeCell ref="C19:D19"/>
    <mergeCell ref="A21:C21"/>
    <mergeCell ref="A23:C23"/>
    <mergeCell ref="A24:B24"/>
    <mergeCell ref="I15:I16"/>
    <mergeCell ref="C17:D17"/>
    <mergeCell ref="C18:D18"/>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I51"/>
  <sheetViews>
    <sheetView showZeros="0" view="pageBreakPreview" zoomScaleNormal="100" zoomScaleSheetLayoutView="100" workbookViewId="0">
      <selection activeCell="G11" sqref="G11"/>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1,2</v>
      </c>
      <c r="E1" s="10"/>
      <c r="F1" s="10"/>
      <c r="G1" s="10"/>
    </row>
    <row r="2" spans="1:7" s="9" customFormat="1" ht="18.75">
      <c r="A2" s="1001" t="str">
        <f>C9</f>
        <v>Pamati</v>
      </c>
      <c r="B2" s="1001"/>
      <c r="C2" s="1001"/>
      <c r="D2" s="1001"/>
      <c r="E2" s="1001"/>
      <c r="F2" s="1001"/>
      <c r="G2" s="1001"/>
    </row>
    <row r="3" spans="1:7" ht="13.7" customHeight="1">
      <c r="A3" s="11" t="s">
        <v>1667</v>
      </c>
      <c r="B3" s="11"/>
      <c r="C3" s="11"/>
      <c r="D3" s="13"/>
      <c r="E3" s="13"/>
      <c r="F3" s="13"/>
      <c r="G3" s="13"/>
    </row>
    <row r="4" spans="1:7" s="16" customFormat="1">
      <c r="A4" s="11" t="s">
        <v>1668</v>
      </c>
      <c r="B4" s="11"/>
      <c r="C4" s="11"/>
      <c r="D4" s="15"/>
      <c r="E4" s="15"/>
      <c r="F4" s="15"/>
      <c r="G4" s="15"/>
    </row>
    <row r="5" spans="1:7" s="16" customFormat="1">
      <c r="A5" s="11" t="s">
        <v>1669</v>
      </c>
      <c r="B5" s="11"/>
      <c r="C5" s="11"/>
      <c r="D5" s="17"/>
      <c r="E5" s="18"/>
      <c r="F5" s="18"/>
      <c r="G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ht="15.75">
      <c r="A9" s="115"/>
      <c r="B9" s="139">
        <v>0</v>
      </c>
      <c r="C9" s="117" t="s">
        <v>1172</v>
      </c>
      <c r="D9" s="118"/>
      <c r="E9" s="119"/>
      <c r="F9" s="20"/>
      <c r="G9" s="21"/>
    </row>
    <row r="10" spans="1:7">
      <c r="A10" s="31">
        <v>0</v>
      </c>
      <c r="B10" s="32"/>
      <c r="C10" s="120" t="s">
        <v>40</v>
      </c>
      <c r="D10" s="121"/>
      <c r="E10" s="121"/>
      <c r="F10" s="20"/>
      <c r="G10" s="21"/>
    </row>
    <row r="11" spans="1:7" ht="76.5">
      <c r="A11" s="850">
        <v>1</v>
      </c>
      <c r="B11" s="668"/>
      <c r="C11" s="846" t="s">
        <v>41</v>
      </c>
      <c r="D11" s="852" t="s">
        <v>30</v>
      </c>
      <c r="E11" s="845">
        <v>464</v>
      </c>
      <c r="F11" s="20"/>
      <c r="G11" s="21"/>
    </row>
    <row r="12" spans="1:7">
      <c r="A12" s="122">
        <v>0</v>
      </c>
      <c r="B12" s="123"/>
      <c r="C12" s="125" t="s">
        <v>1186</v>
      </c>
      <c r="D12" s="374"/>
      <c r="E12" s="30"/>
      <c r="F12" s="20"/>
      <c r="G12" s="21"/>
    </row>
    <row r="13" spans="1:7" ht="25.5">
      <c r="A13" s="122">
        <v>2</v>
      </c>
      <c r="B13" s="126"/>
      <c r="C13" s="127" t="s">
        <v>43</v>
      </c>
      <c r="D13" s="128" t="s">
        <v>31</v>
      </c>
      <c r="E13" s="129">
        <v>32</v>
      </c>
      <c r="F13" s="20"/>
      <c r="G13" s="21"/>
    </row>
    <row r="14" spans="1:7" ht="25.5">
      <c r="A14" s="122">
        <v>3</v>
      </c>
      <c r="B14" s="126"/>
      <c r="C14" s="127" t="s">
        <v>44</v>
      </c>
      <c r="D14" s="128" t="s">
        <v>31</v>
      </c>
      <c r="E14" s="38">
        <v>1190</v>
      </c>
      <c r="F14" s="20"/>
      <c r="G14" s="21"/>
    </row>
    <row r="15" spans="1:7" ht="25.5">
      <c r="A15" s="122">
        <v>4</v>
      </c>
      <c r="B15" s="126"/>
      <c r="C15" s="130" t="s">
        <v>45</v>
      </c>
      <c r="D15" s="128" t="s">
        <v>16</v>
      </c>
      <c r="E15" s="38">
        <v>25.28</v>
      </c>
      <c r="F15" s="20"/>
      <c r="G15" s="21"/>
    </row>
    <row r="16" spans="1:7" ht="25.5">
      <c r="A16" s="122">
        <v>5</v>
      </c>
      <c r="B16" s="126"/>
      <c r="C16" s="131" t="s">
        <v>46</v>
      </c>
      <c r="D16" s="128" t="s">
        <v>47</v>
      </c>
      <c r="E16" s="38">
        <v>17826</v>
      </c>
      <c r="F16" s="20"/>
      <c r="G16" s="21"/>
    </row>
    <row r="17" spans="1:7">
      <c r="A17" s="122">
        <v>0</v>
      </c>
      <c r="B17" s="126"/>
      <c r="C17" s="132" t="s">
        <v>48</v>
      </c>
      <c r="D17" s="133" t="s">
        <v>47</v>
      </c>
      <c r="E17" s="134">
        <v>20499.899999999998</v>
      </c>
      <c r="F17" s="20"/>
      <c r="G17" s="21"/>
    </row>
    <row r="18" spans="1:7" ht="25.5">
      <c r="A18" s="122">
        <v>0</v>
      </c>
      <c r="B18" s="126"/>
      <c r="C18" s="132" t="s">
        <v>49</v>
      </c>
      <c r="D18" s="128" t="s">
        <v>13</v>
      </c>
      <c r="E18" s="128">
        <v>1</v>
      </c>
      <c r="F18" s="20"/>
      <c r="G18" s="21"/>
    </row>
    <row r="19" spans="1:7">
      <c r="A19" s="760">
        <v>6</v>
      </c>
      <c r="B19" s="206"/>
      <c r="C19" s="851" t="s">
        <v>2215</v>
      </c>
      <c r="D19" s="841" t="s">
        <v>30</v>
      </c>
      <c r="E19" s="839">
        <v>388</v>
      </c>
      <c r="F19" s="20"/>
      <c r="G19" s="21"/>
    </row>
    <row r="20" spans="1:7">
      <c r="A20" s="122">
        <v>0</v>
      </c>
      <c r="B20" s="126"/>
      <c r="C20" s="840" t="s">
        <v>2216</v>
      </c>
      <c r="D20" s="128" t="s">
        <v>30</v>
      </c>
      <c r="E20" s="128">
        <v>136</v>
      </c>
      <c r="F20" s="20"/>
      <c r="G20" s="21"/>
    </row>
    <row r="21" spans="1:7">
      <c r="A21" s="122">
        <v>0</v>
      </c>
      <c r="B21" s="126"/>
      <c r="C21" s="840" t="s">
        <v>2217</v>
      </c>
      <c r="D21" s="128" t="s">
        <v>30</v>
      </c>
      <c r="E21" s="128">
        <v>36</v>
      </c>
      <c r="F21" s="20"/>
      <c r="G21" s="21"/>
    </row>
    <row r="22" spans="1:7">
      <c r="A22" s="760">
        <v>0</v>
      </c>
      <c r="B22" s="206"/>
      <c r="C22" s="840" t="s">
        <v>2218</v>
      </c>
      <c r="D22" s="841" t="s">
        <v>30</v>
      </c>
      <c r="E22" s="839">
        <v>140</v>
      </c>
      <c r="F22" s="20"/>
      <c r="G22" s="21"/>
    </row>
    <row r="23" spans="1:7">
      <c r="A23" s="760">
        <v>0</v>
      </c>
      <c r="B23" s="206"/>
      <c r="C23" s="840" t="s">
        <v>2219</v>
      </c>
      <c r="D23" s="841" t="s">
        <v>30</v>
      </c>
      <c r="E23" s="839">
        <v>76</v>
      </c>
      <c r="F23" s="20"/>
      <c r="G23" s="21"/>
    </row>
    <row r="24" spans="1:7" ht="25.5">
      <c r="A24" s="760">
        <v>7</v>
      </c>
      <c r="B24" s="206"/>
      <c r="C24" s="838" t="s">
        <v>50</v>
      </c>
      <c r="D24" s="849" t="s">
        <v>16</v>
      </c>
      <c r="E24" s="828">
        <v>14.92</v>
      </c>
      <c r="F24" s="20"/>
      <c r="G24" s="21"/>
    </row>
    <row r="25" spans="1:7">
      <c r="A25" s="760">
        <v>0</v>
      </c>
      <c r="B25" s="206"/>
      <c r="C25" s="840" t="s">
        <v>51</v>
      </c>
      <c r="D25" s="849" t="s">
        <v>16</v>
      </c>
      <c r="E25" s="843">
        <v>15.666</v>
      </c>
      <c r="F25" s="20"/>
      <c r="G25" s="21"/>
    </row>
    <row r="26" spans="1:7">
      <c r="A26" s="760">
        <v>0</v>
      </c>
      <c r="B26" s="206"/>
      <c r="C26" s="840" t="s">
        <v>52</v>
      </c>
      <c r="D26" s="849" t="s">
        <v>53</v>
      </c>
      <c r="E26" s="843">
        <v>3.73</v>
      </c>
      <c r="F26" s="20"/>
      <c r="G26" s="21"/>
    </row>
    <row r="27" spans="1:7" ht="25.5">
      <c r="A27" s="760">
        <v>8</v>
      </c>
      <c r="B27" s="206"/>
      <c r="C27" s="838" t="s">
        <v>54</v>
      </c>
      <c r="D27" s="849" t="s">
        <v>16</v>
      </c>
      <c r="E27" s="828">
        <v>140.94999999999999</v>
      </c>
      <c r="F27" s="20"/>
      <c r="G27" s="21"/>
    </row>
    <row r="28" spans="1:7">
      <c r="A28" s="760">
        <v>0</v>
      </c>
      <c r="B28" s="206"/>
      <c r="C28" s="840" t="s">
        <v>55</v>
      </c>
      <c r="D28" s="849" t="s">
        <v>16</v>
      </c>
      <c r="E28" s="843">
        <v>147.9975</v>
      </c>
      <c r="F28" s="20"/>
      <c r="G28" s="21"/>
    </row>
    <row r="29" spans="1:7">
      <c r="A29" s="760">
        <v>0</v>
      </c>
      <c r="B29" s="206"/>
      <c r="C29" s="840" t="s">
        <v>52</v>
      </c>
      <c r="D29" s="849" t="s">
        <v>53</v>
      </c>
      <c r="E29" s="843">
        <v>35.237499999999997</v>
      </c>
      <c r="F29" s="20"/>
      <c r="G29" s="21"/>
    </row>
    <row r="30" spans="1:7" ht="25.5">
      <c r="A30" s="760">
        <v>9</v>
      </c>
      <c r="B30" s="206"/>
      <c r="C30" s="838" t="s">
        <v>56</v>
      </c>
      <c r="D30" s="849" t="s">
        <v>16</v>
      </c>
      <c r="E30" s="888">
        <v>8.89</v>
      </c>
      <c r="F30" s="20"/>
      <c r="G30" s="21"/>
    </row>
    <row r="31" spans="1:7">
      <c r="A31" s="760">
        <v>0</v>
      </c>
      <c r="B31" s="206"/>
      <c r="C31" s="840" t="s">
        <v>57</v>
      </c>
      <c r="D31" s="849" t="s">
        <v>16</v>
      </c>
      <c r="E31" s="889">
        <v>6.8250000000000002</v>
      </c>
      <c r="F31" s="20"/>
      <c r="G31" s="21"/>
    </row>
    <row r="32" spans="1:7">
      <c r="A32" s="760">
        <v>0</v>
      </c>
      <c r="B32" s="206"/>
      <c r="C32" s="840" t="s">
        <v>52</v>
      </c>
      <c r="D32" s="849" t="s">
        <v>53</v>
      </c>
      <c r="E32" s="889">
        <v>1.625</v>
      </c>
      <c r="F32" s="20"/>
      <c r="G32" s="21"/>
    </row>
    <row r="33" spans="1:7" ht="25.5">
      <c r="A33" s="122">
        <v>10</v>
      </c>
      <c r="B33" s="126"/>
      <c r="C33" s="136" t="s">
        <v>58</v>
      </c>
      <c r="D33" s="37" t="s">
        <v>30</v>
      </c>
      <c r="E33" s="128">
        <v>64</v>
      </c>
      <c r="F33" s="20"/>
      <c r="G33" s="21"/>
    </row>
    <row r="34" spans="1:7" ht="25.5">
      <c r="A34" s="122">
        <v>11</v>
      </c>
      <c r="B34" s="126"/>
      <c r="C34" s="137" t="s">
        <v>59</v>
      </c>
      <c r="D34" s="138" t="s">
        <v>60</v>
      </c>
      <c r="E34" s="135">
        <v>21.5</v>
      </c>
      <c r="F34" s="20"/>
      <c r="G34" s="21"/>
    </row>
    <row r="35" spans="1:7" ht="25.5">
      <c r="A35" s="122">
        <v>0</v>
      </c>
      <c r="B35" s="123"/>
      <c r="C35" s="125" t="s">
        <v>61</v>
      </c>
      <c r="D35" s="374"/>
      <c r="E35" s="30"/>
      <c r="F35" s="20"/>
      <c r="G35" s="21"/>
    </row>
    <row r="36" spans="1:7" ht="25.5">
      <c r="A36" s="122">
        <v>12</v>
      </c>
      <c r="B36" s="123"/>
      <c r="C36" s="130" t="s">
        <v>45</v>
      </c>
      <c r="D36" s="128" t="s">
        <v>16</v>
      </c>
      <c r="E36" s="38">
        <v>13</v>
      </c>
      <c r="F36" s="20"/>
      <c r="G36" s="21"/>
    </row>
    <row r="37" spans="1:7" ht="25.5">
      <c r="A37" s="850">
        <v>13</v>
      </c>
      <c r="B37" s="837"/>
      <c r="C37" s="836" t="s">
        <v>44</v>
      </c>
      <c r="D37" s="839" t="s">
        <v>31</v>
      </c>
      <c r="E37" s="828">
        <v>960</v>
      </c>
      <c r="F37" s="20"/>
      <c r="G37" s="21"/>
    </row>
    <row r="38" spans="1:7" ht="25.5">
      <c r="A38" s="122">
        <v>14</v>
      </c>
      <c r="B38" s="126"/>
      <c r="C38" s="131" t="s">
        <v>62</v>
      </c>
      <c r="D38" s="128" t="s">
        <v>47</v>
      </c>
      <c r="E38" s="38">
        <v>10160</v>
      </c>
      <c r="F38" s="20"/>
      <c r="G38" s="21"/>
    </row>
    <row r="39" spans="1:7">
      <c r="A39" s="122">
        <v>0</v>
      </c>
      <c r="B39" s="126"/>
      <c r="C39" s="132" t="s">
        <v>48</v>
      </c>
      <c r="D39" s="133" t="s">
        <v>47</v>
      </c>
      <c r="E39" s="134">
        <v>11684</v>
      </c>
      <c r="F39" s="20"/>
      <c r="G39" s="21"/>
    </row>
    <row r="40" spans="1:7" ht="25.5">
      <c r="A40" s="122">
        <v>0</v>
      </c>
      <c r="B40" s="126"/>
      <c r="C40" s="132" t="s">
        <v>49</v>
      </c>
      <c r="D40" s="128" t="s">
        <v>13</v>
      </c>
      <c r="E40" s="128">
        <v>1</v>
      </c>
      <c r="F40" s="20"/>
      <c r="G40" s="21"/>
    </row>
    <row r="41" spans="1:7" ht="25.5">
      <c r="A41" s="122">
        <v>15</v>
      </c>
      <c r="B41" s="126"/>
      <c r="C41" s="131" t="s">
        <v>63</v>
      </c>
      <c r="D41" s="133" t="s">
        <v>16</v>
      </c>
      <c r="E41" s="38">
        <v>3</v>
      </c>
      <c r="F41" s="20"/>
      <c r="G41" s="21"/>
    </row>
    <row r="42" spans="1:7">
      <c r="A42" s="122">
        <v>0</v>
      </c>
      <c r="B42" s="126"/>
      <c r="C42" s="132" t="s">
        <v>57</v>
      </c>
      <c r="D42" s="133" t="s">
        <v>16</v>
      </c>
      <c r="E42" s="135">
        <v>3.1500000000000004</v>
      </c>
      <c r="F42" s="20"/>
      <c r="G42" s="21"/>
    </row>
    <row r="43" spans="1:7">
      <c r="A43" s="122">
        <v>0</v>
      </c>
      <c r="B43" s="126"/>
      <c r="C43" s="132" t="s">
        <v>52</v>
      </c>
      <c r="D43" s="133" t="s">
        <v>53</v>
      </c>
      <c r="E43" s="135">
        <v>0.75</v>
      </c>
      <c r="F43" s="20"/>
      <c r="G43" s="21"/>
    </row>
    <row r="44" spans="1:7" ht="25.5">
      <c r="A44" s="122">
        <v>16</v>
      </c>
      <c r="B44" s="126"/>
      <c r="C44" s="131" t="s">
        <v>1187</v>
      </c>
      <c r="D44" s="133" t="s">
        <v>16</v>
      </c>
      <c r="E44" s="38">
        <v>96</v>
      </c>
      <c r="F44" s="20"/>
      <c r="G44" s="21"/>
    </row>
    <row r="45" spans="1:7">
      <c r="A45" s="122">
        <v>0</v>
      </c>
      <c r="B45" s="126"/>
      <c r="C45" s="132" t="s">
        <v>1188</v>
      </c>
      <c r="D45" s="133" t="s">
        <v>16</v>
      </c>
      <c r="E45" s="135">
        <v>100.80000000000001</v>
      </c>
      <c r="F45" s="20"/>
      <c r="G45" s="21"/>
    </row>
    <row r="46" spans="1:7">
      <c r="A46" s="122">
        <v>0</v>
      </c>
      <c r="B46" s="126"/>
      <c r="C46" s="132" t="s">
        <v>52</v>
      </c>
      <c r="D46" s="133" t="s">
        <v>53</v>
      </c>
      <c r="E46" s="135">
        <v>24</v>
      </c>
      <c r="F46" s="20"/>
      <c r="G46" s="21"/>
    </row>
    <row r="47" spans="1:7" s="16" customFormat="1">
      <c r="A47" s="402"/>
      <c r="B47" s="410"/>
      <c r="C47" s="42"/>
      <c r="D47" s="43"/>
      <c r="E47" s="403"/>
      <c r="F47" s="45"/>
      <c r="G47" s="46"/>
    </row>
    <row r="48" spans="1:7" ht="14.25">
      <c r="A48" s="383"/>
      <c r="B48" s="383"/>
      <c r="C48" s="414"/>
      <c r="D48" s="414" t="s">
        <v>1</v>
      </c>
      <c r="E48" s="384"/>
      <c r="F48" s="20"/>
      <c r="G48" s="21"/>
    </row>
    <row r="50" spans="1:7" s="50" customFormat="1" ht="12.75" customHeight="1">
      <c r="B50" s="51" t="str">
        <f>'1,1'!B22</f>
        <v>Piezīmes:</v>
      </c>
    </row>
    <row r="51" spans="1:7" s="50" customFormat="1" ht="45" customHeight="1">
      <c r="A5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98"/>
      <c r="C51" s="998"/>
      <c r="D51" s="998"/>
      <c r="E51" s="998"/>
      <c r="F51" s="998"/>
      <c r="G51" s="998"/>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A1:I86"/>
  <sheetViews>
    <sheetView showZeros="0" tabSelected="1" view="pageBreakPreview" topLeftCell="A40" zoomScaleNormal="100" zoomScaleSheetLayoutView="100" workbookViewId="0">
      <selection activeCell="F52" sqref="F52"/>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5" width="11.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4,1</v>
      </c>
      <c r="E1" s="10"/>
      <c r="F1" s="10"/>
      <c r="G1" s="10"/>
    </row>
    <row r="2" spans="1:7" s="9" customFormat="1" ht="18.75">
      <c r="A2" s="1001" t="str">
        <f>C9</f>
        <v>Teritorijas labiekārtošana</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357"/>
      <c r="B9" s="358"/>
      <c r="C9" s="371" t="s">
        <v>1184</v>
      </c>
      <c r="D9" s="359"/>
      <c r="E9" s="360"/>
      <c r="F9" s="20"/>
      <c r="G9" s="21"/>
    </row>
    <row r="10" spans="1:7">
      <c r="A10" s="361"/>
      <c r="B10" s="362"/>
      <c r="C10" s="363" t="s">
        <v>1154</v>
      </c>
      <c r="D10" s="319"/>
      <c r="E10" s="319"/>
      <c r="F10" s="20"/>
      <c r="G10" s="21"/>
    </row>
    <row r="11" spans="1:7">
      <c r="A11" s="361">
        <v>1</v>
      </c>
      <c r="B11" s="364"/>
      <c r="C11" s="365" t="s">
        <v>1069</v>
      </c>
      <c r="D11" s="366" t="s">
        <v>13</v>
      </c>
      <c r="E11" s="367">
        <v>1</v>
      </c>
      <c r="F11" s="20"/>
      <c r="G11" s="21"/>
    </row>
    <row r="12" spans="1:7" ht="25.5">
      <c r="A12" s="361">
        <v>2</v>
      </c>
      <c r="B12" s="364"/>
      <c r="C12" s="365" t="s">
        <v>1070</v>
      </c>
      <c r="D12" s="366" t="s">
        <v>30</v>
      </c>
      <c r="E12" s="367">
        <v>1</v>
      </c>
      <c r="F12" s="20"/>
      <c r="G12" s="21"/>
    </row>
    <row r="13" spans="1:7">
      <c r="A13" s="361">
        <v>3</v>
      </c>
      <c r="B13" s="364"/>
      <c r="C13" s="365" t="s">
        <v>1071</v>
      </c>
      <c r="D13" s="366" t="s">
        <v>102</v>
      </c>
      <c r="E13" s="367">
        <v>1</v>
      </c>
      <c r="F13" s="20"/>
      <c r="G13" s="21"/>
    </row>
    <row r="14" spans="1:7" ht="38.25">
      <c r="A14" s="361">
        <v>4</v>
      </c>
      <c r="B14" s="319"/>
      <c r="C14" s="346" t="s">
        <v>1155</v>
      </c>
      <c r="D14" s="319" t="s">
        <v>10</v>
      </c>
      <c r="E14" s="319">
        <v>14.7</v>
      </c>
      <c r="F14" s="20"/>
      <c r="G14" s="21"/>
    </row>
    <row r="15" spans="1:7" ht="42" customHeight="1">
      <c r="A15" s="361">
        <v>5</v>
      </c>
      <c r="B15" s="319"/>
      <c r="C15" s="346" t="s">
        <v>1156</v>
      </c>
      <c r="D15" s="319" t="s">
        <v>10</v>
      </c>
      <c r="E15" s="319">
        <f>8.7+27</f>
        <v>35.700000000000003</v>
      </c>
      <c r="F15" s="20"/>
      <c r="G15" s="21"/>
    </row>
    <row r="16" spans="1:7">
      <c r="A16" s="351"/>
      <c r="B16" s="455"/>
      <c r="C16" s="363" t="s">
        <v>1157</v>
      </c>
      <c r="D16" s="362"/>
      <c r="E16" s="319"/>
      <c r="F16" s="20"/>
      <c r="G16" s="21"/>
    </row>
    <row r="17" spans="1:7" ht="25.5">
      <c r="A17" s="288">
        <v>1</v>
      </c>
      <c r="B17" s="455"/>
      <c r="C17" s="346" t="s">
        <v>1533</v>
      </c>
      <c r="D17" s="262" t="s">
        <v>1158</v>
      </c>
      <c r="E17" s="262">
        <f>(4092-18-23-32-25)*0.15*1.3</f>
        <v>778.83</v>
      </c>
      <c r="F17" s="20"/>
      <c r="G17" s="21"/>
    </row>
    <row r="18" spans="1:7" ht="25.5">
      <c r="A18" s="288">
        <v>2</v>
      </c>
      <c r="B18" s="455"/>
      <c r="C18" s="346" t="s">
        <v>1534</v>
      </c>
      <c r="D18" s="262" t="s">
        <v>1158</v>
      </c>
      <c r="E18" s="262">
        <f>(3983)*0.7*1.3</f>
        <v>3624.53</v>
      </c>
      <c r="F18" s="20"/>
      <c r="G18" s="21"/>
    </row>
    <row r="19" spans="1:7" ht="38.25">
      <c r="A19" s="288">
        <v>3</v>
      </c>
      <c r="B19" s="455"/>
      <c r="C19" s="346" t="s">
        <v>1159</v>
      </c>
      <c r="D19" s="262" t="s">
        <v>1158</v>
      </c>
      <c r="E19" s="368">
        <v>300</v>
      </c>
      <c r="F19" s="20"/>
      <c r="G19" s="21"/>
    </row>
    <row r="20" spans="1:7">
      <c r="A20" s="350">
        <v>4</v>
      </c>
      <c r="B20" s="455"/>
      <c r="C20" s="346" t="s">
        <v>1160</v>
      </c>
      <c r="D20" s="262" t="s">
        <v>60</v>
      </c>
      <c r="E20" s="368">
        <f>3983</f>
        <v>3983</v>
      </c>
      <c r="F20" s="20"/>
      <c r="G20" s="21"/>
    </row>
    <row r="21" spans="1:7">
      <c r="A21" s="351"/>
      <c r="B21" s="455"/>
      <c r="C21" s="369" t="s">
        <v>1161</v>
      </c>
      <c r="D21" s="362"/>
      <c r="E21" s="362"/>
      <c r="F21" s="20"/>
      <c r="G21" s="21"/>
    </row>
    <row r="22" spans="1:7" ht="14.25">
      <c r="A22" s="351"/>
      <c r="B22" s="455"/>
      <c r="C22" s="628" t="s">
        <v>1162</v>
      </c>
      <c r="D22" s="362"/>
      <c r="E22" s="362"/>
      <c r="F22" s="20"/>
      <c r="G22" s="21"/>
    </row>
    <row r="23" spans="1:7">
      <c r="A23" s="288">
        <v>1</v>
      </c>
      <c r="B23" s="455"/>
      <c r="C23" s="346" t="s">
        <v>1163</v>
      </c>
      <c r="D23" s="262" t="s">
        <v>1158</v>
      </c>
      <c r="E23" s="939">
        <v>1212</v>
      </c>
      <c r="F23" s="20"/>
      <c r="G23" s="21"/>
    </row>
    <row r="24" spans="1:7">
      <c r="A24" s="288">
        <v>2</v>
      </c>
      <c r="B24" s="455"/>
      <c r="C24" s="346" t="s">
        <v>2032</v>
      </c>
      <c r="D24" s="262" t="s">
        <v>60</v>
      </c>
      <c r="E24" s="939">
        <v>3333</v>
      </c>
      <c r="F24" s="20"/>
      <c r="G24" s="21"/>
    </row>
    <row r="25" spans="1:7">
      <c r="A25" s="288">
        <v>3</v>
      </c>
      <c r="B25" s="455"/>
      <c r="C25" s="346" t="s">
        <v>2033</v>
      </c>
      <c r="D25" s="262" t="s">
        <v>1158</v>
      </c>
      <c r="E25" s="939">
        <v>606</v>
      </c>
      <c r="F25" s="20"/>
      <c r="G25" s="21"/>
    </row>
    <row r="26" spans="1:7">
      <c r="A26" s="288">
        <v>4</v>
      </c>
      <c r="B26" s="455"/>
      <c r="C26" s="346" t="s">
        <v>2034</v>
      </c>
      <c r="D26" s="262" t="s">
        <v>1158</v>
      </c>
      <c r="E26" s="939">
        <v>454.5</v>
      </c>
      <c r="F26" s="20"/>
      <c r="G26" s="21"/>
    </row>
    <row r="27" spans="1:7">
      <c r="A27" s="288">
        <v>5</v>
      </c>
      <c r="B27" s="455"/>
      <c r="C27" s="346" t="s">
        <v>2035</v>
      </c>
      <c r="D27" s="262" t="s">
        <v>1158</v>
      </c>
      <c r="E27" s="939">
        <v>121.2</v>
      </c>
      <c r="F27" s="20"/>
      <c r="G27" s="21"/>
    </row>
    <row r="28" spans="1:7" ht="25.5">
      <c r="A28" s="288">
        <v>6</v>
      </c>
      <c r="B28" s="455"/>
      <c r="C28" s="346" t="s">
        <v>2036</v>
      </c>
      <c r="D28" s="262" t="s">
        <v>60</v>
      </c>
      <c r="E28" s="940">
        <v>2969</v>
      </c>
      <c r="F28" s="20"/>
      <c r="G28" s="21"/>
    </row>
    <row r="29" spans="1:7" ht="25.5">
      <c r="A29" s="288">
        <v>7</v>
      </c>
      <c r="B29" s="455"/>
      <c r="C29" s="346" t="s">
        <v>2037</v>
      </c>
      <c r="D29" s="262" t="s">
        <v>60</v>
      </c>
      <c r="E29" s="940">
        <v>91</v>
      </c>
      <c r="F29" s="20"/>
      <c r="G29" s="21"/>
    </row>
    <row r="30" spans="1:7" ht="25.5">
      <c r="A30" s="288">
        <v>8</v>
      </c>
      <c r="B30" s="455"/>
      <c r="C30" s="346" t="s">
        <v>1164</v>
      </c>
      <c r="D30" s="262" t="s">
        <v>10</v>
      </c>
      <c r="E30" s="771">
        <v>394</v>
      </c>
      <c r="F30" s="20"/>
      <c r="G30" s="21"/>
    </row>
    <row r="31" spans="1:7" ht="25.5">
      <c r="A31" s="288">
        <v>9</v>
      </c>
      <c r="B31" s="455"/>
      <c r="C31" s="346" t="s">
        <v>1165</v>
      </c>
      <c r="D31" s="262" t="s">
        <v>10</v>
      </c>
      <c r="E31" s="262">
        <f>85-34</f>
        <v>51</v>
      </c>
      <c r="F31" s="20"/>
      <c r="G31" s="21"/>
    </row>
    <row r="32" spans="1:7" ht="30">
      <c r="A32" s="288">
        <v>10</v>
      </c>
      <c r="B32" s="455"/>
      <c r="C32" s="629" t="s">
        <v>2038</v>
      </c>
      <c r="D32" s="630" t="s">
        <v>13</v>
      </c>
      <c r="E32" s="630">
        <v>21</v>
      </c>
      <c r="F32" s="20"/>
      <c r="G32" s="21"/>
    </row>
    <row r="33" spans="1:7" ht="14.25">
      <c r="A33" s="351"/>
      <c r="B33" s="455"/>
      <c r="C33" s="628" t="s">
        <v>1535</v>
      </c>
      <c r="D33" s="362"/>
      <c r="E33" s="362"/>
      <c r="F33" s="20"/>
      <c r="G33" s="21"/>
    </row>
    <row r="34" spans="1:7">
      <c r="A34" s="288">
        <v>11</v>
      </c>
      <c r="B34" s="455"/>
      <c r="C34" s="346" t="s">
        <v>1163</v>
      </c>
      <c r="D34" s="262" t="s">
        <v>1158</v>
      </c>
      <c r="E34" s="262">
        <f>(116+54+157)*0.4</f>
        <v>130.80000000000001</v>
      </c>
      <c r="F34" s="20"/>
      <c r="G34" s="21"/>
    </row>
    <row r="35" spans="1:7">
      <c r="A35" s="288">
        <v>12</v>
      </c>
      <c r="B35" s="455"/>
      <c r="C35" s="346" t="s">
        <v>2032</v>
      </c>
      <c r="D35" s="262" t="s">
        <v>60</v>
      </c>
      <c r="E35" s="262">
        <f>(116+54+157)*1.1</f>
        <v>359.70000000000005</v>
      </c>
      <c r="F35" s="20"/>
      <c r="G35" s="21"/>
    </row>
    <row r="36" spans="1:7">
      <c r="A36" s="288">
        <v>13</v>
      </c>
      <c r="B36" s="455"/>
      <c r="C36" s="346" t="s">
        <v>2039</v>
      </c>
      <c r="D36" s="262" t="s">
        <v>1158</v>
      </c>
      <c r="E36" s="262">
        <f>(116+54+157)*0.15</f>
        <v>49.05</v>
      </c>
      <c r="F36" s="20"/>
      <c r="G36" s="21"/>
    </row>
    <row r="37" spans="1:7">
      <c r="A37" s="288">
        <v>14</v>
      </c>
      <c r="B37" s="455"/>
      <c r="C37" s="346" t="s">
        <v>2040</v>
      </c>
      <c r="D37" s="262" t="s">
        <v>1158</v>
      </c>
      <c r="E37" s="262">
        <f>(116+54+157)*0.1</f>
        <v>32.700000000000003</v>
      </c>
      <c r="F37" s="20"/>
      <c r="G37" s="21"/>
    </row>
    <row r="38" spans="1:7">
      <c r="A38" s="288">
        <v>15</v>
      </c>
      <c r="B38" s="455"/>
      <c r="C38" s="346" t="s">
        <v>2041</v>
      </c>
      <c r="D38" s="262" t="s">
        <v>1158</v>
      </c>
      <c r="E38" s="262">
        <f>(116+54+157)*0.04</f>
        <v>13.08</v>
      </c>
      <c r="F38" s="20"/>
      <c r="G38" s="21"/>
    </row>
    <row r="39" spans="1:7" ht="25.5">
      <c r="A39" s="288">
        <v>16</v>
      </c>
      <c r="B39" s="455"/>
      <c r="C39" s="346" t="s">
        <v>2036</v>
      </c>
      <c r="D39" s="262" t="s">
        <v>60</v>
      </c>
      <c r="E39" s="370">
        <f>(116+157)*0.92</f>
        <v>251.16000000000003</v>
      </c>
      <c r="F39" s="20"/>
      <c r="G39" s="21"/>
    </row>
    <row r="40" spans="1:7" ht="25.5">
      <c r="A40" s="288">
        <v>17</v>
      </c>
      <c r="B40" s="455"/>
      <c r="C40" s="346" t="s">
        <v>2042</v>
      </c>
      <c r="D40" s="262" t="s">
        <v>60</v>
      </c>
      <c r="E40" s="370">
        <f>(116+157)*0.08</f>
        <v>21.84</v>
      </c>
      <c r="F40" s="20"/>
      <c r="G40" s="21"/>
    </row>
    <row r="41" spans="1:7" ht="25.5">
      <c r="A41" s="288">
        <v>18</v>
      </c>
      <c r="B41" s="455"/>
      <c r="C41" s="346" t="s">
        <v>2043</v>
      </c>
      <c r="D41" s="262" t="s">
        <v>60</v>
      </c>
      <c r="E41" s="370">
        <f>(54)*0.95</f>
        <v>51.3</v>
      </c>
      <c r="F41" s="20"/>
      <c r="G41" s="21"/>
    </row>
    <row r="42" spans="1:7" ht="25.5">
      <c r="A42" s="288">
        <v>19</v>
      </c>
      <c r="B42" s="455"/>
      <c r="C42" s="346" t="s">
        <v>2044</v>
      </c>
      <c r="D42" s="262" t="s">
        <v>60</v>
      </c>
      <c r="E42" s="370">
        <f>(54)*0.05</f>
        <v>2.7</v>
      </c>
      <c r="F42" s="20"/>
      <c r="G42" s="21"/>
    </row>
    <row r="43" spans="1:7" ht="25.5">
      <c r="A43" s="288">
        <v>20</v>
      </c>
      <c r="B43" s="455"/>
      <c r="C43" s="346" t="s">
        <v>2045</v>
      </c>
      <c r="D43" s="262" t="s">
        <v>13</v>
      </c>
      <c r="E43" s="370">
        <v>2</v>
      </c>
      <c r="F43" s="20"/>
      <c r="G43" s="21"/>
    </row>
    <row r="44" spans="1:7" ht="25.5">
      <c r="A44" s="288">
        <v>21</v>
      </c>
      <c r="B44" s="455"/>
      <c r="C44" s="346" t="s">
        <v>1165</v>
      </c>
      <c r="D44" s="262" t="s">
        <v>10</v>
      </c>
      <c r="E44" s="262">
        <f>20+14</f>
        <v>34</v>
      </c>
      <c r="F44" s="20"/>
      <c r="G44" s="21"/>
    </row>
    <row r="45" spans="1:7" ht="25.5">
      <c r="A45" s="288">
        <v>22</v>
      </c>
      <c r="B45" s="455"/>
      <c r="C45" s="346" t="s">
        <v>1164</v>
      </c>
      <c r="D45" s="262" t="s">
        <v>10</v>
      </c>
      <c r="E45" s="262">
        <f>45+36</f>
        <v>81</v>
      </c>
      <c r="F45" s="20"/>
      <c r="G45" s="21"/>
    </row>
    <row r="46" spans="1:7" ht="14.25">
      <c r="A46" s="288"/>
      <c r="B46" s="455"/>
      <c r="C46" s="631" t="s">
        <v>1166</v>
      </c>
      <c r="D46" s="262"/>
      <c r="E46" s="262"/>
      <c r="F46" s="20"/>
      <c r="G46" s="21"/>
    </row>
    <row r="47" spans="1:7">
      <c r="A47" s="288">
        <v>23</v>
      </c>
      <c r="B47" s="455"/>
      <c r="C47" s="346" t="s">
        <v>1167</v>
      </c>
      <c r="D47" s="262" t="s">
        <v>1158</v>
      </c>
      <c r="E47" s="319">
        <f>(552)*0.3</f>
        <v>165.6</v>
      </c>
      <c r="F47" s="20"/>
      <c r="G47" s="21"/>
    </row>
    <row r="48" spans="1:7">
      <c r="A48" s="288">
        <v>24</v>
      </c>
      <c r="B48" s="455"/>
      <c r="C48" s="346" t="s">
        <v>2046</v>
      </c>
      <c r="D48" s="262" t="s">
        <v>1158</v>
      </c>
      <c r="E48" s="262">
        <f>(552)*0.15</f>
        <v>82.8</v>
      </c>
      <c r="F48" s="20"/>
      <c r="G48" s="21"/>
    </row>
    <row r="49" spans="1:7" ht="15">
      <c r="A49" s="288">
        <v>25</v>
      </c>
      <c r="B49" s="455"/>
      <c r="C49" s="346" t="s">
        <v>2041</v>
      </c>
      <c r="D49" s="262" t="s">
        <v>1158</v>
      </c>
      <c r="E49" s="630">
        <f>(552)*0.04</f>
        <v>22.080000000000002</v>
      </c>
      <c r="F49" s="20"/>
      <c r="G49" s="21"/>
    </row>
    <row r="50" spans="1:7" ht="15" customHeight="1">
      <c r="A50" s="288">
        <v>26</v>
      </c>
      <c r="B50" s="455"/>
      <c r="C50" s="346" t="s">
        <v>2047</v>
      </c>
      <c r="D50" s="262" t="s">
        <v>60</v>
      </c>
      <c r="E50" s="370">
        <f>552</f>
        <v>552</v>
      </c>
      <c r="F50" s="20"/>
      <c r="G50" s="21"/>
    </row>
    <row r="51" spans="1:7" ht="25.5">
      <c r="A51" s="288">
        <v>27</v>
      </c>
      <c r="B51" s="455"/>
      <c r="C51" s="346" t="s">
        <v>1168</v>
      </c>
      <c r="D51" s="262" t="s">
        <v>10</v>
      </c>
      <c r="E51" s="370">
        <f>326</f>
        <v>326</v>
      </c>
      <c r="F51" s="20"/>
      <c r="G51" s="21"/>
    </row>
    <row r="52" spans="1:7" ht="14.25">
      <c r="A52" s="288"/>
      <c r="B52" s="455"/>
      <c r="C52" s="631" t="s">
        <v>1536</v>
      </c>
      <c r="D52" s="262"/>
      <c r="E52" s="262"/>
      <c r="F52" s="20"/>
      <c r="G52" s="21"/>
    </row>
    <row r="53" spans="1:7" ht="30">
      <c r="A53" s="288">
        <v>28</v>
      </c>
      <c r="B53" s="455"/>
      <c r="C53" s="629" t="s">
        <v>2048</v>
      </c>
      <c r="D53" s="262" t="s">
        <v>60</v>
      </c>
      <c r="E53" s="630">
        <v>71</v>
      </c>
      <c r="F53" s="20"/>
      <c r="G53" s="21"/>
    </row>
    <row r="54" spans="1:7">
      <c r="A54" s="288">
        <v>29</v>
      </c>
      <c r="B54" s="455"/>
      <c r="C54" s="346" t="s">
        <v>2046</v>
      </c>
      <c r="D54" s="262" t="s">
        <v>1158</v>
      </c>
      <c r="E54" s="262">
        <f>71*0.15</f>
        <v>10.65</v>
      </c>
      <c r="F54" s="20"/>
      <c r="G54" s="21"/>
    </row>
    <row r="55" spans="1:7">
      <c r="A55" s="288">
        <v>30</v>
      </c>
      <c r="B55" s="455"/>
      <c r="C55" s="346" t="s">
        <v>2049</v>
      </c>
      <c r="D55" s="262" t="s">
        <v>1158</v>
      </c>
      <c r="E55" s="319">
        <f>(71)*0.3</f>
        <v>21.3</v>
      </c>
      <c r="F55" s="20"/>
      <c r="G55" s="21"/>
    </row>
    <row r="56" spans="1:7" ht="15">
      <c r="A56" s="288">
        <v>31</v>
      </c>
      <c r="B56" s="455"/>
      <c r="C56" s="629" t="s">
        <v>2050</v>
      </c>
      <c r="D56" s="262" t="s">
        <v>60</v>
      </c>
      <c r="E56" s="630">
        <v>455</v>
      </c>
      <c r="F56" s="20"/>
      <c r="G56" s="21"/>
    </row>
    <row r="57" spans="1:7" ht="14.25">
      <c r="A57" s="288"/>
      <c r="B57" s="455"/>
      <c r="C57" s="631" t="s">
        <v>1169</v>
      </c>
      <c r="D57" s="262"/>
      <c r="E57" s="262"/>
      <c r="F57" s="20"/>
      <c r="G57" s="21"/>
    </row>
    <row r="58" spans="1:7">
      <c r="A58" s="288">
        <v>32</v>
      </c>
      <c r="B58" s="455"/>
      <c r="C58" s="346" t="s">
        <v>1163</v>
      </c>
      <c r="D58" s="262" t="s">
        <v>1158</v>
      </c>
      <c r="E58" s="262">
        <f>(231)*0.4</f>
        <v>92.4</v>
      </c>
      <c r="F58" s="20"/>
      <c r="G58" s="21"/>
    </row>
    <row r="59" spans="1:7">
      <c r="A59" s="288">
        <v>33</v>
      </c>
      <c r="B59" s="455"/>
      <c r="C59" s="346" t="s">
        <v>2032</v>
      </c>
      <c r="D59" s="262" t="s">
        <v>60</v>
      </c>
      <c r="E59" s="262">
        <f>(231)*1.1</f>
        <v>254.10000000000002</v>
      </c>
      <c r="F59" s="20"/>
      <c r="G59" s="21"/>
    </row>
    <row r="60" spans="1:7">
      <c r="A60" s="288">
        <v>34</v>
      </c>
      <c r="B60" s="455"/>
      <c r="C60" s="346" t="s">
        <v>2051</v>
      </c>
      <c r="D60" s="262" t="s">
        <v>1158</v>
      </c>
      <c r="E60" s="262">
        <f>(231)*0.2</f>
        <v>46.2</v>
      </c>
      <c r="F60" s="20"/>
      <c r="G60" s="21"/>
    </row>
    <row r="61" spans="1:7">
      <c r="A61" s="288">
        <v>35</v>
      </c>
      <c r="B61" s="455"/>
      <c r="C61" s="1041" t="s">
        <v>2232</v>
      </c>
      <c r="D61" s="1043" t="s">
        <v>1158</v>
      </c>
      <c r="E61" s="1044">
        <f>(231)*0.2</f>
        <v>46.2</v>
      </c>
      <c r="F61" s="20"/>
      <c r="G61" s="21"/>
    </row>
    <row r="62" spans="1:7">
      <c r="A62" s="288">
        <v>36</v>
      </c>
      <c r="B62" s="455"/>
      <c r="C62" s="1041" t="s">
        <v>2233</v>
      </c>
      <c r="D62" s="1042" t="s">
        <v>47</v>
      </c>
      <c r="E62" s="1042">
        <v>6800</v>
      </c>
      <c r="F62" s="20"/>
      <c r="G62" s="21"/>
    </row>
    <row r="63" spans="1:7" ht="15">
      <c r="A63" s="632"/>
      <c r="B63" s="633"/>
      <c r="C63" s="634" t="s">
        <v>2052</v>
      </c>
      <c r="D63" s="635"/>
      <c r="E63" s="636"/>
      <c r="F63" s="20"/>
      <c r="G63" s="21"/>
    </row>
    <row r="64" spans="1:7">
      <c r="A64" s="637">
        <v>37</v>
      </c>
      <c r="B64" s="380"/>
      <c r="C64" s="638" t="s">
        <v>2053</v>
      </c>
      <c r="D64" s="639" t="s">
        <v>7</v>
      </c>
      <c r="E64" s="640">
        <v>3</v>
      </c>
      <c r="F64" s="20"/>
      <c r="G64" s="21"/>
    </row>
    <row r="65" spans="1:7">
      <c r="A65" s="637">
        <v>38</v>
      </c>
      <c r="B65" s="380"/>
      <c r="C65" s="638" t="s">
        <v>2054</v>
      </c>
      <c r="D65" s="639" t="s">
        <v>7</v>
      </c>
      <c r="E65" s="640">
        <v>3</v>
      </c>
      <c r="F65" s="20"/>
      <c r="G65" s="21"/>
    </row>
    <row r="66" spans="1:7">
      <c r="A66" s="637">
        <v>39</v>
      </c>
      <c r="B66" s="380"/>
      <c r="C66" s="638" t="s">
        <v>2055</v>
      </c>
      <c r="D66" s="639" t="s">
        <v>7</v>
      </c>
      <c r="E66" s="640">
        <v>2</v>
      </c>
      <c r="F66" s="20"/>
      <c r="G66" s="21"/>
    </row>
    <row r="67" spans="1:7">
      <c r="A67" s="637">
        <v>40</v>
      </c>
      <c r="B67" s="380"/>
      <c r="C67" s="638" t="s">
        <v>2056</v>
      </c>
      <c r="D67" s="639" t="s">
        <v>1158</v>
      </c>
      <c r="E67" s="640">
        <v>3.2</v>
      </c>
      <c r="F67" s="20"/>
      <c r="G67" s="21"/>
    </row>
    <row r="68" spans="1:7">
      <c r="A68" s="637">
        <v>41</v>
      </c>
      <c r="B68" s="380"/>
      <c r="C68" s="638" t="s">
        <v>2057</v>
      </c>
      <c r="D68" s="639" t="s">
        <v>1158</v>
      </c>
      <c r="E68" s="640">
        <v>3.2</v>
      </c>
      <c r="F68" s="20"/>
      <c r="G68" s="21"/>
    </row>
    <row r="69" spans="1:7">
      <c r="A69" s="637">
        <v>42</v>
      </c>
      <c r="B69" s="380"/>
      <c r="C69" s="638" t="s">
        <v>2058</v>
      </c>
      <c r="D69" s="639" t="s">
        <v>102</v>
      </c>
      <c r="E69" s="640">
        <v>8</v>
      </c>
      <c r="F69" s="20"/>
      <c r="G69" s="21"/>
    </row>
    <row r="70" spans="1:7">
      <c r="A70" s="637">
        <v>43</v>
      </c>
      <c r="B70" s="380"/>
      <c r="C70" s="638" t="s">
        <v>2059</v>
      </c>
      <c r="D70" s="639" t="s">
        <v>60</v>
      </c>
      <c r="E70" s="640">
        <v>6.4</v>
      </c>
      <c r="F70" s="20"/>
      <c r="G70" s="21"/>
    </row>
    <row r="71" spans="1:7" ht="25.5">
      <c r="A71" s="637">
        <v>44</v>
      </c>
      <c r="B71" s="455"/>
      <c r="C71" s="346" t="s">
        <v>1170</v>
      </c>
      <c r="D71" s="262" t="s">
        <v>60</v>
      </c>
      <c r="E71" s="262">
        <v>6276</v>
      </c>
      <c r="F71" s="20"/>
      <c r="G71" s="21"/>
    </row>
    <row r="72" spans="1:7">
      <c r="A72" s="351"/>
      <c r="B72" s="455"/>
      <c r="C72" s="369" t="s">
        <v>1171</v>
      </c>
      <c r="D72" s="362"/>
      <c r="E72" s="362"/>
      <c r="F72" s="20"/>
      <c r="G72" s="21"/>
    </row>
    <row r="73" spans="1:7" ht="25.5">
      <c r="A73" s="288">
        <v>45</v>
      </c>
      <c r="B73" s="455"/>
      <c r="C73" s="346" t="s">
        <v>2060</v>
      </c>
      <c r="D73" s="262" t="s">
        <v>30</v>
      </c>
      <c r="E73" s="262">
        <v>5</v>
      </c>
      <c r="F73" s="20"/>
      <c r="G73" s="21"/>
    </row>
    <row r="74" spans="1:7" ht="15" customHeight="1">
      <c r="A74" s="288">
        <v>46</v>
      </c>
      <c r="B74" s="455"/>
      <c r="C74" s="346" t="s">
        <v>2061</v>
      </c>
      <c r="D74" s="262" t="s">
        <v>30</v>
      </c>
      <c r="E74" s="262">
        <v>8</v>
      </c>
      <c r="F74" s="20"/>
      <c r="G74" s="21"/>
    </row>
    <row r="75" spans="1:7">
      <c r="A75" s="288">
        <v>47</v>
      </c>
      <c r="B75" s="455"/>
      <c r="C75" s="346" t="s">
        <v>2062</v>
      </c>
      <c r="D75" s="262" t="s">
        <v>30</v>
      </c>
      <c r="E75" s="262">
        <v>28</v>
      </c>
      <c r="F75" s="20"/>
      <c r="G75" s="21"/>
    </row>
    <row r="76" spans="1:7">
      <c r="A76" s="768">
        <v>48</v>
      </c>
      <c r="B76" s="769"/>
      <c r="C76" s="770" t="s">
        <v>2211</v>
      </c>
      <c r="D76" s="771" t="s">
        <v>10</v>
      </c>
      <c r="E76" s="772">
        <v>455</v>
      </c>
    </row>
    <row r="77" spans="1:7" s="50" customFormat="1" ht="12.75" customHeight="1">
      <c r="A77" s="288">
        <v>49</v>
      </c>
      <c r="B77" s="455"/>
      <c r="C77" s="346" t="s">
        <v>2063</v>
      </c>
      <c r="D77" s="262" t="s">
        <v>30</v>
      </c>
      <c r="E77" s="644">
        <v>1</v>
      </c>
    </row>
    <row r="78" spans="1:7">
      <c r="A78" s="288">
        <v>50</v>
      </c>
      <c r="B78" s="818"/>
      <c r="C78" s="346" t="s">
        <v>2064</v>
      </c>
      <c r="D78" s="262" t="s">
        <v>30</v>
      </c>
      <c r="E78" s="644">
        <v>1</v>
      </c>
    </row>
    <row r="79" spans="1:7">
      <c r="A79" s="288">
        <v>51</v>
      </c>
      <c r="B79" s="455"/>
      <c r="C79" s="346" t="s">
        <v>2065</v>
      </c>
      <c r="D79" s="262" t="s">
        <v>30</v>
      </c>
      <c r="E79" s="644">
        <v>2</v>
      </c>
    </row>
    <row r="80" spans="1:7">
      <c r="A80" s="288">
        <v>52</v>
      </c>
      <c r="B80" s="455"/>
      <c r="C80" s="346" t="s">
        <v>2066</v>
      </c>
      <c r="D80" s="262" t="s">
        <v>30</v>
      </c>
      <c r="E80" s="644">
        <v>1</v>
      </c>
    </row>
    <row r="81" spans="1:7">
      <c r="A81" s="288">
        <v>53</v>
      </c>
      <c r="B81" s="455"/>
      <c r="C81" s="346" t="s">
        <v>2067</v>
      </c>
      <c r="D81" s="262" t="s">
        <v>30</v>
      </c>
      <c r="E81" s="644">
        <v>2</v>
      </c>
    </row>
    <row r="82" spans="1:7" ht="25.5">
      <c r="A82" s="288">
        <v>54</v>
      </c>
      <c r="B82" s="455"/>
      <c r="C82" s="346" t="s">
        <v>2068</v>
      </c>
      <c r="D82" s="262" t="s">
        <v>30</v>
      </c>
      <c r="E82" s="644">
        <v>10</v>
      </c>
    </row>
    <row r="83" spans="1:7" ht="25.5">
      <c r="A83" s="288">
        <v>55</v>
      </c>
      <c r="B83" s="455"/>
      <c r="C83" s="346" t="s">
        <v>2069</v>
      </c>
      <c r="D83" s="262" t="s">
        <v>30</v>
      </c>
      <c r="E83" s="644">
        <v>3</v>
      </c>
    </row>
    <row r="84" spans="1:7" ht="15">
      <c r="A84" s="421"/>
      <c r="B84" s="421"/>
      <c r="C84" s="422"/>
      <c r="D84" s="414" t="s">
        <v>1</v>
      </c>
      <c r="E84" s="422"/>
    </row>
    <row r="85" spans="1:7">
      <c r="A85" s="641"/>
      <c r="B85" s="642"/>
      <c r="C85" s="643"/>
      <c r="D85" s="641"/>
      <c r="E85" s="641"/>
    </row>
    <row r="86" spans="1:7" s="50" customFormat="1" ht="45" customHeight="1">
      <c r="A86"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6" s="998"/>
      <c r="C86" s="998"/>
      <c r="D86" s="998"/>
      <c r="E86" s="998"/>
      <c r="F86" s="998"/>
      <c r="G86" s="998"/>
    </row>
  </sheetData>
  <mergeCells count="8">
    <mergeCell ref="A86:G86"/>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I121"/>
  <sheetViews>
    <sheetView showZeros="0" view="pageBreakPreview" topLeftCell="A67" zoomScaleNormal="100" zoomScaleSheetLayoutView="100" workbookViewId="0">
      <selection activeCell="G77" sqref="G77"/>
    </sheetView>
  </sheetViews>
  <sheetFormatPr defaultColWidth="9.140625" defaultRowHeight="12.75"/>
  <cols>
    <col min="1" max="1" width="5.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1,3</v>
      </c>
      <c r="E1" s="10"/>
      <c r="F1" s="10"/>
      <c r="G1" s="10"/>
    </row>
    <row r="2" spans="1:7" s="9" customFormat="1" ht="18.75">
      <c r="A2" s="1001" t="str">
        <f>C9</f>
        <v>Sienas, nesošās konstrukcijas</v>
      </c>
      <c r="B2" s="1001"/>
      <c r="C2" s="1001"/>
      <c r="D2" s="1001"/>
      <c r="E2" s="1001"/>
      <c r="F2" s="1001"/>
      <c r="G2" s="1001"/>
    </row>
    <row r="3" spans="1:7" ht="13.7" customHeight="1">
      <c r="A3" s="11" t="s">
        <v>1667</v>
      </c>
      <c r="B3" s="11"/>
      <c r="C3" s="11"/>
      <c r="D3" s="13"/>
      <c r="E3" s="13"/>
      <c r="F3" s="13"/>
      <c r="G3" s="13"/>
    </row>
    <row r="4" spans="1:7" s="16" customFormat="1">
      <c r="A4" s="11" t="s">
        <v>1668</v>
      </c>
      <c r="B4" s="11"/>
      <c r="C4" s="11"/>
      <c r="D4" s="15"/>
      <c r="E4" s="15"/>
      <c r="F4" s="15"/>
      <c r="G4" s="15"/>
    </row>
    <row r="5" spans="1:7" s="16" customFormat="1">
      <c r="A5" s="11" t="s">
        <v>1669</v>
      </c>
      <c r="B5" s="11"/>
      <c r="C5" s="11"/>
      <c r="D5" s="17"/>
      <c r="E5" s="18"/>
      <c r="F5" s="18"/>
      <c r="G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ht="15.75">
      <c r="A9" s="115"/>
      <c r="B9" s="139">
        <v>0</v>
      </c>
      <c r="C9" s="117" t="s">
        <v>1173</v>
      </c>
      <c r="D9" s="118"/>
      <c r="E9" s="119"/>
      <c r="F9" s="20"/>
      <c r="G9" s="21"/>
    </row>
    <row r="10" spans="1:7">
      <c r="A10" s="122">
        <v>0</v>
      </c>
      <c r="B10" s="123"/>
      <c r="C10" s="125" t="s">
        <v>64</v>
      </c>
      <c r="D10" s="140"/>
      <c r="E10" s="30"/>
      <c r="F10" s="20"/>
      <c r="G10" s="21"/>
    </row>
    <row r="11" spans="1:7" ht="34.9" customHeight="1">
      <c r="A11" s="850">
        <v>1</v>
      </c>
      <c r="B11" s="668"/>
      <c r="C11" s="844" t="s">
        <v>1099</v>
      </c>
      <c r="D11" s="668" t="s">
        <v>30</v>
      </c>
      <c r="E11" s="852">
        <v>64</v>
      </c>
      <c r="F11" s="20"/>
      <c r="G11" s="21"/>
    </row>
    <row r="12" spans="1:7">
      <c r="A12" s="850"/>
      <c r="B12" s="824"/>
      <c r="C12" s="823" t="s">
        <v>65</v>
      </c>
      <c r="D12" s="668" t="s">
        <v>30</v>
      </c>
      <c r="E12" s="668">
        <v>1</v>
      </c>
      <c r="F12" s="20"/>
      <c r="G12" s="21"/>
    </row>
    <row r="13" spans="1:7">
      <c r="A13" s="850"/>
      <c r="B13" s="824"/>
      <c r="C13" s="823" t="s">
        <v>66</v>
      </c>
      <c r="D13" s="668" t="s">
        <v>30</v>
      </c>
      <c r="E13" s="668">
        <v>1</v>
      </c>
      <c r="F13" s="20"/>
      <c r="G13" s="21"/>
    </row>
    <row r="14" spans="1:7">
      <c r="A14" s="850"/>
      <c r="B14" s="824"/>
      <c r="C14" s="823" t="s">
        <v>2071</v>
      </c>
      <c r="D14" s="668" t="s">
        <v>30</v>
      </c>
      <c r="E14" s="668">
        <v>1</v>
      </c>
      <c r="F14" s="20"/>
      <c r="G14" s="21"/>
    </row>
    <row r="15" spans="1:7">
      <c r="A15" s="850"/>
      <c r="B15" s="824"/>
      <c r="C15" s="823" t="s">
        <v>67</v>
      </c>
      <c r="D15" s="668" t="s">
        <v>30</v>
      </c>
      <c r="E15" s="668">
        <v>7</v>
      </c>
      <c r="F15" s="20"/>
      <c r="G15" s="21"/>
    </row>
    <row r="16" spans="1:7">
      <c r="A16" s="850"/>
      <c r="B16" s="824"/>
      <c r="C16" s="823" t="s">
        <v>68</v>
      </c>
      <c r="D16" s="668" t="s">
        <v>30</v>
      </c>
      <c r="E16" s="668">
        <v>4</v>
      </c>
      <c r="F16" s="20"/>
      <c r="G16" s="21"/>
    </row>
    <row r="17" spans="1:7">
      <c r="A17" s="850"/>
      <c r="B17" s="824"/>
      <c r="C17" s="823" t="s">
        <v>69</v>
      </c>
      <c r="D17" s="668" t="s">
        <v>30</v>
      </c>
      <c r="E17" s="668">
        <v>1</v>
      </c>
      <c r="F17" s="20"/>
      <c r="G17" s="21"/>
    </row>
    <row r="18" spans="1:7">
      <c r="A18" s="850"/>
      <c r="B18" s="824"/>
      <c r="C18" s="823" t="s">
        <v>70</v>
      </c>
      <c r="D18" s="668" t="s">
        <v>30</v>
      </c>
      <c r="E18" s="668">
        <v>1</v>
      </c>
      <c r="F18" s="20"/>
      <c r="G18" s="21"/>
    </row>
    <row r="19" spans="1:7">
      <c r="A19" s="850"/>
      <c r="B19" s="824"/>
      <c r="C19" s="823" t="s">
        <v>71</v>
      </c>
      <c r="D19" s="668" t="s">
        <v>30</v>
      </c>
      <c r="E19" s="668">
        <v>10</v>
      </c>
      <c r="F19" s="20"/>
      <c r="G19" s="21"/>
    </row>
    <row r="20" spans="1:7">
      <c r="A20" s="850"/>
      <c r="B20" s="824"/>
      <c r="C20" s="823" t="s">
        <v>72</v>
      </c>
      <c r="D20" s="668" t="s">
        <v>30</v>
      </c>
      <c r="E20" s="668">
        <v>1</v>
      </c>
      <c r="F20" s="20"/>
      <c r="G20" s="21"/>
    </row>
    <row r="21" spans="1:7">
      <c r="A21" s="850"/>
      <c r="B21" s="824"/>
      <c r="C21" s="823" t="s">
        <v>73</v>
      </c>
      <c r="D21" s="668" t="s">
        <v>30</v>
      </c>
      <c r="E21" s="668">
        <v>1</v>
      </c>
      <c r="F21" s="20"/>
      <c r="G21" s="21"/>
    </row>
    <row r="22" spans="1:7">
      <c r="A22" s="850"/>
      <c r="B22" s="824"/>
      <c r="C22" s="823" t="s">
        <v>74</v>
      </c>
      <c r="D22" s="668" t="s">
        <v>30</v>
      </c>
      <c r="E22" s="668">
        <v>1</v>
      </c>
      <c r="F22" s="20"/>
      <c r="G22" s="21"/>
    </row>
    <row r="23" spans="1:7">
      <c r="A23" s="850"/>
      <c r="B23" s="824"/>
      <c r="C23" s="823" t="s">
        <v>75</v>
      </c>
      <c r="D23" s="668" t="s">
        <v>30</v>
      </c>
      <c r="E23" s="668">
        <v>1</v>
      </c>
      <c r="F23" s="20"/>
      <c r="G23" s="21"/>
    </row>
    <row r="24" spans="1:7">
      <c r="A24" s="850"/>
      <c r="B24" s="824"/>
      <c r="C24" s="823" t="s">
        <v>2072</v>
      </c>
      <c r="D24" s="668" t="s">
        <v>30</v>
      </c>
      <c r="E24" s="668">
        <v>1</v>
      </c>
      <c r="F24" s="20"/>
      <c r="G24" s="21"/>
    </row>
    <row r="25" spans="1:7">
      <c r="A25" s="850"/>
      <c r="B25" s="824"/>
      <c r="C25" s="823" t="s">
        <v>76</v>
      </c>
      <c r="D25" s="668" t="s">
        <v>30</v>
      </c>
      <c r="E25" s="668">
        <v>1</v>
      </c>
      <c r="F25" s="20"/>
      <c r="G25" s="21"/>
    </row>
    <row r="26" spans="1:7">
      <c r="A26" s="850"/>
      <c r="B26" s="824"/>
      <c r="C26" s="823" t="s">
        <v>77</v>
      </c>
      <c r="D26" s="668" t="s">
        <v>30</v>
      </c>
      <c r="E26" s="668">
        <v>1</v>
      </c>
      <c r="F26" s="20"/>
      <c r="G26" s="21"/>
    </row>
    <row r="27" spans="1:7">
      <c r="A27" s="850"/>
      <c r="B27" s="824"/>
      <c r="C27" s="823" t="s">
        <v>78</v>
      </c>
      <c r="D27" s="668" t="s">
        <v>30</v>
      </c>
      <c r="E27" s="668">
        <v>1</v>
      </c>
      <c r="F27" s="20"/>
      <c r="G27" s="21"/>
    </row>
    <row r="28" spans="1:7">
      <c r="A28" s="850"/>
      <c r="B28" s="824"/>
      <c r="C28" s="823" t="s">
        <v>79</v>
      </c>
      <c r="D28" s="668" t="s">
        <v>30</v>
      </c>
      <c r="E28" s="668">
        <v>1</v>
      </c>
      <c r="F28" s="20"/>
      <c r="G28" s="21"/>
    </row>
    <row r="29" spans="1:7">
      <c r="A29" s="850"/>
      <c r="B29" s="824"/>
      <c r="C29" s="823" t="s">
        <v>80</v>
      </c>
      <c r="D29" s="668" t="s">
        <v>30</v>
      </c>
      <c r="E29" s="668">
        <v>1</v>
      </c>
      <c r="F29" s="20"/>
      <c r="G29" s="21"/>
    </row>
    <row r="30" spans="1:7">
      <c r="A30" s="850"/>
      <c r="B30" s="824"/>
      <c r="C30" s="823" t="s">
        <v>81</v>
      </c>
      <c r="D30" s="668" t="s">
        <v>30</v>
      </c>
      <c r="E30" s="668">
        <v>1</v>
      </c>
      <c r="F30" s="20"/>
      <c r="G30" s="21"/>
    </row>
    <row r="31" spans="1:7">
      <c r="A31" s="850"/>
      <c r="B31" s="824"/>
      <c r="C31" s="823" t="s">
        <v>82</v>
      </c>
      <c r="D31" s="668" t="s">
        <v>30</v>
      </c>
      <c r="E31" s="668">
        <v>1</v>
      </c>
      <c r="F31" s="20"/>
      <c r="G31" s="21"/>
    </row>
    <row r="32" spans="1:7">
      <c r="A32" s="850"/>
      <c r="B32" s="824"/>
      <c r="C32" s="823" t="s">
        <v>83</v>
      </c>
      <c r="D32" s="668" t="s">
        <v>30</v>
      </c>
      <c r="E32" s="668">
        <v>1</v>
      </c>
      <c r="F32" s="20"/>
      <c r="G32" s="21"/>
    </row>
    <row r="33" spans="1:7">
      <c r="A33" s="850"/>
      <c r="B33" s="824"/>
      <c r="C33" s="823" t="s">
        <v>84</v>
      </c>
      <c r="D33" s="668" t="s">
        <v>30</v>
      </c>
      <c r="E33" s="668">
        <v>1</v>
      </c>
      <c r="F33" s="20"/>
      <c r="G33" s="21"/>
    </row>
    <row r="34" spans="1:7">
      <c r="A34" s="850"/>
      <c r="B34" s="824"/>
      <c r="C34" s="823" t="s">
        <v>85</v>
      </c>
      <c r="D34" s="668" t="s">
        <v>30</v>
      </c>
      <c r="E34" s="668">
        <v>1</v>
      </c>
      <c r="F34" s="20"/>
      <c r="G34" s="21"/>
    </row>
    <row r="35" spans="1:7">
      <c r="A35" s="850"/>
      <c r="B35" s="824"/>
      <c r="C35" s="823" t="s">
        <v>86</v>
      </c>
      <c r="D35" s="668" t="s">
        <v>30</v>
      </c>
      <c r="E35" s="668">
        <v>6</v>
      </c>
      <c r="F35" s="20"/>
      <c r="G35" s="21"/>
    </row>
    <row r="36" spans="1:7">
      <c r="A36" s="850"/>
      <c r="B36" s="824"/>
      <c r="C36" s="823" t="s">
        <v>87</v>
      </c>
      <c r="D36" s="668" t="s">
        <v>30</v>
      </c>
      <c r="E36" s="668">
        <v>1</v>
      </c>
      <c r="F36" s="20"/>
      <c r="G36" s="21"/>
    </row>
    <row r="37" spans="1:7">
      <c r="A37" s="850"/>
      <c r="B37" s="824"/>
      <c r="C37" s="823" t="s">
        <v>88</v>
      </c>
      <c r="D37" s="668" t="s">
        <v>30</v>
      </c>
      <c r="E37" s="668">
        <v>1</v>
      </c>
      <c r="F37" s="20"/>
      <c r="G37" s="21"/>
    </row>
    <row r="38" spans="1:7">
      <c r="A38" s="850"/>
      <c r="B38" s="824"/>
      <c r="C38" s="823" t="s">
        <v>89</v>
      </c>
      <c r="D38" s="668" t="s">
        <v>30</v>
      </c>
      <c r="E38" s="668">
        <v>1</v>
      </c>
      <c r="F38" s="20"/>
      <c r="G38" s="21"/>
    </row>
    <row r="39" spans="1:7">
      <c r="A39" s="850"/>
      <c r="B39" s="824"/>
      <c r="C39" s="823" t="s">
        <v>90</v>
      </c>
      <c r="D39" s="668" t="s">
        <v>30</v>
      </c>
      <c r="E39" s="668">
        <v>1</v>
      </c>
      <c r="F39" s="20"/>
      <c r="G39" s="21"/>
    </row>
    <row r="40" spans="1:7">
      <c r="A40" s="850"/>
      <c r="B40" s="824"/>
      <c r="C40" s="823" t="s">
        <v>91</v>
      </c>
      <c r="D40" s="668" t="s">
        <v>30</v>
      </c>
      <c r="E40" s="668">
        <v>1</v>
      </c>
      <c r="F40" s="20"/>
      <c r="G40" s="21"/>
    </row>
    <row r="41" spans="1:7">
      <c r="A41" s="850"/>
      <c r="B41" s="824"/>
      <c r="C41" s="823" t="s">
        <v>92</v>
      </c>
      <c r="D41" s="668" t="s">
        <v>30</v>
      </c>
      <c r="E41" s="668">
        <v>1</v>
      </c>
      <c r="F41" s="20"/>
      <c r="G41" s="21"/>
    </row>
    <row r="42" spans="1:7">
      <c r="A42" s="850"/>
      <c r="B42" s="824"/>
      <c r="C42" s="823" t="s">
        <v>93</v>
      </c>
      <c r="D42" s="668" t="s">
        <v>30</v>
      </c>
      <c r="E42" s="668">
        <v>1</v>
      </c>
      <c r="F42" s="20"/>
      <c r="G42" s="21"/>
    </row>
    <row r="43" spans="1:7">
      <c r="A43" s="850"/>
      <c r="B43" s="824"/>
      <c r="C43" s="823" t="s">
        <v>94</v>
      </c>
      <c r="D43" s="668" t="s">
        <v>30</v>
      </c>
      <c r="E43" s="668">
        <v>1</v>
      </c>
      <c r="F43" s="20"/>
      <c r="G43" s="21"/>
    </row>
    <row r="44" spans="1:7">
      <c r="A44" s="850"/>
      <c r="B44" s="824"/>
      <c r="C44" s="823" t="s">
        <v>95</v>
      </c>
      <c r="D44" s="668" t="s">
        <v>30</v>
      </c>
      <c r="E44" s="668">
        <v>1</v>
      </c>
      <c r="F44" s="20"/>
      <c r="G44" s="21"/>
    </row>
    <row r="45" spans="1:7">
      <c r="A45" s="850"/>
      <c r="B45" s="824"/>
      <c r="C45" s="823" t="s">
        <v>96</v>
      </c>
      <c r="D45" s="668" t="s">
        <v>30</v>
      </c>
      <c r="E45" s="668">
        <v>1</v>
      </c>
      <c r="F45" s="20"/>
      <c r="G45" s="21"/>
    </row>
    <row r="46" spans="1:7">
      <c r="A46" s="850"/>
      <c r="B46" s="824"/>
      <c r="C46" s="823" t="s">
        <v>97</v>
      </c>
      <c r="D46" s="668" t="s">
        <v>30</v>
      </c>
      <c r="E46" s="668">
        <v>1</v>
      </c>
      <c r="F46" s="20"/>
      <c r="G46" s="21"/>
    </row>
    <row r="47" spans="1:7">
      <c r="A47" s="850"/>
      <c r="B47" s="824"/>
      <c r="C47" s="823" t="s">
        <v>2073</v>
      </c>
      <c r="D47" s="668" t="s">
        <v>30</v>
      </c>
      <c r="E47" s="668">
        <v>1</v>
      </c>
      <c r="F47" s="20"/>
      <c r="G47" s="21"/>
    </row>
    <row r="48" spans="1:7">
      <c r="A48" s="850"/>
      <c r="B48" s="824"/>
      <c r="C48" s="823" t="s">
        <v>98</v>
      </c>
      <c r="D48" s="668" t="s">
        <v>30</v>
      </c>
      <c r="E48" s="668">
        <v>1</v>
      </c>
      <c r="F48" s="20"/>
      <c r="G48" s="21"/>
    </row>
    <row r="49" spans="1:7">
      <c r="A49" s="850"/>
      <c r="B49" s="824"/>
      <c r="C49" s="823" t="s">
        <v>99</v>
      </c>
      <c r="D49" s="668" t="s">
        <v>30</v>
      </c>
      <c r="E49" s="668">
        <v>1</v>
      </c>
      <c r="F49" s="20"/>
      <c r="G49" s="21"/>
    </row>
    <row r="50" spans="1:7">
      <c r="A50" s="850"/>
      <c r="B50" s="824"/>
      <c r="C50" s="823" t="s">
        <v>2074</v>
      </c>
      <c r="D50" s="668" t="s">
        <v>30</v>
      </c>
      <c r="E50" s="668">
        <v>1</v>
      </c>
      <c r="F50" s="20"/>
      <c r="G50" s="21"/>
    </row>
    <row r="51" spans="1:7">
      <c r="A51" s="850"/>
      <c r="B51" s="824"/>
      <c r="C51" s="823" t="s">
        <v>100</v>
      </c>
      <c r="D51" s="668" t="s">
        <v>30</v>
      </c>
      <c r="E51" s="668">
        <v>1</v>
      </c>
      <c r="F51" s="20"/>
      <c r="G51" s="21"/>
    </row>
    <row r="52" spans="1:7">
      <c r="A52" s="850"/>
      <c r="B52" s="824"/>
      <c r="C52" s="823" t="s">
        <v>1100</v>
      </c>
      <c r="D52" s="668" t="s">
        <v>30</v>
      </c>
      <c r="E52" s="668">
        <v>1</v>
      </c>
      <c r="F52" s="20"/>
      <c r="G52" s="21"/>
    </row>
    <row r="53" spans="1:7">
      <c r="A53" s="850">
        <v>0</v>
      </c>
      <c r="B53" s="824"/>
      <c r="C53" s="823" t="s">
        <v>101</v>
      </c>
      <c r="D53" s="668" t="s">
        <v>102</v>
      </c>
      <c r="E53" s="831">
        <v>1</v>
      </c>
      <c r="F53" s="20"/>
      <c r="G53" s="21"/>
    </row>
    <row r="54" spans="1:7">
      <c r="A54" s="27">
        <v>0</v>
      </c>
      <c r="B54" s="28"/>
      <c r="C54" s="29" t="s">
        <v>1217</v>
      </c>
      <c r="D54" s="30"/>
      <c r="E54" s="30"/>
      <c r="F54" s="20"/>
      <c r="G54" s="21"/>
    </row>
    <row r="55" spans="1:7" ht="76.5">
      <c r="A55" s="31">
        <v>2</v>
      </c>
      <c r="B55" s="182"/>
      <c r="C55" s="183" t="s">
        <v>126</v>
      </c>
      <c r="D55" s="374" t="s">
        <v>47</v>
      </c>
      <c r="E55" s="184">
        <v>19510</v>
      </c>
      <c r="F55" s="20"/>
      <c r="G55" s="21"/>
    </row>
    <row r="56" spans="1:7" ht="38.25">
      <c r="A56" s="31">
        <v>0</v>
      </c>
      <c r="B56" s="182"/>
      <c r="C56" s="185" t="s">
        <v>127</v>
      </c>
      <c r="D56" s="374" t="s">
        <v>47</v>
      </c>
      <c r="E56" s="184">
        <v>21461</v>
      </c>
      <c r="F56" s="20"/>
      <c r="G56" s="21"/>
    </row>
    <row r="57" spans="1:7">
      <c r="A57" s="31">
        <v>0</v>
      </c>
      <c r="B57" s="182"/>
      <c r="C57" s="186" t="s">
        <v>128</v>
      </c>
      <c r="D57" s="374" t="s">
        <v>13</v>
      </c>
      <c r="E57" s="187">
        <v>1</v>
      </c>
      <c r="F57" s="20"/>
      <c r="G57" s="21"/>
    </row>
    <row r="58" spans="1:7" ht="25.5">
      <c r="A58" s="31">
        <v>3</v>
      </c>
      <c r="B58" s="182"/>
      <c r="C58" s="647" t="s">
        <v>58</v>
      </c>
      <c r="D58" s="374" t="s">
        <v>16</v>
      </c>
      <c r="E58" s="187">
        <v>2.65</v>
      </c>
      <c r="F58" s="20"/>
      <c r="G58" s="21"/>
    </row>
    <row r="59" spans="1:7">
      <c r="A59" s="122">
        <v>0</v>
      </c>
      <c r="B59" s="385"/>
      <c r="C59" s="142" t="s">
        <v>1708</v>
      </c>
      <c r="D59" s="143"/>
      <c r="E59" s="144"/>
      <c r="F59" s="20"/>
      <c r="G59" s="21"/>
    </row>
    <row r="60" spans="1:7" ht="38.25">
      <c r="A60" s="388">
        <v>0</v>
      </c>
      <c r="B60" s="375"/>
      <c r="C60" s="142" t="s">
        <v>103</v>
      </c>
      <c r="D60" s="143"/>
      <c r="E60" s="144"/>
      <c r="F60" s="20"/>
      <c r="G60" s="21"/>
    </row>
    <row r="61" spans="1:7" ht="127.5">
      <c r="A61" s="122">
        <v>4</v>
      </c>
      <c r="B61" s="375"/>
      <c r="C61" s="145" t="s">
        <v>1709</v>
      </c>
      <c r="D61" s="143" t="s">
        <v>31</v>
      </c>
      <c r="E61" s="144">
        <v>2550</v>
      </c>
      <c r="F61" s="20"/>
      <c r="G61" s="21"/>
    </row>
    <row r="62" spans="1:7">
      <c r="A62" s="122">
        <v>5</v>
      </c>
      <c r="B62" s="416"/>
      <c r="C62" s="145" t="s">
        <v>104</v>
      </c>
      <c r="D62" s="143" t="s">
        <v>31</v>
      </c>
      <c r="E62" s="144">
        <v>255</v>
      </c>
      <c r="F62" s="20"/>
      <c r="G62" s="21"/>
    </row>
    <row r="63" spans="1:7" ht="25.5">
      <c r="A63" s="122">
        <v>6</v>
      </c>
      <c r="B63" s="416"/>
      <c r="C63" s="145" t="s">
        <v>1710</v>
      </c>
      <c r="D63" s="143" t="s">
        <v>31</v>
      </c>
      <c r="E63" s="144">
        <v>255</v>
      </c>
      <c r="F63" s="20"/>
      <c r="G63" s="21"/>
    </row>
    <row r="64" spans="1:7" ht="25.5">
      <c r="A64" s="122">
        <v>7</v>
      </c>
      <c r="B64" s="416"/>
      <c r="C64" s="145" t="s">
        <v>106</v>
      </c>
      <c r="D64" s="143" t="s">
        <v>31</v>
      </c>
      <c r="E64" s="144">
        <v>255</v>
      </c>
      <c r="F64" s="20"/>
      <c r="G64" s="21"/>
    </row>
    <row r="65" spans="1:7">
      <c r="A65" s="122">
        <v>0</v>
      </c>
      <c r="B65" s="416"/>
      <c r="C65" s="146" t="s">
        <v>1189</v>
      </c>
      <c r="D65" s="143" t="s">
        <v>31</v>
      </c>
      <c r="E65" s="144">
        <v>267.75</v>
      </c>
      <c r="F65" s="20"/>
      <c r="G65" s="21"/>
    </row>
    <row r="66" spans="1:7">
      <c r="A66" s="122">
        <v>0</v>
      </c>
      <c r="B66" s="416"/>
      <c r="C66" s="146" t="s">
        <v>108</v>
      </c>
      <c r="D66" s="143" t="s">
        <v>105</v>
      </c>
      <c r="E66" s="144">
        <v>40.800000000000004</v>
      </c>
      <c r="F66" s="20"/>
      <c r="G66" s="21"/>
    </row>
    <row r="67" spans="1:7">
      <c r="A67" s="122">
        <v>0</v>
      </c>
      <c r="B67" s="385"/>
      <c r="C67" s="142" t="s">
        <v>1190</v>
      </c>
      <c r="D67" s="143"/>
      <c r="E67" s="144"/>
      <c r="F67" s="20"/>
      <c r="G67" s="21"/>
    </row>
    <row r="68" spans="1:7" ht="25.5">
      <c r="A68" s="856">
        <v>8</v>
      </c>
      <c r="B68" s="831"/>
      <c r="C68" s="826" t="s">
        <v>117</v>
      </c>
      <c r="D68" s="835" t="s">
        <v>31</v>
      </c>
      <c r="E68" s="820">
        <v>4580</v>
      </c>
      <c r="F68" s="20"/>
      <c r="G68" s="21"/>
    </row>
    <row r="69" spans="1:7" ht="127.5">
      <c r="A69" s="850">
        <v>9</v>
      </c>
      <c r="B69" s="831"/>
      <c r="C69" s="826" t="s">
        <v>1711</v>
      </c>
      <c r="D69" s="835" t="s">
        <v>31</v>
      </c>
      <c r="E69" s="820">
        <v>4580</v>
      </c>
      <c r="F69" s="20"/>
      <c r="G69" s="21"/>
    </row>
    <row r="70" spans="1:7" ht="25.5">
      <c r="A70" s="122">
        <v>10</v>
      </c>
      <c r="B70" s="416"/>
      <c r="C70" s="145" t="s">
        <v>1712</v>
      </c>
      <c r="D70" s="143" t="s">
        <v>31</v>
      </c>
      <c r="E70" s="144">
        <v>75</v>
      </c>
      <c r="F70" s="20"/>
      <c r="G70" s="21"/>
    </row>
    <row r="71" spans="1:7" ht="25.5">
      <c r="A71" s="122">
        <v>11</v>
      </c>
      <c r="B71" s="416"/>
      <c r="C71" s="145" t="s">
        <v>1710</v>
      </c>
      <c r="D71" s="143" t="s">
        <v>31</v>
      </c>
      <c r="E71" s="144">
        <v>75</v>
      </c>
      <c r="F71" s="20"/>
      <c r="G71" s="21"/>
    </row>
    <row r="72" spans="1:7" ht="25.5">
      <c r="A72" s="122">
        <v>12</v>
      </c>
      <c r="B72" s="416"/>
      <c r="C72" s="145" t="s">
        <v>1191</v>
      </c>
      <c r="D72" s="143" t="s">
        <v>31</v>
      </c>
      <c r="E72" s="144">
        <v>50</v>
      </c>
      <c r="F72" s="20"/>
      <c r="G72" s="21"/>
    </row>
    <row r="73" spans="1:7">
      <c r="A73" s="122">
        <v>0</v>
      </c>
      <c r="B73" s="416"/>
      <c r="C73" s="146" t="s">
        <v>1189</v>
      </c>
      <c r="D73" s="143" t="s">
        <v>31</v>
      </c>
      <c r="E73" s="144">
        <v>52.5</v>
      </c>
      <c r="F73" s="20"/>
      <c r="G73" s="21"/>
    </row>
    <row r="74" spans="1:7">
      <c r="A74" s="122">
        <v>0</v>
      </c>
      <c r="B74" s="416"/>
      <c r="C74" s="146" t="s">
        <v>108</v>
      </c>
      <c r="D74" s="143" t="s">
        <v>105</v>
      </c>
      <c r="E74" s="144">
        <v>8</v>
      </c>
      <c r="F74" s="20"/>
      <c r="G74" s="21"/>
    </row>
    <row r="75" spans="1:7" ht="25.5">
      <c r="A75" s="122">
        <v>13</v>
      </c>
      <c r="B75" s="416"/>
      <c r="C75" s="145" t="s">
        <v>1191</v>
      </c>
      <c r="D75" s="143" t="s">
        <v>31</v>
      </c>
      <c r="E75" s="144">
        <v>25</v>
      </c>
      <c r="F75" s="20"/>
      <c r="G75" s="21"/>
    </row>
    <row r="76" spans="1:7">
      <c r="A76" s="122">
        <v>0</v>
      </c>
      <c r="B76" s="416"/>
      <c r="C76" s="146" t="s">
        <v>1192</v>
      </c>
      <c r="D76" s="143" t="s">
        <v>31</v>
      </c>
      <c r="E76" s="144">
        <v>26.25</v>
      </c>
      <c r="F76" s="20"/>
      <c r="G76" s="21"/>
    </row>
    <row r="77" spans="1:7">
      <c r="A77" s="122">
        <v>0</v>
      </c>
      <c r="B77" s="416"/>
      <c r="C77" s="146" t="s">
        <v>108</v>
      </c>
      <c r="D77" s="143" t="s">
        <v>105</v>
      </c>
      <c r="E77" s="144">
        <v>4</v>
      </c>
      <c r="F77" s="20"/>
      <c r="G77" s="21"/>
    </row>
    <row r="78" spans="1:7">
      <c r="A78" s="122">
        <v>0</v>
      </c>
      <c r="B78" s="385"/>
      <c r="C78" s="142" t="s">
        <v>109</v>
      </c>
      <c r="D78" s="143"/>
      <c r="E78" s="144"/>
      <c r="F78" s="20"/>
      <c r="G78" s="21"/>
    </row>
    <row r="79" spans="1:7" ht="38.25">
      <c r="A79" s="856" t="s">
        <v>2213</v>
      </c>
      <c r="B79" s="831"/>
      <c r="C79" s="826" t="s">
        <v>2214</v>
      </c>
      <c r="D79" s="835" t="s">
        <v>31</v>
      </c>
      <c r="E79" s="820">
        <v>330</v>
      </c>
      <c r="F79" s="20"/>
      <c r="G79" s="21"/>
    </row>
    <row r="80" spans="1:7">
      <c r="A80" s="122">
        <v>14</v>
      </c>
      <c r="B80" s="416"/>
      <c r="C80" s="145" t="s">
        <v>110</v>
      </c>
      <c r="D80" s="143" t="s">
        <v>16</v>
      </c>
      <c r="E80" s="144">
        <v>66</v>
      </c>
      <c r="F80" s="20"/>
      <c r="G80" s="21"/>
    </row>
    <row r="81" spans="1:7">
      <c r="A81" s="122">
        <v>0</v>
      </c>
      <c r="B81" s="416"/>
      <c r="C81" s="146" t="s">
        <v>1713</v>
      </c>
      <c r="D81" s="143" t="s">
        <v>16</v>
      </c>
      <c r="E81" s="144">
        <v>61.38</v>
      </c>
      <c r="F81" s="20"/>
      <c r="G81" s="21"/>
    </row>
    <row r="82" spans="1:7">
      <c r="A82" s="122">
        <v>0</v>
      </c>
      <c r="B82" s="416"/>
      <c r="C82" s="146" t="s">
        <v>111</v>
      </c>
      <c r="D82" s="143" t="s">
        <v>16</v>
      </c>
      <c r="E82" s="144">
        <v>9.9</v>
      </c>
      <c r="F82" s="20"/>
      <c r="G82" s="21"/>
    </row>
    <row r="83" spans="1:7">
      <c r="A83" s="122">
        <v>0</v>
      </c>
      <c r="B83" s="416"/>
      <c r="C83" s="146" t="s">
        <v>112</v>
      </c>
      <c r="D83" s="143" t="s">
        <v>10</v>
      </c>
      <c r="E83" s="144">
        <v>1262.608695652174</v>
      </c>
      <c r="F83" s="20"/>
      <c r="G83" s="21"/>
    </row>
    <row r="84" spans="1:7">
      <c r="A84" s="122">
        <v>0</v>
      </c>
      <c r="B84" s="385"/>
      <c r="C84" s="142" t="s">
        <v>1193</v>
      </c>
      <c r="D84" s="143"/>
      <c r="E84" s="144"/>
      <c r="F84" s="20"/>
      <c r="G84" s="21"/>
    </row>
    <row r="85" spans="1:7">
      <c r="A85" s="122">
        <v>15</v>
      </c>
      <c r="B85" s="416"/>
      <c r="C85" s="145" t="s">
        <v>119</v>
      </c>
      <c r="D85" s="143" t="s">
        <v>31</v>
      </c>
      <c r="E85" s="144">
        <v>760</v>
      </c>
      <c r="F85" s="20"/>
      <c r="G85" s="21"/>
    </row>
    <row r="86" spans="1:7">
      <c r="A86" s="122">
        <v>16</v>
      </c>
      <c r="B86" s="416"/>
      <c r="C86" s="145" t="s">
        <v>119</v>
      </c>
      <c r="D86" s="143" t="s">
        <v>31</v>
      </c>
      <c r="E86" s="144">
        <v>760</v>
      </c>
      <c r="F86" s="20"/>
      <c r="G86" s="21"/>
    </row>
    <row r="87" spans="1:7" ht="25.5">
      <c r="A87" s="122">
        <v>17</v>
      </c>
      <c r="B87" s="416"/>
      <c r="C87" s="145" t="s">
        <v>1714</v>
      </c>
      <c r="D87" s="143" t="s">
        <v>31</v>
      </c>
      <c r="E87" s="144">
        <v>760</v>
      </c>
      <c r="F87" s="20"/>
      <c r="G87" s="21"/>
    </row>
    <row r="88" spans="1:7">
      <c r="A88" s="122">
        <v>18</v>
      </c>
      <c r="B88" s="416"/>
      <c r="C88" s="145" t="s">
        <v>114</v>
      </c>
      <c r="D88" s="143" t="s">
        <v>31</v>
      </c>
      <c r="E88" s="144">
        <v>1190</v>
      </c>
      <c r="F88" s="20"/>
      <c r="G88" s="21"/>
    </row>
    <row r="89" spans="1:7">
      <c r="A89" s="122">
        <v>0</v>
      </c>
      <c r="B89" s="416"/>
      <c r="C89" s="146" t="s">
        <v>108</v>
      </c>
      <c r="D89" s="143" t="s">
        <v>105</v>
      </c>
      <c r="E89" s="144">
        <v>83.300000000000011</v>
      </c>
      <c r="F89" s="20"/>
      <c r="G89" s="21"/>
    </row>
    <row r="90" spans="1:7">
      <c r="A90" s="122">
        <v>0</v>
      </c>
      <c r="B90" s="416"/>
      <c r="C90" s="146" t="s">
        <v>115</v>
      </c>
      <c r="D90" s="143" t="s">
        <v>105</v>
      </c>
      <c r="E90" s="144">
        <v>178.5</v>
      </c>
      <c r="F90" s="20"/>
      <c r="G90" s="21"/>
    </row>
    <row r="91" spans="1:7">
      <c r="A91" s="122">
        <v>0</v>
      </c>
      <c r="B91" s="416"/>
      <c r="C91" s="146" t="s">
        <v>1194</v>
      </c>
      <c r="D91" s="143" t="s">
        <v>31</v>
      </c>
      <c r="E91" s="144">
        <v>1309</v>
      </c>
      <c r="F91" s="20"/>
      <c r="G91" s="21"/>
    </row>
    <row r="92" spans="1:7">
      <c r="A92" s="122">
        <v>0</v>
      </c>
      <c r="B92" s="416"/>
      <c r="C92" s="146" t="s">
        <v>1195</v>
      </c>
      <c r="D92" s="143" t="s">
        <v>31</v>
      </c>
      <c r="E92" s="144">
        <v>1309</v>
      </c>
      <c r="F92" s="20"/>
      <c r="G92" s="21"/>
    </row>
    <row r="93" spans="1:7">
      <c r="A93" s="122">
        <v>19</v>
      </c>
      <c r="B93" s="416"/>
      <c r="C93" s="145" t="s">
        <v>114</v>
      </c>
      <c r="D93" s="143" t="s">
        <v>31</v>
      </c>
      <c r="E93" s="144">
        <v>330</v>
      </c>
      <c r="F93" s="20"/>
      <c r="G93" s="21"/>
    </row>
    <row r="94" spans="1:7">
      <c r="A94" s="122">
        <v>0</v>
      </c>
      <c r="B94" s="416"/>
      <c r="C94" s="146" t="s">
        <v>108</v>
      </c>
      <c r="D94" s="143" t="s">
        <v>105</v>
      </c>
      <c r="E94" s="144">
        <v>23.1</v>
      </c>
      <c r="F94" s="20"/>
      <c r="G94" s="21"/>
    </row>
    <row r="95" spans="1:7">
      <c r="A95" s="122">
        <v>0</v>
      </c>
      <c r="B95" s="416"/>
      <c r="C95" s="146" t="s">
        <v>115</v>
      </c>
      <c r="D95" s="143" t="s">
        <v>105</v>
      </c>
      <c r="E95" s="144">
        <v>49.5</v>
      </c>
      <c r="F95" s="20"/>
      <c r="G95" s="21"/>
    </row>
    <row r="96" spans="1:7">
      <c r="A96" s="122">
        <v>0</v>
      </c>
      <c r="B96" s="416"/>
      <c r="C96" s="146" t="s">
        <v>1196</v>
      </c>
      <c r="D96" s="143" t="s">
        <v>31</v>
      </c>
      <c r="E96" s="144">
        <v>363.00000000000006</v>
      </c>
      <c r="F96" s="20"/>
      <c r="G96" s="21"/>
    </row>
    <row r="97" spans="1:7">
      <c r="A97" s="122">
        <v>0</v>
      </c>
      <c r="B97" s="416"/>
      <c r="C97" s="146" t="s">
        <v>1196</v>
      </c>
      <c r="D97" s="143" t="s">
        <v>31</v>
      </c>
      <c r="E97" s="144">
        <v>363.00000000000006</v>
      </c>
      <c r="F97" s="20"/>
      <c r="G97" s="21"/>
    </row>
    <row r="98" spans="1:7">
      <c r="A98" s="122">
        <v>0</v>
      </c>
      <c r="B98" s="385"/>
      <c r="C98" s="142" t="s">
        <v>118</v>
      </c>
      <c r="D98" s="143"/>
      <c r="E98" s="144"/>
      <c r="F98" s="20"/>
      <c r="G98" s="21"/>
    </row>
    <row r="99" spans="1:7">
      <c r="A99" s="122">
        <v>20</v>
      </c>
      <c r="B99" s="416"/>
      <c r="C99" s="145" t="s">
        <v>119</v>
      </c>
      <c r="D99" s="143" t="s">
        <v>31</v>
      </c>
      <c r="E99" s="144">
        <v>70</v>
      </c>
      <c r="F99" s="20"/>
      <c r="G99" s="21"/>
    </row>
    <row r="100" spans="1:7" ht="25.5">
      <c r="A100" s="122">
        <v>21</v>
      </c>
      <c r="B100" s="416"/>
      <c r="C100" s="145" t="s">
        <v>113</v>
      </c>
      <c r="D100" s="143" t="s">
        <v>31</v>
      </c>
      <c r="E100" s="144">
        <v>70</v>
      </c>
      <c r="F100" s="20"/>
      <c r="G100" s="21"/>
    </row>
    <row r="101" spans="1:7">
      <c r="A101" s="122">
        <v>0</v>
      </c>
      <c r="B101" s="416"/>
      <c r="C101" s="146" t="s">
        <v>120</v>
      </c>
      <c r="D101" s="143" t="s">
        <v>31</v>
      </c>
      <c r="E101" s="144">
        <v>73.5</v>
      </c>
      <c r="F101" s="20"/>
      <c r="G101" s="21"/>
    </row>
    <row r="102" spans="1:7">
      <c r="A102" s="122">
        <v>22</v>
      </c>
      <c r="B102" s="416"/>
      <c r="C102" s="145" t="s">
        <v>114</v>
      </c>
      <c r="D102" s="143" t="s">
        <v>31</v>
      </c>
      <c r="E102" s="144">
        <v>140</v>
      </c>
      <c r="F102" s="20"/>
      <c r="G102" s="21"/>
    </row>
    <row r="103" spans="1:7">
      <c r="A103" s="122">
        <v>0</v>
      </c>
      <c r="B103" s="416"/>
      <c r="C103" s="146" t="s">
        <v>108</v>
      </c>
      <c r="D103" s="143" t="s">
        <v>105</v>
      </c>
      <c r="E103" s="144">
        <v>9.8000000000000007</v>
      </c>
      <c r="F103" s="20"/>
      <c r="G103" s="21"/>
    </row>
    <row r="104" spans="1:7">
      <c r="A104" s="122">
        <v>0</v>
      </c>
      <c r="B104" s="416"/>
      <c r="C104" s="146" t="s">
        <v>115</v>
      </c>
      <c r="D104" s="143" t="s">
        <v>105</v>
      </c>
      <c r="E104" s="144">
        <v>21</v>
      </c>
      <c r="F104" s="20"/>
      <c r="G104" s="21"/>
    </row>
    <row r="105" spans="1:7">
      <c r="A105" s="122">
        <v>0</v>
      </c>
      <c r="B105" s="416"/>
      <c r="C105" s="146" t="s">
        <v>116</v>
      </c>
      <c r="D105" s="143" t="s">
        <v>31</v>
      </c>
      <c r="E105" s="144">
        <v>154</v>
      </c>
      <c r="F105" s="20"/>
      <c r="G105" s="21"/>
    </row>
    <row r="106" spans="1:7">
      <c r="A106" s="122">
        <v>0</v>
      </c>
      <c r="B106" s="416"/>
      <c r="C106" s="146" t="s">
        <v>116</v>
      </c>
      <c r="D106" s="143" t="s">
        <v>31</v>
      </c>
      <c r="E106" s="144">
        <v>154</v>
      </c>
      <c r="F106" s="20"/>
      <c r="G106" s="21"/>
    </row>
    <row r="107" spans="1:7">
      <c r="A107" s="122">
        <v>0</v>
      </c>
      <c r="B107" s="385"/>
      <c r="C107" s="142" t="s">
        <v>1101</v>
      </c>
      <c r="D107" s="143"/>
      <c r="E107" s="144"/>
      <c r="F107" s="20"/>
      <c r="G107" s="21"/>
    </row>
    <row r="108" spans="1:7">
      <c r="A108" s="122">
        <v>23</v>
      </c>
      <c r="B108" s="416"/>
      <c r="C108" s="145" t="s">
        <v>1197</v>
      </c>
      <c r="D108" s="143" t="s">
        <v>102</v>
      </c>
      <c r="E108" s="144">
        <v>1</v>
      </c>
      <c r="F108" s="20"/>
      <c r="G108" s="21"/>
    </row>
    <row r="109" spans="1:7">
      <c r="A109" s="122">
        <v>0</v>
      </c>
      <c r="B109" s="416"/>
      <c r="C109" s="146" t="s">
        <v>1102</v>
      </c>
      <c r="D109" s="143" t="s">
        <v>31</v>
      </c>
      <c r="E109" s="144">
        <v>6.2</v>
      </c>
      <c r="F109" s="20"/>
      <c r="G109" s="21"/>
    </row>
    <row r="110" spans="1:7">
      <c r="A110" s="122">
        <v>0</v>
      </c>
      <c r="B110" s="416"/>
      <c r="C110" s="146" t="s">
        <v>107</v>
      </c>
      <c r="D110" s="143" t="s">
        <v>31</v>
      </c>
      <c r="E110" s="144">
        <v>1.8</v>
      </c>
      <c r="F110" s="20"/>
      <c r="G110" s="21"/>
    </row>
    <row r="111" spans="1:7">
      <c r="A111" s="122">
        <v>0</v>
      </c>
      <c r="B111" s="416"/>
      <c r="C111" s="146" t="s">
        <v>1103</v>
      </c>
      <c r="D111" s="143" t="s">
        <v>16</v>
      </c>
      <c r="E111" s="144">
        <v>0.6</v>
      </c>
      <c r="F111" s="20"/>
      <c r="G111" s="21"/>
    </row>
    <row r="112" spans="1:7">
      <c r="A112" s="122"/>
      <c r="B112" s="416"/>
      <c r="C112" s="146" t="s">
        <v>101</v>
      </c>
      <c r="D112" s="143" t="s">
        <v>102</v>
      </c>
      <c r="E112" s="144">
        <v>1</v>
      </c>
      <c r="F112" s="20"/>
      <c r="G112" s="21"/>
    </row>
    <row r="113" spans="1:7">
      <c r="A113" s="122">
        <v>0</v>
      </c>
      <c r="B113" s="385"/>
      <c r="C113" s="142" t="s">
        <v>121</v>
      </c>
      <c r="D113" s="143"/>
      <c r="E113" s="144"/>
      <c r="F113" s="20"/>
      <c r="G113" s="21"/>
    </row>
    <row r="114" spans="1:7">
      <c r="A114" s="122">
        <v>24</v>
      </c>
      <c r="B114" s="397"/>
      <c r="C114" s="147" t="s">
        <v>122</v>
      </c>
      <c r="D114" s="143" t="s">
        <v>10</v>
      </c>
      <c r="E114" s="144">
        <v>15</v>
      </c>
      <c r="F114" s="20"/>
      <c r="G114" s="21"/>
    </row>
    <row r="115" spans="1:7" ht="38.25">
      <c r="A115" s="122">
        <v>0</v>
      </c>
      <c r="B115" s="397"/>
      <c r="C115" s="148" t="s">
        <v>123</v>
      </c>
      <c r="D115" s="143" t="s">
        <v>10</v>
      </c>
      <c r="E115" s="144">
        <v>15</v>
      </c>
      <c r="F115" s="20"/>
      <c r="G115" s="21"/>
    </row>
    <row r="116" spans="1:7">
      <c r="A116" s="122">
        <v>0</v>
      </c>
      <c r="B116" s="385"/>
      <c r="C116" s="142" t="s">
        <v>124</v>
      </c>
      <c r="D116" s="143"/>
      <c r="E116" s="144"/>
      <c r="F116" s="20"/>
      <c r="G116" s="21"/>
    </row>
    <row r="117" spans="1:7">
      <c r="A117" s="122">
        <v>25</v>
      </c>
      <c r="B117" s="397"/>
      <c r="C117" s="147" t="s">
        <v>125</v>
      </c>
      <c r="D117" s="143" t="s">
        <v>102</v>
      </c>
      <c r="E117" s="144">
        <v>3</v>
      </c>
      <c r="F117" s="20"/>
      <c r="G117" s="21"/>
    </row>
    <row r="118" spans="1:7" s="16" customFormat="1">
      <c r="A118" s="402"/>
      <c r="B118" s="410"/>
      <c r="C118" s="42"/>
      <c r="D118" s="43"/>
      <c r="E118" s="403"/>
      <c r="F118" s="45"/>
      <c r="G118" s="46"/>
    </row>
    <row r="119" spans="1:7" ht="14.25">
      <c r="A119" s="383"/>
      <c r="B119" s="383"/>
      <c r="C119" s="414"/>
      <c r="D119" s="414" t="s">
        <v>1</v>
      </c>
      <c r="E119" s="384"/>
    </row>
    <row r="120" spans="1:7" s="50" customFormat="1" ht="12.75" customHeight="1">
      <c r="B120" s="51" t="str">
        <f>'1,1'!B22</f>
        <v>Piezīmes:</v>
      </c>
    </row>
    <row r="121" spans="1:7" s="50" customFormat="1" ht="45" customHeight="1">
      <c r="A12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1" s="998"/>
      <c r="C121" s="998"/>
      <c r="D121" s="998"/>
      <c r="E121" s="998"/>
      <c r="F121" s="998"/>
      <c r="G121" s="998"/>
    </row>
  </sheetData>
  <mergeCells count="8">
    <mergeCell ref="A121:G12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I45"/>
  <sheetViews>
    <sheetView showZeros="0" view="pageBreakPreview" topLeftCell="A13" zoomScaleNormal="100" zoomScaleSheetLayoutView="100" workbookViewId="0">
      <selection activeCell="E24" sqref="E24"/>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1,4</v>
      </c>
      <c r="E1" s="10"/>
      <c r="F1" s="10"/>
      <c r="G1" s="10"/>
    </row>
    <row r="2" spans="1:7" s="9" customFormat="1" ht="18.75">
      <c r="A2" s="1001" t="s">
        <v>1664</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10" t="s">
        <v>0</v>
      </c>
      <c r="B7" s="1003"/>
      <c r="C7" s="1009" t="s">
        <v>2</v>
      </c>
      <c r="D7" s="1007" t="s">
        <v>3</v>
      </c>
      <c r="E7" s="1008" t="s">
        <v>4</v>
      </c>
      <c r="F7" s="20"/>
      <c r="G7" s="21"/>
    </row>
    <row r="8" spans="1:7" ht="59.25" customHeight="1">
      <c r="A8" s="1010"/>
      <c r="B8" s="1004"/>
      <c r="C8" s="1009"/>
      <c r="D8" s="1007"/>
      <c r="E8" s="1008"/>
      <c r="F8" s="20"/>
      <c r="G8" s="21"/>
    </row>
    <row r="9" spans="1:7" ht="15.75">
      <c r="A9" s="181"/>
      <c r="B9" s="139">
        <v>0</v>
      </c>
      <c r="C9" s="117" t="s">
        <v>1664</v>
      </c>
      <c r="D9" s="118"/>
      <c r="E9" s="119"/>
      <c r="F9" s="20"/>
      <c r="G9" s="21"/>
    </row>
    <row r="10" spans="1:7" ht="15">
      <c r="A10" s="179"/>
      <c r="B10" s="404"/>
      <c r="C10" s="180" t="s">
        <v>1198</v>
      </c>
      <c r="D10" s="30"/>
      <c r="E10" s="400"/>
      <c r="F10" s="20"/>
      <c r="G10" s="21"/>
    </row>
    <row r="11" spans="1:7" ht="15">
      <c r="A11" s="179"/>
      <c r="B11" s="404"/>
      <c r="C11" s="180" t="s">
        <v>1199</v>
      </c>
      <c r="D11" s="30"/>
      <c r="E11" s="400"/>
      <c r="F11" s="20"/>
      <c r="G11" s="21"/>
    </row>
    <row r="12" spans="1:7" ht="30">
      <c r="A12" s="409">
        <v>1</v>
      </c>
      <c r="B12" s="387"/>
      <c r="C12" s="418" t="s">
        <v>1200</v>
      </c>
      <c r="D12" s="379" t="s">
        <v>31</v>
      </c>
      <c r="E12" s="413">
        <v>15</v>
      </c>
      <c r="F12" s="20"/>
      <c r="G12" s="21"/>
    </row>
    <row r="13" spans="1:7" ht="30">
      <c r="A13" s="409">
        <v>2</v>
      </c>
      <c r="B13" s="387"/>
      <c r="C13" s="418" t="s">
        <v>1201</v>
      </c>
      <c r="D13" s="379" t="s">
        <v>1202</v>
      </c>
      <c r="E13" s="389">
        <v>0.19800000000000001</v>
      </c>
      <c r="F13" s="20"/>
      <c r="G13" s="21"/>
    </row>
    <row r="14" spans="1:7" ht="15">
      <c r="A14" s="409">
        <v>0</v>
      </c>
      <c r="B14" s="387"/>
      <c r="C14" s="418" t="s">
        <v>1203</v>
      </c>
      <c r="D14" s="379" t="s">
        <v>1202</v>
      </c>
      <c r="E14" s="413">
        <f>E13*1.15</f>
        <v>0.22769999999999999</v>
      </c>
      <c r="F14" s="20"/>
      <c r="G14" s="21"/>
    </row>
    <row r="15" spans="1:7" ht="30">
      <c r="A15" s="409">
        <v>0</v>
      </c>
      <c r="B15" s="387"/>
      <c r="C15" s="418" t="s">
        <v>1204</v>
      </c>
      <c r="D15" s="379" t="s">
        <v>13</v>
      </c>
      <c r="E15" s="413">
        <v>1</v>
      </c>
      <c r="F15" s="20"/>
      <c r="G15" s="21"/>
    </row>
    <row r="16" spans="1:7" ht="15">
      <c r="A16" s="409">
        <v>3</v>
      </c>
      <c r="B16" s="387"/>
      <c r="C16" s="418" t="s">
        <v>1205</v>
      </c>
      <c r="D16" s="379" t="s">
        <v>16</v>
      </c>
      <c r="E16" s="389">
        <v>1.7</v>
      </c>
      <c r="F16" s="20"/>
      <c r="G16" s="21"/>
    </row>
    <row r="17" spans="1:7" ht="15">
      <c r="A17" s="409">
        <v>0</v>
      </c>
      <c r="B17" s="387"/>
      <c r="C17" s="418" t="s">
        <v>1206</v>
      </c>
      <c r="D17" s="379" t="s">
        <v>16</v>
      </c>
      <c r="E17" s="413">
        <f>E16*1.05</f>
        <v>1.7849999999999999</v>
      </c>
      <c r="F17" s="20"/>
      <c r="G17" s="21"/>
    </row>
    <row r="18" spans="1:7" ht="15">
      <c r="A18" s="409">
        <v>0</v>
      </c>
      <c r="B18" s="387"/>
      <c r="C18" s="418" t="s">
        <v>1207</v>
      </c>
      <c r="D18" s="379" t="s">
        <v>53</v>
      </c>
      <c r="E18" s="413">
        <f>E16*0.25</f>
        <v>0.42499999999999999</v>
      </c>
      <c r="F18" s="20"/>
      <c r="G18" s="21"/>
    </row>
    <row r="19" spans="1:7" ht="15">
      <c r="A19" s="409">
        <v>4</v>
      </c>
      <c r="B19" s="387"/>
      <c r="C19" s="418" t="s">
        <v>1208</v>
      </c>
      <c r="D19" s="379" t="s">
        <v>42</v>
      </c>
      <c r="E19" s="413">
        <v>20</v>
      </c>
      <c r="F19" s="20"/>
      <c r="G19" s="21"/>
    </row>
    <row r="20" spans="1:7" ht="30">
      <c r="A20" s="409">
        <v>5</v>
      </c>
      <c r="B20" s="387"/>
      <c r="C20" s="418" t="s">
        <v>1209</v>
      </c>
      <c r="D20" s="379" t="s">
        <v>1202</v>
      </c>
      <c r="E20" s="413">
        <v>1.06</v>
      </c>
      <c r="F20" s="20"/>
      <c r="G20" s="21"/>
    </row>
    <row r="21" spans="1:7" ht="30">
      <c r="A21" s="409">
        <v>0</v>
      </c>
      <c r="B21" s="387"/>
      <c r="C21" s="418" t="s">
        <v>1210</v>
      </c>
      <c r="D21" s="379" t="s">
        <v>1202</v>
      </c>
      <c r="E21" s="413">
        <f>E20*1.1</f>
        <v>1.1660000000000001</v>
      </c>
      <c r="F21" s="20"/>
      <c r="G21" s="21"/>
    </row>
    <row r="22" spans="1:7" ht="15">
      <c r="A22" s="409">
        <v>0</v>
      </c>
      <c r="B22" s="387"/>
      <c r="C22" s="418" t="s">
        <v>1211</v>
      </c>
      <c r="D22" s="379" t="s">
        <v>13</v>
      </c>
      <c r="E22" s="413">
        <v>1</v>
      </c>
      <c r="F22" s="20"/>
      <c r="G22" s="21"/>
    </row>
    <row r="23" spans="1:7">
      <c r="A23" s="395">
        <v>6</v>
      </c>
      <c r="B23" s="393"/>
      <c r="C23" s="412" t="s">
        <v>1212</v>
      </c>
      <c r="D23" s="393" t="s">
        <v>30</v>
      </c>
      <c r="E23" s="382">
        <v>17</v>
      </c>
      <c r="F23" s="20"/>
      <c r="G23" s="21"/>
    </row>
    <row r="24" spans="1:7">
      <c r="A24" s="395">
        <v>7</v>
      </c>
      <c r="B24" s="393"/>
      <c r="C24" s="412" t="s">
        <v>1213</v>
      </c>
      <c r="D24" s="393" t="s">
        <v>30</v>
      </c>
      <c r="E24" s="936">
        <v>3</v>
      </c>
      <c r="F24" s="20"/>
      <c r="G24" s="21"/>
    </row>
    <row r="25" spans="1:7">
      <c r="A25" s="395">
        <v>8</v>
      </c>
      <c r="B25" s="393"/>
      <c r="C25" s="412" t="s">
        <v>1214</v>
      </c>
      <c r="D25" s="393" t="s">
        <v>30</v>
      </c>
      <c r="E25" s="382">
        <v>1</v>
      </c>
      <c r="F25" s="20"/>
      <c r="G25" s="21"/>
    </row>
    <row r="26" spans="1:7" ht="15">
      <c r="A26" s="179"/>
      <c r="B26" s="404"/>
      <c r="C26" s="180" t="s">
        <v>1215</v>
      </c>
      <c r="D26" s="30"/>
      <c r="E26" s="400"/>
      <c r="F26" s="20"/>
      <c r="G26" s="21"/>
    </row>
    <row r="27" spans="1:7" ht="15">
      <c r="A27" s="179"/>
      <c r="B27" s="404"/>
      <c r="C27" s="180" t="s">
        <v>1216</v>
      </c>
      <c r="D27" s="30"/>
      <c r="E27" s="400"/>
      <c r="F27" s="20"/>
      <c r="G27" s="21"/>
    </row>
    <row r="28" spans="1:7" ht="30">
      <c r="A28" s="409">
        <v>9</v>
      </c>
      <c r="B28" s="387"/>
      <c r="C28" s="418" t="s">
        <v>1200</v>
      </c>
      <c r="D28" s="379" t="s">
        <v>31</v>
      </c>
      <c r="E28" s="413">
        <v>20</v>
      </c>
      <c r="F28" s="20"/>
      <c r="G28" s="21"/>
    </row>
    <row r="29" spans="1:7" ht="30">
      <c r="A29" s="409">
        <v>10</v>
      </c>
      <c r="B29" s="387"/>
      <c r="C29" s="418" t="s">
        <v>1201</v>
      </c>
      <c r="D29" s="379" t="s">
        <v>1202</v>
      </c>
      <c r="E29" s="389">
        <v>0.28999999999999998</v>
      </c>
      <c r="F29" s="20"/>
      <c r="G29" s="21"/>
    </row>
    <row r="30" spans="1:7" ht="15">
      <c r="A30" s="409">
        <v>0</v>
      </c>
      <c r="B30" s="387"/>
      <c r="C30" s="418" t="s">
        <v>1203</v>
      </c>
      <c r="D30" s="379" t="s">
        <v>1202</v>
      </c>
      <c r="E30" s="413">
        <f>E29*1.15</f>
        <v>0.33349999999999996</v>
      </c>
      <c r="F30" s="20"/>
      <c r="G30" s="21"/>
    </row>
    <row r="31" spans="1:7" ht="30">
      <c r="A31" s="409">
        <v>0</v>
      </c>
      <c r="B31" s="387"/>
      <c r="C31" s="418" t="s">
        <v>1204</v>
      </c>
      <c r="D31" s="379" t="s">
        <v>13</v>
      </c>
      <c r="E31" s="413">
        <v>1</v>
      </c>
      <c r="F31" s="20"/>
      <c r="G31" s="21"/>
    </row>
    <row r="32" spans="1:7" ht="15">
      <c r="A32" s="409">
        <v>11</v>
      </c>
      <c r="B32" s="387"/>
      <c r="C32" s="418" t="s">
        <v>1205</v>
      </c>
      <c r="D32" s="379" t="s">
        <v>16</v>
      </c>
      <c r="E32" s="389">
        <v>2.4</v>
      </c>
      <c r="F32" s="20"/>
      <c r="G32" s="21"/>
    </row>
    <row r="33" spans="1:7" ht="15">
      <c r="A33" s="409">
        <v>0</v>
      </c>
      <c r="B33" s="387"/>
      <c r="C33" s="418" t="s">
        <v>1206</v>
      </c>
      <c r="D33" s="379" t="s">
        <v>16</v>
      </c>
      <c r="E33" s="413">
        <f>E32*1.05</f>
        <v>2.52</v>
      </c>
      <c r="F33" s="20"/>
      <c r="G33" s="21"/>
    </row>
    <row r="34" spans="1:7" ht="15">
      <c r="A34" s="409">
        <v>0</v>
      </c>
      <c r="B34" s="387"/>
      <c r="C34" s="418" t="s">
        <v>1207</v>
      </c>
      <c r="D34" s="379" t="s">
        <v>53</v>
      </c>
      <c r="E34" s="413">
        <f>E32*0.25</f>
        <v>0.6</v>
      </c>
      <c r="F34" s="20"/>
      <c r="G34" s="21"/>
    </row>
    <row r="35" spans="1:7" ht="15">
      <c r="A35" s="409">
        <v>12</v>
      </c>
      <c r="B35" s="387"/>
      <c r="C35" s="418" t="s">
        <v>1208</v>
      </c>
      <c r="D35" s="379" t="s">
        <v>42</v>
      </c>
      <c r="E35" s="413">
        <v>28</v>
      </c>
      <c r="F35" s="20"/>
      <c r="G35" s="21"/>
    </row>
    <row r="36" spans="1:7" ht="30">
      <c r="A36" s="409">
        <v>13</v>
      </c>
      <c r="B36" s="387"/>
      <c r="C36" s="418" t="s">
        <v>1209</v>
      </c>
      <c r="D36" s="379" t="s">
        <v>1202</v>
      </c>
      <c r="E36" s="413">
        <v>1.4910000000000001</v>
      </c>
      <c r="F36" s="20"/>
      <c r="G36" s="21"/>
    </row>
    <row r="37" spans="1:7" ht="30">
      <c r="A37" s="409">
        <v>0</v>
      </c>
      <c r="B37" s="387"/>
      <c r="C37" s="418" t="s">
        <v>1210</v>
      </c>
      <c r="D37" s="379" t="s">
        <v>1202</v>
      </c>
      <c r="E37" s="413">
        <f>E36*1.1</f>
        <v>1.6401000000000003</v>
      </c>
      <c r="F37" s="20"/>
      <c r="G37" s="21"/>
    </row>
    <row r="38" spans="1:7" ht="15">
      <c r="A38" s="409">
        <v>0</v>
      </c>
      <c r="B38" s="387"/>
      <c r="C38" s="418" t="s">
        <v>1211</v>
      </c>
      <c r="D38" s="379" t="s">
        <v>13</v>
      </c>
      <c r="E38" s="413">
        <v>1</v>
      </c>
      <c r="F38" s="20"/>
      <c r="G38" s="21"/>
    </row>
    <row r="39" spans="1:7">
      <c r="A39" s="395">
        <v>14</v>
      </c>
      <c r="B39" s="393"/>
      <c r="C39" s="412" t="s">
        <v>1212</v>
      </c>
      <c r="D39" s="393" t="s">
        <v>30</v>
      </c>
      <c r="E39" s="382">
        <v>23</v>
      </c>
      <c r="F39" s="20"/>
      <c r="G39" s="21"/>
    </row>
    <row r="40" spans="1:7">
      <c r="A40" s="395">
        <v>15</v>
      </c>
      <c r="B40" s="393"/>
      <c r="C40" s="412" t="s">
        <v>1213</v>
      </c>
      <c r="D40" s="393" t="s">
        <v>30</v>
      </c>
      <c r="E40" s="382">
        <v>5</v>
      </c>
      <c r="F40" s="20"/>
      <c r="G40" s="21"/>
    </row>
    <row r="41" spans="1:7" s="16" customFormat="1">
      <c r="A41" s="395">
        <v>16</v>
      </c>
      <c r="B41" s="393"/>
      <c r="C41" s="412" t="s">
        <v>1214</v>
      </c>
      <c r="D41" s="393" t="s">
        <v>30</v>
      </c>
      <c r="E41" s="382">
        <v>1</v>
      </c>
      <c r="F41" s="45"/>
      <c r="G41" s="46"/>
    </row>
    <row r="42" spans="1:7">
      <c r="A42" s="402"/>
      <c r="B42" s="410"/>
      <c r="C42" s="42"/>
      <c r="D42" s="43"/>
      <c r="E42" s="403"/>
      <c r="F42" s="20"/>
      <c r="G42" s="21"/>
    </row>
    <row r="43" spans="1:7" ht="14.25">
      <c r="A43" s="383"/>
      <c r="B43" s="383"/>
      <c r="C43" s="414"/>
      <c r="D43" s="414" t="s">
        <v>1</v>
      </c>
      <c r="E43" s="384"/>
    </row>
    <row r="44" spans="1:7" s="50" customFormat="1" ht="12.75" customHeight="1">
      <c r="B44" s="51" t="str">
        <f>'1,1'!B22</f>
        <v>Piezīmes:</v>
      </c>
    </row>
    <row r="45" spans="1:7" s="50" customFormat="1" ht="45" customHeight="1">
      <c r="A45"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5" s="998"/>
      <c r="C45" s="998"/>
      <c r="D45" s="998"/>
      <c r="E45" s="998"/>
      <c r="F45" s="998"/>
      <c r="G45" s="998"/>
    </row>
  </sheetData>
  <mergeCells count="8">
    <mergeCell ref="A45:G4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47"/>
  <sheetViews>
    <sheetView showZeros="0" view="pageBreakPreview" topLeftCell="A28" zoomScaleNormal="100" zoomScaleSheetLayoutView="100" workbookViewId="0">
      <selection activeCell="C33" sqref="C33"/>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1,5</v>
      </c>
      <c r="E1" s="10"/>
      <c r="F1" s="10"/>
      <c r="G1" s="10"/>
    </row>
    <row r="2" spans="1:7" s="9" customFormat="1" ht="18.75">
      <c r="A2" s="1001" t="str">
        <f>C9</f>
        <v>Pārsegums</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ht="15.75">
      <c r="A9" s="859"/>
      <c r="B9" s="855">
        <v>0</v>
      </c>
      <c r="C9" s="117" t="s">
        <v>1724</v>
      </c>
      <c r="D9" s="359"/>
      <c r="E9" s="853"/>
      <c r="F9" s="21"/>
      <c r="G9" s="21"/>
    </row>
    <row r="10" spans="1:7" ht="13.5">
      <c r="A10" s="858">
        <v>0</v>
      </c>
      <c r="B10" s="687"/>
      <c r="C10" s="672" t="s">
        <v>1715</v>
      </c>
      <c r="D10" s="687"/>
      <c r="E10" s="854"/>
      <c r="F10" s="21"/>
      <c r="G10" s="21"/>
    </row>
    <row r="11" spans="1:7" ht="66.599999999999994" customHeight="1">
      <c r="A11" s="858">
        <v>1</v>
      </c>
      <c r="B11" s="687"/>
      <c r="C11" s="682" t="s">
        <v>1716</v>
      </c>
      <c r="D11" s="687" t="s">
        <v>31</v>
      </c>
      <c r="E11" s="854">
        <v>348</v>
      </c>
      <c r="F11" s="21"/>
      <c r="G11" s="21"/>
    </row>
    <row r="12" spans="1:7" ht="25.5">
      <c r="A12" s="858">
        <v>2</v>
      </c>
      <c r="B12" s="687"/>
      <c r="C12" s="682" t="s">
        <v>1717</v>
      </c>
      <c r="D12" s="687" t="s">
        <v>1202</v>
      </c>
      <c r="E12" s="854">
        <v>0.49</v>
      </c>
      <c r="F12" s="21"/>
      <c r="G12" s="21"/>
    </row>
    <row r="13" spans="1:7">
      <c r="A13" s="858">
        <v>3</v>
      </c>
      <c r="B13" s="687"/>
      <c r="C13" s="682" t="s">
        <v>1718</v>
      </c>
      <c r="D13" s="687" t="s">
        <v>16</v>
      </c>
      <c r="E13" s="854">
        <v>14</v>
      </c>
      <c r="F13" s="21"/>
      <c r="G13" s="21"/>
    </row>
    <row r="14" spans="1:7">
      <c r="A14" s="31">
        <v>4</v>
      </c>
      <c r="B14" s="688"/>
      <c r="C14" s="386" t="s">
        <v>1719</v>
      </c>
      <c r="D14" s="30" t="s">
        <v>10</v>
      </c>
      <c r="E14" s="821">
        <v>118</v>
      </c>
      <c r="F14" s="21"/>
      <c r="G14" s="21"/>
    </row>
    <row r="15" spans="1:7">
      <c r="A15" s="392">
        <v>0</v>
      </c>
      <c r="B15" s="32"/>
      <c r="C15" s="189" t="s">
        <v>129</v>
      </c>
      <c r="D15" s="143"/>
      <c r="E15" s="863"/>
      <c r="F15" s="21"/>
      <c r="G15" s="21"/>
    </row>
    <row r="16" spans="1:7" ht="76.5">
      <c r="A16" s="671">
        <v>4</v>
      </c>
      <c r="B16" s="668"/>
      <c r="C16" s="669" t="s">
        <v>1720</v>
      </c>
      <c r="D16" s="668" t="s">
        <v>47</v>
      </c>
      <c r="E16" s="860">
        <v>116187</v>
      </c>
      <c r="F16" s="21"/>
      <c r="G16" s="21"/>
    </row>
    <row r="17" spans="1:7" ht="67.349999999999994" customHeight="1">
      <c r="A17" s="671">
        <v>0</v>
      </c>
      <c r="B17" s="668"/>
      <c r="C17" s="823" t="s">
        <v>127</v>
      </c>
      <c r="D17" s="857" t="s">
        <v>47</v>
      </c>
      <c r="E17" s="861">
        <v>127805.70000000001</v>
      </c>
      <c r="F17" s="21"/>
      <c r="G17" s="21"/>
    </row>
    <row r="18" spans="1:7">
      <c r="A18" s="392">
        <v>0</v>
      </c>
      <c r="B18" s="32"/>
      <c r="C18" s="191" t="s">
        <v>128</v>
      </c>
      <c r="D18" s="374" t="s">
        <v>13</v>
      </c>
      <c r="E18" s="862">
        <v>1</v>
      </c>
      <c r="F18" s="21"/>
      <c r="G18" s="21"/>
    </row>
    <row r="19" spans="1:7">
      <c r="A19" s="671">
        <v>5</v>
      </c>
      <c r="B19" s="668"/>
      <c r="C19" s="675" t="s">
        <v>130</v>
      </c>
      <c r="D19" s="835" t="s">
        <v>30</v>
      </c>
      <c r="E19" s="825">
        <v>83</v>
      </c>
      <c r="F19" s="21"/>
      <c r="G19" s="21"/>
    </row>
    <row r="20" spans="1:7">
      <c r="A20" s="392">
        <v>0</v>
      </c>
      <c r="B20" s="32"/>
      <c r="C20" s="188"/>
      <c r="D20" s="143"/>
      <c r="E20" s="863"/>
      <c r="F20" s="21"/>
      <c r="G20" s="21"/>
    </row>
    <row r="21" spans="1:7">
      <c r="A21" s="392">
        <v>0</v>
      </c>
      <c r="B21" s="32"/>
      <c r="C21" s="189" t="s">
        <v>1218</v>
      </c>
      <c r="D21" s="143"/>
      <c r="E21" s="863"/>
      <c r="F21" s="21"/>
      <c r="G21" s="21"/>
    </row>
    <row r="22" spans="1:7" ht="76.5">
      <c r="A22" s="671">
        <v>6</v>
      </c>
      <c r="B22" s="668"/>
      <c r="C22" s="669" t="s">
        <v>1721</v>
      </c>
      <c r="D22" s="668" t="s">
        <v>47</v>
      </c>
      <c r="E22" s="860">
        <v>16900</v>
      </c>
      <c r="F22" s="21"/>
      <c r="G22" s="21"/>
    </row>
    <row r="23" spans="1:7" ht="78.599999999999994" customHeight="1">
      <c r="A23" s="671">
        <v>0</v>
      </c>
      <c r="B23" s="668"/>
      <c r="C23" s="823" t="s">
        <v>127</v>
      </c>
      <c r="D23" s="857" t="s">
        <v>47</v>
      </c>
      <c r="E23" s="861">
        <v>18590</v>
      </c>
      <c r="F23" s="21"/>
      <c r="G23" s="21"/>
    </row>
    <row r="24" spans="1:7">
      <c r="A24" s="392">
        <v>0</v>
      </c>
      <c r="B24" s="32"/>
      <c r="C24" s="186" t="s">
        <v>128</v>
      </c>
      <c r="D24" s="374" t="s">
        <v>13</v>
      </c>
      <c r="E24" s="862">
        <v>1</v>
      </c>
      <c r="F24" s="21"/>
      <c r="G24" s="21"/>
    </row>
    <row r="25" spans="1:7" ht="25.5">
      <c r="A25" s="392">
        <v>0</v>
      </c>
      <c r="B25" s="32"/>
      <c r="C25" s="189" t="s">
        <v>1219</v>
      </c>
      <c r="D25" s="143"/>
      <c r="E25" s="863"/>
      <c r="F25" s="21"/>
      <c r="G25" s="21"/>
    </row>
    <row r="26" spans="1:7" ht="76.5">
      <c r="A26" s="392">
        <v>7</v>
      </c>
      <c r="B26" s="32"/>
      <c r="C26" s="183" t="s">
        <v>1721</v>
      </c>
      <c r="D26" s="374" t="s">
        <v>47</v>
      </c>
      <c r="E26" s="848">
        <v>5449</v>
      </c>
      <c r="F26" s="21"/>
      <c r="G26" s="21"/>
    </row>
    <row r="27" spans="1:7" ht="66.2" customHeight="1">
      <c r="A27" s="392">
        <v>0</v>
      </c>
      <c r="B27" s="32"/>
      <c r="C27" s="185" t="s">
        <v>127</v>
      </c>
      <c r="D27" s="187" t="s">
        <v>47</v>
      </c>
      <c r="E27" s="864">
        <v>5993.9000000000005</v>
      </c>
      <c r="F27" s="21"/>
      <c r="G27" s="21"/>
    </row>
    <row r="28" spans="1:7">
      <c r="A28" s="392">
        <v>0</v>
      </c>
      <c r="B28" s="32"/>
      <c r="C28" s="186" t="s">
        <v>128</v>
      </c>
      <c r="D28" s="374" t="s">
        <v>13</v>
      </c>
      <c r="E28" s="862">
        <v>1</v>
      </c>
      <c r="F28" s="21"/>
      <c r="G28" s="21"/>
    </row>
    <row r="29" spans="1:7">
      <c r="A29" s="392">
        <v>0</v>
      </c>
      <c r="B29" s="32"/>
      <c r="C29" s="189" t="s">
        <v>1220</v>
      </c>
      <c r="D29" s="143"/>
      <c r="E29" s="863"/>
      <c r="F29" s="21"/>
      <c r="G29" s="21"/>
    </row>
    <row r="30" spans="1:7" ht="76.5">
      <c r="A30" s="671">
        <v>8</v>
      </c>
      <c r="B30" s="668"/>
      <c r="C30" s="669" t="s">
        <v>1721</v>
      </c>
      <c r="D30" s="668" t="s">
        <v>47</v>
      </c>
      <c r="E30" s="860">
        <v>3025</v>
      </c>
      <c r="F30" s="21"/>
      <c r="G30" s="21"/>
    </row>
    <row r="31" spans="1:7" ht="66.2" customHeight="1">
      <c r="A31" s="671">
        <v>0</v>
      </c>
      <c r="B31" s="668"/>
      <c r="C31" s="823" t="s">
        <v>127</v>
      </c>
      <c r="D31" s="857" t="s">
        <v>47</v>
      </c>
      <c r="E31" s="861">
        <v>3327.5000000000005</v>
      </c>
      <c r="F31" s="21"/>
      <c r="G31" s="21"/>
    </row>
    <row r="32" spans="1:7">
      <c r="A32" s="392">
        <v>0</v>
      </c>
      <c r="B32" s="32"/>
      <c r="C32" s="186" t="s">
        <v>128</v>
      </c>
      <c r="D32" s="374" t="s">
        <v>13</v>
      </c>
      <c r="E32" s="862">
        <v>1</v>
      </c>
      <c r="F32" s="21"/>
      <c r="G32" s="21"/>
    </row>
    <row r="33" spans="1:7" ht="25.5">
      <c r="A33" s="865" t="s">
        <v>2194</v>
      </c>
      <c r="B33" s="842"/>
      <c r="C33" s="819" t="s">
        <v>2195</v>
      </c>
      <c r="D33" s="842" t="s">
        <v>1202</v>
      </c>
      <c r="E33" s="847">
        <v>0.38</v>
      </c>
      <c r="F33" s="21"/>
      <c r="G33" s="21"/>
    </row>
    <row r="34" spans="1:7">
      <c r="A34" s="865" t="s">
        <v>2196</v>
      </c>
      <c r="B34" s="842"/>
      <c r="C34" s="819" t="s">
        <v>2197</v>
      </c>
      <c r="D34" s="842" t="s">
        <v>16</v>
      </c>
      <c r="E34" s="847">
        <v>2.7</v>
      </c>
      <c r="F34" s="21"/>
      <c r="G34" s="21"/>
    </row>
    <row r="35" spans="1:7">
      <c r="A35" s="392">
        <v>0</v>
      </c>
      <c r="B35" s="32"/>
      <c r="C35" s="188"/>
      <c r="D35" s="143"/>
      <c r="E35" s="863"/>
      <c r="F35" s="21"/>
      <c r="G35" s="21"/>
    </row>
    <row r="36" spans="1:7" ht="25.5">
      <c r="A36" s="392">
        <v>0</v>
      </c>
      <c r="B36" s="32"/>
      <c r="C36" s="189" t="s">
        <v>1221</v>
      </c>
      <c r="D36" s="143"/>
      <c r="E36" s="863"/>
      <c r="F36" s="21"/>
      <c r="G36" s="21"/>
    </row>
    <row r="37" spans="1:7" ht="76.5">
      <c r="A37" s="671">
        <v>9</v>
      </c>
      <c r="B37" s="668"/>
      <c r="C37" s="669" t="s">
        <v>1722</v>
      </c>
      <c r="D37" s="668" t="s">
        <v>47</v>
      </c>
      <c r="E37" s="860">
        <v>39158.5</v>
      </c>
      <c r="F37" s="21"/>
      <c r="G37" s="21"/>
    </row>
    <row r="38" spans="1:7" ht="38.25">
      <c r="A38" s="671">
        <v>0</v>
      </c>
      <c r="B38" s="668"/>
      <c r="C38" s="823" t="s">
        <v>127</v>
      </c>
      <c r="D38" s="857" t="s">
        <v>47</v>
      </c>
      <c r="E38" s="861">
        <v>43074.350000000006</v>
      </c>
      <c r="F38" s="21"/>
      <c r="G38" s="21"/>
    </row>
    <row r="39" spans="1:7">
      <c r="A39" s="392">
        <v>0</v>
      </c>
      <c r="B39" s="32"/>
      <c r="C39" s="185" t="s">
        <v>128</v>
      </c>
      <c r="D39" s="374" t="s">
        <v>13</v>
      </c>
      <c r="E39" s="862">
        <v>1</v>
      </c>
      <c r="F39" s="21"/>
      <c r="G39" s="21"/>
    </row>
    <row r="40" spans="1:7">
      <c r="A40" s="392">
        <v>0</v>
      </c>
      <c r="B40" s="32"/>
      <c r="C40" s="188"/>
      <c r="D40" s="143"/>
      <c r="E40" s="863"/>
      <c r="F40" s="21"/>
      <c r="G40" s="21"/>
    </row>
    <row r="41" spans="1:7" ht="65.45" customHeight="1">
      <c r="A41" s="392">
        <v>0</v>
      </c>
      <c r="B41" s="32"/>
      <c r="C41" s="189" t="s">
        <v>1222</v>
      </c>
      <c r="D41" s="143"/>
      <c r="E41" s="863"/>
      <c r="F41" s="21"/>
      <c r="G41" s="21"/>
    </row>
    <row r="42" spans="1:7" ht="76.5">
      <c r="A42" s="392">
        <v>10</v>
      </c>
      <c r="B42" s="32"/>
      <c r="C42" s="183" t="s">
        <v>1723</v>
      </c>
      <c r="D42" s="374" t="s">
        <v>47</v>
      </c>
      <c r="E42" s="848">
        <v>20898</v>
      </c>
      <c r="F42" s="21"/>
      <c r="G42" s="21"/>
    </row>
    <row r="43" spans="1:7" ht="38.25">
      <c r="A43" s="392">
        <v>0</v>
      </c>
      <c r="B43" s="32"/>
      <c r="C43" s="185" t="s">
        <v>127</v>
      </c>
      <c r="D43" s="187" t="s">
        <v>47</v>
      </c>
      <c r="E43" s="864">
        <v>22987.800000000003</v>
      </c>
      <c r="F43" s="21"/>
      <c r="G43" s="21"/>
    </row>
    <row r="44" spans="1:7" s="16" customFormat="1">
      <c r="A44" s="392">
        <v>0</v>
      </c>
      <c r="B44" s="32"/>
      <c r="C44" s="185" t="s">
        <v>128</v>
      </c>
      <c r="D44" s="374" t="s">
        <v>13</v>
      </c>
      <c r="E44" s="862">
        <v>1</v>
      </c>
      <c r="F44" s="46"/>
      <c r="G44" s="46"/>
    </row>
    <row r="45" spans="1:7">
      <c r="A45" s="402"/>
      <c r="B45" s="410"/>
      <c r="C45" s="42"/>
      <c r="D45" s="43"/>
      <c r="E45" s="428"/>
    </row>
    <row r="46" spans="1:7" s="50" customFormat="1" ht="12.75" customHeight="1">
      <c r="A46" s="381"/>
      <c r="B46" s="381"/>
      <c r="C46" s="411"/>
      <c r="D46" s="411" t="s">
        <v>1</v>
      </c>
      <c r="E46" s="407"/>
    </row>
    <row r="47" spans="1:7" s="50" customFormat="1" ht="45" customHeight="1">
      <c r="A47"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7" s="998"/>
      <c r="C47" s="998"/>
      <c r="D47" s="998"/>
      <c r="E47" s="998"/>
      <c r="F47" s="998"/>
      <c r="G47" s="998"/>
    </row>
  </sheetData>
  <mergeCells count="8">
    <mergeCell ref="A47:G4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I41"/>
  <sheetViews>
    <sheetView showZeros="0" view="pageBreakPreview" topLeftCell="A22" zoomScaleNormal="100" zoomScaleSheetLayoutView="100" workbookViewId="0">
      <selection activeCell="F29" sqref="F29"/>
    </sheetView>
  </sheetViews>
  <sheetFormatPr defaultColWidth="9.140625" defaultRowHeight="12.75"/>
  <cols>
    <col min="1" max="1" width="6.28515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1,6</v>
      </c>
      <c r="E1" s="10"/>
      <c r="F1" s="10"/>
      <c r="G1" s="10"/>
    </row>
    <row r="2" spans="1:7" s="9" customFormat="1" ht="18.75">
      <c r="A2" s="1001" t="str">
        <f>C9</f>
        <v>Jumti</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ht="15.75">
      <c r="A9" s="115">
        <v>0</v>
      </c>
      <c r="B9" s="181"/>
      <c r="C9" s="117" t="s">
        <v>1174</v>
      </c>
      <c r="D9" s="119"/>
      <c r="E9" s="192"/>
      <c r="F9" s="20"/>
      <c r="G9" s="21"/>
    </row>
    <row r="10" spans="1:7">
      <c r="A10" s="122">
        <v>1</v>
      </c>
      <c r="B10" s="375"/>
      <c r="C10" s="145" t="s">
        <v>131</v>
      </c>
      <c r="D10" s="143" t="s">
        <v>31</v>
      </c>
      <c r="E10" s="144">
        <v>6062</v>
      </c>
      <c r="F10" s="20"/>
      <c r="G10" s="21"/>
    </row>
    <row r="11" spans="1:7">
      <c r="A11" s="122">
        <v>0</v>
      </c>
      <c r="B11" s="375"/>
      <c r="C11" s="146" t="s">
        <v>1725</v>
      </c>
      <c r="D11" s="143" t="s">
        <v>31</v>
      </c>
      <c r="E11" s="144">
        <v>6971.2999999999993</v>
      </c>
      <c r="F11" s="20"/>
      <c r="G11" s="21"/>
    </row>
    <row r="12" spans="1:7">
      <c r="A12" s="122">
        <v>0</v>
      </c>
      <c r="B12" s="375"/>
      <c r="C12" s="146" t="s">
        <v>1726</v>
      </c>
      <c r="D12" s="143" t="s">
        <v>13</v>
      </c>
      <c r="E12" s="144">
        <v>1</v>
      </c>
      <c r="F12" s="20"/>
      <c r="G12" s="21"/>
    </row>
    <row r="13" spans="1:7">
      <c r="A13" s="122">
        <v>2</v>
      </c>
      <c r="B13" s="416"/>
      <c r="C13" s="145" t="s">
        <v>132</v>
      </c>
      <c r="D13" s="143" t="s">
        <v>31</v>
      </c>
      <c r="E13" s="144">
        <v>6062</v>
      </c>
      <c r="F13" s="20"/>
      <c r="G13" s="21"/>
    </row>
    <row r="14" spans="1:7" ht="114.75">
      <c r="A14" s="122">
        <v>0</v>
      </c>
      <c r="B14" s="416"/>
      <c r="C14" s="146" t="s">
        <v>1727</v>
      </c>
      <c r="D14" s="143" t="s">
        <v>31</v>
      </c>
      <c r="E14" s="144">
        <v>6365.1</v>
      </c>
      <c r="F14" s="20"/>
      <c r="G14" s="21"/>
    </row>
    <row r="15" spans="1:7">
      <c r="A15" s="122">
        <v>3</v>
      </c>
      <c r="B15" s="416"/>
      <c r="C15" s="145" t="s">
        <v>1728</v>
      </c>
      <c r="D15" s="143" t="s">
        <v>31</v>
      </c>
      <c r="E15" s="144">
        <v>6062</v>
      </c>
      <c r="F15" s="20"/>
      <c r="G15" s="21"/>
    </row>
    <row r="16" spans="1:7" ht="102">
      <c r="A16" s="122">
        <v>0</v>
      </c>
      <c r="B16" s="416"/>
      <c r="C16" s="146" t="s">
        <v>1729</v>
      </c>
      <c r="D16" s="143" t="s">
        <v>31</v>
      </c>
      <c r="E16" s="144">
        <v>7274.4</v>
      </c>
      <c r="F16" s="20"/>
      <c r="G16" s="21"/>
    </row>
    <row r="17" spans="1:7">
      <c r="A17" s="122">
        <v>4</v>
      </c>
      <c r="B17" s="416"/>
      <c r="C17" s="145" t="s">
        <v>133</v>
      </c>
      <c r="D17" s="143" t="s">
        <v>31</v>
      </c>
      <c r="E17" s="144">
        <v>6062</v>
      </c>
      <c r="F17" s="20"/>
      <c r="G17" s="21"/>
    </row>
    <row r="18" spans="1:7" ht="102">
      <c r="A18" s="122">
        <v>0</v>
      </c>
      <c r="B18" s="416"/>
      <c r="C18" s="146" t="s">
        <v>1730</v>
      </c>
      <c r="D18" s="143" t="s">
        <v>31</v>
      </c>
      <c r="E18" s="144">
        <v>6365.1</v>
      </c>
      <c r="F18" s="20"/>
      <c r="G18" s="21"/>
    </row>
    <row r="19" spans="1:7">
      <c r="A19" s="122">
        <v>5</v>
      </c>
      <c r="B19" s="416"/>
      <c r="C19" s="145" t="s">
        <v>134</v>
      </c>
      <c r="D19" s="143" t="s">
        <v>31</v>
      </c>
      <c r="E19" s="144">
        <v>6062</v>
      </c>
      <c r="F19" s="20"/>
      <c r="G19" s="21"/>
    </row>
    <row r="20" spans="1:7" ht="102">
      <c r="A20" s="122">
        <v>0</v>
      </c>
      <c r="B20" s="416"/>
      <c r="C20" s="146" t="s">
        <v>1731</v>
      </c>
      <c r="D20" s="143" t="s">
        <v>31</v>
      </c>
      <c r="E20" s="144">
        <v>6365.1</v>
      </c>
      <c r="F20" s="20"/>
      <c r="G20" s="21"/>
    </row>
    <row r="21" spans="1:7" ht="25.5">
      <c r="A21" s="850">
        <v>6</v>
      </c>
      <c r="B21" s="871"/>
      <c r="C21" s="826" t="s">
        <v>2205</v>
      </c>
      <c r="D21" s="835" t="s">
        <v>31</v>
      </c>
      <c r="E21" s="820">
        <v>6222</v>
      </c>
      <c r="F21" s="20"/>
      <c r="G21" s="21"/>
    </row>
    <row r="22" spans="1:7" ht="38.25">
      <c r="A22" s="850">
        <v>0</v>
      </c>
      <c r="B22" s="871"/>
      <c r="C22" s="878" t="s">
        <v>2203</v>
      </c>
      <c r="D22" s="835" t="s">
        <v>31</v>
      </c>
      <c r="E22" s="820">
        <v>7209.54</v>
      </c>
      <c r="F22" s="20"/>
      <c r="G22" s="21"/>
    </row>
    <row r="23" spans="1:7" ht="38.25">
      <c r="A23" s="850">
        <v>0</v>
      </c>
      <c r="B23" s="871"/>
      <c r="C23" s="878" t="s">
        <v>2204</v>
      </c>
      <c r="D23" s="835" t="s">
        <v>31</v>
      </c>
      <c r="E23" s="820">
        <v>7209.54</v>
      </c>
      <c r="F23" s="20"/>
      <c r="G23" s="21"/>
    </row>
    <row r="24" spans="1:7">
      <c r="A24" s="122">
        <v>7</v>
      </c>
      <c r="B24" s="416"/>
      <c r="C24" s="193" t="s">
        <v>135</v>
      </c>
      <c r="D24" s="143" t="s">
        <v>10</v>
      </c>
      <c r="E24" s="144">
        <v>100</v>
      </c>
      <c r="F24" s="20"/>
      <c r="G24" s="21"/>
    </row>
    <row r="25" spans="1:7">
      <c r="A25" s="122">
        <v>8</v>
      </c>
      <c r="B25" s="416"/>
      <c r="C25" s="145" t="s">
        <v>136</v>
      </c>
      <c r="D25" s="143" t="s">
        <v>7</v>
      </c>
      <c r="E25" s="144">
        <v>44</v>
      </c>
      <c r="F25" s="20"/>
      <c r="G25" s="21"/>
    </row>
    <row r="26" spans="1:7">
      <c r="A26" s="122">
        <v>9</v>
      </c>
      <c r="B26" s="385"/>
      <c r="C26" s="194" t="s">
        <v>137</v>
      </c>
      <c r="D26" s="195" t="s">
        <v>10</v>
      </c>
      <c r="E26" s="196">
        <v>222</v>
      </c>
      <c r="F26" s="20"/>
      <c r="G26" s="21"/>
    </row>
    <row r="27" spans="1:7" ht="25.5">
      <c r="A27" s="122">
        <v>0</v>
      </c>
      <c r="B27" s="385"/>
      <c r="C27" s="146" t="s">
        <v>138</v>
      </c>
      <c r="D27" s="195" t="s">
        <v>10</v>
      </c>
      <c r="E27" s="196">
        <v>244.20000000000002</v>
      </c>
      <c r="F27" s="20"/>
      <c r="G27" s="21"/>
    </row>
    <row r="28" spans="1:7">
      <c r="A28" s="122">
        <v>10</v>
      </c>
      <c r="B28" s="385"/>
      <c r="C28" s="194" t="s">
        <v>1223</v>
      </c>
      <c r="D28" s="195" t="s">
        <v>10</v>
      </c>
      <c r="E28" s="197">
        <v>217</v>
      </c>
      <c r="F28" s="20"/>
      <c r="G28" s="21"/>
    </row>
    <row r="29" spans="1:7" ht="25.5">
      <c r="A29" s="122">
        <v>0</v>
      </c>
      <c r="B29" s="385"/>
      <c r="C29" s="146" t="s">
        <v>139</v>
      </c>
      <c r="D29" s="195" t="s">
        <v>10</v>
      </c>
      <c r="E29" s="198">
        <v>238.70000000000002</v>
      </c>
      <c r="F29" s="20"/>
      <c r="G29" s="21"/>
    </row>
    <row r="30" spans="1:7">
      <c r="A30" s="122">
        <v>11</v>
      </c>
      <c r="B30" s="123"/>
      <c r="C30" s="377" t="s">
        <v>140</v>
      </c>
      <c r="D30" s="199" t="s">
        <v>102</v>
      </c>
      <c r="E30" s="200">
        <v>1</v>
      </c>
      <c r="F30" s="20"/>
      <c r="G30" s="21"/>
    </row>
    <row r="31" spans="1:7" ht="38.25">
      <c r="A31" s="850">
        <v>13</v>
      </c>
      <c r="B31" s="869"/>
      <c r="C31" s="675" t="s">
        <v>2198</v>
      </c>
      <c r="D31" s="835" t="s">
        <v>10</v>
      </c>
      <c r="E31" s="820">
        <v>200</v>
      </c>
      <c r="F31" s="20"/>
      <c r="G31" s="21"/>
    </row>
    <row r="32" spans="1:7">
      <c r="A32" s="122">
        <v>14</v>
      </c>
      <c r="B32" s="408"/>
      <c r="C32" s="201" t="s">
        <v>141</v>
      </c>
      <c r="D32" s="143" t="s">
        <v>142</v>
      </c>
      <c r="E32" s="394">
        <v>217</v>
      </c>
      <c r="F32" s="20"/>
      <c r="G32" s="21"/>
    </row>
    <row r="33" spans="1:8">
      <c r="A33" s="202">
        <v>15</v>
      </c>
      <c r="B33" s="375"/>
      <c r="C33" s="377" t="s">
        <v>143</v>
      </c>
      <c r="D33" s="374" t="s">
        <v>102</v>
      </c>
      <c r="E33" s="144">
        <v>1</v>
      </c>
      <c r="F33" s="20"/>
      <c r="G33" s="21"/>
    </row>
    <row r="34" spans="1:8">
      <c r="A34" s="202">
        <v>0</v>
      </c>
      <c r="B34" s="385"/>
      <c r="C34" s="146" t="s">
        <v>144</v>
      </c>
      <c r="D34" s="374" t="s">
        <v>102</v>
      </c>
      <c r="E34" s="144">
        <v>1</v>
      </c>
      <c r="F34" s="20"/>
      <c r="G34" s="21"/>
    </row>
    <row r="35" spans="1:8" s="16" customFormat="1">
      <c r="A35" s="202">
        <v>16</v>
      </c>
      <c r="B35" s="385"/>
      <c r="C35" s="377" t="s">
        <v>145</v>
      </c>
      <c r="D35" s="374" t="s">
        <v>102</v>
      </c>
      <c r="E35" s="144">
        <v>1</v>
      </c>
      <c r="F35" s="45"/>
      <c r="G35" s="46"/>
    </row>
    <row r="36" spans="1:8">
      <c r="A36" s="202">
        <v>0</v>
      </c>
      <c r="B36" s="123"/>
      <c r="C36" s="146" t="s">
        <v>144</v>
      </c>
      <c r="D36" s="374" t="s">
        <v>102</v>
      </c>
      <c r="E36" s="144">
        <v>1</v>
      </c>
      <c r="F36" s="20"/>
      <c r="G36" s="21"/>
    </row>
    <row r="37" spans="1:8">
      <c r="A37" s="122">
        <v>17</v>
      </c>
      <c r="B37" s="415"/>
      <c r="C37" s="194" t="s">
        <v>1732</v>
      </c>
      <c r="D37" s="195" t="s">
        <v>10</v>
      </c>
      <c r="E37" s="935">
        <v>200</v>
      </c>
    </row>
    <row r="38" spans="1:8" ht="25.5">
      <c r="A38" s="850">
        <v>18</v>
      </c>
      <c r="B38" s="877"/>
      <c r="C38" s="873" t="s">
        <v>2206</v>
      </c>
      <c r="D38" s="870" t="s">
        <v>31</v>
      </c>
      <c r="E38" s="876">
        <v>40</v>
      </c>
    </row>
    <row r="39" spans="1:8" s="420" customFormat="1" ht="15">
      <c r="A39" s="390"/>
      <c r="B39" s="866"/>
      <c r="C39" s="867"/>
      <c r="D39" s="867" t="s">
        <v>1</v>
      </c>
      <c r="E39" s="867"/>
      <c r="G39" s="423"/>
      <c r="H39" s="423"/>
    </row>
    <row r="40" spans="1:8" s="50" customFormat="1" ht="12.75" customHeight="1">
      <c r="B40" s="51" t="str">
        <f>'1,1'!B22</f>
        <v>Piezīmes:</v>
      </c>
    </row>
    <row r="41" spans="1:8" s="50" customFormat="1" ht="45" customHeight="1">
      <c r="A41"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98"/>
      <c r="C41" s="998"/>
      <c r="D41" s="998"/>
      <c r="E41" s="998"/>
      <c r="F41" s="998"/>
      <c r="G41" s="998"/>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80"/>
  <sheetViews>
    <sheetView showZeros="0" view="pageBreakPreview" topLeftCell="A49" zoomScaleNormal="100" zoomScaleSheetLayoutView="100" workbookViewId="0">
      <selection activeCell="E66" sqref="E66"/>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99" t="s">
        <v>8</v>
      </c>
      <c r="B1" s="999"/>
      <c r="C1" s="999"/>
      <c r="D1" s="10" t="str">
        <f ca="1">MID(CELL("filename",A1), FIND("]", CELL("filename",A1))+ 1, 255)</f>
        <v>1,7</v>
      </c>
      <c r="E1" s="10"/>
      <c r="F1" s="10"/>
      <c r="G1" s="10"/>
    </row>
    <row r="2" spans="1:7" s="9" customFormat="1" ht="18.75">
      <c r="A2" s="1001" t="str">
        <f>C9</f>
        <v>Grīdas</v>
      </c>
      <c r="B2" s="1001"/>
      <c r="C2" s="1001"/>
      <c r="D2" s="1001"/>
      <c r="E2" s="1001"/>
      <c r="F2" s="1001"/>
      <c r="G2" s="1001"/>
    </row>
    <row r="3" spans="1:7" ht="13.7" customHeight="1">
      <c r="A3" s="11" t="s">
        <v>1667</v>
      </c>
      <c r="B3" s="11"/>
      <c r="C3" s="13"/>
      <c r="D3" s="13"/>
      <c r="E3" s="13"/>
      <c r="F3" s="13"/>
    </row>
    <row r="4" spans="1:7" s="16" customFormat="1">
      <c r="A4" s="11" t="s">
        <v>1668</v>
      </c>
      <c r="B4" s="11"/>
      <c r="C4" s="15"/>
      <c r="D4" s="15"/>
      <c r="E4" s="15"/>
      <c r="F4" s="15"/>
    </row>
    <row r="5" spans="1:7" s="16" customFormat="1">
      <c r="A5" s="11" t="s">
        <v>1669</v>
      </c>
      <c r="B5" s="11"/>
      <c r="C5" s="17"/>
      <c r="D5" s="18"/>
      <c r="E5" s="18"/>
      <c r="F5" s="18"/>
    </row>
    <row r="6" spans="1:7">
      <c r="A6" s="19"/>
      <c r="B6" s="19"/>
    </row>
    <row r="7" spans="1:7" ht="14.25" customHeight="1">
      <c r="A7" s="1002" t="s">
        <v>0</v>
      </c>
      <c r="B7" s="1003"/>
      <c r="C7" s="1009" t="s">
        <v>2</v>
      </c>
      <c r="D7" s="1007" t="s">
        <v>3</v>
      </c>
      <c r="E7" s="1008" t="s">
        <v>4</v>
      </c>
      <c r="F7" s="20"/>
      <c r="G7" s="21"/>
    </row>
    <row r="8" spans="1:7" ht="59.25" customHeight="1">
      <c r="A8" s="1002"/>
      <c r="B8" s="1004"/>
      <c r="C8" s="1009"/>
      <c r="D8" s="1007"/>
      <c r="E8" s="1008"/>
      <c r="F8" s="20"/>
      <c r="G8" s="21"/>
    </row>
    <row r="9" spans="1:7">
      <c r="A9" s="115"/>
      <c r="B9" s="139"/>
      <c r="C9" s="24" t="s">
        <v>1175</v>
      </c>
      <c r="D9" s="118"/>
      <c r="E9" s="119"/>
      <c r="F9" s="20"/>
      <c r="G9" s="21"/>
    </row>
    <row r="10" spans="1:7">
      <c r="A10" s="122">
        <v>0</v>
      </c>
      <c r="B10" s="123"/>
      <c r="C10" s="125" t="s">
        <v>1224</v>
      </c>
      <c r="D10" s="374"/>
      <c r="E10" s="427"/>
      <c r="F10" s="21"/>
      <c r="G10" s="21"/>
    </row>
    <row r="11" spans="1:7" ht="25.5">
      <c r="A11" s="122">
        <v>1</v>
      </c>
      <c r="B11" s="126"/>
      <c r="C11" s="130" t="s">
        <v>1733</v>
      </c>
      <c r="D11" s="128" t="s">
        <v>16</v>
      </c>
      <c r="E11" s="875">
        <v>300</v>
      </c>
      <c r="F11" s="21"/>
      <c r="G11" s="21"/>
    </row>
    <row r="12" spans="1:7" ht="25.5">
      <c r="A12" s="122">
        <v>2</v>
      </c>
      <c r="B12" s="126"/>
      <c r="C12" s="130" t="s">
        <v>1734</v>
      </c>
      <c r="D12" s="128" t="s">
        <v>16</v>
      </c>
      <c r="E12" s="875">
        <v>1200</v>
      </c>
      <c r="F12" s="21"/>
      <c r="G12" s="21"/>
    </row>
    <row r="13" spans="1:7" ht="25.5">
      <c r="A13" s="122">
        <v>3</v>
      </c>
      <c r="B13" s="126"/>
      <c r="C13" s="130" t="s">
        <v>1735</v>
      </c>
      <c r="D13" s="128" t="s">
        <v>16</v>
      </c>
      <c r="E13" s="875">
        <v>2400</v>
      </c>
      <c r="F13" s="21"/>
      <c r="G13" s="21"/>
    </row>
    <row r="14" spans="1:7" ht="25.5">
      <c r="A14" s="122">
        <v>4</v>
      </c>
      <c r="B14" s="32"/>
      <c r="C14" s="130" t="s">
        <v>1736</v>
      </c>
      <c r="D14" s="37" t="s">
        <v>16</v>
      </c>
      <c r="E14" s="875">
        <v>3600</v>
      </c>
      <c r="F14" s="21"/>
      <c r="G14" s="21"/>
    </row>
    <row r="15" spans="1:7">
      <c r="A15" s="122">
        <v>5</v>
      </c>
      <c r="B15" s="203"/>
      <c r="C15" s="204" t="s">
        <v>1737</v>
      </c>
      <c r="D15" s="203" t="s">
        <v>60</v>
      </c>
      <c r="E15" s="872">
        <v>6000</v>
      </c>
      <c r="F15" s="21"/>
      <c r="G15" s="21"/>
    </row>
    <row r="16" spans="1:7">
      <c r="A16" s="122">
        <v>6</v>
      </c>
      <c r="B16" s="203"/>
      <c r="C16" s="204" t="s">
        <v>1738</v>
      </c>
      <c r="D16" s="203" t="s">
        <v>60</v>
      </c>
      <c r="E16" s="872">
        <v>2905</v>
      </c>
      <c r="F16" s="21"/>
      <c r="G16" s="21"/>
    </row>
    <row r="17" spans="1:7">
      <c r="A17" s="760">
        <v>7</v>
      </c>
      <c r="B17" s="206"/>
      <c r="C17" s="838" t="s">
        <v>1104</v>
      </c>
      <c r="D17" s="849" t="s">
        <v>31</v>
      </c>
      <c r="E17" s="868">
        <v>3095</v>
      </c>
      <c r="F17" s="21"/>
      <c r="G17" s="21"/>
    </row>
    <row r="18" spans="1:7">
      <c r="A18" s="760">
        <v>8</v>
      </c>
      <c r="B18" s="206"/>
      <c r="C18" s="838" t="s">
        <v>1105</v>
      </c>
      <c r="D18" s="849" t="s">
        <v>31</v>
      </c>
      <c r="E18" s="868">
        <v>2905</v>
      </c>
      <c r="F18" s="21"/>
      <c r="G18" s="21"/>
    </row>
    <row r="19" spans="1:7" ht="25.5">
      <c r="A19" s="850" t="s">
        <v>2194</v>
      </c>
      <c r="B19" s="831"/>
      <c r="C19" s="669" t="s">
        <v>2207</v>
      </c>
      <c r="D19" s="835" t="s">
        <v>10</v>
      </c>
      <c r="E19" s="827">
        <v>270</v>
      </c>
      <c r="F19" s="21"/>
      <c r="G19" s="21"/>
    </row>
    <row r="20" spans="1:7" ht="25.5">
      <c r="A20" s="850" t="s">
        <v>2196</v>
      </c>
      <c r="B20" s="831"/>
      <c r="C20" s="669" t="s">
        <v>2208</v>
      </c>
      <c r="D20" s="835" t="s">
        <v>10</v>
      </c>
      <c r="E20" s="827">
        <v>300</v>
      </c>
      <c r="F20" s="21"/>
      <c r="G20" s="21"/>
    </row>
    <row r="21" spans="1:7" ht="13.5">
      <c r="A21" s="122">
        <v>0</v>
      </c>
      <c r="B21" s="28"/>
      <c r="C21" s="207" t="s">
        <v>1739</v>
      </c>
      <c r="D21" s="30"/>
      <c r="E21" s="426"/>
      <c r="F21" s="21"/>
      <c r="G21" s="21"/>
    </row>
    <row r="22" spans="1:7" ht="89.25">
      <c r="A22" s="209">
        <v>9</v>
      </c>
      <c r="B22" s="205"/>
      <c r="C22" s="210" t="s">
        <v>1740</v>
      </c>
      <c r="D22" s="119" t="s">
        <v>31</v>
      </c>
      <c r="E22" s="883">
        <v>2596.6</v>
      </c>
      <c r="F22" s="21"/>
      <c r="G22" s="21"/>
    </row>
    <row r="23" spans="1:7">
      <c r="A23" s="122">
        <v>10</v>
      </c>
      <c r="B23" s="416"/>
      <c r="C23" s="145" t="s">
        <v>1741</v>
      </c>
      <c r="D23" s="143" t="s">
        <v>31</v>
      </c>
      <c r="E23" s="426">
        <v>2596.6</v>
      </c>
      <c r="F23" s="21"/>
      <c r="G23" s="21"/>
    </row>
    <row r="24" spans="1:7" ht="114.75">
      <c r="A24" s="122">
        <v>0</v>
      </c>
      <c r="B24" s="416"/>
      <c r="C24" s="208" t="s">
        <v>1742</v>
      </c>
      <c r="D24" s="143" t="s">
        <v>31</v>
      </c>
      <c r="E24" s="426">
        <v>2726.43</v>
      </c>
      <c r="F24" s="21"/>
      <c r="G24" s="21"/>
    </row>
    <row r="25" spans="1:7">
      <c r="A25" s="850" t="s">
        <v>1763</v>
      </c>
      <c r="B25" s="880"/>
      <c r="C25" s="881" t="s">
        <v>2199</v>
      </c>
      <c r="D25" s="835" t="s">
        <v>31</v>
      </c>
      <c r="E25" s="822">
        <v>2596</v>
      </c>
      <c r="F25" s="21"/>
      <c r="G25" s="21"/>
    </row>
    <row r="26" spans="1:7" ht="13.5">
      <c r="A26" s="122">
        <v>0</v>
      </c>
      <c r="B26" s="28"/>
      <c r="C26" s="207" t="s">
        <v>1743</v>
      </c>
      <c r="D26" s="30"/>
      <c r="E26" s="426"/>
      <c r="F26" s="21"/>
      <c r="G26" s="21"/>
    </row>
    <row r="27" spans="1:7" ht="89.25">
      <c r="A27" s="209">
        <v>11</v>
      </c>
      <c r="B27" s="205"/>
      <c r="C27" s="210" t="s">
        <v>1744</v>
      </c>
      <c r="D27" s="119" t="s">
        <v>31</v>
      </c>
      <c r="E27" s="883">
        <v>1044.9000000000001</v>
      </c>
      <c r="F27" s="21"/>
      <c r="G27" s="21"/>
    </row>
    <row r="28" spans="1:7">
      <c r="A28" s="122">
        <v>12</v>
      </c>
      <c r="B28" s="416"/>
      <c r="C28" s="145" t="s">
        <v>1741</v>
      </c>
      <c r="D28" s="143" t="s">
        <v>31</v>
      </c>
      <c r="E28" s="426">
        <v>1044.9000000000001</v>
      </c>
      <c r="F28" s="21"/>
      <c r="G28" s="21"/>
    </row>
    <row r="29" spans="1:7" ht="114.75">
      <c r="A29" s="122">
        <v>0</v>
      </c>
      <c r="B29" s="416"/>
      <c r="C29" s="208" t="s">
        <v>1742</v>
      </c>
      <c r="D29" s="143" t="s">
        <v>31</v>
      </c>
      <c r="E29" s="426">
        <v>1097.1450000000002</v>
      </c>
      <c r="F29" s="21"/>
      <c r="G29" s="21"/>
    </row>
    <row r="30" spans="1:7" ht="13.5">
      <c r="A30" s="122">
        <v>0</v>
      </c>
      <c r="B30" s="28"/>
      <c r="C30" s="207" t="s">
        <v>1745</v>
      </c>
      <c r="D30" s="30"/>
      <c r="E30" s="426"/>
      <c r="F30" s="21"/>
      <c r="G30" s="21"/>
    </row>
    <row r="31" spans="1:7" ht="89.25">
      <c r="A31" s="209">
        <v>13</v>
      </c>
      <c r="B31" s="205"/>
      <c r="C31" s="210" t="s">
        <v>1744</v>
      </c>
      <c r="D31" s="119" t="s">
        <v>31</v>
      </c>
      <c r="E31" s="883">
        <v>1761.6</v>
      </c>
      <c r="F31" s="21"/>
      <c r="G31" s="21"/>
    </row>
    <row r="32" spans="1:7">
      <c r="A32" s="122">
        <v>14</v>
      </c>
      <c r="B32" s="416"/>
      <c r="C32" s="145" t="s">
        <v>1741</v>
      </c>
      <c r="D32" s="143" t="s">
        <v>31</v>
      </c>
      <c r="E32" s="426">
        <v>1761.6</v>
      </c>
      <c r="F32" s="21"/>
      <c r="G32" s="21"/>
    </row>
    <row r="33" spans="1:7" ht="114.75">
      <c r="A33" s="122">
        <v>0</v>
      </c>
      <c r="B33" s="416"/>
      <c r="C33" s="208" t="s">
        <v>1742</v>
      </c>
      <c r="D33" s="143" t="s">
        <v>31</v>
      </c>
      <c r="E33" s="426">
        <v>1849.68</v>
      </c>
      <c r="F33" s="21"/>
      <c r="G33" s="21"/>
    </row>
    <row r="34" spans="1:7" ht="63.75">
      <c r="A34" s="122">
        <v>15</v>
      </c>
      <c r="B34" s="416"/>
      <c r="C34" s="145" t="s">
        <v>1746</v>
      </c>
      <c r="D34" s="143" t="s">
        <v>31</v>
      </c>
      <c r="E34" s="426">
        <v>872.3</v>
      </c>
      <c r="F34" s="21"/>
      <c r="G34" s="21"/>
    </row>
    <row r="35" spans="1:7" ht="13.5">
      <c r="A35" s="122">
        <v>0</v>
      </c>
      <c r="B35" s="28"/>
      <c r="C35" s="207" t="s">
        <v>1747</v>
      </c>
      <c r="D35" s="30"/>
      <c r="E35" s="426"/>
      <c r="F35" s="21"/>
      <c r="G35" s="21"/>
    </row>
    <row r="36" spans="1:7" ht="89.25">
      <c r="A36" s="209">
        <v>16</v>
      </c>
      <c r="B36" s="205"/>
      <c r="C36" s="210" t="s">
        <v>1740</v>
      </c>
      <c r="D36" s="119" t="s">
        <v>31</v>
      </c>
      <c r="E36" s="883">
        <v>680.6</v>
      </c>
      <c r="F36" s="21"/>
      <c r="G36" s="21"/>
    </row>
    <row r="37" spans="1:7">
      <c r="A37" s="122">
        <v>17</v>
      </c>
      <c r="B37" s="416"/>
      <c r="C37" s="145" t="s">
        <v>1741</v>
      </c>
      <c r="D37" s="143" t="s">
        <v>31</v>
      </c>
      <c r="E37" s="426">
        <v>680.6</v>
      </c>
      <c r="F37" s="21"/>
      <c r="G37" s="21"/>
    </row>
    <row r="38" spans="1:7" ht="114.75">
      <c r="A38" s="122">
        <v>0</v>
      </c>
      <c r="B38" s="416"/>
      <c r="C38" s="208" t="s">
        <v>1742</v>
      </c>
      <c r="D38" s="143" t="s">
        <v>31</v>
      </c>
      <c r="E38" s="426">
        <v>714.63000000000011</v>
      </c>
      <c r="F38" s="21"/>
      <c r="G38" s="21"/>
    </row>
    <row r="39" spans="1:7" ht="63.75">
      <c r="A39" s="122">
        <v>18</v>
      </c>
      <c r="B39" s="416"/>
      <c r="C39" s="145" t="s">
        <v>1746</v>
      </c>
      <c r="D39" s="143" t="s">
        <v>31</v>
      </c>
      <c r="E39" s="426">
        <v>680.6</v>
      </c>
      <c r="F39" s="21"/>
      <c r="G39" s="21"/>
    </row>
    <row r="40" spans="1:7">
      <c r="A40" s="850" t="s">
        <v>2200</v>
      </c>
      <c r="B40" s="880"/>
      <c r="C40" s="881" t="s">
        <v>2199</v>
      </c>
      <c r="D40" s="835" t="s">
        <v>31</v>
      </c>
      <c r="E40" s="822">
        <v>680.6</v>
      </c>
      <c r="F40" s="21"/>
      <c r="G40" s="21"/>
    </row>
    <row r="41" spans="1:7" ht="13.5">
      <c r="A41" s="122">
        <v>0</v>
      </c>
      <c r="B41" s="28"/>
      <c r="C41" s="207" t="s">
        <v>1748</v>
      </c>
      <c r="D41" s="30"/>
      <c r="E41" s="426"/>
      <c r="F41" s="21"/>
      <c r="G41" s="21"/>
    </row>
    <row r="42" spans="1:7" ht="25.5">
      <c r="A42" s="209">
        <v>19</v>
      </c>
      <c r="B42" s="882"/>
      <c r="C42" s="211" t="s">
        <v>1749</v>
      </c>
      <c r="D42" s="119" t="s">
        <v>31</v>
      </c>
      <c r="E42" s="883">
        <v>228.7</v>
      </c>
      <c r="F42" s="21"/>
      <c r="G42" s="21"/>
    </row>
    <row r="43" spans="1:7" ht="25.5">
      <c r="A43" s="122">
        <v>20</v>
      </c>
      <c r="B43" s="416"/>
      <c r="C43" s="145" t="s">
        <v>1750</v>
      </c>
      <c r="D43" s="143" t="s">
        <v>31</v>
      </c>
      <c r="E43" s="883">
        <v>228.7</v>
      </c>
      <c r="F43" s="21"/>
      <c r="G43" s="21"/>
    </row>
    <row r="44" spans="1:7" ht="13.5">
      <c r="A44" s="122">
        <v>0</v>
      </c>
      <c r="B44" s="28"/>
      <c r="C44" s="207" t="s">
        <v>1751</v>
      </c>
      <c r="D44" s="30"/>
      <c r="E44" s="426"/>
      <c r="F44" s="21"/>
      <c r="G44" s="21"/>
    </row>
    <row r="45" spans="1:7" ht="25.5">
      <c r="A45" s="122">
        <v>21</v>
      </c>
      <c r="B45" s="416"/>
      <c r="C45" s="145" t="s">
        <v>1752</v>
      </c>
      <c r="D45" s="143" t="s">
        <v>31</v>
      </c>
      <c r="E45" s="883">
        <v>147.6</v>
      </c>
      <c r="F45" s="21"/>
      <c r="G45" s="21"/>
    </row>
    <row r="46" spans="1:7" ht="13.5">
      <c r="A46" s="122">
        <v>0</v>
      </c>
      <c r="B46" s="28"/>
      <c r="C46" s="207" t="s">
        <v>146</v>
      </c>
      <c r="D46" s="30"/>
      <c r="E46" s="426"/>
      <c r="F46" s="21"/>
      <c r="G46" s="21"/>
    </row>
    <row r="47" spans="1:7" ht="25.5">
      <c r="A47" s="122">
        <v>22</v>
      </c>
      <c r="B47" s="416"/>
      <c r="C47" s="145" t="s">
        <v>1753</v>
      </c>
      <c r="D47" s="143" t="s">
        <v>31</v>
      </c>
      <c r="E47" s="426">
        <v>775.6</v>
      </c>
      <c r="F47" s="21"/>
      <c r="G47" s="21"/>
    </row>
    <row r="48" spans="1:7" ht="25.5">
      <c r="A48" s="122">
        <v>23</v>
      </c>
      <c r="B48" s="416"/>
      <c r="C48" s="145" t="s">
        <v>1754</v>
      </c>
      <c r="D48" s="143" t="s">
        <v>31</v>
      </c>
      <c r="E48" s="426">
        <v>228.7</v>
      </c>
      <c r="F48" s="21"/>
      <c r="G48" s="21"/>
    </row>
    <row r="49" spans="1:7" ht="25.5">
      <c r="A49" s="122">
        <v>24</v>
      </c>
      <c r="B49" s="424"/>
      <c r="C49" s="212" t="s">
        <v>1755</v>
      </c>
      <c r="D49" s="213" t="s">
        <v>31</v>
      </c>
      <c r="E49" s="879">
        <v>3615.5</v>
      </c>
      <c r="F49" s="21"/>
      <c r="G49" s="21"/>
    </row>
    <row r="50" spans="1:7" ht="63.75">
      <c r="A50" s="122">
        <v>25</v>
      </c>
      <c r="B50" s="416"/>
      <c r="C50" s="145" t="s">
        <v>1746</v>
      </c>
      <c r="D50" s="143" t="s">
        <v>31</v>
      </c>
      <c r="E50" s="426">
        <v>416.3</v>
      </c>
      <c r="F50" s="21"/>
      <c r="G50" s="21"/>
    </row>
    <row r="51" spans="1:7">
      <c r="A51" s="122">
        <v>26</v>
      </c>
      <c r="B51" s="416"/>
      <c r="C51" s="145" t="s">
        <v>147</v>
      </c>
      <c r="D51" s="143" t="s">
        <v>31</v>
      </c>
      <c r="E51" s="426">
        <v>251.10000000000002</v>
      </c>
      <c r="F51" s="21"/>
      <c r="G51" s="21"/>
    </row>
    <row r="52" spans="1:7">
      <c r="A52" s="122">
        <v>0</v>
      </c>
      <c r="B52" s="416"/>
      <c r="C52" s="208" t="s">
        <v>148</v>
      </c>
      <c r="D52" s="143" t="s">
        <v>47</v>
      </c>
      <c r="E52" s="426">
        <v>527.31000000000006</v>
      </c>
      <c r="F52" s="21"/>
      <c r="G52" s="21"/>
    </row>
    <row r="53" spans="1:7">
      <c r="A53" s="122">
        <v>0</v>
      </c>
      <c r="B53" s="416"/>
      <c r="C53" s="208" t="s">
        <v>101</v>
      </c>
      <c r="D53" s="143" t="s">
        <v>31</v>
      </c>
      <c r="E53" s="426">
        <v>251.10000000000002</v>
      </c>
      <c r="F53" s="21"/>
      <c r="G53" s="21"/>
    </row>
    <row r="54" spans="1:7">
      <c r="A54" s="122">
        <v>27</v>
      </c>
      <c r="B54" s="416"/>
      <c r="C54" s="145" t="s">
        <v>149</v>
      </c>
      <c r="D54" s="143" t="s">
        <v>31</v>
      </c>
      <c r="E54" s="426">
        <v>724</v>
      </c>
      <c r="F54" s="21"/>
      <c r="G54" s="21"/>
    </row>
    <row r="55" spans="1:7">
      <c r="A55" s="122">
        <v>0</v>
      </c>
      <c r="B55" s="416"/>
      <c r="C55" s="208" t="s">
        <v>1225</v>
      </c>
      <c r="D55" s="143" t="s">
        <v>31</v>
      </c>
      <c r="E55" s="426">
        <v>781.92000000000007</v>
      </c>
      <c r="F55" s="21"/>
      <c r="G55" s="21"/>
    </row>
    <row r="56" spans="1:7">
      <c r="A56" s="122">
        <v>0</v>
      </c>
      <c r="B56" s="416"/>
      <c r="C56" s="214" t="s">
        <v>150</v>
      </c>
      <c r="D56" s="143" t="s">
        <v>47</v>
      </c>
      <c r="E56" s="426">
        <v>3185.6000000000004</v>
      </c>
      <c r="F56" s="21"/>
      <c r="G56" s="21"/>
    </row>
    <row r="57" spans="1:7" s="16" customFormat="1">
      <c r="A57" s="122">
        <v>0</v>
      </c>
      <c r="B57" s="416"/>
      <c r="C57" s="208" t="s">
        <v>151</v>
      </c>
      <c r="D57" s="143" t="s">
        <v>47</v>
      </c>
      <c r="E57" s="426">
        <v>318.56</v>
      </c>
      <c r="F57" s="46"/>
      <c r="G57" s="46"/>
    </row>
    <row r="58" spans="1:7" s="16" customFormat="1">
      <c r="A58" s="122">
        <v>28</v>
      </c>
      <c r="B58" s="416"/>
      <c r="C58" s="145" t="s">
        <v>152</v>
      </c>
      <c r="D58" s="143" t="s">
        <v>31</v>
      </c>
      <c r="E58" s="426">
        <v>42.8</v>
      </c>
      <c r="F58" s="46"/>
      <c r="G58" s="46"/>
    </row>
    <row r="59" spans="1:7" ht="25.5">
      <c r="A59" s="122">
        <v>0</v>
      </c>
      <c r="B59" s="416"/>
      <c r="C59" s="208" t="s">
        <v>1226</v>
      </c>
      <c r="D59" s="143" t="s">
        <v>31</v>
      </c>
      <c r="E59" s="426">
        <v>53.5</v>
      </c>
      <c r="F59" s="21"/>
      <c r="G59" s="21"/>
    </row>
    <row r="60" spans="1:7">
      <c r="A60" s="122">
        <v>0</v>
      </c>
      <c r="B60" s="416"/>
      <c r="C60" s="208" t="s">
        <v>153</v>
      </c>
      <c r="D60" s="143" t="s">
        <v>47</v>
      </c>
      <c r="E60" s="426">
        <v>19.259999999999998</v>
      </c>
      <c r="F60" s="21"/>
      <c r="G60" s="21"/>
    </row>
    <row r="61" spans="1:7">
      <c r="A61" s="122">
        <v>0</v>
      </c>
      <c r="B61" s="416"/>
      <c r="C61" s="208" t="s">
        <v>154</v>
      </c>
      <c r="D61" s="143" t="s">
        <v>142</v>
      </c>
      <c r="E61" s="426">
        <v>29.959999999999997</v>
      </c>
      <c r="F61" s="21"/>
      <c r="G61" s="21"/>
    </row>
    <row r="62" spans="1:7">
      <c r="A62" s="122">
        <v>29</v>
      </c>
      <c r="B62" s="416"/>
      <c r="C62" s="145" t="s">
        <v>152</v>
      </c>
      <c r="D62" s="143" t="s">
        <v>31</v>
      </c>
      <c r="E62" s="426">
        <v>373.5</v>
      </c>
      <c r="F62" s="21"/>
      <c r="G62" s="21"/>
    </row>
    <row r="63" spans="1:7" ht="25.5">
      <c r="A63" s="122">
        <v>0</v>
      </c>
      <c r="B63" s="416"/>
      <c r="C63" s="208" t="s">
        <v>1227</v>
      </c>
      <c r="D63" s="143" t="s">
        <v>31</v>
      </c>
      <c r="E63" s="426">
        <v>466.875</v>
      </c>
      <c r="F63" s="21"/>
      <c r="G63" s="21"/>
    </row>
    <row r="64" spans="1:7">
      <c r="A64" s="122">
        <v>0</v>
      </c>
      <c r="B64" s="416"/>
      <c r="C64" s="208" t="s">
        <v>153</v>
      </c>
      <c r="D64" s="143" t="s">
        <v>47</v>
      </c>
      <c r="E64" s="426">
        <v>168.07500000000002</v>
      </c>
      <c r="F64" s="21"/>
      <c r="G64" s="21"/>
    </row>
    <row r="65" spans="1:7">
      <c r="A65" s="122">
        <v>0</v>
      </c>
      <c r="B65" s="416"/>
      <c r="C65" s="208" t="s">
        <v>154</v>
      </c>
      <c r="D65" s="143" t="s">
        <v>142</v>
      </c>
      <c r="E65" s="426">
        <v>261.45</v>
      </c>
      <c r="F65" s="21"/>
      <c r="G65" s="21"/>
    </row>
    <row r="66" spans="1:7" ht="25.5">
      <c r="A66" s="850">
        <v>30</v>
      </c>
      <c r="B66" s="871"/>
      <c r="C66" s="826" t="s">
        <v>2201</v>
      </c>
      <c r="D66" s="835" t="s">
        <v>31</v>
      </c>
      <c r="E66" s="827">
        <v>444.7</v>
      </c>
      <c r="F66" s="21"/>
      <c r="G66" s="21"/>
    </row>
    <row r="67" spans="1:7">
      <c r="A67" s="122">
        <v>31</v>
      </c>
      <c r="B67" s="416"/>
      <c r="C67" s="145" t="s">
        <v>155</v>
      </c>
      <c r="D67" s="143" t="s">
        <v>10</v>
      </c>
      <c r="E67" s="426">
        <v>820</v>
      </c>
      <c r="F67" s="21"/>
      <c r="G67" s="21"/>
    </row>
    <row r="68" spans="1:7" ht="13.5">
      <c r="A68" s="27">
        <v>0</v>
      </c>
      <c r="B68" s="28"/>
      <c r="C68" s="207" t="s">
        <v>156</v>
      </c>
      <c r="D68" s="30"/>
      <c r="E68" s="427"/>
      <c r="F68" s="21"/>
      <c r="G68" s="21"/>
    </row>
    <row r="69" spans="1:7">
      <c r="A69" s="141">
        <v>32</v>
      </c>
      <c r="B69" s="425"/>
      <c r="C69" s="215" t="s">
        <v>157</v>
      </c>
      <c r="D69" s="143" t="s">
        <v>30</v>
      </c>
      <c r="E69" s="426">
        <v>1</v>
      </c>
      <c r="F69" s="21"/>
      <c r="G69" s="21"/>
    </row>
    <row r="70" spans="1:7">
      <c r="A70" s="141">
        <v>0</v>
      </c>
      <c r="B70" s="425"/>
      <c r="C70" s="216" t="s">
        <v>1228</v>
      </c>
      <c r="D70" s="143" t="s">
        <v>30</v>
      </c>
      <c r="E70" s="426">
        <v>1</v>
      </c>
      <c r="F70" s="21"/>
      <c r="G70" s="21"/>
    </row>
    <row r="71" spans="1:7">
      <c r="A71" s="141">
        <v>33</v>
      </c>
      <c r="B71" s="425"/>
      <c r="C71" s="215" t="s">
        <v>157</v>
      </c>
      <c r="D71" s="143" t="s">
        <v>30</v>
      </c>
      <c r="E71" s="426">
        <v>1</v>
      </c>
      <c r="F71" s="21"/>
      <c r="G71" s="21"/>
    </row>
    <row r="72" spans="1:7" ht="25.5">
      <c r="A72" s="141">
        <v>0</v>
      </c>
      <c r="B72" s="425"/>
      <c r="C72" s="216" t="s">
        <v>158</v>
      </c>
      <c r="D72" s="143" t="s">
        <v>30</v>
      </c>
      <c r="E72" s="426">
        <v>1</v>
      </c>
      <c r="F72" s="21"/>
      <c r="G72" s="21"/>
    </row>
    <row r="73" spans="1:7">
      <c r="A73" s="402"/>
      <c r="B73" s="410"/>
      <c r="C73" s="42"/>
      <c r="D73" s="43"/>
      <c r="E73" s="428"/>
      <c r="F73" s="21"/>
      <c r="G73" s="21"/>
    </row>
    <row r="74" spans="1:7" ht="14.25">
      <c r="A74" s="383"/>
      <c r="B74" s="383"/>
      <c r="C74" s="414"/>
      <c r="D74" s="414" t="s">
        <v>1</v>
      </c>
      <c r="E74" s="414"/>
      <c r="F74" s="21"/>
      <c r="G74" s="21"/>
    </row>
    <row r="75" spans="1:7">
      <c r="A75" s="406"/>
      <c r="B75" s="406"/>
      <c r="C75" s="401"/>
      <c r="D75" s="401"/>
      <c r="E75" s="401"/>
      <c r="F75" s="21"/>
      <c r="G75" s="21"/>
    </row>
    <row r="76" spans="1:7">
      <c r="A76" s="406"/>
      <c r="B76" s="406"/>
      <c r="C76" s="401"/>
      <c r="D76" s="401"/>
      <c r="E76" s="401"/>
      <c r="F76" s="21"/>
      <c r="G76" s="21"/>
    </row>
    <row r="77" spans="1:7">
      <c r="A77" s="406"/>
      <c r="B77" s="406"/>
      <c r="C77" s="401"/>
      <c r="D77" s="401"/>
      <c r="E77" s="401"/>
      <c r="F77" s="21"/>
      <c r="G77" s="21"/>
    </row>
    <row r="78" spans="1:7">
      <c r="A78" s="406"/>
      <c r="B78" s="406"/>
      <c r="C78" s="401"/>
      <c r="D78" s="401"/>
      <c r="E78" s="401"/>
      <c r="F78" s="21"/>
      <c r="G78" s="21"/>
    </row>
    <row r="79" spans="1:7">
      <c r="A79" s="406"/>
      <c r="B79" s="406"/>
      <c r="C79" s="401"/>
      <c r="D79" s="401"/>
      <c r="E79" s="401"/>
      <c r="F79" s="21"/>
      <c r="G79" s="21"/>
    </row>
    <row r="80" spans="1:7" s="50" customFormat="1" ht="45" customHeight="1">
      <c r="A80" s="998"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0" s="998"/>
      <c r="C80" s="998"/>
      <c r="D80" s="998"/>
      <c r="E80" s="998"/>
      <c r="F80" s="998"/>
      <c r="G80" s="998"/>
    </row>
  </sheetData>
  <mergeCells count="8">
    <mergeCell ref="A80:G8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74</vt:i4>
      </vt:variant>
    </vt:vector>
  </HeadingPairs>
  <TitlesOfParts>
    <vt:vector size="114" baseType="lpstr">
      <vt:lpstr>Koptame </vt:lpstr>
      <vt:lpstr>kops1 </vt:lpstr>
      <vt:lpstr>1,1</vt:lpstr>
      <vt:lpstr>1,2</vt:lpstr>
      <vt:lpstr>1,3</vt:lpstr>
      <vt:lpstr>1,4</vt:lpstr>
      <vt:lpstr>1,5</vt:lpstr>
      <vt:lpstr>1,6</vt:lpstr>
      <vt:lpstr>1,7</vt:lpstr>
      <vt:lpstr>1,8</vt:lpstr>
      <vt:lpstr>1,9</vt:lpstr>
      <vt:lpstr>1,10</vt:lpstr>
      <vt:lpstr>1,11</vt:lpstr>
      <vt:lpstr>1,12</vt:lpstr>
      <vt:lpstr>1,13</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'1,13'!Print_Area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'1,13'!Print_Titles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2017-12-05T07:50:51Z</cp:lastPrinted>
  <dcterms:created xsi:type="dcterms:W3CDTF">2011-09-07T11:49:58Z</dcterms:created>
  <dcterms:modified xsi:type="dcterms:W3CDTF">2018-10-24T13:25:02Z</dcterms:modified>
</cp:coreProperties>
</file>