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updateLinks="never" defaultThemeVersion="124226"/>
  <mc:AlternateContent xmlns:mc="http://schemas.openxmlformats.org/markup-compatibility/2006">
    <mc:Choice Requires="x15">
      <x15ac:absPath xmlns:x15ac="http://schemas.microsoft.com/office/spreadsheetml/2010/11/ac" url="P:\iepirkumi\iepirkumi\ERAF_iepirkumi\VBOP_2018_159_ERAF_VATP7_ekas_buvn\"/>
    </mc:Choice>
  </mc:AlternateContent>
  <xr:revisionPtr revIDLastSave="0" documentId="13_ncr:1_{BCBAB32C-A22B-487A-84C1-CC9A20E90001}" xr6:coauthVersionLast="37" xr6:coauthVersionMax="37" xr10:uidLastSave="{00000000-0000-0000-0000-000000000000}"/>
  <bookViews>
    <workbookView xWindow="0" yWindow="0" windowWidth="13230" windowHeight="5655"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'1,1'!$A$1:$F$22</definedName>
    <definedName name="_xlnm.Print_Area" localSheetId="11">'1,10'!$A$1:$G$29</definedName>
    <definedName name="_xlnm.Print_Area" localSheetId="12">'1,11'!$A$1:$G$13</definedName>
    <definedName name="_xlnm.Print_Area" localSheetId="3">'1,2'!$A$1:$G$234</definedName>
    <definedName name="_xlnm.Print_Area" localSheetId="4">'1,3'!$A$1:$G$144</definedName>
    <definedName name="_xlnm.Print_Area" localSheetId="5">'1,4'!$A$1:$G$20</definedName>
    <definedName name="_xlnm.Print_Area" localSheetId="6">'1,5'!$A$1:$G$53</definedName>
    <definedName name="_xlnm.Print_Area" localSheetId="7">'1,6'!$A$1:$G$17</definedName>
    <definedName name="_xlnm.Print_Area" localSheetId="8">'1,7'!$A$1:$G$69</definedName>
    <definedName name="_xlnm.Print_Area" localSheetId="9">'1,8'!$A$1:$G$88</definedName>
    <definedName name="_xlnm.Print_Area" localSheetId="10">'1,9'!$A$1:$G$56</definedName>
    <definedName name="_xlnm.Print_Area" localSheetId="14">'2,1'!$A$1:$H$111</definedName>
    <definedName name="_xlnm.Print_Area" localSheetId="23">'2,10'!$A$1:$H$35</definedName>
    <definedName name="_xlnm.Print_Area" localSheetId="24">'2,11'!$A$1:$H$17</definedName>
    <definedName name="_xlnm.Print_Area" localSheetId="25">'2,12'!$A$1:$H$44</definedName>
    <definedName name="_xlnm.Print_Area" localSheetId="26">'2,13'!$A$1:$H$93</definedName>
    <definedName name="_xlnm.Print_Area" localSheetId="15">'2,2'!$A$1:$H$31</definedName>
    <definedName name="_xlnm.Print_Area" localSheetId="16">'2,3'!$A$1:$H$101</definedName>
    <definedName name="_xlnm.Print_Area" localSheetId="17">'2,4'!$A$1:$H$138</definedName>
    <definedName name="_xlnm.Print_Area" localSheetId="18">'2,5'!$A$1:$H$77</definedName>
    <definedName name="_xlnm.Print_Area" localSheetId="19">'2,6'!$A$1:$H$101</definedName>
    <definedName name="_xlnm.Print_Area" localSheetId="20">'2,7'!$A$1:$H$209</definedName>
    <definedName name="_xlnm.Print_Area" localSheetId="21">'2,8'!$A$1:$H$45</definedName>
    <definedName name="_xlnm.Print_Area" localSheetId="22">'2,9'!$A$1:$G$16</definedName>
    <definedName name="_xlnm.Print_Area" localSheetId="28">'3,1'!$A$1:$H$45</definedName>
    <definedName name="_xlnm.Print_Area" localSheetId="29">'3,2'!$A$1:$H$37</definedName>
    <definedName name="_xlnm.Print_Area" localSheetId="30">'3,3'!$A$1:$H$40</definedName>
    <definedName name="_xlnm.Print_Area" localSheetId="31">'3,4'!$A$1:$G$78</definedName>
    <definedName name="_xlnm.Print_Area" localSheetId="32">'3,5'!$A$1:$G$59</definedName>
    <definedName name="_xlnm.Print_Area" localSheetId="33">'3,6'!$A$1:$G$55</definedName>
    <definedName name="_xlnm.Print_Area" localSheetId="34">'3.7'!$A$1:$F$70</definedName>
    <definedName name="_xlnm.Print_Area" localSheetId="36">'4,1'!$A$1:$G$87</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 i="136" l="1"/>
  <c r="D4" i="136"/>
  <c r="D3" i="136"/>
  <c r="B36" i="135"/>
  <c r="D26" i="135"/>
  <c r="D24" i="135"/>
  <c r="G23" i="135"/>
  <c r="G24" i="135"/>
  <c r="I23" i="135"/>
  <c r="H14" i="135"/>
  <c r="H23" i="135"/>
  <c r="F23" i="135"/>
  <c r="F24" i="135"/>
  <c r="E23" i="135"/>
  <c r="G15" i="135"/>
  <c r="C11" i="135"/>
  <c r="C10" i="135"/>
  <c r="C9" i="135"/>
  <c r="C8" i="135"/>
  <c r="A6" i="135"/>
  <c r="B41" i="134"/>
  <c r="D31" i="134"/>
  <c r="D29" i="134"/>
  <c r="I28" i="134"/>
  <c r="H28" i="134"/>
  <c r="G28" i="134"/>
  <c r="F28" i="134"/>
  <c r="F29" i="134"/>
  <c r="E28" i="134"/>
  <c r="G15" i="134"/>
  <c r="C11" i="134"/>
  <c r="C10" i="134"/>
  <c r="C9" i="134"/>
  <c r="C8" i="134"/>
  <c r="A6" i="134"/>
  <c r="A6" i="133"/>
  <c r="C8" i="133"/>
  <c r="C9" i="133"/>
  <c r="C10" i="133"/>
  <c r="C11" i="133"/>
  <c r="G15" i="133"/>
  <c r="E35" i="133"/>
  <c r="F35" i="133"/>
  <c r="G35" i="133"/>
  <c r="H35" i="133"/>
  <c r="I35" i="133"/>
  <c r="D36" i="133"/>
  <c r="G36" i="133"/>
  <c r="D38" i="133"/>
  <c r="B48" i="133"/>
  <c r="B46" i="132"/>
  <c r="G15" i="132"/>
  <c r="H14" i="132"/>
  <c r="H15" i="132"/>
  <c r="H13" i="132"/>
  <c r="C11" i="132"/>
  <c r="C10" i="132"/>
  <c r="C9" i="132"/>
  <c r="C8" i="132"/>
  <c r="A6" i="132"/>
  <c r="D21" i="131"/>
  <c r="D20" i="131"/>
  <c r="D19" i="131"/>
  <c r="D18" i="131"/>
  <c r="G38" i="133"/>
  <c r="E36" i="133"/>
  <c r="E37" i="133"/>
  <c r="H36" i="133"/>
  <c r="H38" i="133"/>
  <c r="H39" i="133"/>
  <c r="G29" i="134"/>
  <c r="E31" i="134"/>
  <c r="F38" i="133"/>
  <c r="G39" i="133"/>
  <c r="F36" i="133"/>
  <c r="E26" i="135"/>
  <c r="D22" i="131"/>
  <c r="E38" i="133"/>
  <c r="H24" i="135"/>
  <c r="F26" i="135"/>
  <c r="F27" i="135"/>
  <c r="E24" i="135"/>
  <c r="E25" i="135"/>
  <c r="G26" i="135"/>
  <c r="G27" i="135"/>
  <c r="H26" i="135"/>
  <c r="H29" i="134"/>
  <c r="F31" i="134"/>
  <c r="F32" i="134"/>
  <c r="E29" i="134"/>
  <c r="E30" i="134"/>
  <c r="G31" i="134"/>
  <c r="H31" i="134"/>
  <c r="F18" i="26"/>
  <c r="F16" i="26"/>
  <c r="B50" i="110"/>
  <c r="B51" i="110"/>
  <c r="B52" i="110"/>
  <c r="B53" i="110"/>
  <c r="B54" i="110"/>
  <c r="B55" i="110"/>
  <c r="B56" i="110"/>
  <c r="B57" i="110"/>
  <c r="B58" i="110"/>
  <c r="F43" i="110"/>
  <c r="F42" i="110"/>
  <c r="B37" i="110"/>
  <c r="B38" i="110"/>
  <c r="B39" i="110"/>
  <c r="B40" i="110"/>
  <c r="F37" i="110"/>
  <c r="F34" i="110"/>
  <c r="B22" i="110"/>
  <c r="B23" i="110"/>
  <c r="B24" i="110"/>
  <c r="B25" i="110"/>
  <c r="B26" i="110"/>
  <c r="B27" i="110"/>
  <c r="B28" i="110"/>
  <c r="B29" i="110"/>
  <c r="B30" i="110"/>
  <c r="B31" i="110"/>
  <c r="B32" i="110"/>
  <c r="B33" i="110"/>
  <c r="B34" i="110"/>
  <c r="B12" i="110"/>
  <c r="B13" i="110"/>
  <c r="B14" i="110"/>
  <c r="B15" i="110"/>
  <c r="B16" i="110"/>
  <c r="B17" i="110"/>
  <c r="B18" i="110"/>
  <c r="B19" i="110"/>
  <c r="G20" i="106"/>
  <c r="G17" i="106"/>
  <c r="B29" i="105"/>
  <c r="B30" i="105"/>
  <c r="B31" i="105"/>
  <c r="B32" i="105"/>
  <c r="B33" i="105"/>
  <c r="B34" i="105"/>
  <c r="B36" i="105"/>
  <c r="B37" i="105"/>
  <c r="B38" i="105"/>
  <c r="B39" i="105"/>
  <c r="B40" i="105"/>
  <c r="B41" i="105"/>
  <c r="B42" i="105"/>
  <c r="B43" i="105"/>
  <c r="B44" i="105"/>
  <c r="G26" i="105"/>
  <c r="F80" i="127"/>
  <c r="F81" i="127"/>
  <c r="F82" i="127"/>
  <c r="F83" i="127"/>
  <c r="F63" i="127"/>
  <c r="F68" i="127"/>
  <c r="F54" i="127"/>
  <c r="F61" i="127"/>
  <c r="F60" i="127"/>
  <c r="F34" i="127"/>
  <c r="F32" i="127"/>
  <c r="F31" i="127"/>
  <c r="F30" i="127"/>
  <c r="F14" i="127"/>
  <c r="F15" i="127"/>
  <c r="F25" i="127"/>
  <c r="F26" i="127"/>
  <c r="F27" i="127"/>
  <c r="F28" i="127"/>
  <c r="F19" i="127"/>
  <c r="F20" i="127"/>
  <c r="F21" i="127"/>
  <c r="F22" i="127"/>
  <c r="D5" i="130"/>
  <c r="D4" i="130"/>
  <c r="D3" i="130"/>
  <c r="B2" i="130"/>
  <c r="F1" i="130"/>
  <c r="F55" i="86"/>
  <c r="F54" i="86"/>
  <c r="F53" i="86"/>
  <c r="F51" i="86"/>
  <c r="F50" i="86"/>
  <c r="F49" i="86"/>
  <c r="F47" i="86"/>
  <c r="F43" i="86"/>
  <c r="F44" i="86"/>
  <c r="F42" i="86"/>
  <c r="F41" i="86"/>
  <c r="F40" i="86"/>
  <c r="F35" i="86"/>
  <c r="F26" i="86"/>
  <c r="F27" i="86"/>
  <c r="F24" i="86"/>
  <c r="F22" i="86"/>
  <c r="F21" i="86"/>
  <c r="F19" i="86"/>
  <c r="F18" i="86"/>
  <c r="F65" i="84"/>
  <c r="F64" i="84"/>
  <c r="F63" i="84"/>
  <c r="F61" i="84"/>
  <c r="F60" i="84"/>
  <c r="F59" i="84"/>
  <c r="F55" i="84"/>
  <c r="F56" i="84"/>
  <c r="F57" i="84"/>
  <c r="F52" i="84"/>
  <c r="F51" i="84"/>
  <c r="F50" i="84"/>
  <c r="F48" i="84"/>
  <c r="F47" i="84"/>
  <c r="F46" i="84"/>
  <c r="F44" i="84"/>
  <c r="F43" i="84"/>
  <c r="F42" i="84"/>
  <c r="F39" i="84"/>
  <c r="F40" i="84"/>
  <c r="F31" i="84"/>
  <c r="F33" i="84"/>
  <c r="F26" i="84"/>
  <c r="F28" i="84"/>
  <c r="F29" i="84"/>
  <c r="F25" i="84"/>
  <c r="F20" i="84"/>
  <c r="F18" i="81"/>
  <c r="F45" i="86"/>
  <c r="F46" i="86"/>
  <c r="F29" i="86"/>
  <c r="D5" i="129"/>
  <c r="D4" i="129"/>
  <c r="D3" i="129"/>
  <c r="B2" i="129"/>
  <c r="E1" i="129"/>
  <c r="F28" i="87"/>
  <c r="F26" i="87"/>
  <c r="F24" i="87"/>
  <c r="F22" i="87"/>
  <c r="F20" i="87"/>
  <c r="F19" i="87"/>
  <c r="F17" i="87"/>
  <c r="F14" i="87"/>
  <c r="F13" i="87"/>
  <c r="F12" i="87"/>
  <c r="D5" i="128"/>
  <c r="D4" i="128"/>
  <c r="D3" i="128"/>
  <c r="B2" i="128"/>
  <c r="F1" i="128"/>
  <c r="D5" i="127"/>
  <c r="D4" i="127"/>
  <c r="D3" i="127"/>
  <c r="B2" i="127"/>
  <c r="E1" i="127"/>
  <c r="D5" i="122"/>
  <c r="D4" i="122"/>
  <c r="D3" i="122"/>
  <c r="B2" i="122"/>
  <c r="E1" i="122"/>
  <c r="D5" i="121"/>
  <c r="D4" i="121"/>
  <c r="D3" i="121"/>
  <c r="B2" i="121"/>
  <c r="F1" i="121"/>
  <c r="D5" i="120"/>
  <c r="D4" i="120"/>
  <c r="D3" i="120"/>
  <c r="B2" i="120"/>
  <c r="F1" i="120"/>
  <c r="D5" i="119"/>
  <c r="D4" i="119"/>
  <c r="D3" i="119"/>
  <c r="B2" i="119"/>
  <c r="F1" i="119"/>
  <c r="D5" i="110"/>
  <c r="D4" i="110"/>
  <c r="D3" i="110"/>
  <c r="B2" i="110"/>
  <c r="E1" i="110"/>
  <c r="C5" i="109"/>
  <c r="C4" i="109"/>
  <c r="C3" i="109"/>
  <c r="B2" i="109"/>
  <c r="E1" i="109"/>
  <c r="D5" i="107"/>
  <c r="D4" i="107"/>
  <c r="D3" i="107"/>
  <c r="B2" i="107"/>
  <c r="F1" i="107"/>
  <c r="D5" i="106"/>
  <c r="D4" i="106"/>
  <c r="D3" i="106"/>
  <c r="B2" i="106"/>
  <c r="F1" i="106"/>
  <c r="D5" i="105"/>
  <c r="D4" i="105"/>
  <c r="D3" i="105"/>
  <c r="B2" i="105"/>
  <c r="F1" i="105"/>
  <c r="D5" i="104"/>
  <c r="D4" i="104"/>
  <c r="D3" i="104"/>
  <c r="B2" i="104"/>
  <c r="F1" i="104"/>
  <c r="D5" i="103"/>
  <c r="D4" i="103"/>
  <c r="D3" i="103"/>
  <c r="B2" i="103"/>
  <c r="F1" i="103"/>
  <c r="D5" i="102"/>
  <c r="D4" i="102"/>
  <c r="D3" i="102"/>
  <c r="B2" i="102"/>
  <c r="F1" i="102"/>
  <c r="D5" i="101"/>
  <c r="D4" i="101"/>
  <c r="D3" i="101"/>
  <c r="B2" i="101"/>
  <c r="E1" i="101"/>
  <c r="D5" i="100"/>
  <c r="D4" i="100"/>
  <c r="D3" i="100"/>
  <c r="B2" i="100"/>
  <c r="E1" i="100"/>
  <c r="D5" i="99"/>
  <c r="D4" i="99"/>
  <c r="D3" i="99"/>
  <c r="B2" i="99"/>
  <c r="F1" i="99"/>
  <c r="D5" i="98"/>
  <c r="D4" i="98"/>
  <c r="D3" i="98"/>
  <c r="B2" i="98"/>
  <c r="F1" i="98"/>
  <c r="D5" i="88"/>
  <c r="D4" i="88"/>
  <c r="D3" i="88"/>
  <c r="B2" i="88"/>
  <c r="E1" i="88"/>
  <c r="D5" i="87"/>
  <c r="D4" i="87"/>
  <c r="D3" i="87"/>
  <c r="B2" i="87"/>
  <c r="E1" i="87"/>
  <c r="D5" i="86"/>
  <c r="D4" i="86"/>
  <c r="D3" i="86"/>
  <c r="B2" i="86"/>
  <c r="E1" i="86"/>
  <c r="D5" i="85"/>
  <c r="D4" i="85"/>
  <c r="D3" i="85"/>
  <c r="B2" i="85"/>
  <c r="E1" i="85"/>
  <c r="D5" i="84"/>
  <c r="D4" i="84"/>
  <c r="D3" i="84"/>
  <c r="B2" i="84"/>
  <c r="E1" i="84"/>
  <c r="D5" i="83"/>
  <c r="D4" i="83"/>
  <c r="D3" i="83"/>
  <c r="B2" i="83"/>
  <c r="E1" i="83"/>
  <c r="D5" i="82"/>
  <c r="D4" i="82"/>
  <c r="D3" i="82"/>
  <c r="B2" i="82"/>
  <c r="E1" i="82"/>
  <c r="D5" i="81"/>
  <c r="D4" i="81"/>
  <c r="D3" i="81"/>
  <c r="B2" i="81"/>
  <c r="E1" i="81"/>
  <c r="D5" i="80"/>
  <c r="D4" i="80"/>
  <c r="D3" i="80"/>
  <c r="B2" i="80"/>
  <c r="E1" i="80"/>
  <c r="D5" i="79"/>
  <c r="D4" i="79"/>
  <c r="D3" i="79"/>
  <c r="B2" i="79"/>
  <c r="E1" i="79"/>
  <c r="E1" i="26"/>
  <c r="B2" i="26"/>
  <c r="F37" i="84"/>
  <c r="F38" i="84"/>
  <c r="F28" i="86"/>
  <c r="F44" i="110"/>
  <c r="F45" i="110"/>
  <c r="G32" i="134"/>
  <c r="H32" i="134"/>
  <c r="E32" i="134"/>
  <c r="F30" i="86"/>
  <c r="F31" i="86"/>
  <c r="F39" i="133"/>
  <c r="E39" i="133"/>
  <c r="F69" i="127"/>
  <c r="F32" i="84"/>
  <c r="F27" i="84"/>
  <c r="H27" i="135"/>
  <c r="E27" i="135"/>
  <c r="H13" i="135"/>
  <c r="F32" i="86"/>
  <c r="F33" i="86"/>
</calcChain>
</file>

<file path=xl/sharedStrings.xml><?xml version="1.0" encoding="utf-8"?>
<sst xmlns="http://schemas.openxmlformats.org/spreadsheetml/2006/main" count="4758" uniqueCount="1853">
  <si>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</si>
  <si>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</si>
  <si>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</si>
  <si>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</si>
  <si>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</si>
  <si>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</si>
  <si>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</si>
  <si>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</si>
  <si>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</si>
  <si>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</si>
  <si>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</si>
  <si>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</si>
  <si>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</si>
  <si>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</si>
  <si>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</si>
  <si>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</si>
  <si>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</si>
  <si>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</si>
  <si>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</si>
  <si>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</si>
  <si>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</si>
  <si>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</si>
  <si>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</si>
  <si>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</si>
  <si>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</si>
  <si>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</si>
  <si>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</si>
  <si>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</si>
  <si>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</si>
  <si>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</si>
  <si>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</si>
  <si>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</si>
  <si>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</si>
  <si>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</si>
  <si>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</si>
  <si>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</si>
  <si>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</si>
  <si>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</si>
  <si>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</si>
  <si>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</si>
  <si>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</si>
  <si>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</si>
  <si>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</si>
  <si>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</si>
  <si>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</si>
  <si>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</si>
  <si>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</si>
  <si>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</si>
  <si>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</si>
  <si>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</si>
  <si>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</si>
  <si>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</si>
  <si>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</si>
  <si>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</si>
  <si>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</si>
  <si>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</si>
  <si>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</si>
  <si>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</si>
  <si>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</si>
  <si>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</si>
  <si>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</si>
  <si>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</si>
  <si>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</si>
  <si>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</si>
  <si>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</si>
  <si>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</si>
  <si>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</si>
  <si>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</si>
  <si>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</si>
  <si>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</si>
  <si>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</si>
  <si>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</si>
  <si>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</si>
  <si>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</si>
  <si>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</si>
  <si>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</si>
  <si>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</si>
  <si>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</si>
  <si>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</si>
  <si>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</si>
  <si>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</si>
  <si>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</si>
  <si>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</si>
  <si>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</si>
  <si>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</si>
  <si>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</si>
  <si>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</si>
  <si>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</si>
  <si>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</si>
  <si>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</si>
  <si>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</si>
  <si>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</si>
  <si>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</si>
  <si>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</si>
  <si>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</si>
  <si>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</si>
  <si>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</si>
  <si>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</si>
  <si>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</si>
  <si>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</si>
  <si>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</si>
  <si>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</si>
  <si>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</si>
  <si>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</si>
  <si>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</si>
  <si>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</si>
  <si>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</si>
  <si>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</si>
  <si>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</si>
  <si>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</si>
  <si>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</si>
  <si>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</si>
  <si>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</si>
  <si>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</si>
  <si>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</si>
  <si>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</si>
  <si>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</si>
  <si>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</si>
  <si>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</si>
  <si>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</si>
  <si>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</si>
  <si>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</si>
  <si>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</si>
  <si>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</si>
  <si>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</si>
  <si>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</si>
  <si>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</si>
  <si>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</si>
  <si>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</si>
  <si>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</si>
  <si>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</si>
  <si>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</si>
  <si>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</si>
  <si>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</si>
  <si>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</si>
  <si>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ZIP pieslēguma kolektors 02-caurulēm, presējams</t>
  </si>
  <si>
    <t>ZIP pieslēguma kolektors 04-caurulēm, presējams</t>
  </si>
  <si>
    <t>ZIP gala kolektors 04-caurulēm, presējams</t>
  </si>
  <si>
    <t>ZIP gala kolektors 08-caurulēm, presējams</t>
  </si>
  <si>
    <t>ZIP PE 25/540 elastīgais pievienojums DN25, L 540mm, 10bar</t>
  </si>
  <si>
    <t xml:space="preserve">Elektroniskais cirkulācijas sūknis </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</si>
  <si>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</si>
  <si>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</si>
  <si>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</si>
  <si>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</si>
  <si>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</si>
  <si>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</si>
  <si>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</si>
  <si>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</si>
  <si>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</si>
  <si>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</si>
  <si>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</si>
  <si>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</si>
  <si>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</si>
  <si>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</si>
  <si>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</si>
  <si>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</si>
  <si>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</si>
  <si>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</si>
  <si>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</si>
  <si>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</si>
  <si>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</si>
  <si>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</si>
  <si>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</si>
  <si>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</si>
  <si>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</si>
  <si>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</si>
  <si>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</si>
  <si>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</si>
  <si>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</si>
  <si>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</si>
  <si>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</si>
  <si>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</si>
  <si>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</si>
  <si>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</si>
  <si>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</si>
  <si>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</si>
  <si>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</si>
  <si>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</si>
  <si>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</si>
  <si>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</si>
  <si>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</si>
  <si>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</si>
  <si>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</si>
  <si>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</si>
  <si>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</si>
  <si>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</si>
  <si>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</si>
  <si>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</si>
  <si>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</si>
  <si>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</si>
  <si>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</si>
  <si>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</si>
  <si>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</si>
  <si>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</si>
  <si>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</si>
  <si>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</si>
  <si>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</si>
  <si>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</si>
  <si>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</si>
  <si>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</si>
  <si>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</si>
  <si>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</si>
  <si>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</si>
  <si>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</si>
  <si>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</si>
  <si>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Gaisa sildītājs ar temperatūras sensoriem</t>
  </si>
  <si>
    <t>Kanāla filtrs</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</si>
  <si>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</si>
  <si>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</si>
  <si>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</si>
  <si>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</si>
  <si>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</si>
  <si>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</si>
  <si>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</si>
  <si>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</si>
  <si>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</si>
  <si>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</si>
  <si>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</si>
  <si>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</si>
  <si>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</si>
  <si>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</si>
  <si>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</si>
  <si>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</si>
  <si>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</si>
  <si>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</si>
  <si>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</si>
  <si>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</si>
  <si>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</si>
  <si>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</si>
  <si>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</si>
  <si>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</si>
  <si>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</si>
  <si>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</si>
  <si>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</si>
  <si>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</si>
  <si>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</si>
  <si>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Gaisa sadalītājs (nosūce)</t>
  </si>
  <si>
    <t>Gaisa ieņemšanas / izmešanas reste</t>
  </si>
  <si>
    <t>Gaisa ieņemšanas reste</t>
  </si>
  <si>
    <t>Gaisa izmešanas jumtiņš</t>
  </si>
  <si>
    <t>2300x1600</t>
  </si>
  <si>
    <t>Droseļvārsts ar piedziņu</t>
  </si>
  <si>
    <t xml:space="preserve">Droseļvārsts </t>
  </si>
  <si>
    <t>UTK/R-1000x500</t>
  </si>
  <si>
    <t>Ugunsdrošais vārts EI-45</t>
  </si>
  <si>
    <t>FD-160</t>
  </si>
  <si>
    <t>FD-200</t>
  </si>
  <si>
    <t>FD-250</t>
  </si>
  <si>
    <t>FD-400</t>
  </si>
  <si>
    <t>FD-500</t>
  </si>
  <si>
    <t>FD-400-250</t>
  </si>
  <si>
    <t>FD-1600x1200</t>
  </si>
  <si>
    <t>FD-2200x800</t>
  </si>
  <si>
    <t>FD-2800x800</t>
  </si>
  <si>
    <t>Troksņu slāpētājs</t>
  </si>
  <si>
    <t>Tīrīšanas lūkas</t>
  </si>
  <si>
    <t>20mm</t>
  </si>
  <si>
    <t>m²</t>
  </si>
  <si>
    <t>30mm</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</si>
  <si>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</si>
  <si>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</si>
  <si>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</si>
  <si>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</si>
  <si>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</si>
  <si>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</si>
  <si>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</si>
  <si>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</si>
  <si>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</si>
  <si>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</si>
  <si>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</si>
  <si>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</si>
  <si>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</si>
  <si>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</si>
  <si>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</si>
  <si>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</si>
  <si>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</si>
  <si>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</si>
  <si>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</si>
  <si>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</si>
  <si>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</si>
  <si>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</si>
  <si>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</si>
  <si>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</si>
  <si>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</si>
  <si>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</si>
  <si>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</si>
  <si>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</si>
  <si>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</si>
  <si>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</si>
  <si>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</si>
  <si>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</si>
  <si>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</si>
  <si>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</si>
  <si>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</si>
  <si>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</si>
  <si>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</si>
  <si>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</si>
  <si>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</si>
  <si>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</si>
  <si>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</si>
  <si>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</si>
  <si>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</si>
  <si>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</si>
  <si>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</si>
  <si>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</si>
  <si>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</si>
  <si>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</si>
  <si>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</si>
  <si>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</si>
  <si>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</si>
  <si>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</si>
  <si>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</si>
  <si>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</si>
  <si>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</si>
  <si>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</si>
  <si>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</si>
  <si>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</si>
  <si>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</si>
  <si>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</si>
  <si>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</si>
  <si>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</si>
  <si>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</si>
  <si>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</si>
  <si>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</si>
  <si>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</si>
  <si>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</si>
  <si>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</si>
  <si>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</si>
  <si>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</si>
  <si>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</si>
  <si>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</si>
  <si>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</si>
  <si>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</si>
  <si>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</si>
  <si>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</si>
  <si>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</si>
  <si>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</si>
  <si>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</si>
  <si>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</si>
  <si>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</si>
  <si>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</si>
  <si>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</si>
  <si>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Vent. siltumapgādes cirkulācijas sūknis</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</si>
  <si>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</si>
  <si>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</si>
  <si>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</si>
  <si>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</si>
  <si>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</si>
  <si>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</si>
  <si>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</si>
  <si>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</si>
  <si>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</si>
  <si>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</si>
  <si>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</si>
  <si>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</si>
  <si>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</si>
  <si>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</si>
  <si>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</si>
  <si>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</si>
  <si>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</si>
  <si>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</si>
  <si>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</si>
  <si>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</si>
  <si>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</si>
  <si>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</si>
  <si>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</si>
  <si>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</si>
  <si>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</si>
  <si>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</si>
  <si>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</si>
  <si>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</si>
  <si>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</si>
  <si>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</si>
  <si>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</si>
  <si>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</si>
  <si>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</si>
  <si>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</si>
  <si>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</si>
  <si>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</si>
  <si>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</si>
  <si>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</si>
  <si>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</si>
  <si>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</si>
  <si>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</si>
  <si>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</si>
  <si>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</si>
  <si>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</si>
  <si>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</si>
  <si>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</si>
  <si>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</si>
  <si>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</si>
  <si>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</si>
  <si>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</si>
  <si>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</si>
  <si>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</si>
  <si>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</si>
  <si>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</si>
  <si>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</si>
  <si>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</si>
  <si>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</si>
  <si>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</si>
  <si>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</si>
  <si>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</si>
  <si>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Fasādes apgaismojums</t>
  </si>
  <si>
    <t>Apgaismojuma komutācija</t>
  </si>
  <si>
    <t>Herm.slēdzis,10A, z.a., /v.a ar kārbu IP 44</t>
  </si>
  <si>
    <t>Apgaismojuma regulators,10A, z.a., ar kārbu IP 20</t>
  </si>
  <si>
    <t>Herm. 2 polu slēdzis, 10A, z.a./v.a ar kārbu IP 44</t>
  </si>
  <si>
    <t>Slēdzis, 10A z.a., ar kārbu IP 20</t>
  </si>
  <si>
    <t>2 polu slēdzis, 10A, z.a. ar kārbu IP 20</t>
  </si>
  <si>
    <t>3 polu slēdzis, 10A, v.a. ar kārbu IP 44</t>
  </si>
  <si>
    <t xml:space="preserve"> Pārslēdzis 10A, z.a. ar kārbu IP 20</t>
  </si>
  <si>
    <t>Savienojumi</t>
  </si>
  <si>
    <t>Herm. Kārba, vadu savienoj.</t>
  </si>
  <si>
    <t>Kabeļi/ kabeļu aizsardzība</t>
  </si>
  <si>
    <t>Kabelis NYY-J 5x240</t>
  </si>
  <si>
    <t>Kabelis NYY-J 4x150</t>
  </si>
  <si>
    <t>Kabelis NYY-J 5x16</t>
  </si>
  <si>
    <t>Kabelis NYY-J 5x10</t>
  </si>
  <si>
    <t>Kabelis NYY-J 5x6</t>
  </si>
  <si>
    <t>Kabelis NYY-J 5x4</t>
  </si>
  <si>
    <t>Kabelis NYY-J 5x2.5</t>
  </si>
  <si>
    <t>Kabelis XPJ-5x6</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</si>
  <si>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</si>
  <si>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</si>
  <si>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</si>
  <si>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</si>
  <si>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</si>
  <si>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</si>
  <si>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</si>
  <si>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</si>
  <si>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</si>
  <si>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</si>
  <si>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Gofrēta Aizsargcaurule 32 mm</t>
  </si>
  <si>
    <t>Gofrēta Aizsargcaurule 20 mm</t>
  </si>
  <si>
    <t>Gofrēta Aizsargcaurule 16 mm</t>
  </si>
  <si>
    <t>Gludsienu PE aizsargcaurule D=20mm</t>
  </si>
  <si>
    <t>Stiprinājumi/savilces/marķieri</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</si>
  <si>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</si>
  <si>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</si>
  <si>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</si>
  <si>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</si>
  <si>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</si>
  <si>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</si>
  <si>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</si>
  <si>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</si>
  <si>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</si>
  <si>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</si>
  <si>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</si>
  <si>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</si>
  <si>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</si>
  <si>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</si>
  <si>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</si>
  <si>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</si>
  <si>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</si>
  <si>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</si>
  <si>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</si>
  <si>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</si>
  <si>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</si>
  <si>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</si>
  <si>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</si>
  <si>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</si>
  <si>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</si>
  <si>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</si>
  <si>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</si>
  <si>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</si>
  <si>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</si>
  <si>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</si>
  <si>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</si>
  <si>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</si>
  <si>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</si>
  <si>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</si>
  <si>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</si>
  <si>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</si>
  <si>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</si>
  <si>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</si>
  <si>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</si>
  <si>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</si>
  <si>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</si>
  <si>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</si>
  <si>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</si>
  <si>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</si>
  <si>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</si>
  <si>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</si>
  <si>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</si>
  <si>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</si>
  <si>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</si>
  <si>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Kabeļplauktu stiprinājumi</t>
  </si>
  <si>
    <t>Kabeļplauktu stiprinājumi, ugunsdroši E90</t>
  </si>
  <si>
    <t>Ugunsdroša mastika</t>
  </si>
  <si>
    <t>l</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</si>
  <si>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</si>
  <si>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</si>
  <si>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</si>
  <si>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</si>
  <si>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</si>
  <si>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</si>
  <si>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</si>
  <si>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</si>
  <si>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</si>
  <si>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</si>
  <si>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</si>
  <si>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</si>
  <si>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</si>
  <si>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</si>
  <si>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</si>
  <si>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</si>
  <si>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</si>
  <si>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</si>
  <si>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</si>
  <si>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</si>
  <si>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</si>
  <si>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</si>
  <si>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</si>
  <si>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</si>
  <si>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</si>
  <si>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</si>
  <si>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</si>
  <si>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</si>
  <si>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</si>
  <si>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</si>
  <si>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</si>
  <si>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</si>
  <si>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</si>
  <si>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</si>
  <si>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</si>
  <si>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</si>
  <si>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</si>
  <si>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</si>
  <si>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</si>
  <si>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</si>
  <si>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</si>
  <si>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</si>
  <si>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</si>
  <si>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</si>
  <si>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</si>
  <si>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</si>
  <si>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</si>
  <si>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</si>
  <si>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</si>
  <si>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</si>
  <si>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</si>
  <si>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</si>
  <si>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</si>
  <si>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</si>
  <si>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</si>
  <si>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</si>
  <si>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</si>
  <si>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</si>
  <si>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</si>
  <si>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</si>
  <si>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</si>
  <si>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</si>
  <si>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</si>
  <si>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6x0.22</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</si>
  <si>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</si>
  <si>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</si>
  <si>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</si>
  <si>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</si>
  <si>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</si>
  <si>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</si>
  <si>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</si>
  <si>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</si>
  <si>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</si>
  <si>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</si>
  <si>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</si>
  <si>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</si>
  <si>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</si>
  <si>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</si>
  <si>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</si>
  <si>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</si>
  <si>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</si>
  <si>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</si>
  <si>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</si>
  <si>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</si>
  <si>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</si>
  <si>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</si>
  <si>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</si>
  <si>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</si>
  <si>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</si>
  <si>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</si>
  <si>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</si>
  <si>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</si>
  <si>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</si>
  <si>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</si>
  <si>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</si>
  <si>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</si>
  <si>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</si>
  <si>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</si>
  <si>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</si>
  <si>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</si>
  <si>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</si>
  <si>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</si>
  <si>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</si>
  <si>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</si>
  <si>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</si>
  <si>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</si>
  <si>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</si>
  <si>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</si>
  <si>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</si>
  <si>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</si>
  <si>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</si>
  <si>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</si>
  <si>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</si>
  <si>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</si>
  <si>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</si>
  <si>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</si>
  <si>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</si>
  <si>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</si>
  <si>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</si>
  <si>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</si>
  <si>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</si>
  <si>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</si>
  <si>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</si>
  <si>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</si>
  <si>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</si>
  <si>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</si>
  <si>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</si>
  <si>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</si>
  <si>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</si>
  <si>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</si>
  <si>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</si>
  <si>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</si>
  <si>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</si>
  <si>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</si>
  <si>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</si>
  <si>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</si>
  <si>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24p duplex optiskais patch panelis ar kaseti un SC adapteri</t>
  </si>
  <si>
    <t>Pigteils SM-SC</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</si>
  <si>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</si>
  <si>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</si>
  <si>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</si>
  <si>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</si>
  <si>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</si>
  <si>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</si>
  <si>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</si>
  <si>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</si>
  <si>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</si>
  <si>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</si>
  <si>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</si>
  <si>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</si>
  <si>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</si>
  <si>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</si>
  <si>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</si>
  <si>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</si>
  <si>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</si>
  <si>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</si>
  <si>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</si>
  <si>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</si>
  <si>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</si>
  <si>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</si>
  <si>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</si>
  <si>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</si>
  <si>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</si>
  <si>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</si>
  <si>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</si>
  <si>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</si>
  <si>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</si>
  <si>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</si>
  <si>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</si>
  <si>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</si>
  <si>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</si>
  <si>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</si>
  <si>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</si>
  <si>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</si>
  <si>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</si>
  <si>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</si>
  <si>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</si>
  <si>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</si>
  <si>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</si>
  <si>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</si>
  <si>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</si>
  <si>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</si>
  <si>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</si>
  <si>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</si>
  <si>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</si>
  <si>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</si>
  <si>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</si>
  <si>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</si>
  <si>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</si>
  <si>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</si>
  <si>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</si>
  <si>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</si>
  <si>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</si>
  <si>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</si>
  <si>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</si>
  <si>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</si>
  <si>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</si>
  <si>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</si>
  <si>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</si>
  <si>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</si>
  <si>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</si>
  <si>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</si>
  <si>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</si>
  <si>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</si>
  <si>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</si>
  <si>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</si>
  <si>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</si>
  <si>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</si>
  <si>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</si>
  <si>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</si>
  <si>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</si>
  <si>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</si>
  <si>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</si>
  <si>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</si>
  <si>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</si>
  <si>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</si>
  <si>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</si>
  <si>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</si>
  <si>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</si>
  <si>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</si>
  <si>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</si>
  <si>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</si>
  <si>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</si>
  <si>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</si>
  <si>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</si>
  <si>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</si>
  <si>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</si>
  <si>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</si>
  <si>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</si>
  <si>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</si>
  <si>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</si>
  <si>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</si>
  <si>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</si>
  <si>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</si>
  <si>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</si>
  <si>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</si>
  <si>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</si>
  <si>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</si>
  <si>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</si>
  <si>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</si>
  <si>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</si>
  <si>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</si>
  <si>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</si>
  <si>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</si>
  <si>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</si>
  <si>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</si>
  <si>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</si>
  <si>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</si>
  <si>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</si>
  <si>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</si>
  <si>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</si>
  <si>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</si>
  <si>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</si>
  <si>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</si>
  <si>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</si>
  <si>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</si>
  <si>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</si>
  <si>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</si>
  <si>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</si>
  <si>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</si>
  <si>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</si>
  <si>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</si>
  <si>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</si>
  <si>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</si>
  <si>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</si>
  <si>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</si>
  <si>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Modulis</t>
  </si>
  <si>
    <t>Barošanas bloks</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</si>
  <si>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</si>
  <si>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</si>
  <si>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</si>
  <si>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</si>
  <si>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</si>
  <si>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</si>
  <si>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</si>
  <si>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</si>
  <si>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</si>
  <si>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</si>
  <si>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</si>
  <si>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</si>
  <si>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</si>
  <si>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</si>
  <si>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</si>
  <si>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</si>
  <si>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</si>
  <si>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</si>
  <si>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</si>
  <si>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</si>
  <si>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</si>
  <si>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</si>
  <si>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</si>
  <si>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</si>
  <si>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</si>
  <si>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</si>
  <si>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</si>
  <si>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</si>
  <si>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</si>
  <si>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</si>
  <si>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</si>
  <si>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</si>
  <si>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</si>
  <si>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</si>
  <si>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</si>
  <si>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</si>
  <si>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</si>
  <si>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</si>
  <si>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</si>
  <si>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</si>
  <si>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</si>
  <si>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</si>
  <si>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</si>
  <si>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</si>
  <si>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</si>
  <si>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</si>
  <si>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</si>
  <si>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</si>
  <si>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</si>
  <si>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</si>
  <si>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</si>
  <si>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</si>
  <si>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</si>
  <si>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</si>
  <si>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</si>
  <si>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</si>
  <si>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</si>
  <si>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</si>
  <si>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</si>
  <si>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</si>
  <si>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</si>
  <si>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</si>
  <si>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</si>
  <si>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</si>
  <si>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</si>
  <si>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</si>
  <si>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</si>
  <si>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</si>
  <si>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</si>
  <si>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</si>
  <si>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</si>
  <si>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</si>
  <si>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</si>
  <si>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</si>
  <si>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</si>
  <si>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</si>
  <si>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</si>
  <si>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</si>
  <si>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</si>
  <si>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</si>
  <si>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</si>
  <si>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</si>
  <si>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</si>
  <si>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</si>
  <si>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</si>
  <si>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</si>
  <si>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</si>
  <si>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</si>
  <si>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</si>
  <si>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</si>
  <si>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</si>
  <si>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</si>
  <si>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</si>
  <si>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</si>
  <si>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</si>
  <si>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</si>
  <si>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</si>
  <si>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</si>
  <si>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</si>
  <si>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</si>
  <si>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</si>
  <si>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</si>
  <si>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</si>
  <si>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</si>
  <si>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</si>
  <si>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</si>
  <si>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</si>
  <si>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</si>
  <si>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</si>
  <si>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</si>
  <si>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</si>
  <si>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</si>
  <si>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</si>
  <si>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</si>
  <si>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</si>
  <si>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</si>
  <si>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</si>
  <si>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</si>
  <si>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</si>
  <si>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</si>
  <si>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</si>
  <si>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</si>
  <si>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</si>
  <si>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</si>
  <si>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</si>
  <si>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</si>
  <si>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</si>
  <si>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</si>
  <si>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</si>
  <si>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</si>
  <si>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</si>
  <si>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</si>
  <si>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</si>
  <si>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</si>
  <si>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</si>
  <si>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</si>
  <si>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</si>
  <si>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</si>
  <si>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</si>
  <si>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</si>
  <si>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</si>
  <si>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</si>
  <si>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</si>
  <si>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</si>
  <si>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</si>
  <si>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</si>
  <si>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</si>
  <si>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</si>
  <si>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</si>
  <si>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</si>
  <si>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</si>
  <si>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</si>
  <si>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</si>
  <si>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</si>
  <si>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</si>
  <si>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</si>
  <si>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</si>
  <si>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</si>
  <si>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</si>
  <si>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</si>
  <si>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</si>
  <si>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</si>
  <si>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</si>
  <si>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</si>
  <si>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</si>
  <si>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</si>
  <si>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</si>
  <si>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</si>
  <si>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</si>
  <si>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</si>
  <si>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</si>
  <si>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</si>
  <si>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</si>
  <si>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</si>
  <si>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</si>
  <si>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</si>
  <si>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</si>
  <si>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</si>
  <si>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</si>
  <si>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</si>
  <si>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</si>
  <si>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</si>
  <si>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</si>
  <si>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</si>
  <si>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</si>
  <si>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</si>
  <si>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</si>
  <si>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</si>
  <si>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</si>
  <si>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</si>
  <si>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</si>
  <si>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</si>
  <si>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</si>
  <si>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</si>
  <si>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</si>
  <si>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</si>
  <si>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</si>
  <si>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</si>
  <si>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</si>
  <si>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</si>
  <si>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</si>
  <si>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</si>
  <si>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</si>
  <si>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</si>
  <si>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</si>
  <si>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</si>
  <si>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</si>
  <si>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</si>
  <si>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</si>
  <si>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</si>
  <si>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</si>
  <si>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</si>
  <si>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</si>
  <si>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</si>
  <si>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</si>
  <si>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</si>
  <si>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</si>
  <si>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</si>
  <si>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</si>
  <si>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</si>
  <si>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</si>
  <si>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</si>
  <si>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</si>
  <si>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</si>
  <si>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</si>
  <si>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</si>
  <si>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</si>
  <si>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</si>
  <si>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</si>
  <si>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</si>
  <si>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</si>
  <si>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</si>
  <si>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</si>
  <si>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</si>
  <si>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</si>
  <si>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</si>
  <si>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</si>
  <si>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</si>
  <si>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</si>
  <si>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</si>
  <si>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</si>
  <si>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</si>
  <si>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</si>
  <si>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</si>
  <si>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</si>
  <si>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</si>
  <si>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</si>
  <si>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</si>
  <si>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</si>
  <si>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</si>
  <si>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</si>
  <si>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</si>
  <si>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</si>
  <si>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</si>
  <si>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</si>
  <si>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</si>
  <si>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</si>
  <si>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</si>
  <si>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</si>
  <si>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Paļigmateriāli (skrūves u.c)</t>
  </si>
  <si>
    <t xml:space="preserve">Lēzeno jumtu  izolācija Paroc </t>
  </si>
  <si>
    <t xml:space="preserve">Izolācijas plèves ieklâšana </t>
  </si>
  <si>
    <t>Siltumizolācijas ieklāšana,  dībeļošana</t>
  </si>
  <si>
    <t xml:space="preserve">Lēzeno jumtu virskārtas izolācija </t>
  </si>
  <si>
    <t>Modificēta ruļveida seguma ieklāšana jumtam t.sk. karnīzes daļa</t>
  </si>
  <si>
    <t>Jumta kores izbūve</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</si>
  <si>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</si>
  <si>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</si>
  <si>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</si>
  <si>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</si>
  <si>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</si>
  <si>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Sniega barjeras RSSSB"</t>
  </si>
  <si>
    <t>Sniega barjeras, stiprinājumi, palīgmateriāli</t>
  </si>
  <si>
    <t>Skārda atloka montāža</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</si>
  <si>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</si>
  <si>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</si>
  <si>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</si>
  <si>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</si>
  <si>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</si>
  <si>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</si>
  <si>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</si>
  <si>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</si>
  <si>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</si>
  <si>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</si>
  <si>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</si>
  <si>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Grīda uz pārseguma</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</si>
  <si>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</si>
  <si>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</si>
  <si>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</si>
  <si>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</si>
  <si>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</si>
  <si>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</si>
  <si>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</si>
  <si>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</si>
  <si>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</si>
  <si>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kg</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</si>
  <si>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</si>
  <si>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</si>
  <si>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</si>
  <si>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</si>
  <si>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</si>
  <si>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</si>
  <si>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</si>
  <si>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</si>
  <si>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</si>
  <si>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</si>
  <si>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</si>
  <si>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</si>
  <si>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</si>
  <si>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</si>
  <si>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</si>
  <si>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</si>
  <si>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</si>
  <si>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</si>
  <si>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</si>
  <si>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</si>
  <si>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</si>
  <si>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</si>
  <si>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</si>
  <si>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</si>
  <si>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</si>
  <si>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</si>
  <si>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</si>
  <si>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</si>
  <si>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</si>
  <si>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</si>
  <si>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</si>
  <si>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</si>
  <si>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</si>
  <si>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</si>
  <si>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</si>
  <si>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</si>
  <si>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</si>
  <si>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</si>
  <si>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</si>
  <si>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</si>
  <si>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</si>
  <si>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</si>
  <si>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</si>
  <si>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</si>
  <si>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</si>
  <si>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</si>
  <si>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</si>
  <si>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</si>
  <si>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</si>
  <si>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</si>
  <si>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</si>
  <si>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</si>
  <si>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</si>
  <si>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</si>
  <si>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</si>
  <si>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</si>
  <si>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</si>
  <si>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</si>
  <si>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</si>
  <si>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</si>
  <si>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</si>
  <si>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</si>
  <si>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</si>
  <si>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</si>
  <si>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</si>
  <si>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</si>
  <si>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</si>
  <si>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</si>
  <si>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</si>
  <si>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</si>
  <si>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</si>
  <si>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</si>
  <si>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</si>
  <si>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</si>
  <si>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</si>
  <si>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</si>
  <si>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</si>
  <si>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</si>
  <si>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</si>
  <si>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</si>
  <si>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</si>
  <si>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</si>
  <si>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</si>
  <si>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</si>
  <si>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</si>
  <si>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</si>
  <si>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</si>
  <si>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</si>
  <si>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</si>
  <si>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</si>
  <si>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</si>
  <si>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</si>
  <si>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</si>
  <si>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</si>
  <si>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</si>
  <si>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</si>
  <si>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</si>
  <si>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</si>
  <si>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</si>
  <si>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</si>
  <si>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</si>
  <si>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</si>
  <si>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</si>
  <si>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</si>
  <si>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</si>
  <si>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</si>
  <si>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</si>
  <si>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</si>
  <si>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</si>
  <si>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</si>
  <si>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</si>
  <si>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</si>
  <si>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</si>
  <si>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</si>
  <si>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</si>
  <si>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</si>
  <si>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</si>
  <si>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</si>
  <si>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</si>
  <si>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</si>
  <si>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</si>
  <si>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</si>
  <si>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</si>
  <si>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</si>
  <si>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</si>
  <si>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</si>
  <si>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 xml:space="preserve">Dībelis </t>
  </si>
  <si>
    <t>Fasādes  gruntēšana</t>
  </si>
  <si>
    <t>Armējošā sieta  iestrāde fasādei-cokolam</t>
  </si>
  <si>
    <t>Stiklašķiedras siets fasādei</t>
  </si>
  <si>
    <t>Fasādes-cokola  gruntēšana</t>
  </si>
  <si>
    <t>Dekoratīvā apmetuma ierīkošana fasādei-cokolam</t>
  </si>
  <si>
    <t>Cokola krāsošana ar gruntskrāsu</t>
  </si>
  <si>
    <t>Cokola krāsošana ar fasādes krāsu</t>
  </si>
  <si>
    <t>Fasāde</t>
  </si>
  <si>
    <t>Dažādi darbi</t>
  </si>
  <si>
    <t>Avārijapgaismes sistēma</t>
  </si>
  <si>
    <t xml:space="preserve">Centrālā baterijas sistēma, komplektā ar kontoles un vadības ierīcēm.         Izmēri 472x266x140.    AC: 1-fāze 230V, 50/60 Hz , izejas spriegums 230 V AC un 216V DC, baterijas ietilpība 12Ah, IP20.   </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</si>
  <si>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</si>
  <si>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</si>
  <si>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</si>
  <si>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</si>
  <si>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</si>
  <si>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</si>
  <si>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</si>
  <si>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</si>
  <si>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</si>
  <si>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</si>
  <si>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</si>
  <si>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</si>
  <si>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</si>
  <si>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</si>
  <si>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</si>
  <si>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</si>
  <si>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</si>
  <si>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Kāpnes K-2 Sp2 pamats BK 16.3</t>
  </si>
  <si>
    <t>Kāpnes K-3SP1 , Sp2 pamats BK 16.4</t>
  </si>
  <si>
    <t>Kāpnes K-4SP1 , Sp2 pamats BK 16.5</t>
  </si>
  <si>
    <t>1a</t>
  </si>
  <si>
    <t>1b</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</si>
  <si>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</si>
  <si>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</si>
  <si>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</si>
  <si>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</si>
  <si>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</si>
  <si>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</si>
  <si>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</si>
  <si>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</si>
  <si>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</si>
  <si>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</si>
  <si>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</si>
  <si>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</si>
  <si>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</si>
  <si>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</si>
  <si>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</si>
  <si>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</si>
  <si>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</si>
  <si>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</si>
  <si>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</si>
  <si>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</si>
  <si>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</si>
  <si>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</si>
  <si>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</si>
  <si>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</si>
  <si>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</si>
  <si>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</si>
  <si>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</si>
  <si>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</si>
  <si>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</si>
  <si>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</si>
  <si>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</si>
  <si>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</si>
  <si>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</si>
  <si>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</si>
  <si>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</si>
  <si>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</si>
  <si>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</si>
  <si>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</si>
  <si>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</si>
  <si>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</si>
  <si>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</si>
  <si>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</si>
  <si>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</si>
  <si>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</si>
  <si>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</si>
  <si>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</si>
  <si>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</si>
  <si>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</si>
  <si>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</si>
  <si>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</si>
  <si>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</si>
  <si>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</si>
  <si>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</si>
  <si>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</si>
  <si>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</si>
  <si>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</si>
  <si>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</si>
  <si>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</si>
  <si>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</si>
  <si>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</si>
  <si>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</si>
  <si>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</si>
  <si>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</si>
  <si>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</si>
  <si>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</si>
  <si>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</si>
  <si>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</si>
  <si>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</si>
  <si>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</si>
  <si>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</si>
  <si>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</si>
  <si>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</si>
  <si>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</si>
  <si>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</si>
  <si>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</si>
  <si>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</si>
  <si>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</si>
  <si>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</si>
  <si>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</si>
  <si>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</si>
  <si>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</si>
  <si>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</si>
  <si>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</si>
  <si>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</si>
  <si>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</si>
  <si>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</si>
  <si>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</si>
  <si>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</si>
  <si>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</si>
  <si>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</si>
  <si>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</si>
  <si>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</si>
  <si>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</si>
  <si>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</si>
  <si>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</si>
  <si>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</si>
  <si>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</si>
  <si>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</si>
  <si>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</si>
  <si>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</si>
  <si>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</si>
  <si>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</si>
  <si>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</si>
  <si>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</si>
  <si>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</si>
  <si>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</si>
  <si>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</si>
  <si>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</si>
  <si>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</si>
  <si>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</si>
  <si>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</si>
  <si>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</si>
  <si>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</si>
  <si>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</si>
  <si>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</si>
  <si>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</si>
  <si>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</si>
  <si>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</si>
  <si>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</si>
  <si>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</si>
  <si>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</si>
  <si>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</si>
  <si>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</si>
  <si>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</si>
  <si>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</si>
  <si>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</si>
  <si>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</si>
  <si>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</si>
  <si>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</si>
  <si>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Gaisa pūtēju apsaistes komplekts ( Bypass vārsts BPV10; vārsts ar elektrisko piedziņu TBVC20 + SD230; lodveida ventilis AV 20)</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</si>
  <si>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</si>
  <si>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</si>
  <si>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</si>
  <si>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</si>
  <si>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</si>
  <si>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300x100</t>
  </si>
  <si>
    <t>500x300</t>
  </si>
  <si>
    <t>800x500</t>
  </si>
  <si>
    <t>900x600</t>
  </si>
  <si>
    <t>900x900</t>
  </si>
  <si>
    <t>1200x600</t>
  </si>
  <si>
    <t>1200x1200</t>
  </si>
  <si>
    <t>1800x600</t>
  </si>
  <si>
    <t>1800x1200</t>
  </si>
  <si>
    <t>2500x600</t>
  </si>
  <si>
    <t>2500x800</t>
  </si>
  <si>
    <t>2500x1200</t>
  </si>
  <si>
    <t xml:space="preserve">Tekstila difuzors C800/32000 FB M/NMS-2/LG </t>
  </si>
  <si>
    <t>Tekstila difuzors C400/17000 FB/NMS-2/LG</t>
  </si>
  <si>
    <t>1100x800</t>
  </si>
  <si>
    <t>1400x800</t>
  </si>
  <si>
    <t>FD-300x100</t>
  </si>
  <si>
    <t>FD-800x500</t>
  </si>
  <si>
    <t>FD-900x900</t>
  </si>
  <si>
    <t>FD-600-600-630</t>
  </si>
  <si>
    <t>FD-800-800-800</t>
  </si>
  <si>
    <t>FD-1900x1000</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</si>
  <si>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</si>
  <si>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</si>
  <si>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</si>
  <si>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</si>
  <si>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</si>
  <si>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</si>
  <si>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</si>
  <si>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</si>
  <si>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</si>
  <si>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</si>
  <si>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</si>
  <si>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</si>
  <si>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</si>
  <si>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</si>
  <si>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</si>
  <si>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</si>
  <si>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</si>
  <si>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</si>
  <si>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</si>
  <si>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</si>
  <si>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</si>
  <si>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</si>
  <si>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</si>
  <si>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</si>
  <si>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</si>
  <si>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</si>
  <si>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</si>
  <si>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</si>
  <si>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</si>
  <si>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</si>
  <si>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</si>
  <si>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</si>
  <si>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</si>
  <si>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</si>
  <si>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</si>
  <si>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</si>
  <si>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</si>
  <si>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</si>
  <si>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</si>
  <si>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</si>
  <si>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</si>
  <si>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</si>
  <si>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</si>
  <si>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</si>
  <si>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</si>
  <si>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</si>
  <si>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</si>
  <si>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</si>
  <si>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</si>
  <si>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</si>
  <si>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</si>
  <si>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</si>
  <si>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</si>
  <si>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</si>
  <si>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</si>
  <si>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</si>
  <si>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</si>
  <si>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</si>
  <si>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</si>
  <si>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</si>
  <si>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</si>
  <si>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</si>
  <si>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</si>
  <si>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</si>
  <si>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</si>
  <si>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</si>
  <si>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</si>
  <si>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</si>
  <si>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</si>
  <si>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</si>
  <si>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</si>
  <si>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</si>
  <si>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</si>
  <si>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</si>
  <si>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</si>
  <si>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</si>
  <si>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</si>
  <si>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</si>
  <si>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</si>
  <si>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</si>
  <si>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</si>
  <si>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</si>
  <si>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</si>
  <si>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</si>
  <si>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</si>
  <si>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</si>
  <si>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</si>
  <si>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</si>
  <si>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</si>
  <si>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</si>
  <si>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</si>
  <si>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</si>
  <si>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</si>
  <si>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</si>
  <si>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</si>
  <si>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</si>
  <si>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</si>
  <si>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</si>
  <si>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</si>
  <si>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</si>
  <si>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</si>
  <si>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</si>
  <si>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</si>
  <si>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</si>
  <si>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</si>
  <si>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</si>
  <si>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</si>
  <si>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</si>
  <si>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</si>
  <si>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</si>
  <si>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</si>
  <si>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</si>
  <si>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</si>
  <si>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</si>
  <si>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</si>
  <si>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</si>
  <si>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</si>
  <si>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</si>
  <si>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</si>
  <si>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</si>
  <si>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</si>
  <si>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</si>
  <si>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</si>
  <si>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</si>
  <si>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</si>
  <si>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</si>
  <si>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</si>
  <si>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</si>
  <si>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</si>
  <si>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</si>
  <si>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</si>
  <si>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</si>
  <si>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</si>
  <si>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</si>
  <si>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</si>
  <si>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</si>
  <si>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</si>
  <si>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</si>
  <si>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</si>
  <si>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</si>
  <si>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</si>
  <si>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</si>
  <si>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</si>
  <si>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</si>
  <si>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</si>
  <si>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</si>
  <si>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</si>
  <si>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</si>
  <si>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</si>
  <si>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</si>
  <si>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Jumta kāpnes h=9m montāža</t>
  </si>
  <si>
    <t>Jumta lūkas 0,6x0,9m montāža t.sk. Pieslēgumi</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</si>
  <si>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</si>
  <si>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</si>
  <si>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</si>
  <si>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</si>
  <si>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</si>
  <si>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</si>
  <si>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</si>
  <si>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</si>
  <si>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</si>
  <si>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</si>
  <si>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</si>
  <si>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</si>
  <si>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</si>
  <si>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</si>
  <si>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</si>
  <si>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</si>
  <si>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</si>
  <si>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</si>
  <si>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</si>
  <si>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</si>
  <si>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</si>
  <si>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</si>
  <si>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</si>
  <si>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</si>
  <si>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</si>
  <si>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</si>
  <si>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</si>
  <si>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</si>
  <si>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</si>
  <si>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</si>
  <si>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</si>
  <si>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</si>
  <si>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</si>
  <si>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</si>
  <si>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</si>
  <si>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</si>
  <si>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</si>
  <si>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</si>
  <si>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</si>
  <si>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</si>
  <si>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</si>
  <si>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</si>
  <si>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</si>
  <si>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</si>
  <si>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</si>
  <si>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</si>
  <si>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</si>
  <si>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</si>
  <si>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</si>
  <si>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</si>
  <si>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</si>
  <si>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</si>
  <si>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</si>
  <si>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</si>
  <si>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</si>
  <si>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</si>
  <si>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</si>
  <si>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</si>
  <si>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</si>
  <si>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</si>
  <si>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</si>
  <si>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</si>
  <si>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</si>
  <si>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</si>
  <si>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</si>
  <si>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</si>
  <si>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</si>
  <si>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</si>
  <si>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</si>
  <si>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</si>
  <si>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</si>
  <si>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</si>
  <si>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</si>
  <si>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</si>
  <si>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</si>
  <si>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</si>
  <si>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</si>
  <si>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</si>
  <si>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</si>
  <si>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</si>
  <si>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</si>
  <si>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</si>
  <si>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</si>
  <si>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</si>
  <si>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</si>
  <si>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</si>
  <si>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</si>
  <si>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</si>
  <si>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</si>
  <si>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</si>
  <si>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</si>
  <si>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</si>
  <si>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</si>
  <si>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</si>
  <si>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</si>
  <si>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</si>
  <si>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</si>
  <si>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</si>
  <si>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</si>
  <si>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</si>
  <si>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</si>
  <si>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</si>
  <si>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</si>
  <si>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</si>
  <si>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</si>
  <si>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</si>
  <si>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</si>
  <si>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</si>
  <si>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</si>
  <si>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</si>
  <si>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</si>
  <si>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</si>
  <si>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</si>
  <si>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</si>
  <si>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</si>
  <si>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</si>
  <si>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</si>
  <si>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</si>
  <si>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Jika, Oras</t>
  </si>
  <si>
    <t>Qs=196.0kW, XB 66L-SB-1-36</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</si>
  <si>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</si>
  <si>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</si>
  <si>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</si>
  <si>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</si>
  <si>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</si>
  <si>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</si>
  <si>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</si>
  <si>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</si>
  <si>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</si>
  <si>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</si>
  <si>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</si>
  <si>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</si>
  <si>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</si>
  <si>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Gaisa mitrināšanas mitruma sadalīšanas elementi telpā ar 8 sprauslām un ventilatoru</t>
  </si>
  <si>
    <t>Sistēmas dezinfekcija</t>
  </si>
  <si>
    <t>Ūdens analīžu veikšana</t>
  </si>
  <si>
    <t>122a</t>
  </si>
  <si>
    <t>Cinkots kabeļu grīdas kanāls  60x40, C3</t>
  </si>
  <si>
    <t>Cinkota gaismas sliede  63x100, E-line Trilux</t>
  </si>
  <si>
    <t>Lietus ūdens notekas 100mm</t>
  </si>
  <si>
    <t>Kravas pārkraušanas platforma BK 16,8</t>
  </si>
  <si>
    <t xml:space="preserve">Deformācijas šuves izbūve </t>
  </si>
  <si>
    <t>Būvbedres un tranšejas aizbēršana ar buldozeru ar pievesto smilti pamatiem ar blietēšanu, smilts filtrācijas koef.≥1m/dn</t>
  </si>
  <si>
    <t>Būvbedres un tranšejas aizbēršana ar rokām ar pievesto smilti pamatiem ar blietēšanu, smilts filtrācijas koef.≥1m/dn</t>
  </si>
  <si>
    <t>Modificēta bitumena ruļļu seguma apakšklājs (SBS, EPP, biezums ≥ 2,8mm, svars  ≥ 3kg/m2)  , propāns, palīgiekārtas k=1,17</t>
  </si>
  <si>
    <t>Modificēta bitumena ruļļu seguma virsklājs (SBS, EKP, biezums ≥ 4mm, svars  ≥ 5kg/m2) , propāns, palīgiekārtas k=1,17</t>
  </si>
  <si>
    <t>Telfera  tērauda konstrukcijas (BK-06.1)</t>
  </si>
  <si>
    <t>9.pielikums
Atklātā konkursa „ Ražošanas ēkas Nr.7 būvniecība Ventspils Augsto tehnoloģiju parkā”
nolikumam, iepirkuma identifikācijas Nr. VBOP 2018/159 ERAF</t>
  </si>
  <si>
    <t>Klātbūtnes sensors, IP20,  Steinel PC PRO Dual HF vai ekvivalents, augstfrekvences, z/a</t>
  </si>
  <si>
    <t>Klātbūtnes sensors, IP54,  Steinel PC PRO IR Quattro vai ekvivalents, v/a augstfrekvences</t>
  </si>
  <si>
    <t xml:space="preserve">Klātbūtnes sensors, IP20,  Steinel PC PRO HF 360  vai ekvivalents, z/a augstfrekvences </t>
  </si>
  <si>
    <t>Klātbūtnes sensors, IP54,  Steinel PC PRO HF 360 vai ekvivalents, z/a augstfrekvences</t>
  </si>
  <si>
    <t>Klātbūtnes sensors, IP54,  Steinel PC PRO IR Quattro SLIM vai ekvivalents, v/a augstfrekvences</t>
  </si>
  <si>
    <t>Kontaktligzdu Grīdas kārba 6-v 72x199x199mm OptiLine 45  vai ekvivalents ar 6gab kontaktligzdām .</t>
  </si>
  <si>
    <t>Aizsargcaurule , 750N, D=160mm</t>
  </si>
  <si>
    <t>Aizsargcaurule , 750N, D=110mm</t>
  </si>
  <si>
    <t>Aizsargcaurule, 750N, D=50mm</t>
  </si>
  <si>
    <t>Aizsargcaurule , 450N, D=40mm</t>
  </si>
  <si>
    <t xml:space="preserve">Gluda caurule D=63mm 750N  pelēka </t>
  </si>
  <si>
    <t xml:space="preserve">Gluda caurule D=40mm 750N  pelēka </t>
  </si>
  <si>
    <t>Aruba 3810M 48G (JL074A) PoE+ vai ekvivalents</t>
  </si>
  <si>
    <t>HPE Aruba 3810M 4SFP+ Module vai ekvivalents</t>
  </si>
  <si>
    <t>Aruba X372 54VDC 1050W 110-240VAC Power Supply (JL087A) vai ekvivalents</t>
  </si>
  <si>
    <t>Tērauda radiators Purmo "Compact"  vai ekvivalents komplektā ar montāžas stiprinājumiem, atgaisotāju, korķiem</t>
  </si>
  <si>
    <t>Tērauda radiators Purmo "Compact" vai ekvivalents komplektā ar montāžas stiprinājumiem, atgaisotāju, korķiem</t>
  </si>
  <si>
    <t>Zehnder ZIP ECO 6m  vai ekvivalents</t>
  </si>
  <si>
    <t>Zehnder ZIP ECO 5m vai ekvivalents</t>
  </si>
  <si>
    <t>Zehnder ZIP 4m vai ekvivalents</t>
  </si>
  <si>
    <t>Zehnder VSRK-25 plūsmas regulat. vai ekvivalents kompl. ar atgaitas vārstu DN25 , PN 16</t>
  </si>
  <si>
    <t>Honeywell CM707  vai ekvivalents Telpas programmējams kontrolieris</t>
  </si>
  <si>
    <t>SWS12 vai ekvivalents</t>
  </si>
  <si>
    <t>VOS 20 vai ekvivalents</t>
  </si>
  <si>
    <t xml:space="preserve">ALPHA2 25-40 130 vai ekvivalents </t>
  </si>
  <si>
    <t>ALPHA2 25-50 130  vai ekvivalents</t>
  </si>
  <si>
    <t>MAGNA 3 25-60 vai ekvivalents</t>
  </si>
  <si>
    <t>CBM 125-1,2 vai ekvivalents</t>
  </si>
  <si>
    <t>EAGLE F 160 vai ekvivalents</t>
  </si>
  <si>
    <t>EAGLE F 200 vai ekvivalents</t>
  </si>
  <si>
    <t>TRB-315©  vai ekvivalents</t>
  </si>
  <si>
    <t>TRB-400(C) vai ekvivalents</t>
  </si>
  <si>
    <t>SV-1-200-100 vai ekvivalents</t>
  </si>
  <si>
    <t>SV-1-300-100 vai ekvivalents</t>
  </si>
  <si>
    <t>SV-1-500-300 vai ekvivalents</t>
  </si>
  <si>
    <t>SV-1-800-500 vai ekvivalents</t>
  </si>
  <si>
    <t>SV-1-1000-500 vai ekvivalents</t>
  </si>
  <si>
    <t>USS/I-1900-1000 vai ekvivalents</t>
  </si>
  <si>
    <t>ALGc 300-100+TRGc 300-100-160 vai ekvivalents</t>
  </si>
  <si>
    <t>SLBGU 630 1500 100 vai ekvivalents</t>
  </si>
  <si>
    <t>IGC-125 vai ekvivalents</t>
  </si>
  <si>
    <t>Minerālvates siltumizolācija "Isover" CLIMCOVER CR1 ALU2  vai ekvivalents</t>
  </si>
  <si>
    <t>UTK/C-400-400-400 vai ekvivalents</t>
  </si>
  <si>
    <t>UTK/C-500-500-500 vai ekvivalents</t>
  </si>
  <si>
    <t>UTK/C-800-800-800 vai ekvivalents</t>
  </si>
  <si>
    <t>UTK/R-500x300 vai ekvivalents</t>
  </si>
  <si>
    <t>CADENZA 2000-800-2450 vai ekvivalents</t>
  </si>
  <si>
    <t>CADENZA 2200-800-2450 vai ekvivalents</t>
  </si>
  <si>
    <t>SLBGU 500 1500 100 vai ekvivalents</t>
  </si>
  <si>
    <t>SLCU 200 1200 100 vai ekvivalents</t>
  </si>
  <si>
    <t>SLCU 630 1200 100 vai ekvivalents</t>
  </si>
  <si>
    <t>SLCU 800 1200 100 vai ekvivalents</t>
  </si>
  <si>
    <t>SORDO-P 1000-2000 vai ekvivalents</t>
  </si>
  <si>
    <t>Minerālvates siltumizolācija "Isover" CLIMCOVER CR2 ALU2  vai ekvivalents</t>
  </si>
  <si>
    <t>PTS/B-100 vai ekvivalents</t>
  </si>
  <si>
    <t>PTS/B-125 vai ekvivalents</t>
  </si>
  <si>
    <t>PTS/B-160 vai ekvivalents</t>
  </si>
  <si>
    <t>PTS/B-200 vai ekvivalents</t>
  </si>
  <si>
    <t>PTS/B-250 vai ekvivalents</t>
  </si>
  <si>
    <t>PTS/B-315 vai ekvivalents</t>
  </si>
  <si>
    <t>PTS/B-400 vai ekvivalents</t>
  </si>
  <si>
    <t>PTS/B-500 vai ekvivalents</t>
  </si>
  <si>
    <t>EAGLE 160-600+ALS 125-160 vai ekvivalents</t>
  </si>
  <si>
    <t>EAGLE 250-600+ALS 200-250 vai ekvivalents</t>
  </si>
  <si>
    <t>EAGLE W 400-200+ALV 400-200-160 vai ekvivalents</t>
  </si>
  <si>
    <t>PELICAN CE 200-600+ALS 160-200 vai ekvivalents</t>
  </si>
  <si>
    <t>PELICAN CE 250-600+ALS 200-250 vai ekvivalents</t>
  </si>
  <si>
    <t>KSO-100 vai ekvivalents</t>
  </si>
  <si>
    <t>KSO-125 vai ekvivalents</t>
  </si>
  <si>
    <t>USS/I-900-600 vai ekvivalents</t>
  </si>
  <si>
    <t>USS/I-1300-900 vai ekvivalents</t>
  </si>
  <si>
    <t>USS/I-1600-1400 vai ekvivalents</t>
  </si>
  <si>
    <t>USS/I-2000-1400 vai ekvivalents</t>
  </si>
  <si>
    <t>VHL 250 315 vai ekvivalents</t>
  </si>
  <si>
    <t>VHL 315 400 vai ekvivalents</t>
  </si>
  <si>
    <t>UTK/C-400-400-400+LM230A vai ekvivalents</t>
  </si>
  <si>
    <t>Jumta ventilators DHS 400E4 vai ekvivalents komplektā ar VKS pretvārstu; ātruma regulatoru; jumta kārbu un ASK pāreju</t>
  </si>
  <si>
    <t>Kanāla ventilators K 100 EC vai ekvivalents komplektā ar ātruma regulatoru</t>
  </si>
  <si>
    <t>Kanāla ventilators PRIO 160 EC vai ekvivalents komplektā ar ātruma regulatoru</t>
  </si>
  <si>
    <t>Kanāla ventilators PRIO 200 EC vai ekvivalents komplektā ar ātruma regulatoru</t>
  </si>
  <si>
    <t>FFR 125 F5 vai ekvivalents</t>
  </si>
  <si>
    <t>Honeywell aktuators vai ekvivalents M30 x 1,5mm, 230 V, 3W, 4mm</t>
  </si>
  <si>
    <t>Trīsgaitas vārsts ar elektrisko piedziņu (Belimo vai ekvivalents)</t>
  </si>
  <si>
    <t>Ūgunsdzēsības sūkņi - daudzsūkņu iekārta darba+rezerves HUNI CR 10/B vai ekvivalents, komplektā ar mazo sūkni CR 3-15 "Grundfos" vai ekvivalents, komplektā ar vadības automātiku, apsaistes cauruļvadiem, armatūru un tērauda fasondaļām</t>
  </si>
  <si>
    <t>GLAC4141CD2.HE vai ekvivalents</t>
  </si>
  <si>
    <t>Condair vai ekvivalents</t>
  </si>
  <si>
    <t>Siltuma skaitītājs Multical 602  vai ekvivalents, ar plūsmas mērītāju Ultraflow,  Qnom. 15.0 m3/h Dn 50</t>
  </si>
  <si>
    <t>MAGNA 3 32-100  vai ekvivalents</t>
  </si>
  <si>
    <t>MAGNA 3 25-120 vai ekvivalents</t>
  </si>
  <si>
    <t>ALPHA 2 25-50 130 vai ekvivalents</t>
  </si>
  <si>
    <t>MAGNA 3 40-100 F vai ekvivalents</t>
  </si>
  <si>
    <t xml:space="preserve">Grunts LARAGRUNTS vai ekvivalents, divas kārtas </t>
  </si>
  <si>
    <t>Gruntējuma GF 021 vai ekvivalents, viena kārta</t>
  </si>
  <si>
    <t>Lodveida ventilis metināmais "NAVAL" vai ekvivalents</t>
  </si>
  <si>
    <t>Enkuru ierīkošana (Peikko PPM 39P vai ekvivalents)</t>
  </si>
  <si>
    <t>Enkuru ierīkošana (Peikko PPM 36P vai ekvivalents)</t>
  </si>
  <si>
    <t>Enkuru ierīkošana (Peikko HPM 20L vai ekvivalents)</t>
  </si>
  <si>
    <t>Hilti HIT HY M16 l=150 vai ekvivalents</t>
  </si>
  <si>
    <t>Hilti HIT HY M20 l=150 vai ekvivalents</t>
  </si>
  <si>
    <t>Sienu sendviča tipa paneļa b=200 mm RUUKI SPB 200WE ENERGY vai ekvivalents, montāža, tai skaitā visi papildelementi(stūri, cokola profili, ailu apdares elementi, skārda pieslēgumi, nosedzošie profili , stiprinājumi u.c.)</t>
  </si>
  <si>
    <t>Sienu sendviča tipa paneļa b=160 mm ar akmens vates siltumizolāciju montāža, tai skaitā visi papildelementi(stūri, cokola profili, ailu apdares elementi, skārda pieslēgumi, nosedzošie profili , stiprinājumi u.c.)RUUKKI SPB 160 WEE ENERGY vai ekvivalents</t>
  </si>
  <si>
    <t>Akmens vates (PAROC  vai ekvivalents) iestrāde   karkasā siltuma / skaņas izolācijai</t>
  </si>
  <si>
    <t>Paroc EXTRA  vai ekvivalents,100 mm</t>
  </si>
  <si>
    <t>Akmens vates (PAROC vai ekvivalents ) iestrāde   karkasā siltuma / skaņas izolācijai</t>
  </si>
  <si>
    <t>Paroc EXTRA vai ekvivalents, 100 mm</t>
  </si>
  <si>
    <t>Paroc EXTRA  vai ekvivalents,50 mm</t>
  </si>
  <si>
    <t>Termoprofila montāža RUUKKI  vai ekvivalents,h=200 t=2,5</t>
  </si>
  <si>
    <t>Jumta segums ar RUUKKI  vai ekvivalents, loksnēm. Valcprofils krāsots skārds, stiprinājumi. Gar asi 12</t>
  </si>
  <si>
    <t>Ruuki vai ekvivalents, nesošais profils T153-40L-840</t>
  </si>
  <si>
    <t>ROOFROCK 50 vai ekvivalents 30mm</t>
  </si>
  <si>
    <t>Paroc XMV 020 bas vai ekvivalents</t>
  </si>
  <si>
    <t xml:space="preserve">ROOFROCK 30E vai ekvivalents  izol.mat. 250mm  </t>
  </si>
  <si>
    <t>ROOFROCK 80 vai ekvivalents, 40mm</t>
  </si>
  <si>
    <t>Polistirols Tenapors EXTRA vai ekvivalents, 80 mm</t>
  </si>
  <si>
    <t>Hidroizolācija no plēves, 200mkr</t>
  </si>
  <si>
    <t xml:space="preserve">Paroc SSB vai ekvivalents 50mm </t>
  </si>
  <si>
    <t xml:space="preserve">Grīdas izlīdzināšana ar Vetonit 5500 vai ekvivalents, 10 mm biezumā </t>
  </si>
  <si>
    <t xml:space="preserve">Vetonit 5500 vai ekvivalents pamatlīdzinātājs betona grīdām </t>
  </si>
  <si>
    <t>Grīdas špaktelēšana ar Vetonit 3000 vai ekvivalents, 0-5 mm 3mm biezumā</t>
  </si>
  <si>
    <t xml:space="preserve">Vetonit 3000 vai ekvivalents nobeiguma līdzinātājs </t>
  </si>
  <si>
    <t>Knauf Flaechendicht vai ekvivalents  Hidroizolācija</t>
  </si>
  <si>
    <t>DOW STYROFOAM 250 A-N  vai ekvivalents, 100mm</t>
  </si>
  <si>
    <t>Līmēšanas java SAKRET BK  vai ekvivalents, 25kg</t>
  </si>
  <si>
    <t>Pamatu vertikālā hidroizolācija ar Mapelastic Smart vai ekvivalents</t>
  </si>
  <si>
    <t>Dziļumgrunts SAKRET TGW vai ekvivalents</t>
  </si>
  <si>
    <t>Līmēšanas un armēšanas java SAKRET BAK  vai ekvivalents</t>
  </si>
  <si>
    <t>Gruntskrāsa SAKRET PG vai ekvivalents ( zem dekoratīvā apmetuma)</t>
  </si>
  <si>
    <t>Sakret vai ekvivalents dekoratīvais apmetums</t>
  </si>
  <si>
    <t>Fasādei - Sakret FM primer vai ekvivalents</t>
  </si>
  <si>
    <t>Sakret FC vai ekvivalents krāsa</t>
  </si>
  <si>
    <t>Avārijas gaismeklis LED ~1W, izstiepts leņķis, D=100mm,H=37mm, 150lm, IP20, v/a, centrālai baterijas sistēmai</t>
  </si>
  <si>
    <t xml:space="preserve">Fasādes gaismeklis LED ~15W, 220x150x260mm, 1476lm, v/a, IP 66, IK 07  3000K,  WEEF SLS420 [E]  131-9534 vai ekvivalents
</t>
  </si>
  <si>
    <t>Gaismeklis LED~ 74W, 1475x65x65mm, 9992.5lm, v/a, IP 54, IK 06  4000K, 135 lm/W, piem TRILUX E-Line G2 B LED10000-840,  kalpošanas laiks &gt;50 000H, garantija 5gadi, L80B10, CRI&gt;80</t>
  </si>
  <si>
    <t>Avārijas gaismeklis LED ~3W, plats leņķis, 222x227mm, 360lm, IP 65, v/a, centrālai baterijas sistēmai, AWEX ODB 3x1W- CB 5.9 W  vai ekvivalents</t>
  </si>
  <si>
    <t xml:space="preserve">Avārijas gaismeklis LED ~6W, plats leņķis, D=202mm, H=58mm, 600lm, IP65, v/a, centrālai baterijas sistēmai,  piem.AWEX AXNO_3W_B 6.1W </t>
  </si>
  <si>
    <t xml:space="preserve">Avārijas gaismeklis LED ~1W, plats leņķis, 132x132x54mm, 140lm, IP41, v/a, centrālai baterijas sistēmai, piem. AWEX LV2U/1W - CB  LOVATO II
</t>
  </si>
  <si>
    <t>Avārijas gaismeklis LED ~6W, plats leņķis, D=202mm, H=58mm, 600lm, IP65, v/a, centrālai baterijas sistēmai,  piem.AWEX AXNR/6W/B/SE</t>
  </si>
  <si>
    <t xml:space="preserve">Avārijas gaismeklis LED ~6W, plats leņķis, D=202mm, H=58mm, 620m, IP65, v/a, centrālai baterijas sistēmai,  piem.AWEX AXNU/6W/B/SE 
</t>
  </si>
  <si>
    <t xml:space="preserve">Avārijas gaismeklis LED~ 1W, plats leņķis, D=100mm,H=37mm, 150lm, IP20, v/a, centrālai baterijas sistēmai,  piem.AWEX AXPU/1W/Z/CB/ADE/WH </t>
  </si>
  <si>
    <t xml:space="preserve">Avārijas gaismeklis LED ~3W, plats leņķis, 132x132x54mm, 370lm, IP41, v/a, centrālai baterijas sistēmai, piem.AWEX LV2U/3W - CB 3 W  LOVATO II </t>
  </si>
  <si>
    <t xml:space="preserve">Evakuācijas gaismeklis LED ~2W, 337x189mm iekarams, IP 44, v/a, centrālai baterijas sistēmai, FZLV 24V DC,  piem.AWEX INFINITY II ALL  </t>
  </si>
  <si>
    <t xml:space="preserve">Fasādes gaismeklis LED ~32W, 265x210x65mm,3500lm, v/a, IP 65, IK 10  4000K, 110 lm/W,  piem.TRILUX Combial 20-RB8R/3500-740 1G1W 32 W
</t>
  </si>
  <si>
    <t xml:space="preserve">Fasādes gaismeklis LED ~15W, D=263mm, H=100mm, 1970lm, v/a, IP 55, IK 10  4000K, piem. WEEF  DLS229 LED-FT 195-9527
</t>
  </si>
  <si>
    <t xml:space="preserve">Fasādes gaismeklis LED ~28W, 220x150x260mm, 2952lm, v/a, IP 66, IK 07  3000K, piem.  WEEF SLS420 [E/M]  131-9544
</t>
  </si>
  <si>
    <t xml:space="preserve">Fasādes gaismeklis LED~ 15W, 220x150x260mm, 1476lm, v/a, IP 66, IK 07  3000K, piem.  WEEF SLS420 [M]  131-9533 
</t>
  </si>
  <si>
    <t>Jika vai evivalents</t>
  </si>
  <si>
    <t>Jika Mio Hospital 64x55, Oras vai evivalents</t>
  </si>
  <si>
    <t>Oras vai evivalents</t>
  </si>
  <si>
    <t>Condair vai ekvivalenta adiabātiskā mitrināšanas sistēma</t>
  </si>
  <si>
    <t xml:space="preserve">Gaismeklis LED ~92W, 320x342x65mm, 13195lm, v/a, IP 65, IK 08  4000K, ~143lm/W, piem. TRILUX Mirona Fit TB LED13000-840,  kalpošanas laiks &gt;50 000H, garantija 5gadi, L80B10, CRI&gt;80,
</t>
  </si>
  <si>
    <t xml:space="preserve">Gaismeklis LED~ 41W, 1475x65x65mm, 6500lm, v/a, IP 54, IK 06  4000K, ~160 lm/W, piem.TRILUX E-Line  B LED6500-840,  kalpošanas laiks &gt;50 000H, garantija 5gadi, L80B10, CRI&gt;80, vai ekvivalents
</t>
  </si>
  <si>
    <t>Gaismeklis LED ~181W, 650x342x110mm, 26390lm, v/a, IP 65, IK 07  4000K, ~145.8 lm/W, piem. TRILUX Mirona Fit-Spo TB LED 26000-840,  kalpošanas laiks &gt;50 000H, garantija 5gadi, L80B10, CRI&gt;80</t>
  </si>
  <si>
    <t xml:space="preserve">Gaismeklis LED~ 50W, D=650mm, h=20mm, 6000lm, v/a, IP 40,  4000K,~ 119.98 lm/W, piem. TRILUX LateraloR H1 BLGS 6000-840 01 ETDD, kalpošanas laiks &gt;50 000H, garantija 5gadi, L80B10, CRI&gt;80
</t>
  </si>
  <si>
    <t>Gaismeklis LED~ 9W, D=150mm, 1000lm, v/a, IP 54,  3000K, ~111 lm/W, piem. TRILUX InperlaLP C05 BR19 1000-830 01 ET, kalpošanas laiks &gt;50 000H, garantija 5gadi, L80B10, CRI&gt;80</t>
  </si>
  <si>
    <t>Gaismeklis LED ~31W, 1500x88x77mm, 5700lm, v/a, IP 66,IK 04  4000K,~ 122.56 lm/W, piem.TRILUX Olexeon 1200 B 4000-840 ET, kalpošanas laiks &gt;50 000H, garantija 5gadi, L80B10, CRI&gt;80</t>
  </si>
  <si>
    <t>Gaismeklis LED ~40W, 595x595mm, 4000lm, v/a, IP 40,  4000K, ~100 lm/W, piem. TRILUX ArimoS M73 CDP LED4000-840 ET, kalpošanas laiks &gt;50 000H, garantija 5gadi, L80B10, CRI&gt;80</t>
  </si>
  <si>
    <t xml:space="preserve">Gaismeklis LED ~74W, 1475x65x65mm, 9996lm, v/a, IP 54, IK 06  4000K, ~135 lm/W, piem.TRILUX E-Line G2 T LED10000-840 ,  kalpošanas laiks &gt;50 000H, garantija 5gadi, L80B10, CRI&gt;80,
</t>
  </si>
  <si>
    <t>Gaismeklis LED ~35W, 1500x88x70mm, 5396lm, v/a, IP 54, IK 06  4000K, ~154 lm/W, piem. TRILUX E-Line B LED5500-840, kalpošanas laiks &gt;50 000H, garantija 5gadi, L80B10, CRI&gt;80,</t>
  </si>
  <si>
    <t>Gaismeklis LED ~36W, 1200x88x77mm, 4000lm, v/a, IP 66,IK 04  4000K, ~111 lm/W, piem. TRILUX Olexeon 1200 B 4000-840 ET,  kalpošanas laiks &gt;50 000H, garantija 5gadi, L80B10, CRI&gt;80</t>
  </si>
  <si>
    <t xml:space="preserve">Gaismeklis LED ~16W, D=150mm, 1700lm, z/a, IP 54,  3000K,~ 112.4 lm/W, piem. TRILUX InperlaLP C05 HR22 1800-830 01 ET, kalpošanas laiks &gt;50 000H, garantija 5gadi, L80B10, CRI&gt;80
</t>
  </si>
  <si>
    <t>Gaismeklis LED ~16W, D=150mm, 1800lm, z/a, IP 54,  4000K, ~112.4 lm/W, piem. TRILUX InperlaLP C05 HR22 1800-840 01 ET, kalpošanas laiks &gt;50 000H, garantija 5gadi, L80B10, CRI&gt;80</t>
  </si>
  <si>
    <t>Gaismeklis LED ~53W, 1500x88x77mm, 5700lm, v/a, IP 66,IK 04  4000K, ~107.53 lm/W, piem. TRILUX Olexeon 1500 B 6000-840 ET, kalpošanas laiks &gt;50 000H, garantija 5gadi, L80B10, CRI&gt;80</t>
  </si>
  <si>
    <t xml:space="preserve">Gaismeklis LED ~9W, D=150mm, 1000lm, v/a, IP 54,  4000K,~ 111 lm/W, TRILUX InperlaLP C05 BR19 1000-840 01 ET, kalpošanas laiks &gt;50 000H, garantija 5gadi, L80B10, CRI&gt;80, vai ekvivalents
</t>
  </si>
  <si>
    <t>Gaismeklis LED~ 18W, D=316mm, 1800lm, v/a, IP 440,  4000K, ~100 lm/W, TRILUX Onplana D09 CDP19 2000-840 01 ET, kalpošanas laiks &gt;50 000H, garantija 5gadi, L80B10, CRI&gt;80, vai ekvivalents</t>
  </si>
  <si>
    <t>Gaismeklis LED ~61W, 1203x200x45mm, 6700lm, v/a, IP 20,  4000K, ~109.81 lm/W, piem. TRILUX Lunexo H1 CDP-I 6500 840 01 ETDD, kalpošanas laiks &gt;50 000H, garantija 5gadi, L80B10, CRI&gt;80</t>
  </si>
  <si>
    <t>Gaismeklis LED ~17W, D=400mm, h=68mm, 2000lm, v/a, IP 40,  4000K, ~117.64 lm/W, piem. TRILUX PolaronIQ H2D LED2000-840, kalpošanas laiks &gt;50 000H, garantija 5gadi, L80B10, CRI&gt;80</t>
  </si>
  <si>
    <t>Gaismeklis LED ~25W, D=150mm, 2700lm, v/a, IP 54,  4000K,~ 107.95 lm/W, piem. TRILUX InperlaLP C05 HR22 2700-840 01 ET, kalpošanas laiks &gt;50 000H, garantija 5gadi, L80B10, CRI&gt;80</t>
  </si>
  <si>
    <t xml:space="preserve">Fasādes gaismeklis LED ~28W, D=154mm, H=176 2951lm, v/a, IP 65, IK 07  4000K, ~160 lm/W,  piem.WEEF DAC220 [B] LED 134-1424 , iebūvēts jumta konstrukcijā
</t>
  </si>
  <si>
    <t>Kabelis UTP Kat.5, iekš. Instalācijai</t>
  </si>
  <si>
    <t>Kabeļu izbūve, instalācijas un papildus materiāli</t>
  </si>
  <si>
    <t xml:space="preserve">Cat5 UTP patch kabelis 1.0m </t>
  </si>
  <si>
    <t xml:space="preserve">Cat5 UTP patch kabelis 3.0m </t>
  </si>
  <si>
    <t>Cat5 UTP 1m</t>
  </si>
  <si>
    <t>Cat5 UTP 3m</t>
  </si>
  <si>
    <t>Patch panelis Cat5</t>
  </si>
  <si>
    <t xml:space="preserve">24p Cat5 UTP B3 </t>
  </si>
  <si>
    <t>Bīdamo vārtu izbūve ar automātiku 7,2x2.0(H) m</t>
  </si>
  <si>
    <t>Vārtu izbūve     6,2x2.0(H)m ar automātiku</t>
  </si>
  <si>
    <t>Vārtiņu izbūve  1,4x2.0(H) m</t>
  </si>
  <si>
    <t>Projektējamais žogs no SIA "Preiss Būve". Žoga marka "NYLOFLOR 3M", stabi
"NYLOFLOR", kur viena žoga paneļa izmēri 3000x1930h mm. Tonis: RAL 6005 (zaļš) vai ekvivalents ierīkošana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</si>
</sst>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Red]\-#,##0\ &quot;€&quot;"/>
    <numFmt numFmtId="165" formatCode="_-* #,##0.00_-;\-* #,##0.00_-;_-* &quot;-&quot;??_-;_-@_-"/>
    <numFmt numFmtId="166" formatCode="_-* #,##0.00_-;\-* #,##0.00_-;_-* \-??_-;_-@_-"/>
    <numFmt numFmtId="167" formatCode="m\o\n\th\ d\,\ yyyy"/>
    <numFmt numFmtId="168" formatCode="#.00"/>
    <numFmt numFmtId="169" formatCode="#."/>
    <numFmt numFmtId="170" formatCode="0.0"/>
    <numFmt numFmtId="171" formatCode="#,##0.0"/>
  </numFmts>
  <fonts count="72">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0"/>
      <name val="Arial"/>
      <family val="2"/>
      <charset val="186"/>
    </font>
    <font>
      <b/>
      <i/>
      <u/>
      <sz val="12"/>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sz val="11"/>
      <color rgb="FFFF0000"/>
      <name val="Calibri"/>
      <family val="2"/>
      <charset val="186"/>
      <scheme val="minor"/>
    </font>
    <font>
      <sz val="11"/>
      <color rgb="FFFF0000"/>
      <name val="Calibri"/>
      <family val="2"/>
      <scheme val="minor"/>
    </font>
    <font>
      <sz val="12"/>
      <color rgb="FFFF0000"/>
      <name val="Arial Narrow"/>
      <family val="2"/>
      <charset val="186"/>
    </font>
    <font>
      <sz val="11"/>
      <name val="Calibri"/>
      <family val="2"/>
      <scheme val="minor"/>
    </font>
    <font>
      <b/>
      <i/>
      <sz val="11"/>
      <name val="Calibri"/>
      <family val="2"/>
      <scheme val="minor"/>
    </font>
    <font>
      <b/>
      <u/>
      <sz val="10"/>
      <name val="Arial"/>
      <family val="2"/>
      <charset val="186"/>
    </font>
    <font>
      <b/>
      <sz val="11"/>
      <name val="Cambria"/>
      <family val="2"/>
      <charset val="204"/>
      <scheme val="major"/>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s>
  <cellStyleXfs count="210">
    <xf numFmtId="0" fontId="0" fillId="0" borderId="0"/>
    <xf numFmtId="0" fontId="12"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7" fillId="0" borderId="0" applyFill="0" applyBorder="0" applyAlignment="0" applyProtection="0"/>
    <xf numFmtId="167" fontId="18" fillId="0" borderId="0">
      <protection locked="0"/>
    </xf>
    <xf numFmtId="168" fontId="18" fillId="0" borderId="0">
      <protection locked="0"/>
    </xf>
    <xf numFmtId="169" fontId="19" fillId="0" borderId="0">
      <protection locked="0"/>
    </xf>
    <xf numFmtId="169"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5"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4" fillId="0" borderId="0"/>
    <xf numFmtId="0" fontId="45" fillId="9" borderId="0" applyNumberFormat="0" applyBorder="0" applyAlignment="0" applyProtection="0"/>
    <xf numFmtId="0" fontId="46"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848">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6" fillId="0" borderId="0" xfId="36" applyFont="1" applyAlignment="1">
      <alignment vertical="center"/>
    </xf>
    <xf numFmtId="0" fontId="24" fillId="3" borderId="0" xfId="36" applyFont="1" applyFill="1"/>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0" fontId="13" fillId="0" borderId="24" xfId="0" applyFont="1" applyBorder="1" applyAlignment="1">
      <alignment horizontal="center" vertical="top"/>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0" borderId="29" xfId="42" applyFont="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3" fontId="13"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2" fontId="13" fillId="3" borderId="6" xfId="34" applyNumberFormat="1" applyFont="1" applyFill="1" applyBorder="1" applyAlignment="1" applyProtection="1">
      <alignment horizontal="center" vertical="center"/>
      <protection locked="0"/>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4" fillId="3" borderId="25" xfId="48" applyFont="1" applyFill="1" applyBorder="1"/>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70"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0" fillId="0" borderId="33" xfId="49" applyFont="1" applyBorder="1" applyAlignment="1">
      <alignment horizontal="left" vertical="top"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0" fontId="0" fillId="3" borderId="33" xfId="0" applyFont="1" applyFill="1" applyBorder="1" applyAlignment="1">
      <alignment horizontal="left"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3" fillId="3" borderId="24" xfId="51" applyNumberFormat="1" applyFont="1" applyFill="1" applyBorder="1" applyAlignment="1">
      <alignment horizontal="center" vertical="center" wrapText="1"/>
    </xf>
    <xf numFmtId="4" fontId="23" fillId="3" borderId="25" xfId="51" applyNumberFormat="1" applyFont="1" applyFill="1" applyBorder="1" applyAlignment="1">
      <alignment horizontal="center" vertical="center" wrapText="1"/>
    </xf>
    <xf numFmtId="4" fontId="23" fillId="3" borderId="25" xfId="51" applyNumberFormat="1" applyFont="1" applyFill="1" applyBorder="1" applyAlignment="1">
      <alignment horizontal="left"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22"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41"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2"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1"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25" fillId="0" borderId="0" xfId="36" applyFont="1" applyAlignment="1">
      <alignment horizontal="right"/>
    </xf>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0" fillId="3" borderId="24"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14" fillId="3" borderId="25" xfId="33" applyFont="1" applyFill="1" applyBorder="1" applyAlignment="1" applyProtection="1">
      <alignment horizontal="left" vertical="center" wrapText="1"/>
      <protection locked="0"/>
    </xf>
    <xf numFmtId="0" fontId="22" fillId="3" borderId="25" xfId="0" applyFont="1" applyFill="1" applyBorder="1" applyAlignment="1">
      <alignment horizontal="center" vertical="center"/>
    </xf>
    <xf numFmtId="49" fontId="13" fillId="3" borderId="25" xfId="56" applyNumberFormat="1" applyFont="1" applyFill="1" applyBorder="1" applyAlignment="1">
      <alignment horizontal="left" vertical="center" wrapText="1"/>
    </xf>
    <xf numFmtId="49" fontId="22" fillId="3" borderId="25" xfId="56" applyNumberFormat="1" applyFont="1" applyFill="1" applyBorder="1" applyAlignment="1">
      <alignment horizontal="center" vertical="center"/>
    </xf>
    <xf numFmtId="1" fontId="22" fillId="3" borderId="25" xfId="56" applyNumberFormat="1" applyFont="1" applyFill="1" applyBorder="1" applyAlignment="1">
      <alignment horizontal="center" vertical="center"/>
    </xf>
    <xf numFmtId="0" fontId="13"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22"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3" fillId="3" borderId="25" xfId="56" applyFont="1" applyFill="1" applyBorder="1" applyAlignment="1">
      <alignment horizontal="left" vertical="center" wrapText="1"/>
    </xf>
    <xf numFmtId="0" fontId="22" fillId="3" borderId="25" xfId="56" applyFont="1" applyFill="1" applyBorder="1" applyAlignment="1">
      <alignment horizontal="center" vertical="center" wrapText="1"/>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7" fillId="0" borderId="25" xfId="56" applyNumberFormat="1" applyFont="1" applyFill="1" applyBorder="1" applyAlignment="1">
      <alignment vertical="center" wrapText="1"/>
    </xf>
    <xf numFmtId="0" fontId="47" fillId="0" borderId="25" xfId="56" applyFont="1" applyFill="1" applyBorder="1" applyAlignment="1">
      <alignment horizontal="left" vertical="center"/>
    </xf>
    <xf numFmtId="4" fontId="47" fillId="0" borderId="25" xfId="0" applyNumberFormat="1" applyFont="1" applyBorder="1" applyAlignment="1">
      <alignment horizontal="center" vertical="center" wrapText="1"/>
    </xf>
    <xf numFmtId="3" fontId="47"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13" fillId="0" borderId="25" xfId="56" applyNumberFormat="1" applyFont="1" applyFill="1" applyBorder="1" applyAlignment="1">
      <alignment horizontal="center" vertical="center" wrapText="1"/>
    </xf>
    <xf numFmtId="2" fontId="47" fillId="0" borderId="25" xfId="56" applyNumberFormat="1" applyFont="1" applyFill="1" applyBorder="1" applyAlignment="1">
      <alignment horizontal="left" vertical="center" wrapText="1"/>
    </xf>
    <xf numFmtId="1" fontId="47" fillId="0" borderId="25" xfId="0" applyNumberFormat="1" applyFont="1" applyFill="1" applyBorder="1" applyAlignment="1">
      <alignment horizontal="center" vertical="center" wrapText="1"/>
    </xf>
    <xf numFmtId="4" fontId="47" fillId="0" borderId="25" xfId="0" applyNumberFormat="1" applyFont="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24" fillId="3" borderId="25" xfId="60" applyFont="1" applyFill="1" applyBorder="1"/>
    <xf numFmtId="0" fontId="23" fillId="0" borderId="25" xfId="56" applyNumberFormat="1" applyFont="1" applyFill="1" applyBorder="1" applyAlignment="1">
      <alignment horizontal="left" vertical="center" wrapText="1"/>
    </xf>
    <xf numFmtId="49" fontId="23" fillId="0" borderId="25" xfId="56" applyNumberFormat="1" applyFont="1" applyFill="1" applyBorder="1" applyAlignment="1">
      <alignment horizontal="center" vertical="center"/>
    </xf>
    <xf numFmtId="1" fontId="23" fillId="3" borderId="25" xfId="56" applyNumberFormat="1" applyFont="1" applyFill="1" applyBorder="1" applyAlignment="1">
      <alignment horizontal="center" vertical="center"/>
    </xf>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1"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0" fillId="3" borderId="25" xfId="0" applyFont="1" applyFill="1" applyBorder="1" applyAlignment="1">
      <alignment horizontal="center" vertical="top" wrapText="1"/>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70"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0" fontId="13" fillId="0" borderId="0" xfId="61" applyFont="1"/>
    <xf numFmtId="0" fontId="4" fillId="0" borderId="0" xfId="61"/>
    <xf numFmtId="0" fontId="48" fillId="0" borderId="0" xfId="61" applyFont="1" applyAlignment="1">
      <alignment horizontal="right"/>
    </xf>
    <xf numFmtId="0" fontId="14" fillId="0" borderId="0" xfId="61" applyFont="1" applyAlignment="1">
      <alignment horizontal="center"/>
    </xf>
    <xf numFmtId="0" fontId="50" fillId="0" borderId="0" xfId="61" applyFont="1" applyAlignment="1">
      <alignment horizontal="right" vertical="center" wrapText="1"/>
    </xf>
    <xf numFmtId="0" fontId="51" fillId="0" borderId="0" xfId="61" applyFont="1" applyAlignment="1">
      <alignment horizontal="right" wrapText="1"/>
    </xf>
    <xf numFmtId="0" fontId="15" fillId="0" borderId="0" xfId="61" applyFont="1" applyAlignment="1">
      <alignment horizontal="right"/>
    </xf>
    <xf numFmtId="0" fontId="52"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48"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3"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4" fillId="0" borderId="0" xfId="0" applyNumberFormat="1" applyFont="1"/>
    <xf numFmtId="0" fontId="55" fillId="0" borderId="0" xfId="0" applyFont="1" applyAlignment="1">
      <alignment horizontal="center" vertical="top" wrapText="1"/>
    </xf>
    <xf numFmtId="0" fontId="15" fillId="0" borderId="0" xfId="0" applyFont="1" applyAlignment="1">
      <alignment horizontal="left"/>
    </xf>
    <xf numFmtId="0" fontId="43" fillId="0" borderId="0" xfId="61" applyFont="1"/>
    <xf numFmtId="0" fontId="0" fillId="0" borderId="0" xfId="61" applyFont="1"/>
    <xf numFmtId="0" fontId="56" fillId="0" borderId="0" xfId="0" applyFont="1" applyBorder="1" applyAlignment="1">
      <alignment horizontal="center" vertical="top" wrapText="1"/>
    </xf>
    <xf numFmtId="0" fontId="56" fillId="0" borderId="0" xfId="0" applyFont="1" applyAlignment="1">
      <alignment horizontal="center"/>
    </xf>
    <xf numFmtId="0" fontId="57" fillId="0" borderId="0" xfId="20" applyFont="1" applyAlignment="1">
      <alignment horizontal="center"/>
    </xf>
    <xf numFmtId="0" fontId="13" fillId="0" borderId="0" xfId="20" applyFont="1"/>
    <xf numFmtId="0" fontId="57" fillId="0" borderId="0" xfId="20" applyFont="1" applyAlignment="1">
      <alignment horizontal="right" vertical="top" wrapText="1"/>
    </xf>
    <xf numFmtId="0" fontId="57" fillId="0" borderId="0" xfId="20" applyFont="1" applyAlignment="1">
      <alignment horizontal="center" vertical="top" wrapText="1"/>
    </xf>
    <xf numFmtId="0" fontId="48" fillId="0" borderId="0" xfId="20" applyFont="1" applyAlignment="1">
      <alignment vertical="top" wrapText="1"/>
    </xf>
    <xf numFmtId="0" fontId="13" fillId="0" borderId="0" xfId="20" applyFont="1" applyAlignment="1">
      <alignment horizontal="center"/>
    </xf>
    <xf numFmtId="16" fontId="48" fillId="0" borderId="0" xfId="20" applyNumberFormat="1" applyFont="1" applyAlignment="1">
      <alignment vertical="top" wrapText="1"/>
    </xf>
    <xf numFmtId="0" fontId="15" fillId="0" borderId="0" xfId="20" applyFont="1"/>
    <xf numFmtId="0" fontId="48" fillId="0" borderId="0" xfId="20" applyFont="1" applyAlignment="1">
      <alignment horizontal="right" vertical="top" wrapText="1"/>
    </xf>
    <xf numFmtId="0" fontId="58"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59" fillId="0" borderId="0" xfId="20" applyNumberFormat="1" applyFont="1"/>
    <xf numFmtId="0" fontId="52" fillId="0" borderId="0" xfId="20" applyFont="1" applyAlignment="1">
      <alignment horizontal="left"/>
    </xf>
    <xf numFmtId="0" fontId="14" fillId="0" borderId="2" xfId="20" applyFont="1" applyBorder="1" applyAlignment="1">
      <alignment horizontal="center" vertical="center" wrapText="1"/>
    </xf>
    <xf numFmtId="0" fontId="58" fillId="0" borderId="20" xfId="20" applyFont="1" applyBorder="1" applyAlignment="1">
      <alignment horizontal="justify" vertical="top" wrapText="1"/>
    </xf>
    <xf numFmtId="0" fontId="58" fillId="0" borderId="21" xfId="20" applyFont="1" applyBorder="1" applyAlignment="1">
      <alignment horizontal="justify" vertical="top" wrapText="1"/>
    </xf>
    <xf numFmtId="0" fontId="58"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0"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58"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1"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58"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0" fillId="0" borderId="57" xfId="0" applyNumberFormat="1" applyFont="1" applyBorder="1" applyAlignment="1">
      <alignment horizontal="center"/>
    </xf>
    <xf numFmtId="4" fontId="13" fillId="4" borderId="58" xfId="0" applyNumberFormat="1" applyFont="1" applyFill="1" applyBorder="1" applyAlignment="1">
      <alignment horizontal="center"/>
    </xf>
    <xf numFmtId="170"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4" fontId="29" fillId="0" borderId="0" xfId="0" applyNumberFormat="1" applyFont="1" applyFill="1" applyBorder="1" applyAlignment="1">
      <alignment horizontal="center" vertical="center" wrapText="1"/>
    </xf>
    <xf numFmtId="170"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4" fillId="0" borderId="0" xfId="36" applyFont="1" applyFill="1" applyBorder="1"/>
    <xf numFmtId="4" fontId="3" fillId="3" borderId="67" xfId="86" applyNumberFormat="1" applyFill="1" applyBorder="1" applyAlignment="1">
      <alignment horizontal="center" vertical="center" wrapText="1"/>
    </xf>
    <xf numFmtId="4" fontId="3" fillId="0" borderId="67"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6" xfId="86" applyNumberFormat="1" applyFill="1" applyBorder="1" applyAlignment="1">
      <alignment horizontal="center" vertical="center" wrapText="1"/>
    </xf>
    <xf numFmtId="4" fontId="40" fillId="0" borderId="67" xfId="86" applyNumberFormat="1" applyFont="1" applyFill="1" applyBorder="1" applyAlignment="1">
      <alignment horizontal="left" vertical="center" wrapText="1"/>
    </xf>
    <xf numFmtId="4" fontId="3" fillId="0" borderId="67" xfId="86" applyNumberFormat="1" applyBorder="1" applyAlignment="1">
      <alignment horizontal="left" vertical="center" wrapText="1"/>
    </xf>
    <xf numFmtId="4" fontId="3" fillId="0" borderId="67" xfId="86" applyNumberFormat="1" applyBorder="1" applyAlignment="1">
      <alignment horizontal="center" vertical="center" wrapText="1"/>
    </xf>
    <xf numFmtId="3" fontId="3" fillId="0" borderId="66" xfId="86" applyNumberFormat="1" applyBorder="1" applyAlignment="1">
      <alignment horizontal="center" vertical="center" wrapText="1"/>
    </xf>
    <xf numFmtId="4" fontId="40" fillId="8" borderId="67" xfId="86" applyNumberFormat="1" applyFont="1" applyFill="1" applyBorder="1" applyAlignment="1">
      <alignment horizontal="left" vertical="center" wrapText="1"/>
    </xf>
    <xf numFmtId="4" fontId="3" fillId="0" borderId="67" xfId="86" applyNumberFormat="1" applyFill="1" applyBorder="1" applyAlignment="1">
      <alignment horizontal="left" vertical="center" wrapText="1"/>
    </xf>
    <xf numFmtId="0" fontId="0" fillId="5" borderId="64" xfId="0" applyFont="1" applyFill="1" applyBorder="1" applyAlignment="1">
      <alignment horizontal="left" vertical="center" wrapText="1"/>
    </xf>
    <xf numFmtId="170" fontId="0" fillId="3" borderId="52" xfId="19" applyNumberFormat="1" applyFont="1" applyFill="1" applyBorder="1" applyAlignment="1" applyProtection="1">
      <alignment horizontal="center" vertical="center"/>
      <protection locked="0"/>
    </xf>
    <xf numFmtId="1" fontId="0" fillId="3" borderId="52" xfId="19" applyNumberFormat="1" applyFont="1" applyFill="1" applyBorder="1" applyAlignment="1" applyProtection="1">
      <alignment horizontal="center" vertical="center"/>
      <protection locked="0"/>
    </xf>
    <xf numFmtId="2" fontId="0" fillId="3" borderId="52" xfId="84" applyNumberFormat="1" applyFont="1" applyFill="1" applyBorder="1" applyAlignment="1">
      <alignment horizontal="center" vertical="center"/>
    </xf>
    <xf numFmtId="3" fontId="3" fillId="3" borderId="66"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8"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7" xfId="86" applyNumberFormat="1" applyFill="1" applyBorder="1" applyAlignment="1">
      <alignment horizontal="center" vertical="center" wrapText="1"/>
    </xf>
    <xf numFmtId="0" fontId="22" fillId="3" borderId="55" xfId="34" applyFont="1" applyFill="1" applyBorder="1" applyAlignment="1" applyProtection="1">
      <alignment horizontal="center" vertical="center"/>
      <protection locked="0"/>
    </xf>
    <xf numFmtId="3" fontId="3" fillId="0" borderId="29" xfId="86" applyNumberFormat="1" applyBorder="1" applyAlignment="1">
      <alignment horizontal="center" vertical="center" wrapText="1"/>
    </xf>
    <xf numFmtId="2" fontId="23" fillId="3" borderId="62" xfId="90" applyNumberFormat="1" applyFont="1" applyFill="1" applyBorder="1" applyAlignment="1">
      <alignment horizontal="center" vertical="center"/>
    </xf>
    <xf numFmtId="171" fontId="0" fillId="3" borderId="52" xfId="0" applyNumberFormat="1" applyFont="1" applyFill="1" applyBorder="1" applyAlignment="1">
      <alignment horizontal="center" vertical="center" shrinkToFi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0" fontId="13" fillId="5" borderId="64" xfId="0" applyFont="1" applyFill="1" applyBorder="1" applyAlignment="1">
      <alignment horizontal="center" vertical="center" wrapText="1"/>
    </xf>
    <xf numFmtId="0" fontId="13" fillId="3" borderId="63" xfId="34" applyFont="1" applyFill="1" applyBorder="1" applyAlignment="1">
      <alignment horizontal="center" vertical="center" wrapText="1"/>
    </xf>
    <xf numFmtId="4" fontId="13" fillId="3" borderId="64" xfId="0" applyNumberFormat="1" applyFont="1" applyFill="1" applyBorder="1" applyAlignment="1">
      <alignment horizontal="center" vertical="center" wrapText="1"/>
    </xf>
    <xf numFmtId="0" fontId="13" fillId="3" borderId="65" xfId="0" applyNumberFormat="1" applyFont="1" applyFill="1" applyBorder="1" applyAlignment="1">
      <alignment horizontal="center" vertical="center" wrapText="1"/>
    </xf>
    <xf numFmtId="4" fontId="3" fillId="3" borderId="67" xfId="86" applyNumberFormat="1" applyFill="1" applyBorder="1" applyAlignment="1">
      <alignment horizontal="lef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70"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22"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33" xfId="19" applyFont="1" applyFill="1" applyBorder="1" applyAlignment="1" applyProtection="1">
      <alignment horizontal="left" vertical="center" wrapText="1"/>
      <protection locked="0"/>
    </xf>
    <xf numFmtId="0" fontId="28" fillId="3" borderId="33" xfId="84" applyFont="1" applyFill="1" applyBorder="1" applyAlignment="1">
      <alignment horizontal="center" vertical="center"/>
    </xf>
    <xf numFmtId="0" fontId="35" fillId="3" borderId="33" xfId="34" applyFont="1" applyFill="1" applyBorder="1" applyAlignment="1" applyProtection="1">
      <alignment horizontal="center" vertical="center"/>
      <protection locked="0"/>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3" fillId="3" borderId="33" xfId="34" applyFont="1" applyFill="1" applyBorder="1" applyAlignment="1" applyProtection="1">
      <alignment vertical="center" wrapText="1"/>
      <protection locked="0"/>
    </xf>
    <xf numFmtId="0" fontId="21" fillId="0" borderId="0" xfId="64" applyFont="1" applyFill="1" applyBorder="1" applyAlignment="1">
      <alignment horizontal="left" vertical="center"/>
    </xf>
    <xf numFmtId="0" fontId="0" fillId="0" borderId="0" xfId="0"/>
    <xf numFmtId="0" fontId="26" fillId="0" borderId="0" xfId="90" applyFont="1" applyAlignment="1">
      <alignment vertical="center"/>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2" xfId="90" applyFont="1" applyBorder="1" applyAlignment="1">
      <alignment horizontal="center" vertical="center"/>
    </xf>
    <xf numFmtId="0" fontId="27" fillId="0" borderId="73" xfId="0" applyFont="1" applyFill="1" applyBorder="1" applyAlignment="1">
      <alignment horizontal="center" vertical="center" wrapText="1"/>
    </xf>
    <xf numFmtId="0" fontId="22" fillId="0" borderId="73" xfId="34" applyFont="1" applyBorder="1" applyAlignment="1" applyProtection="1">
      <alignment horizontal="center" vertical="center"/>
      <protection locked="0"/>
    </xf>
    <xf numFmtId="0" fontId="22" fillId="3" borderId="73"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2" fillId="3" borderId="36" xfId="0" applyNumberFormat="1" applyFont="1" applyFill="1" applyBorder="1" applyAlignment="1">
      <alignment vertical="center" wrapText="1"/>
    </xf>
    <xf numFmtId="49" fontId="62" fillId="3" borderId="36" xfId="0" applyNumberFormat="1" applyFont="1" applyFill="1" applyBorder="1" applyAlignment="1">
      <alignment vertical="center"/>
    </xf>
    <xf numFmtId="0" fontId="63" fillId="3" borderId="35" xfId="0" applyNumberFormat="1" applyFont="1" applyFill="1" applyBorder="1" applyAlignment="1">
      <alignment horizontal="center" vertical="center"/>
    </xf>
    <xf numFmtId="0" fontId="63" fillId="3" borderId="36" xfId="0" applyNumberFormat="1" applyFont="1" applyFill="1" applyBorder="1" applyAlignment="1">
      <alignment horizontal="center" vertical="center"/>
    </xf>
    <xf numFmtId="0" fontId="63" fillId="3" borderId="36" xfId="0" applyFont="1" applyFill="1" applyBorder="1" applyAlignment="1">
      <alignment horizontal="left" vertical="center" wrapText="1"/>
    </xf>
    <xf numFmtId="0" fontId="63"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3" fillId="3" borderId="35" xfId="0" applyFont="1" applyFill="1" applyBorder="1" applyAlignment="1">
      <alignment horizontal="center"/>
    </xf>
    <xf numFmtId="0" fontId="63" fillId="3" borderId="36" xfId="0" applyFont="1" applyFill="1" applyBorder="1" applyAlignment="1">
      <alignment horizontal="center"/>
    </xf>
    <xf numFmtId="0" fontId="63" fillId="3" borderId="36" xfId="0" applyFont="1" applyFill="1" applyBorder="1" applyAlignment="1">
      <alignment horizontal="left" vertical="top" wrapText="1"/>
    </xf>
    <xf numFmtId="0" fontId="63" fillId="3" borderId="36" xfId="0" applyNumberFormat="1" applyFont="1" applyFill="1" applyBorder="1" applyAlignment="1">
      <alignment horizontal="center" vertical="center" wrapText="1"/>
    </xf>
    <xf numFmtId="0" fontId="63" fillId="3" borderId="36" xfId="0" applyNumberFormat="1" applyFont="1" applyFill="1" applyBorder="1" applyAlignment="1">
      <alignment horizontal="left" vertical="center" wrapText="1"/>
    </xf>
    <xf numFmtId="49" fontId="63" fillId="3" borderId="36" xfId="0" applyNumberFormat="1" applyFont="1" applyFill="1" applyBorder="1" applyAlignment="1">
      <alignment horizontal="left" vertical="top" wrapText="1"/>
    </xf>
    <xf numFmtId="49" fontId="63" fillId="3" borderId="36" xfId="34" applyNumberFormat="1" applyFont="1" applyFill="1" applyBorder="1" applyAlignment="1">
      <alignment horizontal="left" vertical="center" wrapText="1"/>
    </xf>
    <xf numFmtId="49" fontId="63"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3" fillId="3" borderId="36" xfId="0" applyNumberFormat="1" applyFont="1" applyFill="1" applyBorder="1" applyAlignment="1">
      <alignment horizontal="center"/>
    </xf>
    <xf numFmtId="0" fontId="63" fillId="3" borderId="35" xfId="0" applyFont="1" applyFill="1" applyBorder="1" applyAlignment="1">
      <alignment horizontal="center" vertical="center"/>
    </xf>
    <xf numFmtId="49" fontId="64" fillId="3" borderId="36" xfId="0" applyNumberFormat="1" applyFont="1" applyFill="1" applyBorder="1" applyAlignment="1">
      <alignment horizontal="left" vertical="top" wrapText="1"/>
    </xf>
    <xf numFmtId="0" fontId="63" fillId="3" borderId="36" xfId="0" applyFont="1" applyFill="1" applyBorder="1" applyAlignment="1">
      <alignment wrapText="1"/>
    </xf>
    <xf numFmtId="0" fontId="14" fillId="0" borderId="73" xfId="33" applyFont="1" applyFill="1" applyBorder="1" applyAlignment="1" applyProtection="1">
      <alignment horizontal="left" vertical="center" wrapText="1"/>
      <protection locked="0"/>
    </xf>
    <xf numFmtId="4" fontId="66" fillId="0" borderId="67" xfId="86" applyNumberFormat="1" applyFont="1" applyFill="1" applyBorder="1" applyAlignment="1">
      <alignment horizontal="left" vertical="center" wrapText="1"/>
    </xf>
    <xf numFmtId="0" fontId="56" fillId="0" borderId="0" xfId="36" applyFont="1" applyBorder="1"/>
    <xf numFmtId="0" fontId="56" fillId="0" borderId="0" xfId="36" applyFont="1" applyFill="1" applyBorder="1"/>
    <xf numFmtId="4" fontId="65" fillId="0" borderId="67" xfId="86" applyNumberFormat="1" applyFont="1" applyFill="1" applyBorder="1" applyAlignment="1">
      <alignment horizontal="center" vertical="center" wrapText="1"/>
    </xf>
    <xf numFmtId="4" fontId="65" fillId="0" borderId="68" xfId="86" applyNumberFormat="1" applyFont="1" applyFill="1" applyBorder="1" applyAlignment="1">
      <alignment horizontal="center" vertical="center" wrapText="1"/>
    </xf>
    <xf numFmtId="0" fontId="22" fillId="3" borderId="67" xfId="34" applyFont="1" applyFill="1" applyBorder="1" applyAlignment="1" applyProtection="1">
      <alignment horizontal="center" vertical="center"/>
      <protection locked="0"/>
    </xf>
    <xf numFmtId="0" fontId="23" fillId="3" borderId="67" xfId="34" applyFont="1" applyFill="1" applyBorder="1" applyAlignment="1" applyProtection="1">
      <alignment horizontal="center" vertical="center"/>
      <protection locked="0"/>
    </xf>
    <xf numFmtId="2" fontId="23" fillId="3" borderId="68" xfId="0" applyNumberFormat="1" applyFont="1" applyFill="1" applyBorder="1" applyAlignment="1">
      <alignment horizontal="center" vertical="center"/>
    </xf>
    <xf numFmtId="3" fontId="23" fillId="0" borderId="66" xfId="0" applyNumberFormat="1" applyFont="1" applyBorder="1" applyAlignment="1">
      <alignment horizontal="center" vertical="center" wrapText="1"/>
    </xf>
    <xf numFmtId="0" fontId="63" fillId="3" borderId="67" xfId="0" applyFont="1" applyFill="1" applyBorder="1" applyAlignment="1">
      <alignment horizontal="left" vertical="center" wrapText="1"/>
    </xf>
    <xf numFmtId="2" fontId="23" fillId="3" borderId="68" xfId="149" applyNumberFormat="1" applyFont="1" applyFill="1" applyBorder="1" applyAlignment="1">
      <alignment horizontal="center" vertical="center"/>
    </xf>
    <xf numFmtId="0" fontId="23" fillId="3" borderId="67" xfId="34" applyFont="1" applyFill="1" applyBorder="1" applyAlignment="1">
      <alignment horizontal="center" vertical="center" wrapText="1"/>
    </xf>
    <xf numFmtId="0" fontId="22" fillId="3" borderId="67" xfId="34" applyFont="1" applyFill="1" applyBorder="1" applyAlignment="1" applyProtection="1">
      <alignment horizontal="left" vertical="center" wrapText="1" indent="1"/>
      <protection locked="0"/>
    </xf>
    <xf numFmtId="0" fontId="23" fillId="0" borderId="67" xfId="0" applyFont="1" applyFill="1" applyBorder="1" applyAlignment="1">
      <alignment horizontal="center" vertical="center" wrapText="1"/>
    </xf>
    <xf numFmtId="3" fontId="23" fillId="3" borderId="66" xfId="0" applyNumberFormat="1"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3" borderId="67" xfId="149" applyFont="1" applyFill="1" applyBorder="1" applyAlignment="1">
      <alignment horizontal="center" vertical="center"/>
    </xf>
    <xf numFmtId="0" fontId="23" fillId="0" borderId="66" xfId="149" applyFont="1" applyBorder="1" applyAlignment="1">
      <alignment horizontal="center" vertical="center"/>
    </xf>
    <xf numFmtId="0" fontId="30" fillId="3" borderId="67" xfId="0" applyFont="1" applyFill="1" applyBorder="1" applyAlignment="1">
      <alignment horizontal="left" vertical="center" wrapText="1"/>
    </xf>
    <xf numFmtId="0" fontId="23" fillId="0" borderId="67" xfId="149" applyFont="1" applyBorder="1" applyAlignment="1">
      <alignment horizontal="center" vertical="center"/>
    </xf>
    <xf numFmtId="0" fontId="23" fillId="3" borderId="66"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3" fontId="43" fillId="0" borderId="66" xfId="0" applyNumberFormat="1" applyFont="1" applyBorder="1" applyAlignment="1">
      <alignment horizontal="center" vertical="center" wrapText="1"/>
    </xf>
    <xf numFmtId="0" fontId="43" fillId="3" borderId="67" xfId="34" applyFont="1" applyFill="1" applyBorder="1" applyAlignment="1">
      <alignment horizontal="center" vertical="center" wrapText="1"/>
    </xf>
    <xf numFmtId="0" fontId="13" fillId="0" borderId="37" xfId="0" applyFont="1" applyFill="1" applyBorder="1" applyAlignment="1">
      <alignment horizontal="center" vertical="center" wrapText="1"/>
    </xf>
    <xf numFmtId="0" fontId="0" fillId="3" borderId="74" xfId="0" applyFont="1" applyFill="1" applyBorder="1" applyAlignment="1">
      <alignment horizontal="center" vertical="top" wrapText="1"/>
    </xf>
    <xf numFmtId="0" fontId="0" fillId="0" borderId="37" xfId="0" applyFont="1" applyBorder="1" applyAlignment="1">
      <alignment horizontal="left" vertical="center" wrapText="1"/>
    </xf>
    <xf numFmtId="0" fontId="0" fillId="3" borderId="74" xfId="0" applyFont="1" applyFill="1" applyBorder="1" applyAlignment="1">
      <alignment horizontal="left" vertical="center" wrapText="1"/>
    </xf>
    <xf numFmtId="0" fontId="0" fillId="0" borderId="25" xfId="0" applyFont="1" applyBorder="1" applyAlignment="1">
      <alignment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0" fontId="67" fillId="3" borderId="36" xfId="0" applyNumberFormat="1" applyFont="1" applyFill="1" applyBorder="1" applyAlignment="1">
      <alignment horizontal="center" vertical="center" wrapText="1"/>
    </xf>
    <xf numFmtId="0" fontId="43" fillId="0" borderId="24" xfId="0" applyFont="1" applyBorder="1" applyAlignment="1">
      <alignment horizontal="center" vertical="top"/>
    </xf>
    <xf numFmtId="0" fontId="25" fillId="0" borderId="0" xfId="36" applyFont="1" applyAlignment="1">
      <alignment horizontal="right"/>
    </xf>
    <xf numFmtId="0" fontId="13" fillId="0" borderId="21" xfId="34" applyFont="1" applyBorder="1" applyAlignment="1" applyProtection="1">
      <alignment horizontal="center" vertical="center"/>
      <protection locked="0"/>
    </xf>
    <xf numFmtId="0" fontId="13" fillId="3" borderId="21" xfId="34" applyFont="1" applyFill="1" applyBorder="1" applyAlignment="1" applyProtection="1">
      <alignment horizontal="center" vertical="center"/>
      <protection locked="0"/>
    </xf>
    <xf numFmtId="0" fontId="13" fillId="3" borderId="25" xfId="34" applyFont="1" applyFill="1" applyBorder="1" applyAlignment="1">
      <alignment horizontal="center" vertical="center" wrapText="1"/>
    </xf>
    <xf numFmtId="3" fontId="13" fillId="0" borderId="25" xfId="0" applyNumberFormat="1" applyFont="1" applyFill="1" applyBorder="1" applyAlignment="1">
      <alignment horizontal="center" vertical="center" wrapText="1"/>
    </xf>
    <xf numFmtId="9" fontId="13" fillId="3" borderId="25" xfId="56" applyNumberFormat="1" applyFont="1" applyFill="1" applyBorder="1" applyAlignment="1">
      <alignment horizontal="left" vertical="center" wrapText="1"/>
    </xf>
    <xf numFmtId="0" fontId="13" fillId="3" borderId="5" xfId="34" applyFont="1" applyFill="1" applyBorder="1" applyAlignment="1" applyProtection="1">
      <alignment horizontal="left" vertical="center" wrapText="1" indent="1"/>
      <protection locked="0"/>
    </xf>
    <xf numFmtId="0" fontId="13" fillId="3" borderId="5" xfId="34" applyFont="1" applyFill="1" applyBorder="1" applyAlignment="1" applyProtection="1">
      <alignment horizontal="center" vertical="center"/>
      <protection locked="0"/>
    </xf>
    <xf numFmtId="1" fontId="0" fillId="0" borderId="67" xfId="56" applyNumberFormat="1" applyFont="1" applyFill="1" applyBorder="1" applyAlignment="1">
      <alignment horizontal="center" vertical="center"/>
    </xf>
    <xf numFmtId="3" fontId="68" fillId="0" borderId="66" xfId="86" applyNumberFormat="1" applyFont="1" applyFill="1" applyBorder="1" applyAlignment="1">
      <alignment horizontal="center" vertical="center" wrapText="1"/>
    </xf>
    <xf numFmtId="4" fontId="68" fillId="0" borderId="67" xfId="86" applyNumberFormat="1" applyFont="1" applyFill="1" applyBorder="1" applyAlignment="1">
      <alignment horizontal="center" vertical="center" wrapText="1"/>
    </xf>
    <xf numFmtId="4" fontId="69" fillId="0" borderId="67" xfId="86" applyNumberFormat="1" applyFont="1" applyFill="1" applyBorder="1" applyAlignment="1">
      <alignment horizontal="left" vertical="center" wrapText="1"/>
    </xf>
    <xf numFmtId="4" fontId="68" fillId="0" borderId="68" xfId="86" applyNumberFormat="1" applyFont="1" applyFill="1" applyBorder="1" applyAlignment="1">
      <alignment horizontal="center" vertical="center" wrapText="1"/>
    </xf>
    <xf numFmtId="4" fontId="68" fillId="0" borderId="67" xfId="86" applyNumberFormat="1" applyFont="1" applyFill="1" applyBorder="1" applyAlignment="1">
      <alignment horizontal="left" vertical="center" wrapText="1"/>
    </xf>
    <xf numFmtId="3" fontId="68" fillId="0" borderId="69" xfId="86" applyNumberFormat="1" applyFont="1" applyFill="1" applyBorder="1" applyAlignment="1">
      <alignment horizontal="center" vertical="center" wrapText="1"/>
    </xf>
    <xf numFmtId="4" fontId="68" fillId="0" borderId="70" xfId="86" applyNumberFormat="1" applyFont="1" applyFill="1" applyBorder="1" applyAlignment="1">
      <alignment horizontal="center" vertical="center" wrapText="1"/>
    </xf>
    <xf numFmtId="4" fontId="68" fillId="0" borderId="70" xfId="86" applyNumberFormat="1" applyFont="1" applyFill="1" applyBorder="1" applyAlignment="1">
      <alignment horizontal="left" vertical="center" wrapText="1"/>
    </xf>
    <xf numFmtId="4" fontId="68" fillId="0" borderId="71" xfId="86" applyNumberFormat="1" applyFont="1" applyFill="1" applyBorder="1" applyAlignment="1">
      <alignment horizontal="center" vertical="center" wrapText="1"/>
    </xf>
    <xf numFmtId="3" fontId="35" fillId="0" borderId="29" xfId="86" applyNumberFormat="1" applyFont="1" applyFill="1" applyBorder="1" applyAlignment="1">
      <alignment horizontal="center" vertical="center" wrapText="1"/>
    </xf>
    <xf numFmtId="4" fontId="35" fillId="0" borderId="33" xfId="86" applyNumberFormat="1" applyFont="1" applyFill="1" applyBorder="1" applyAlignment="1">
      <alignment horizontal="center" vertical="center" wrapText="1"/>
    </xf>
    <xf numFmtId="4" fontId="35" fillId="0" borderId="33" xfId="86" applyNumberFormat="1" applyFont="1" applyFill="1" applyBorder="1" applyAlignment="1">
      <alignment horizontal="left" vertical="center" wrapText="1"/>
    </xf>
    <xf numFmtId="4" fontId="35" fillId="0" borderId="52" xfId="86" applyNumberFormat="1" applyFont="1" applyFill="1" applyBorder="1" applyAlignment="1">
      <alignment horizontal="center" vertical="center" wrapText="1"/>
    </xf>
    <xf numFmtId="4" fontId="35" fillId="10" borderId="33" xfId="86" applyNumberFormat="1" applyFont="1" applyFill="1" applyBorder="1" applyAlignment="1">
      <alignment horizontal="center" vertical="center" wrapText="1"/>
    </xf>
    <xf numFmtId="0" fontId="13" fillId="0" borderId="33" xfId="34" applyFont="1" applyFill="1" applyBorder="1" applyAlignment="1" applyProtection="1">
      <alignment vertical="center" wrapText="1"/>
      <protection locked="0"/>
    </xf>
    <xf numFmtId="3" fontId="35" fillId="0" borderId="29" xfId="86" applyNumberFormat="1" applyFont="1" applyBorder="1" applyAlignment="1">
      <alignment horizontal="center" vertical="center" wrapText="1"/>
    </xf>
    <xf numFmtId="4" fontId="35" fillId="0" borderId="33" xfId="86" applyNumberFormat="1" applyFont="1" applyBorder="1" applyAlignment="1">
      <alignment horizontal="center" vertical="center" wrapText="1"/>
    </xf>
    <xf numFmtId="4" fontId="69" fillId="8" borderId="33" xfId="86" applyNumberFormat="1" applyFont="1" applyFill="1" applyBorder="1" applyAlignment="1">
      <alignment horizontal="left" vertical="center" wrapText="1"/>
    </xf>
    <xf numFmtId="4" fontId="35" fillId="3" borderId="52" xfId="86" applyNumberFormat="1" applyFont="1" applyFill="1" applyBorder="1" applyAlignment="1">
      <alignment horizontal="center" vertical="center" wrapText="1"/>
    </xf>
    <xf numFmtId="0" fontId="13" fillId="3" borderId="33" xfId="50" applyFont="1" applyFill="1" applyBorder="1" applyAlignment="1">
      <alignment horizontal="left" vertical="center" wrapText="1"/>
    </xf>
    <xf numFmtId="0" fontId="13" fillId="3" borderId="33" xfId="50" applyFont="1" applyFill="1" applyBorder="1" applyAlignment="1">
      <alignment horizontal="center"/>
    </xf>
    <xf numFmtId="0" fontId="27" fillId="0" borderId="33" xfId="84" applyFont="1" applyFill="1" applyBorder="1" applyAlignment="1">
      <alignment horizontal="center" vertical="center" wrapText="1"/>
    </xf>
    <xf numFmtId="0" fontId="13" fillId="0" borderId="33" xfId="34" applyFont="1" applyFill="1" applyBorder="1" applyAlignment="1" applyProtection="1">
      <alignment horizontal="center" vertical="center"/>
      <protection locked="0"/>
    </xf>
    <xf numFmtId="2" fontId="13" fillId="0" borderId="33" xfId="34" applyNumberFormat="1" applyFont="1" applyFill="1" applyBorder="1" applyAlignment="1" applyProtection="1">
      <alignment horizontal="center" vertical="center"/>
      <protection locked="0"/>
    </xf>
    <xf numFmtId="0" fontId="14" fillId="0" borderId="31" xfId="33" applyFont="1" applyFill="1" applyBorder="1" applyAlignment="1" applyProtection="1">
      <alignment vertical="center" wrapText="1"/>
      <protection locked="0"/>
    </xf>
    <xf numFmtId="3" fontId="0" fillId="0" borderId="42" xfId="0" applyNumberFormat="1" applyFont="1" applyFill="1" applyBorder="1" applyAlignment="1">
      <alignment horizontal="center" vertical="center" wrapText="1"/>
    </xf>
    <xf numFmtId="0" fontId="0" fillId="0" borderId="25" xfId="34" applyFont="1" applyFill="1" applyBorder="1" applyAlignment="1">
      <alignment horizontal="center" vertical="center" wrapText="1"/>
    </xf>
    <xf numFmtId="4" fontId="0" fillId="0" borderId="25" xfId="0" applyNumberFormat="1" applyFont="1" applyFill="1" applyBorder="1" applyAlignment="1">
      <alignment horizontal="left" vertical="center" wrapText="1"/>
    </xf>
    <xf numFmtId="3" fontId="0" fillId="0" borderId="24" xfId="0" applyNumberFormat="1" applyFont="1" applyFill="1" applyBorder="1" applyAlignment="1">
      <alignment horizontal="center" vertical="center" wrapText="1"/>
    </xf>
    <xf numFmtId="2" fontId="13" fillId="0" borderId="67" xfId="56" applyNumberFormat="1" applyFont="1" applyFill="1" applyBorder="1" applyAlignment="1">
      <alignment vertical="center" wrapText="1"/>
    </xf>
    <xf numFmtId="0" fontId="13" fillId="0" borderId="25" xfId="56" applyFont="1" applyFill="1" applyBorder="1" applyAlignment="1">
      <alignment horizontal="left" wrapText="1"/>
    </xf>
    <xf numFmtId="0" fontId="13" fillId="0" borderId="25" xfId="56" applyFont="1" applyFill="1" applyBorder="1" applyAlignment="1">
      <alignment horizontal="left"/>
    </xf>
    <xf numFmtId="0" fontId="13" fillId="0" borderId="25" xfId="59"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67" xfId="59" applyFont="1" applyFill="1" applyBorder="1" applyAlignment="1">
      <alignment horizontal="center" vertical="center"/>
    </xf>
    <xf numFmtId="2" fontId="13" fillId="0" borderId="67" xfId="56" applyNumberFormat="1" applyFont="1" applyFill="1" applyBorder="1" applyAlignment="1">
      <alignment horizontal="center" vertical="center" wrapText="1"/>
    </xf>
    <xf numFmtId="0" fontId="13" fillId="0" borderId="67" xfId="0" applyFont="1" applyFill="1" applyBorder="1" applyAlignment="1">
      <alignment horizontal="center" vertical="center"/>
    </xf>
    <xf numFmtId="2" fontId="13" fillId="0" borderId="67" xfId="56" applyNumberFormat="1" applyFont="1" applyFill="1" applyBorder="1" applyAlignment="1">
      <alignment horizontal="center" vertical="center"/>
    </xf>
    <xf numFmtId="0" fontId="13" fillId="0" borderId="67" xfId="0" applyFont="1" applyFill="1" applyBorder="1" applyAlignment="1">
      <alignment horizontal="left" vertical="center" wrapText="1"/>
    </xf>
    <xf numFmtId="0" fontId="13" fillId="0" borderId="67" xfId="209" applyFont="1" applyFill="1" applyBorder="1" applyAlignment="1">
      <alignment horizontal="center"/>
    </xf>
    <xf numFmtId="2" fontId="13" fillId="0" borderId="67" xfId="0" applyNumberFormat="1" applyFont="1" applyFill="1" applyBorder="1" applyAlignment="1">
      <alignment horizontal="center" vertical="center" wrapText="1"/>
    </xf>
    <xf numFmtId="0" fontId="13" fillId="0" borderId="67" xfId="56" applyFont="1" applyFill="1" applyBorder="1" applyAlignment="1">
      <alignment horizontal="left" vertical="center" wrapText="1"/>
    </xf>
    <xf numFmtId="0" fontId="13" fillId="0" borderId="67" xfId="56" applyFont="1" applyFill="1" applyBorder="1" applyAlignment="1">
      <alignment horizontal="center" wrapText="1"/>
    </xf>
    <xf numFmtId="0" fontId="63" fillId="0" borderId="67" xfId="0" applyFont="1" applyFill="1" applyBorder="1" applyAlignment="1">
      <alignment horizontal="left" vertical="center" wrapText="1"/>
    </xf>
    <xf numFmtId="0" fontId="0" fillId="0" borderId="67" xfId="0"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0" fillId="3" borderId="67" xfId="0" applyFont="1" applyFill="1" applyBorder="1" applyAlignment="1">
      <alignment horizontal="center" vertical="center" wrapText="1"/>
    </xf>
    <xf numFmtId="0" fontId="0" fillId="3" borderId="67" xfId="0" applyNumberFormat="1" applyFont="1" applyFill="1" applyBorder="1" applyAlignment="1">
      <alignment horizontal="center" vertical="center" wrapText="1"/>
    </xf>
    <xf numFmtId="0" fontId="0" fillId="3" borderId="68" xfId="0" applyNumberFormat="1" applyFont="1" applyFill="1" applyBorder="1" applyAlignment="1">
      <alignment horizontal="center" vertical="center" wrapText="1"/>
    </xf>
    <xf numFmtId="0" fontId="21" fillId="3" borderId="67" xfId="0" applyNumberFormat="1" applyFont="1" applyFill="1" applyBorder="1" applyAlignment="1">
      <alignment horizontal="left" vertical="center" wrapText="1"/>
    </xf>
    <xf numFmtId="0" fontId="0" fillId="3" borderId="67" xfId="0" applyNumberFormat="1" applyFont="1" applyFill="1" applyBorder="1" applyAlignment="1">
      <alignment horizontal="left" vertical="center" wrapText="1"/>
    </xf>
    <xf numFmtId="0" fontId="0" fillId="3" borderId="67" xfId="0" applyFont="1" applyFill="1" applyBorder="1" applyAlignment="1">
      <alignment horizontal="left" vertical="center" wrapText="1"/>
    </xf>
    <xf numFmtId="0" fontId="0" fillId="3" borderId="67" xfId="148" applyFont="1" applyFill="1" applyBorder="1" applyAlignment="1">
      <alignment wrapText="1"/>
    </xf>
    <xf numFmtId="0" fontId="0" fillId="3" borderId="67" xfId="148" applyFont="1" applyFill="1" applyBorder="1" applyAlignment="1">
      <alignment horizontal="center" vertical="center"/>
    </xf>
    <xf numFmtId="0" fontId="0" fillId="3" borderId="68" xfId="148" applyFont="1" applyFill="1" applyBorder="1" applyAlignment="1">
      <alignment horizontal="center" vertical="center"/>
    </xf>
    <xf numFmtId="0" fontId="0" fillId="3" borderId="67" xfId="148" applyFont="1" applyFill="1" applyBorder="1" applyAlignment="1">
      <alignment horizontal="center" vertical="center" wrapText="1"/>
    </xf>
    <xf numFmtId="0" fontId="21" fillId="3" borderId="67" xfId="148" applyFont="1" applyFill="1" applyBorder="1"/>
    <xf numFmtId="0" fontId="0" fillId="3" borderId="67" xfId="148" applyFont="1" applyFill="1" applyBorder="1"/>
    <xf numFmtId="164" fontId="0" fillId="3" borderId="68" xfId="148" applyNumberFormat="1" applyFont="1" applyFill="1" applyBorder="1" applyAlignment="1">
      <alignment horizontal="center" vertical="center"/>
    </xf>
    <xf numFmtId="0" fontId="0" fillId="3" borderId="68" xfId="0" applyFont="1" applyFill="1" applyBorder="1" applyAlignment="1">
      <alignment horizontal="center" vertical="center" wrapText="1"/>
    </xf>
    <xf numFmtId="0" fontId="0" fillId="3" borderId="67" xfId="0" applyFont="1" applyFill="1" applyBorder="1" applyAlignment="1">
      <alignment horizontal="center" vertical="center"/>
    </xf>
    <xf numFmtId="0" fontId="0" fillId="3" borderId="68" xfId="0" applyFont="1" applyFill="1" applyBorder="1" applyAlignment="1">
      <alignment horizontal="center" vertical="center"/>
    </xf>
    <xf numFmtId="0" fontId="21" fillId="3" borderId="67" xfId="0" applyFont="1" applyFill="1" applyBorder="1" applyAlignment="1">
      <alignment horizontal="left" vertical="center" wrapText="1"/>
    </xf>
    <xf numFmtId="0" fontId="0" fillId="3" borderId="67" xfId="0" applyFont="1" applyFill="1" applyBorder="1"/>
    <xf numFmtId="0" fontId="0" fillId="3" borderId="67" xfId="0" applyFont="1" applyFill="1" applyBorder="1" applyAlignment="1">
      <alignment vertical="center"/>
    </xf>
    <xf numFmtId="0" fontId="0" fillId="3" borderId="67" xfId="0" applyFont="1" applyFill="1" applyBorder="1" applyAlignment="1">
      <alignment wrapText="1"/>
    </xf>
    <xf numFmtId="0" fontId="0" fillId="3" borderId="67" xfId="0" applyNumberFormat="1" applyFont="1" applyFill="1" applyBorder="1" applyAlignment="1">
      <alignment horizontal="center" vertical="center"/>
    </xf>
    <xf numFmtId="0" fontId="0" fillId="3" borderId="68" xfId="0" applyNumberFormat="1" applyFont="1" applyFill="1" applyBorder="1" applyAlignment="1">
      <alignment horizontal="center" vertical="center"/>
    </xf>
    <xf numFmtId="49" fontId="0" fillId="3" borderId="67" xfId="0" applyNumberFormat="1" applyFont="1" applyFill="1" applyBorder="1" applyAlignment="1">
      <alignment horizontal="left" vertical="top"/>
    </xf>
    <xf numFmtId="0" fontId="70" fillId="3" borderId="67" xfId="0" applyFont="1" applyFill="1" applyBorder="1" applyAlignment="1">
      <alignment horizontal="center" vertical="center" wrapText="1"/>
    </xf>
    <xf numFmtId="0" fontId="0" fillId="3" borderId="67" xfId="0" applyFont="1" applyFill="1" applyBorder="1" applyAlignment="1">
      <alignment horizontal="center"/>
    </xf>
    <xf numFmtId="0" fontId="0" fillId="0" borderId="0" xfId="0" applyFont="1" applyFill="1" applyBorder="1" applyAlignment="1">
      <alignment horizontal="left"/>
    </xf>
    <xf numFmtId="0" fontId="0" fillId="0" borderId="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4" xfId="0" applyFont="1" applyFill="1" applyBorder="1" applyAlignment="1">
      <alignment horizontal="left" vertical="center" wrapText="1"/>
    </xf>
    <xf numFmtId="0" fontId="0" fillId="0" borderId="74" xfId="0" applyFont="1" applyFill="1" applyBorder="1" applyAlignment="1">
      <alignment horizontal="center" vertical="center" wrapText="1"/>
    </xf>
    <xf numFmtId="0" fontId="0" fillId="0" borderId="25" xfId="0" applyFont="1" applyBorder="1" applyAlignment="1">
      <alignment horizontal="center" vertical="top" wrapText="1"/>
    </xf>
    <xf numFmtId="0" fontId="0" fillId="0" borderId="37" xfId="0" applyFont="1" applyFill="1" applyBorder="1" applyAlignment="1">
      <alignment horizontal="center" vertical="center" wrapText="1"/>
    </xf>
    <xf numFmtId="0" fontId="0" fillId="0" borderId="37" xfId="0" applyFont="1" applyBorder="1" applyAlignment="1">
      <alignment horizontal="center" vertical="top" wrapText="1"/>
    </xf>
    <xf numFmtId="0" fontId="0" fillId="0" borderId="37" xfId="0" applyFont="1" applyBorder="1" applyAlignment="1">
      <alignment horizontal="center" vertical="center" wrapText="1"/>
    </xf>
    <xf numFmtId="0" fontId="15" fillId="0" borderId="0" xfId="0" applyFont="1" applyFill="1" applyBorder="1" applyAlignment="1">
      <alignment horizontal="left"/>
    </xf>
    <xf numFmtId="0" fontId="0" fillId="0" borderId="0" xfId="0" applyFont="1" applyFill="1" applyBorder="1" applyAlignment="1">
      <alignment horizontal="center"/>
    </xf>
    <xf numFmtId="0" fontId="0" fillId="0" borderId="61" xfId="0" applyFont="1" applyFill="1" applyBorder="1" applyAlignment="1">
      <alignment horizontal="center"/>
    </xf>
    <xf numFmtId="0" fontId="0" fillId="3" borderId="7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0" borderId="25" xfId="60" applyFont="1" applyFill="1" applyBorder="1"/>
    <xf numFmtId="0" fontId="0" fillId="0" borderId="25" xfId="0" applyFont="1" applyFill="1" applyBorder="1" applyAlignment="1">
      <alignment horizontal="center" vertical="center"/>
    </xf>
    <xf numFmtId="0" fontId="0" fillId="3" borderId="25" xfId="60" applyFont="1" applyFill="1" applyBorder="1"/>
    <xf numFmtId="0" fontId="0" fillId="0" borderId="25" xfId="0" applyFont="1" applyBorder="1" applyAlignment="1">
      <alignment horizontal="center" vertical="top"/>
    </xf>
    <xf numFmtId="0" fontId="0" fillId="0" borderId="25" xfId="0" applyFont="1" applyFill="1" applyBorder="1" applyAlignment="1">
      <alignment horizontal="center" vertical="top"/>
    </xf>
    <xf numFmtId="0" fontId="0" fillId="0" borderId="25" xfId="0" applyFont="1" applyBorder="1" applyAlignment="1">
      <alignment horizontal="center" vertical="center"/>
    </xf>
    <xf numFmtId="0" fontId="27" fillId="0" borderId="6" xfId="34" applyFont="1" applyFill="1" applyBorder="1" applyAlignment="1">
      <alignment horizontal="center" vertical="center" wrapText="1"/>
    </xf>
    <xf numFmtId="0" fontId="27" fillId="0" borderId="6" xfId="47" applyFont="1" applyFill="1" applyBorder="1" applyAlignment="1">
      <alignment horizontal="center" vertical="center" wrapText="1"/>
    </xf>
    <xf numFmtId="4" fontId="0" fillId="0" borderId="6" xfId="20" applyNumberFormat="1" applyFont="1" applyFill="1" applyBorder="1" applyAlignment="1">
      <alignment horizontal="left" vertical="center" wrapText="1"/>
    </xf>
    <xf numFmtId="4" fontId="0" fillId="0" borderId="33" xfId="20" applyNumberFormat="1" applyFont="1" applyFill="1" applyBorder="1" applyAlignment="1">
      <alignment horizontal="left" vertical="center" wrapText="1"/>
    </xf>
    <xf numFmtId="0" fontId="0" fillId="0" borderId="34" xfId="34" applyFont="1" applyFill="1" applyBorder="1" applyAlignment="1" applyProtection="1">
      <alignment horizontal="center" vertical="center"/>
      <protection locked="0"/>
    </xf>
    <xf numFmtId="0" fontId="27" fillId="0" borderId="33" xfId="34"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4" fontId="21" fillId="0" borderId="6" xfId="0" applyNumberFormat="1" applyFont="1" applyFill="1" applyBorder="1" applyAlignment="1">
      <alignment horizontal="left" vertical="center" wrapText="1"/>
    </xf>
    <xf numFmtId="3" fontId="0" fillId="0" borderId="10" xfId="20" applyNumberFormat="1" applyFont="1" applyFill="1" applyBorder="1" applyAlignment="1">
      <alignment horizontal="center" vertical="center" wrapText="1"/>
    </xf>
    <xf numFmtId="2" fontId="0" fillId="0" borderId="6" xfId="34" applyNumberFormat="1" applyFont="1" applyFill="1" applyBorder="1" applyAlignment="1" applyProtection="1">
      <alignment horizontal="center" vertical="center"/>
      <protection locked="0"/>
    </xf>
    <xf numFmtId="4" fontId="0" fillId="0" borderId="6" xfId="0" applyNumberFormat="1" applyFont="1" applyFill="1" applyBorder="1" applyAlignment="1">
      <alignment horizontal="left" vertical="center" wrapText="1"/>
    </xf>
    <xf numFmtId="3" fontId="0" fillId="0" borderId="32" xfId="20" applyNumberFormat="1" applyFont="1" applyFill="1" applyBorder="1" applyAlignment="1">
      <alignment horizontal="center" vertical="center" wrapText="1"/>
    </xf>
    <xf numFmtId="4" fontId="0" fillId="0" borderId="33" xfId="20" applyNumberFormat="1" applyFont="1" applyFill="1" applyBorder="1" applyAlignment="1">
      <alignment horizontal="center" vertical="center" wrapText="1"/>
    </xf>
    <xf numFmtId="0" fontId="13" fillId="0" borderId="29" xfId="85" applyFont="1" applyBorder="1" applyAlignment="1">
      <alignment horizontal="center" vertical="center"/>
    </xf>
    <xf numFmtId="4" fontId="69" fillId="8" borderId="33" xfId="51" applyNumberFormat="1" applyFont="1" applyFill="1" applyBorder="1" applyAlignment="1">
      <alignment horizontal="left" vertical="center" wrapText="1"/>
    </xf>
    <xf numFmtId="3" fontId="0" fillId="0" borderId="66" xfId="0" applyNumberFormat="1" applyFont="1" applyBorder="1" applyAlignment="1">
      <alignment horizontal="center" vertical="center" wrapText="1"/>
    </xf>
    <xf numFmtId="0" fontId="71" fillId="0" borderId="25" xfId="0" applyFont="1" applyFill="1" applyBorder="1" applyAlignment="1">
      <alignment horizontal="left" wrapText="1"/>
    </xf>
    <xf numFmtId="0" fontId="0" fillId="0" borderId="24" xfId="0" applyFont="1" applyBorder="1" applyAlignment="1">
      <alignment horizontal="center" vertical="top"/>
    </xf>
    <xf numFmtId="0" fontId="0" fillId="3" borderId="4" xfId="36" applyFont="1" applyFill="1" applyBorder="1" applyAlignment="1">
      <alignment horizontal="center" vertical="center"/>
    </xf>
    <xf numFmtId="0" fontId="13" fillId="0" borderId="33" xfId="49" applyFont="1" applyBorder="1" applyAlignment="1">
      <alignment horizontal="left" vertical="top" wrapText="1"/>
    </xf>
    <xf numFmtId="0" fontId="22" fillId="0" borderId="33" xfId="19" applyFont="1" applyFill="1" applyBorder="1" applyAlignment="1" applyProtection="1">
      <alignment horizontal="left" vertical="center" wrapText="1"/>
      <protection locked="0"/>
    </xf>
    <xf numFmtId="0" fontId="22" fillId="3" borderId="33" xfId="19" applyFont="1" applyFill="1" applyBorder="1" applyAlignment="1" applyProtection="1">
      <alignment horizontal="center" vertical="center"/>
    </xf>
    <xf numFmtId="0" fontId="22" fillId="3" borderId="52" xfId="19" applyNumberFormat="1" applyFont="1" applyFill="1" applyBorder="1" applyAlignment="1" applyProtection="1">
      <alignment horizontal="center" vertical="center"/>
      <protection locked="0"/>
    </xf>
    <xf numFmtId="0" fontId="47" fillId="0" borderId="25" xfId="56" applyFont="1" applyFill="1" applyBorder="1" applyAlignment="1">
      <alignment horizontal="left" vertical="center" wrapText="1"/>
    </xf>
    <xf numFmtId="4" fontId="22" fillId="0" borderId="25" xfId="0" applyNumberFormat="1" applyFont="1" applyBorder="1" applyAlignment="1">
      <alignment horizontal="left" vertical="center" wrapText="1"/>
    </xf>
    <xf numFmtId="2" fontId="22" fillId="0" borderId="25" xfId="56" applyNumberFormat="1" applyFont="1" applyFill="1" applyBorder="1" applyAlignment="1">
      <alignment horizontal="center" vertical="center" wrapText="1"/>
    </xf>
    <xf numFmtId="0" fontId="0" fillId="0" borderId="25" xfId="56" applyFont="1" applyFill="1" applyBorder="1" applyAlignment="1">
      <alignment horizontal="left" vertical="center" wrapText="1"/>
    </xf>
    <xf numFmtId="0" fontId="0" fillId="0" borderId="25" xfId="56" applyFont="1" applyFill="1" applyBorder="1" applyAlignment="1">
      <alignment horizontal="left"/>
    </xf>
    <xf numFmtId="0" fontId="0" fillId="0" borderId="67" xfId="56" applyFont="1" applyFill="1" applyBorder="1" applyAlignment="1">
      <alignment horizontal="center" vertical="center" wrapText="1"/>
    </xf>
    <xf numFmtId="0" fontId="0" fillId="0" borderId="67" xfId="209" applyFont="1" applyFill="1" applyBorder="1" applyAlignment="1">
      <alignment horizontal="center"/>
    </xf>
    <xf numFmtId="4" fontId="1" fillId="0" borderId="67" xfId="86" applyNumberFormat="1" applyFont="1" applyBorder="1" applyAlignment="1">
      <alignment horizontal="left" vertical="center" wrapText="1"/>
    </xf>
    <xf numFmtId="4" fontId="1" fillId="3" borderId="67" xfId="86" applyNumberFormat="1" applyFont="1" applyFill="1" applyBorder="1" applyAlignment="1">
      <alignment horizontal="left" vertical="center" wrapText="1"/>
    </xf>
    <xf numFmtId="4" fontId="1" fillId="0" borderId="33" xfId="86" applyNumberFormat="1" applyFont="1" applyFill="1" applyBorder="1" applyAlignment="1">
      <alignment horizontal="left" vertical="center" wrapText="1"/>
    </xf>
    <xf numFmtId="0" fontId="0" fillId="3" borderId="33" xfId="0" applyFont="1" applyFill="1" applyBorder="1" applyAlignment="1">
      <alignment horizontal="left" wrapText="1"/>
    </xf>
    <xf numFmtId="0" fontId="48" fillId="0" borderId="1" xfId="61" applyFont="1" applyBorder="1" applyAlignment="1">
      <alignment horizontal="center" vertical="center" wrapText="1"/>
    </xf>
    <xf numFmtId="0" fontId="48" fillId="0" borderId="3" xfId="61" applyFont="1" applyBorder="1" applyAlignment="1">
      <alignment horizontal="center" vertical="center" wrapText="1"/>
    </xf>
    <xf numFmtId="0" fontId="48" fillId="0" borderId="2" xfId="61" applyFont="1" applyBorder="1" applyAlignment="1">
      <alignment horizontal="center" vertical="center" wrapText="1"/>
    </xf>
    <xf numFmtId="0" fontId="0" fillId="0" borderId="0" xfId="61" applyFont="1" applyAlignment="1">
      <alignment horizontal="right" vertical="center" wrapText="1"/>
    </xf>
    <xf numFmtId="0" fontId="49" fillId="11" borderId="12" xfId="61" applyFont="1" applyFill="1" applyBorder="1" applyAlignment="1">
      <alignment horizontal="center"/>
    </xf>
    <xf numFmtId="0" fontId="49" fillId="11" borderId="43" xfId="61" applyFont="1" applyFill="1" applyBorder="1" applyAlignment="1">
      <alignment horizontal="center"/>
    </xf>
    <xf numFmtId="0" fontId="49" fillId="11" borderId="44" xfId="61" applyFont="1" applyFill="1" applyBorder="1" applyAlignment="1">
      <alignment horizontal="center"/>
    </xf>
    <xf numFmtId="0" fontId="50" fillId="0" borderId="0" xfId="61" applyFont="1" applyAlignment="1">
      <alignment horizontal="left" vertical="center" wrapText="1"/>
    </xf>
    <xf numFmtId="17" fontId="51" fillId="3" borderId="0" xfId="0" applyNumberFormat="1" applyFont="1" applyFill="1" applyAlignment="1">
      <alignment horizontal="left" vertical="top" wrapText="1"/>
    </xf>
    <xf numFmtId="0" fontId="51" fillId="3" borderId="0" xfId="0" applyFont="1" applyFill="1" applyAlignment="1">
      <alignment horizontal="left"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58" fillId="0" borderId="2" xfId="20" applyFont="1" applyBorder="1" applyAlignment="1">
      <alignment horizontal="justify" vertical="top" wrapText="1"/>
    </xf>
    <xf numFmtId="0" fontId="14" fillId="0" borderId="2" xfId="20" applyFont="1" applyBorder="1" applyAlignment="1">
      <alignment horizontal="center" vertical="center" wrapText="1"/>
    </xf>
    <xf numFmtId="0" fontId="58" fillId="0" borderId="22" xfId="20" applyFont="1" applyBorder="1" applyAlignment="1">
      <alignment horizontal="center" vertical="top" wrapText="1"/>
    </xf>
    <xf numFmtId="0" fontId="58" fillId="0" borderId="23" xfId="20" applyFont="1" applyBorder="1" applyAlignment="1">
      <alignment horizontal="center" vertical="top" wrapText="1"/>
    </xf>
    <xf numFmtId="0" fontId="48" fillId="0" borderId="0" xfId="20" applyFont="1" applyAlignment="1">
      <alignment horizontal="right" vertical="top" wrapText="1"/>
    </xf>
    <xf numFmtId="0" fontId="48" fillId="0" borderId="0" xfId="20" applyFont="1" applyAlignment="1">
      <alignment horizontal="left" vertical="top"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57" fillId="0" borderId="0" xfId="0" applyFont="1" applyFill="1" applyBorder="1" applyAlignment="1">
      <alignment horizontal="center"/>
    </xf>
    <xf numFmtId="0" fontId="57" fillId="12" borderId="12" xfId="20" applyFont="1" applyFill="1" applyBorder="1" applyAlignment="1">
      <alignment horizontal="center"/>
    </xf>
    <xf numFmtId="0" fontId="57" fillId="12" borderId="43" xfId="20" applyFont="1" applyFill="1" applyBorder="1" applyAlignment="1">
      <alignment horizontal="center"/>
    </xf>
    <xf numFmtId="0" fontId="57" fillId="12" borderId="44" xfId="20" applyFont="1" applyFill="1" applyBorder="1" applyAlignment="1">
      <alignment horizontal="center"/>
    </xf>
    <xf numFmtId="0" fontId="48" fillId="0" borderId="0" xfId="20" applyFont="1" applyAlignment="1">
      <alignment horizontal="right" vertical="center"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23" fillId="0" borderId="63" xfId="149" applyFont="1" applyBorder="1" applyAlignment="1">
      <alignment horizontal="center" vertical="center" textRotation="90"/>
    </xf>
    <xf numFmtId="0" fontId="23" fillId="0" borderId="66" xfId="149" applyFont="1" applyBorder="1" applyAlignment="1">
      <alignment horizontal="center" vertical="center" textRotation="90"/>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3" borderId="64" xfId="149" applyFont="1" applyFill="1" applyBorder="1" applyAlignment="1">
      <alignment horizontal="center" vertical="center" textRotation="90" wrapText="1"/>
    </xf>
    <xf numFmtId="0" fontId="23" fillId="3" borderId="67" xfId="149" applyFont="1" applyFill="1" applyBorder="1" applyAlignment="1">
      <alignment horizontal="center" vertical="center" textRotation="90" wrapText="1"/>
    </xf>
    <xf numFmtId="0" fontId="23" fillId="3" borderId="65" xfId="149" applyFont="1" applyFill="1" applyBorder="1" applyAlignment="1">
      <alignment horizontal="center" vertical="center" textRotation="90"/>
    </xf>
    <xf numFmtId="0" fontId="23" fillId="3" borderId="68" xfId="149" applyFont="1" applyFill="1" applyBorder="1" applyAlignment="1">
      <alignment horizontal="center" vertical="center" textRotation="90"/>
    </xf>
    <xf numFmtId="0" fontId="24" fillId="3" borderId="64" xfId="149" applyFont="1" applyFill="1" applyBorder="1" applyAlignment="1">
      <alignment horizontal="center" vertical="center" wrapText="1"/>
    </xf>
    <xf numFmtId="0" fontId="24" fillId="3" borderId="67" xfId="149" applyFont="1" applyFill="1" applyBorder="1" applyAlignment="1">
      <alignment horizontal="center" vertical="center" wrapText="1"/>
    </xf>
    <xf numFmtId="0" fontId="14" fillId="10" borderId="67" xfId="33" applyFont="1" applyFill="1" applyBorder="1" applyAlignment="1" applyProtection="1">
      <alignment horizontal="left" vertical="center" wrapText="1"/>
      <protection locked="0"/>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xf numFmtId="0" fontId="0" fillId="0" borderId="0" xfId="0" applyFont="1" applyFill="1" applyAlignment="1">
      <alignment vertical="center" wrapText="1"/>
    </xf>
    <xf numFmtId="0" fontId="23" fillId="0" borderId="25" xfId="60" applyFont="1" applyFill="1" applyBorder="1"/>
    <xf numFmtId="0" fontId="23" fillId="0" borderId="24" xfId="60" applyFont="1" applyFill="1" applyBorder="1"/>
    <xf numFmtId="0" fontId="23" fillId="0" borderId="25" xfId="0" applyFont="1" applyFill="1" applyBorder="1" applyAlignment="1">
      <alignment horizontal="left" vertical="center"/>
    </xf>
    <xf numFmtId="4" fontId="23" fillId="0" borderId="25" xfId="0" applyNumberFormat="1" applyFont="1" applyFill="1" applyBorder="1" applyAlignment="1">
      <alignment horizontal="left" vertical="center" wrapText="1"/>
    </xf>
    <xf numFmtId="0" fontId="22" fillId="3" borderId="25" xfId="56" applyNumberFormat="1" applyFont="1" applyFill="1" applyBorder="1" applyAlignment="1">
      <alignment horizontal="left" vertical="center" wrapText="1"/>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tabSelected="1" view="pageBreakPreview" zoomScaleNormal="100" zoomScaleSheetLayoutView="100" workbookViewId="0">
      <selection activeCell="I15" sqref="I15"/>
    </sheetView>
  </sheetViews>
  <sheetFormatPr defaultColWidth="9.140625" defaultRowHeight="15"/>
  <cols>
    <col min="1" max="1" width="2.28515625" style="338" customWidth="1"/>
    <col min="2" max="2" width="26.140625" style="337" customWidth="1"/>
    <col min="3" max="3" width="42" style="337" customWidth="1"/>
    <col min="4" max="4" width="20.42578125" style="337" customWidth="1"/>
    <col min="5" max="5" width="9.140625" style="337"/>
    <col min="6" max="16384" width="9.140625" style="338"/>
  </cols>
  <sheetData>
    <row r="1" spans="1:4" ht="47.45" customHeight="1">
      <c r="A1" s="770" t="s">
        <v>1672</v>
      </c>
      <c r="B1" s="770"/>
      <c r="C1" s="770"/>
      <c r="D1" s="770"/>
    </row>
    <row r="2" spans="1:4" ht="15.75">
      <c r="D2" s="339"/>
    </row>
    <row r="3" spans="1:4" ht="15.75">
      <c r="D3" s="339"/>
    </row>
    <row r="4" spans="1:4" ht="15.75">
      <c r="D4" s="339"/>
    </row>
    <row r="5" spans="1:4" ht="15.75">
      <c r="B5" s="340"/>
    </row>
    <row r="6" spans="1:4" ht="20.25">
      <c r="B6" s="771" t="s">
        <v>1445</v>
      </c>
      <c r="C6" s="772"/>
      <c r="D6" s="773"/>
    </row>
    <row r="7" spans="1:4" ht="15.75">
      <c r="D7" s="339"/>
    </row>
    <row r="8" spans="1:4" ht="15.75">
      <c r="B8" s="341" t="s">
        <v>1446</v>
      </c>
      <c r="C8" s="774" t="s">
        <v>13</v>
      </c>
      <c r="D8" s="774"/>
    </row>
    <row r="9" spans="1:4" ht="42.2" customHeight="1">
      <c r="B9" s="341" t="s">
        <v>1447</v>
      </c>
      <c r="C9" s="774" t="s">
        <v>14</v>
      </c>
      <c r="D9" s="774"/>
    </row>
    <row r="10" spans="1:4" ht="15.2" customHeight="1">
      <c r="B10" s="341" t="s">
        <v>1448</v>
      </c>
      <c r="C10" s="774" t="s">
        <v>15</v>
      </c>
      <c r="D10" s="774"/>
    </row>
    <row r="11" spans="1:4" ht="15.75">
      <c r="B11" s="342"/>
      <c r="C11" s="775"/>
      <c r="D11" s="776"/>
    </row>
    <row r="12" spans="1:4" ht="15.75">
      <c r="D12" s="339"/>
    </row>
    <row r="13" spans="1:4">
      <c r="D13" s="343"/>
    </row>
    <row r="14" spans="1:4" ht="15.75">
      <c r="B14" s="344" t="s">
        <v>1449</v>
      </c>
    </row>
    <row r="15" spans="1:4">
      <c r="B15" s="767" t="s">
        <v>1450</v>
      </c>
      <c r="C15" s="769" t="s">
        <v>1451</v>
      </c>
      <c r="D15" s="767" t="s">
        <v>1452</v>
      </c>
    </row>
    <row r="16" spans="1:4">
      <c r="B16" s="768"/>
      <c r="C16" s="769"/>
      <c r="D16" s="768"/>
    </row>
    <row r="17" spans="2:5">
      <c r="B17" s="345"/>
      <c r="C17" s="346"/>
      <c r="D17" s="347"/>
    </row>
    <row r="18" spans="2:5">
      <c r="B18" s="348">
        <v>1</v>
      </c>
      <c r="C18" s="349" t="s">
        <v>1453</v>
      </c>
      <c r="D18" s="350">
        <f>[2]kops1!E37</f>
        <v>0</v>
      </c>
    </row>
    <row r="19" spans="2:5" ht="30">
      <c r="B19" s="348">
        <v>2</v>
      </c>
      <c r="C19" s="349" t="s">
        <v>1454</v>
      </c>
      <c r="D19" s="350">
        <f>[2]kops2!E38</f>
        <v>0</v>
      </c>
    </row>
    <row r="20" spans="2:5">
      <c r="B20" s="348">
        <v>3</v>
      </c>
      <c r="C20" s="349" t="s">
        <v>1455</v>
      </c>
      <c r="D20" s="350">
        <f>[2]kops3!E32</f>
        <v>0</v>
      </c>
    </row>
    <row r="21" spans="2:5">
      <c r="B21" s="351">
        <v>4</v>
      </c>
      <c r="C21" s="352" t="s">
        <v>880</v>
      </c>
      <c r="D21" s="353">
        <f>[2]kops4!E27</f>
        <v>0</v>
      </c>
    </row>
    <row r="22" spans="2:5" s="357" customFormat="1" ht="15.75">
      <c r="B22" s="354"/>
      <c r="C22" s="355" t="s">
        <v>1456</v>
      </c>
      <c r="D22" s="356">
        <f>SUM(D17:D21)</f>
        <v>0</v>
      </c>
    </row>
    <row r="23" spans="2:5" ht="16.5">
      <c r="B23" s="358"/>
      <c r="C23" s="358"/>
      <c r="D23" s="359"/>
      <c r="E23" s="360"/>
    </row>
    <row r="24" spans="2:5" ht="16.5">
      <c r="B24" s="358"/>
      <c r="C24" s="358"/>
      <c r="D24" s="359"/>
      <c r="E24" s="360"/>
    </row>
    <row r="25" spans="2:5">
      <c r="B25" s="361"/>
      <c r="D25" s="362"/>
    </row>
    <row r="26" spans="2:5" s="357" customFormat="1" ht="14.25">
      <c r="B26" s="27"/>
      <c r="C26" s="26"/>
      <c r="D26" s="363"/>
    </row>
    <row r="27" spans="2:5" s="357" customFormat="1" ht="14.25">
      <c r="B27" s="26"/>
      <c r="C27" s="12"/>
      <c r="D27" s="12"/>
      <c r="E27" s="12"/>
    </row>
    <row r="28" spans="2:5" s="357" customFormat="1" ht="14.25">
      <c r="B28" s="27"/>
      <c r="C28" s="13"/>
      <c r="D28" s="364"/>
      <c r="E28" s="364"/>
    </row>
    <row r="29" spans="2:5" s="357" customFormat="1" ht="14.25">
      <c r="B29" s="27"/>
      <c r="C29" s="13"/>
      <c r="D29" s="364"/>
      <c r="E29" s="364"/>
    </row>
    <row r="30" spans="2:5" s="357" customFormat="1" ht="14.25">
      <c r="B30" s="27"/>
      <c r="C30" s="13"/>
      <c r="D30" s="364"/>
      <c r="E30" s="364"/>
    </row>
    <row r="31" spans="2:5" s="357" customFormat="1" ht="14.25">
      <c r="B31" s="365"/>
      <c r="D31" s="13"/>
      <c r="E31" s="13"/>
    </row>
    <row r="32" spans="2:5">
      <c r="B32" s="27"/>
      <c r="C32" s="366"/>
    </row>
    <row r="33" spans="2:5" s="357" customFormat="1" ht="14.25">
      <c r="B33" s="26"/>
      <c r="C33" s="12"/>
      <c r="D33" s="12"/>
      <c r="E33" s="12"/>
    </row>
    <row r="34" spans="2:5" s="357" customFormat="1" ht="14.25">
      <c r="B34" s="27"/>
      <c r="C34" s="13"/>
      <c r="D34" s="364"/>
      <c r="E34" s="364"/>
    </row>
    <row r="35" spans="2:5">
      <c r="B35" s="367"/>
    </row>
    <row r="36" spans="2:5">
      <c r="B36" s="27"/>
      <c r="C36" s="366"/>
    </row>
    <row r="37" spans="2:5">
      <c r="B37" s="26"/>
      <c r="C37" s="368"/>
    </row>
    <row r="38" spans="2:5">
      <c r="C38" s="36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B1:J87"/>
  <sheetViews>
    <sheetView showZeros="0" view="pageBreakPreview" topLeftCell="A74" zoomScale="80" zoomScaleNormal="100" zoomScaleSheetLayoutView="80" workbookViewId="0">
      <selection activeCell="I100" sqref="I99:I100"/>
    </sheetView>
  </sheetViews>
  <sheetFormatPr defaultColWidth="9.140625" defaultRowHeight="14.25"/>
  <cols>
    <col min="1" max="1" width="9.140625" style="1"/>
    <col min="2" max="2" width="12.140625" style="1" customWidth="1"/>
    <col min="3" max="3" width="16.28515625" style="1" hidden="1" customWidth="1"/>
    <col min="4" max="4" width="57.425781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1,8</v>
      </c>
      <c r="F1" s="14"/>
      <c r="G1" s="14"/>
      <c r="H1" s="14"/>
    </row>
    <row r="2" spans="2:8" s="3" customFormat="1" ht="15">
      <c r="B2" s="801" t="str">
        <f>D9</f>
        <v>Ailu aizpildījuma elementi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9" t="s">
        <v>4</v>
      </c>
      <c r="C7" s="810"/>
      <c r="D7" s="812" t="s">
        <v>6</v>
      </c>
      <c r="E7" s="813" t="s">
        <v>7</v>
      </c>
      <c r="F7" s="814" t="s">
        <v>8</v>
      </c>
      <c r="G7" s="22"/>
      <c r="H7" s="23"/>
    </row>
    <row r="8" spans="2:8" ht="59.25" customHeight="1">
      <c r="B8" s="809"/>
      <c r="C8" s="811"/>
      <c r="D8" s="812"/>
      <c r="E8" s="813"/>
      <c r="F8" s="814"/>
      <c r="G8" s="22"/>
      <c r="H8" s="23"/>
    </row>
    <row r="9" spans="2:8" ht="15.75">
      <c r="B9" s="496"/>
      <c r="C9" s="497"/>
      <c r="D9" s="665" t="s">
        <v>1141</v>
      </c>
      <c r="E9" s="494"/>
      <c r="F9" s="495"/>
      <c r="G9" s="22"/>
      <c r="H9" s="23"/>
    </row>
    <row r="10" spans="2:8" ht="67.7" customHeight="1">
      <c r="B10" s="498">
        <v>1</v>
      </c>
      <c r="C10" s="503"/>
      <c r="D10" s="504" t="s">
        <v>1072</v>
      </c>
      <c r="E10" s="502" t="s">
        <v>19</v>
      </c>
      <c r="F10" s="500">
        <v>510</v>
      </c>
      <c r="G10" s="22"/>
      <c r="H10" s="23"/>
    </row>
    <row r="11" spans="2:8">
      <c r="B11" s="506">
        <v>2</v>
      </c>
      <c r="C11" s="505"/>
      <c r="D11" s="507" t="s">
        <v>1073</v>
      </c>
      <c r="E11" s="508" t="s">
        <v>296</v>
      </c>
      <c r="F11" s="509">
        <v>103.6</v>
      </c>
      <c r="G11" s="22"/>
      <c r="H11" s="23"/>
    </row>
    <row r="12" spans="2:8">
      <c r="B12" s="506">
        <v>0</v>
      </c>
      <c r="C12" s="505"/>
      <c r="D12" s="510" t="s">
        <v>1074</v>
      </c>
      <c r="E12" s="511" t="s">
        <v>11</v>
      </c>
      <c r="F12" s="512">
        <v>18</v>
      </c>
      <c r="G12" s="22"/>
      <c r="H12" s="23"/>
    </row>
    <row r="13" spans="2:8">
      <c r="B13" s="506">
        <v>0</v>
      </c>
      <c r="C13" s="505"/>
      <c r="D13" s="510" t="s">
        <v>1075</v>
      </c>
      <c r="E13" s="511" t="s">
        <v>11</v>
      </c>
      <c r="F13" s="512">
        <v>2</v>
      </c>
      <c r="G13" s="22"/>
      <c r="H13" s="23"/>
    </row>
    <row r="14" spans="2:8">
      <c r="B14" s="506">
        <v>0</v>
      </c>
      <c r="C14" s="505"/>
      <c r="D14" s="510" t="s">
        <v>1076</v>
      </c>
      <c r="E14" s="511" t="s">
        <v>11</v>
      </c>
      <c r="F14" s="512">
        <v>1</v>
      </c>
      <c r="G14" s="22"/>
      <c r="H14" s="23"/>
    </row>
    <row r="15" spans="2:8">
      <c r="B15" s="506">
        <v>0</v>
      </c>
      <c r="C15" s="505"/>
      <c r="D15" s="510" t="s">
        <v>1077</v>
      </c>
      <c r="E15" s="511" t="s">
        <v>11</v>
      </c>
      <c r="F15" s="512">
        <v>2</v>
      </c>
      <c r="G15" s="22"/>
      <c r="H15" s="23"/>
    </row>
    <row r="16" spans="2:8">
      <c r="B16" s="506">
        <v>0</v>
      </c>
      <c r="C16" s="505"/>
      <c r="D16" s="510" t="s">
        <v>1078</v>
      </c>
      <c r="E16" s="511" t="s">
        <v>11</v>
      </c>
      <c r="F16" s="512">
        <v>2</v>
      </c>
      <c r="G16" s="22"/>
      <c r="H16" s="23"/>
    </row>
    <row r="17" spans="2:8">
      <c r="B17" s="506">
        <v>0</v>
      </c>
      <c r="C17" s="505"/>
      <c r="D17" s="510" t="s">
        <v>1079</v>
      </c>
      <c r="E17" s="511"/>
      <c r="F17" s="512">
        <v>2</v>
      </c>
      <c r="G17" s="22"/>
      <c r="H17" s="23"/>
    </row>
    <row r="18" spans="2:8">
      <c r="B18" s="506">
        <v>0</v>
      </c>
      <c r="C18" s="505"/>
      <c r="D18" s="510" t="s">
        <v>1080</v>
      </c>
      <c r="E18" s="511"/>
      <c r="F18" s="512">
        <v>2</v>
      </c>
      <c r="G18" s="22"/>
      <c r="H18" s="23"/>
    </row>
    <row r="19" spans="2:8">
      <c r="B19" s="506">
        <v>0</v>
      </c>
      <c r="C19" s="505"/>
      <c r="D19" s="510" t="s">
        <v>1081</v>
      </c>
      <c r="E19" s="511"/>
      <c r="F19" s="512">
        <v>4</v>
      </c>
      <c r="G19" s="22"/>
      <c r="H19" s="23"/>
    </row>
    <row r="20" spans="2:8" ht="25.5">
      <c r="B20" s="506">
        <v>0</v>
      </c>
      <c r="C20" s="505"/>
      <c r="D20" s="510" t="s">
        <v>1082</v>
      </c>
      <c r="E20" s="511" t="s">
        <v>296</v>
      </c>
      <c r="F20" s="509">
        <v>103.6</v>
      </c>
      <c r="G20" s="22"/>
      <c r="H20" s="23"/>
    </row>
    <row r="21" spans="2:8">
      <c r="B21" s="506">
        <v>3</v>
      </c>
      <c r="C21" s="505"/>
      <c r="D21" s="507" t="s">
        <v>1083</v>
      </c>
      <c r="E21" s="508" t="s">
        <v>19</v>
      </c>
      <c r="F21" s="509">
        <v>79.400000000000006</v>
      </c>
      <c r="G21" s="22"/>
      <c r="H21" s="23"/>
    </row>
    <row r="22" spans="2:8" ht="25.5">
      <c r="B22" s="506">
        <v>4</v>
      </c>
      <c r="C22" s="505"/>
      <c r="D22" s="507" t="s">
        <v>1084</v>
      </c>
      <c r="E22" s="508" t="s">
        <v>296</v>
      </c>
      <c r="F22" s="509">
        <v>208.3</v>
      </c>
      <c r="G22" s="22"/>
      <c r="H22" s="23"/>
    </row>
    <row r="23" spans="2:8">
      <c r="B23" s="506">
        <v>0</v>
      </c>
      <c r="C23" s="505"/>
      <c r="D23" s="510" t="s">
        <v>1085</v>
      </c>
      <c r="E23" s="511" t="s">
        <v>11</v>
      </c>
      <c r="F23" s="512">
        <v>1</v>
      </c>
      <c r="G23" s="22"/>
      <c r="H23" s="23"/>
    </row>
    <row r="24" spans="2:8">
      <c r="B24" s="506">
        <v>0</v>
      </c>
      <c r="C24" s="505"/>
      <c r="D24" s="510" t="s">
        <v>1086</v>
      </c>
      <c r="E24" s="511" t="s">
        <v>11</v>
      </c>
      <c r="F24" s="512">
        <v>1</v>
      </c>
      <c r="G24" s="22"/>
      <c r="H24" s="23"/>
    </row>
    <row r="25" spans="2:8">
      <c r="B25" s="506">
        <v>0</v>
      </c>
      <c r="C25" s="505"/>
      <c r="D25" s="510" t="s">
        <v>1087</v>
      </c>
      <c r="E25" s="511" t="s">
        <v>11</v>
      </c>
      <c r="F25" s="512">
        <v>1</v>
      </c>
      <c r="G25" s="22"/>
      <c r="H25" s="23"/>
    </row>
    <row r="26" spans="2:8">
      <c r="B26" s="506">
        <v>0</v>
      </c>
      <c r="C26" s="505"/>
      <c r="D26" s="510" t="s">
        <v>1088</v>
      </c>
      <c r="E26" s="511" t="s">
        <v>11</v>
      </c>
      <c r="F26" s="512">
        <v>1</v>
      </c>
      <c r="G26" s="22"/>
      <c r="H26" s="23"/>
    </row>
    <row r="27" spans="2:8">
      <c r="B27" s="506">
        <v>0</v>
      </c>
      <c r="C27" s="505"/>
      <c r="D27" s="510" t="s">
        <v>1089</v>
      </c>
      <c r="E27" s="511" t="s">
        <v>11</v>
      </c>
      <c r="F27" s="512">
        <v>1</v>
      </c>
      <c r="G27" s="22"/>
      <c r="H27" s="23"/>
    </row>
    <row r="28" spans="2:8" ht="25.5">
      <c r="B28" s="506">
        <v>0</v>
      </c>
      <c r="C28" s="505"/>
      <c r="D28" s="510" t="s">
        <v>1082</v>
      </c>
      <c r="E28" s="511" t="s">
        <v>296</v>
      </c>
      <c r="F28" s="509">
        <v>208.3</v>
      </c>
      <c r="G28" s="22"/>
      <c r="H28" s="23"/>
    </row>
    <row r="29" spans="2:8" ht="25.5">
      <c r="B29" s="506">
        <v>5</v>
      </c>
      <c r="C29" s="505"/>
      <c r="D29" s="507" t="s">
        <v>1090</v>
      </c>
      <c r="E29" s="508" t="s">
        <v>296</v>
      </c>
      <c r="F29" s="509">
        <v>94.5</v>
      </c>
      <c r="G29" s="22"/>
      <c r="H29" s="23"/>
    </row>
    <row r="30" spans="2:8">
      <c r="B30" s="506">
        <v>0</v>
      </c>
      <c r="C30" s="505"/>
      <c r="D30" s="510" t="s">
        <v>1091</v>
      </c>
      <c r="E30" s="511" t="s">
        <v>11</v>
      </c>
      <c r="F30" s="512">
        <v>1</v>
      </c>
      <c r="G30" s="22"/>
      <c r="H30" s="23"/>
    </row>
    <row r="31" spans="2:8">
      <c r="B31" s="506">
        <v>0</v>
      </c>
      <c r="C31" s="505"/>
      <c r="D31" s="510" t="s">
        <v>1092</v>
      </c>
      <c r="E31" s="511" t="s">
        <v>11</v>
      </c>
      <c r="F31" s="512">
        <v>1</v>
      </c>
      <c r="G31" s="22"/>
      <c r="H31" s="23"/>
    </row>
    <row r="32" spans="2:8">
      <c r="B32" s="506">
        <v>0</v>
      </c>
      <c r="C32" s="505"/>
      <c r="D32" s="510" t="s">
        <v>1093</v>
      </c>
      <c r="E32" s="511" t="s">
        <v>11</v>
      </c>
      <c r="F32" s="512">
        <v>1</v>
      </c>
      <c r="G32" s="22"/>
      <c r="H32" s="23"/>
    </row>
    <row r="33" spans="2:8">
      <c r="B33" s="506">
        <v>0</v>
      </c>
      <c r="C33" s="505"/>
      <c r="D33" s="510" t="s">
        <v>1094</v>
      </c>
      <c r="E33" s="511" t="s">
        <v>11</v>
      </c>
      <c r="F33" s="512">
        <v>1</v>
      </c>
      <c r="G33" s="22"/>
      <c r="H33" s="23"/>
    </row>
    <row r="34" spans="2:8">
      <c r="B34" s="506">
        <v>0</v>
      </c>
      <c r="C34" s="505"/>
      <c r="D34" s="510" t="s">
        <v>1095</v>
      </c>
      <c r="E34" s="511" t="s">
        <v>11</v>
      </c>
      <c r="F34" s="512">
        <v>1</v>
      </c>
      <c r="G34" s="22"/>
      <c r="H34" s="23"/>
    </row>
    <row r="35" spans="2:8">
      <c r="B35" s="506">
        <v>0</v>
      </c>
      <c r="C35" s="505"/>
      <c r="D35" s="510" t="s">
        <v>1096</v>
      </c>
      <c r="E35" s="511" t="s">
        <v>11</v>
      </c>
      <c r="F35" s="512">
        <v>1</v>
      </c>
      <c r="G35" s="22"/>
      <c r="H35" s="23"/>
    </row>
    <row r="36" spans="2:8">
      <c r="B36" s="506">
        <v>0</v>
      </c>
      <c r="C36" s="505"/>
      <c r="D36" s="510" t="s">
        <v>1097</v>
      </c>
      <c r="E36" s="511" t="s">
        <v>11</v>
      </c>
      <c r="F36" s="512">
        <v>1</v>
      </c>
      <c r="G36" s="22"/>
      <c r="H36" s="23"/>
    </row>
    <row r="37" spans="2:8">
      <c r="B37" s="506">
        <v>0</v>
      </c>
      <c r="C37" s="505"/>
      <c r="D37" s="510" t="s">
        <v>1098</v>
      </c>
      <c r="E37" s="511" t="s">
        <v>11</v>
      </c>
      <c r="F37" s="512">
        <v>1</v>
      </c>
      <c r="G37" s="22"/>
      <c r="H37" s="23"/>
    </row>
    <row r="38" spans="2:8" ht="25.5">
      <c r="B38" s="506">
        <v>0</v>
      </c>
      <c r="C38" s="505"/>
      <c r="D38" s="510" t="s">
        <v>1082</v>
      </c>
      <c r="E38" s="511" t="s">
        <v>296</v>
      </c>
      <c r="F38" s="509">
        <v>94.5</v>
      </c>
      <c r="G38" s="22"/>
      <c r="H38" s="23"/>
    </row>
    <row r="39" spans="2:8">
      <c r="B39" s="506">
        <v>6</v>
      </c>
      <c r="C39" s="505"/>
      <c r="D39" s="507" t="s">
        <v>1099</v>
      </c>
      <c r="E39" s="508" t="s">
        <v>296</v>
      </c>
      <c r="F39" s="509">
        <v>29.1</v>
      </c>
      <c r="G39" s="22"/>
      <c r="H39" s="23"/>
    </row>
    <row r="40" spans="2:8">
      <c r="B40" s="506">
        <v>0</v>
      </c>
      <c r="C40" s="505"/>
      <c r="D40" s="510" t="s">
        <v>1100</v>
      </c>
      <c r="E40" s="511" t="s">
        <v>11</v>
      </c>
      <c r="F40" s="512">
        <v>1</v>
      </c>
      <c r="G40" s="22"/>
      <c r="H40" s="23"/>
    </row>
    <row r="41" spans="2:8">
      <c r="B41" s="506">
        <v>0</v>
      </c>
      <c r="C41" s="505"/>
      <c r="D41" s="510" t="s">
        <v>1101</v>
      </c>
      <c r="E41" s="511" t="s">
        <v>11</v>
      </c>
      <c r="F41" s="512">
        <v>2</v>
      </c>
      <c r="G41" s="22"/>
      <c r="H41" s="23"/>
    </row>
    <row r="42" spans="2:8">
      <c r="B42" s="506">
        <v>0</v>
      </c>
      <c r="C42" s="505"/>
      <c r="D42" s="510" t="s">
        <v>1102</v>
      </c>
      <c r="E42" s="511" t="s">
        <v>11</v>
      </c>
      <c r="F42" s="512">
        <v>1</v>
      </c>
      <c r="G42" s="22"/>
      <c r="H42" s="23"/>
    </row>
    <row r="43" spans="2:8">
      <c r="B43" s="506">
        <v>0</v>
      </c>
      <c r="C43" s="505"/>
      <c r="D43" s="510" t="s">
        <v>1103</v>
      </c>
      <c r="E43" s="511" t="s">
        <v>11</v>
      </c>
      <c r="F43" s="512">
        <v>2</v>
      </c>
      <c r="G43" s="22"/>
      <c r="H43" s="23"/>
    </row>
    <row r="44" spans="2:8">
      <c r="B44" s="506">
        <v>0</v>
      </c>
      <c r="C44" s="505"/>
      <c r="D44" s="510" t="s">
        <v>1104</v>
      </c>
      <c r="E44" s="511" t="s">
        <v>11</v>
      </c>
      <c r="F44" s="512">
        <v>1</v>
      </c>
      <c r="G44" s="22"/>
      <c r="H44" s="23"/>
    </row>
    <row r="45" spans="2:8" ht="25.5">
      <c r="B45" s="506">
        <v>0</v>
      </c>
      <c r="C45" s="505"/>
      <c r="D45" s="510" t="s">
        <v>1082</v>
      </c>
      <c r="E45" s="511" t="s">
        <v>296</v>
      </c>
      <c r="F45" s="509">
        <v>29.1</v>
      </c>
      <c r="G45" s="22"/>
      <c r="H45" s="23"/>
    </row>
    <row r="46" spans="2:8">
      <c r="B46" s="506">
        <v>7</v>
      </c>
      <c r="C46" s="505"/>
      <c r="D46" s="507" t="s">
        <v>1105</v>
      </c>
      <c r="E46" s="508" t="s">
        <v>296</v>
      </c>
      <c r="F46" s="509">
        <v>88.8</v>
      </c>
      <c r="G46" s="22"/>
      <c r="H46" s="23"/>
    </row>
    <row r="47" spans="2:8">
      <c r="B47" s="506">
        <v>0</v>
      </c>
      <c r="C47" s="505"/>
      <c r="D47" s="510" t="s">
        <v>1106</v>
      </c>
      <c r="E47" s="511" t="s">
        <v>11</v>
      </c>
      <c r="F47" s="512">
        <v>1</v>
      </c>
      <c r="G47" s="22"/>
      <c r="H47" s="23"/>
    </row>
    <row r="48" spans="2:8">
      <c r="B48" s="506">
        <v>0</v>
      </c>
      <c r="C48" s="505"/>
      <c r="D48" s="510" t="s">
        <v>1107</v>
      </c>
      <c r="E48" s="511" t="s">
        <v>11</v>
      </c>
      <c r="F48" s="512">
        <v>1</v>
      </c>
      <c r="G48" s="22"/>
      <c r="H48" s="23"/>
    </row>
    <row r="49" spans="2:8">
      <c r="B49" s="506">
        <v>0</v>
      </c>
      <c r="C49" s="505"/>
      <c r="D49" s="510" t="s">
        <v>1108</v>
      </c>
      <c r="E49" s="511" t="s">
        <v>11</v>
      </c>
      <c r="F49" s="512">
        <v>2</v>
      </c>
      <c r="G49" s="22"/>
      <c r="H49" s="23"/>
    </row>
    <row r="50" spans="2:8">
      <c r="B50" s="506">
        <v>0</v>
      </c>
      <c r="C50" s="505"/>
      <c r="D50" s="510" t="s">
        <v>1109</v>
      </c>
      <c r="E50" s="511" t="s">
        <v>11</v>
      </c>
      <c r="F50" s="512">
        <v>7</v>
      </c>
      <c r="G50" s="22"/>
      <c r="H50" s="23"/>
    </row>
    <row r="51" spans="2:8" ht="25.5">
      <c r="B51" s="506">
        <v>0</v>
      </c>
      <c r="C51" s="505"/>
      <c r="D51" s="510" t="s">
        <v>1082</v>
      </c>
      <c r="E51" s="511" t="s">
        <v>296</v>
      </c>
      <c r="F51" s="509">
        <v>88.8</v>
      </c>
      <c r="G51" s="22"/>
      <c r="H51" s="23"/>
    </row>
    <row r="52" spans="2:8">
      <c r="B52" s="506">
        <v>8</v>
      </c>
      <c r="C52" s="505"/>
      <c r="D52" s="507" t="s">
        <v>1110</v>
      </c>
      <c r="E52" s="508" t="s">
        <v>296</v>
      </c>
      <c r="F52" s="509">
        <v>19.3</v>
      </c>
      <c r="G52" s="22"/>
      <c r="H52" s="23"/>
    </row>
    <row r="53" spans="2:8">
      <c r="B53" s="506">
        <v>0</v>
      </c>
      <c r="C53" s="505"/>
      <c r="D53" s="510" t="s">
        <v>1111</v>
      </c>
      <c r="E53" s="511" t="s">
        <v>11</v>
      </c>
      <c r="F53" s="512">
        <v>1</v>
      </c>
      <c r="G53" s="22"/>
      <c r="H53" s="23"/>
    </row>
    <row r="54" spans="2:8">
      <c r="B54" s="506">
        <v>0</v>
      </c>
      <c r="C54" s="505"/>
      <c r="D54" s="510" t="s">
        <v>1112</v>
      </c>
      <c r="E54" s="511" t="s">
        <v>11</v>
      </c>
      <c r="F54" s="512">
        <v>1</v>
      </c>
      <c r="G54" s="22"/>
      <c r="H54" s="23"/>
    </row>
    <row r="55" spans="2:8">
      <c r="B55" s="506">
        <v>0</v>
      </c>
      <c r="C55" s="505"/>
      <c r="D55" s="510" t="s">
        <v>1113</v>
      </c>
      <c r="E55" s="511" t="s">
        <v>11</v>
      </c>
      <c r="F55" s="512">
        <v>4</v>
      </c>
      <c r="G55" s="22"/>
      <c r="H55" s="23"/>
    </row>
    <row r="56" spans="2:8">
      <c r="B56" s="506">
        <v>0</v>
      </c>
      <c r="C56" s="505"/>
      <c r="D56" s="510" t="s">
        <v>1114</v>
      </c>
      <c r="E56" s="511" t="s">
        <v>11</v>
      </c>
      <c r="F56" s="512">
        <v>1</v>
      </c>
      <c r="G56" s="22"/>
      <c r="H56" s="23"/>
    </row>
    <row r="57" spans="2:8" ht="25.5">
      <c r="B57" s="506">
        <v>0</v>
      </c>
      <c r="C57" s="505"/>
      <c r="D57" s="510" t="s">
        <v>1082</v>
      </c>
      <c r="E57" s="511" t="s">
        <v>296</v>
      </c>
      <c r="F57" s="509">
        <v>19.3</v>
      </c>
      <c r="G57" s="22"/>
      <c r="H57" s="23"/>
    </row>
    <row r="58" spans="2:8">
      <c r="B58" s="506">
        <v>9</v>
      </c>
      <c r="C58" s="505"/>
      <c r="D58" s="507" t="s">
        <v>1228</v>
      </c>
      <c r="E58" s="508" t="s">
        <v>296</v>
      </c>
      <c r="F58" s="509">
        <v>142.69999999999999</v>
      </c>
      <c r="G58" s="22"/>
      <c r="H58" s="23"/>
    </row>
    <row r="59" spans="2:8">
      <c r="B59" s="506">
        <v>0</v>
      </c>
      <c r="C59" s="505"/>
      <c r="D59" s="510" t="s">
        <v>1115</v>
      </c>
      <c r="E59" s="511" t="s">
        <v>11</v>
      </c>
      <c r="F59" s="512">
        <v>1</v>
      </c>
      <c r="G59" s="22"/>
      <c r="H59" s="23"/>
    </row>
    <row r="60" spans="2:8">
      <c r="B60" s="506">
        <v>0</v>
      </c>
      <c r="C60" s="505"/>
      <c r="D60" s="510" t="s">
        <v>1116</v>
      </c>
      <c r="E60" s="511" t="s">
        <v>11</v>
      </c>
      <c r="F60" s="512">
        <v>1</v>
      </c>
      <c r="G60" s="22"/>
      <c r="H60" s="23"/>
    </row>
    <row r="61" spans="2:8">
      <c r="B61" s="506">
        <v>0</v>
      </c>
      <c r="C61" s="505"/>
      <c r="D61" s="510" t="s">
        <v>1117</v>
      </c>
      <c r="E61" s="511" t="s">
        <v>11</v>
      </c>
      <c r="F61" s="512">
        <v>1</v>
      </c>
      <c r="G61" s="22"/>
      <c r="H61" s="23"/>
    </row>
    <row r="62" spans="2:8">
      <c r="B62" s="506">
        <v>0</v>
      </c>
      <c r="C62" s="505"/>
      <c r="D62" s="510" t="s">
        <v>1118</v>
      </c>
      <c r="E62" s="511" t="s">
        <v>11</v>
      </c>
      <c r="F62" s="512">
        <v>4</v>
      </c>
      <c r="G62" s="22"/>
      <c r="H62" s="23"/>
    </row>
    <row r="63" spans="2:8">
      <c r="B63" s="506">
        <v>0</v>
      </c>
      <c r="C63" s="505"/>
      <c r="D63" s="510" t="s">
        <v>1119</v>
      </c>
      <c r="E63" s="511" t="s">
        <v>11</v>
      </c>
      <c r="F63" s="512">
        <v>6</v>
      </c>
      <c r="G63" s="22"/>
      <c r="H63" s="23"/>
    </row>
    <row r="64" spans="2:8">
      <c r="B64" s="506">
        <v>0</v>
      </c>
      <c r="C64" s="505"/>
      <c r="D64" s="510" t="s">
        <v>1120</v>
      </c>
      <c r="E64" s="511" t="s">
        <v>11</v>
      </c>
      <c r="F64" s="512">
        <v>1</v>
      </c>
      <c r="G64" s="22"/>
      <c r="H64" s="23"/>
    </row>
    <row r="65" spans="2:8">
      <c r="B65" s="506">
        <v>0</v>
      </c>
      <c r="C65" s="505"/>
      <c r="D65" s="510" t="s">
        <v>1121</v>
      </c>
      <c r="E65" s="511" t="s">
        <v>11</v>
      </c>
      <c r="F65" s="512">
        <v>3</v>
      </c>
      <c r="G65" s="22"/>
      <c r="H65" s="23"/>
    </row>
    <row r="66" spans="2:8">
      <c r="B66" s="506">
        <v>0</v>
      </c>
      <c r="C66" s="505"/>
      <c r="D66" s="510" t="s">
        <v>1122</v>
      </c>
      <c r="E66" s="511" t="s">
        <v>11</v>
      </c>
      <c r="F66" s="512">
        <v>1</v>
      </c>
      <c r="G66" s="22"/>
      <c r="H66" s="23"/>
    </row>
    <row r="67" spans="2:8">
      <c r="B67" s="506">
        <v>0</v>
      </c>
      <c r="C67" s="505"/>
      <c r="D67" s="510" t="s">
        <v>1123</v>
      </c>
      <c r="E67" s="511" t="s">
        <v>11</v>
      </c>
      <c r="F67" s="512">
        <v>1</v>
      </c>
      <c r="G67" s="22"/>
      <c r="H67" s="23"/>
    </row>
    <row r="68" spans="2:8">
      <c r="B68" s="506">
        <v>0</v>
      </c>
      <c r="C68" s="505"/>
      <c r="D68" s="510" t="s">
        <v>1124</v>
      </c>
      <c r="E68" s="511" t="s">
        <v>11</v>
      </c>
      <c r="F68" s="512">
        <v>2</v>
      </c>
      <c r="G68" s="22"/>
      <c r="H68" s="23"/>
    </row>
    <row r="69" spans="2:8">
      <c r="B69" s="506">
        <v>0</v>
      </c>
      <c r="C69" s="505"/>
      <c r="D69" s="510" t="s">
        <v>1125</v>
      </c>
      <c r="E69" s="511" t="s">
        <v>11</v>
      </c>
      <c r="F69" s="512">
        <v>3</v>
      </c>
      <c r="G69" s="22"/>
      <c r="H69" s="23"/>
    </row>
    <row r="70" spans="2:8">
      <c r="B70" s="506">
        <v>0</v>
      </c>
      <c r="C70" s="505"/>
      <c r="D70" s="510" t="s">
        <v>1126</v>
      </c>
      <c r="E70" s="511" t="s">
        <v>11</v>
      </c>
      <c r="F70" s="512">
        <v>2</v>
      </c>
      <c r="G70" s="22"/>
      <c r="H70" s="23"/>
    </row>
    <row r="71" spans="2:8">
      <c r="B71" s="506">
        <v>0</v>
      </c>
      <c r="C71" s="505"/>
      <c r="D71" s="510" t="s">
        <v>1127</v>
      </c>
      <c r="E71" s="511" t="s">
        <v>11</v>
      </c>
      <c r="F71" s="512">
        <v>8</v>
      </c>
      <c r="G71" s="22"/>
      <c r="H71" s="23"/>
    </row>
    <row r="72" spans="2:8">
      <c r="B72" s="506">
        <v>0</v>
      </c>
      <c r="C72" s="505"/>
      <c r="D72" s="510" t="s">
        <v>1128</v>
      </c>
      <c r="E72" s="511" t="s">
        <v>11</v>
      </c>
      <c r="F72" s="512">
        <v>1</v>
      </c>
      <c r="G72" s="22"/>
      <c r="H72" s="23"/>
    </row>
    <row r="73" spans="2:8">
      <c r="B73" s="506">
        <v>0</v>
      </c>
      <c r="C73" s="505"/>
      <c r="D73" s="510" t="s">
        <v>1129</v>
      </c>
      <c r="E73" s="511" t="s">
        <v>11</v>
      </c>
      <c r="F73" s="512">
        <v>4</v>
      </c>
      <c r="G73" s="22"/>
      <c r="H73" s="23"/>
    </row>
    <row r="74" spans="2:8">
      <c r="B74" s="506">
        <v>0</v>
      </c>
      <c r="C74" s="505"/>
      <c r="D74" s="510" t="s">
        <v>1130</v>
      </c>
      <c r="E74" s="511" t="s">
        <v>11</v>
      </c>
      <c r="F74" s="512">
        <v>1</v>
      </c>
      <c r="G74" s="22"/>
      <c r="H74" s="23"/>
    </row>
    <row r="75" spans="2:8">
      <c r="B75" s="506">
        <v>0</v>
      </c>
      <c r="C75" s="505"/>
      <c r="D75" s="510" t="s">
        <v>1131</v>
      </c>
      <c r="E75" s="511" t="s">
        <v>11</v>
      </c>
      <c r="F75" s="512">
        <v>1</v>
      </c>
      <c r="G75" s="22"/>
      <c r="H75" s="23"/>
    </row>
    <row r="76" spans="2:8">
      <c r="B76" s="506">
        <v>0</v>
      </c>
      <c r="C76" s="505"/>
      <c r="D76" s="510" t="s">
        <v>1132</v>
      </c>
      <c r="E76" s="511" t="s">
        <v>11</v>
      </c>
      <c r="F76" s="512">
        <v>2</v>
      </c>
      <c r="G76" s="22"/>
      <c r="H76" s="23"/>
    </row>
    <row r="77" spans="2:8">
      <c r="B77" s="506">
        <v>0</v>
      </c>
      <c r="C77" s="505"/>
      <c r="D77" s="510" t="s">
        <v>1133</v>
      </c>
      <c r="E77" s="511" t="s">
        <v>11</v>
      </c>
      <c r="F77" s="512">
        <v>2</v>
      </c>
      <c r="G77" s="22"/>
      <c r="H77" s="23"/>
    </row>
    <row r="78" spans="2:8">
      <c r="B78" s="506">
        <v>0</v>
      </c>
      <c r="C78" s="505"/>
      <c r="D78" s="510" t="s">
        <v>1134</v>
      </c>
      <c r="E78" s="511" t="s">
        <v>11</v>
      </c>
      <c r="F78" s="512">
        <v>1</v>
      </c>
      <c r="G78" s="22"/>
      <c r="H78" s="23"/>
    </row>
    <row r="79" spans="2:8">
      <c r="B79" s="506">
        <v>0</v>
      </c>
      <c r="C79" s="505"/>
      <c r="D79" s="510" t="s">
        <v>1135</v>
      </c>
      <c r="E79" s="511" t="s">
        <v>11</v>
      </c>
      <c r="F79" s="512">
        <v>4</v>
      </c>
      <c r="G79" s="22"/>
      <c r="H79" s="23"/>
    </row>
    <row r="80" spans="2:8">
      <c r="B80" s="506">
        <v>0</v>
      </c>
      <c r="C80" s="505"/>
      <c r="D80" s="510" t="s">
        <v>1136</v>
      </c>
      <c r="E80" s="511" t="s">
        <v>11</v>
      </c>
      <c r="F80" s="512">
        <v>3</v>
      </c>
      <c r="G80" s="22"/>
      <c r="H80" s="23"/>
    </row>
    <row r="81" spans="2:8">
      <c r="B81" s="506">
        <v>0</v>
      </c>
      <c r="C81" s="505"/>
      <c r="D81" s="510" t="s">
        <v>1137</v>
      </c>
      <c r="E81" s="511" t="s">
        <v>11</v>
      </c>
      <c r="F81" s="512">
        <v>3</v>
      </c>
      <c r="G81" s="22"/>
      <c r="H81" s="23"/>
    </row>
    <row r="82" spans="2:8">
      <c r="B82" s="506">
        <v>0</v>
      </c>
      <c r="C82" s="505"/>
      <c r="D82" s="510" t="s">
        <v>1138</v>
      </c>
      <c r="E82" s="511" t="s">
        <v>11</v>
      </c>
      <c r="F82" s="512">
        <v>1</v>
      </c>
      <c r="G82" s="22"/>
      <c r="H82" s="23"/>
    </row>
    <row r="83" spans="2:8">
      <c r="B83" s="506">
        <v>0</v>
      </c>
      <c r="C83" s="505"/>
      <c r="D83" s="510" t="s">
        <v>1139</v>
      </c>
      <c r="E83" s="511" t="s">
        <v>11</v>
      </c>
      <c r="F83" s="512">
        <v>1</v>
      </c>
      <c r="G83" s="22"/>
      <c r="H83" s="23"/>
    </row>
    <row r="84" spans="2:8" ht="25.5">
      <c r="B84" s="506">
        <v>0</v>
      </c>
      <c r="C84" s="505"/>
      <c r="D84" s="510" t="s">
        <v>1082</v>
      </c>
      <c r="E84" s="511" t="s">
        <v>296</v>
      </c>
      <c r="F84" s="509">
        <v>142.69999999999999</v>
      </c>
      <c r="G84" s="22"/>
      <c r="H84" s="23"/>
    </row>
    <row r="85" spans="2:8">
      <c r="B85" s="506">
        <v>10</v>
      </c>
      <c r="C85" s="505"/>
      <c r="D85" s="507" t="s">
        <v>1198</v>
      </c>
      <c r="E85" s="508" t="s">
        <v>11</v>
      </c>
      <c r="F85" s="509">
        <v>1</v>
      </c>
      <c r="G85" s="22"/>
      <c r="H85" s="23"/>
    </row>
    <row r="86" spans="2:8" s="5" customFormat="1">
      <c r="B86" s="208">
        <v>11</v>
      </c>
      <c r="C86" s="662"/>
      <c r="D86" s="655" t="s">
        <v>1522</v>
      </c>
      <c r="E86" s="663" t="s">
        <v>19</v>
      </c>
      <c r="F86" s="664">
        <v>140</v>
      </c>
      <c r="G86" s="24"/>
      <c r="H86" s="25"/>
    </row>
    <row r="87" spans="2:8" ht="39" customHeight="1">
      <c r="B87" s="498">
        <v>12</v>
      </c>
      <c r="C87" s="503"/>
      <c r="D87" s="501" t="s">
        <v>1140</v>
      </c>
      <c r="E87" s="499" t="s">
        <v>19</v>
      </c>
      <c r="F87" s="500">
        <v>552</v>
      </c>
      <c r="G87" s="22"/>
      <c r="H87" s="23"/>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5"/>
  <sheetViews>
    <sheetView showZeros="0" view="pageBreakPreview" topLeftCell="A19" zoomScale="80" zoomScaleNormal="100" zoomScaleSheetLayoutView="80" workbookViewId="0">
      <selection activeCell="D32" sqref="D32"/>
    </sheetView>
  </sheetViews>
  <sheetFormatPr defaultColWidth="9.140625" defaultRowHeight="14.25"/>
  <cols>
    <col min="1" max="1" width="9.140625" style="1"/>
    <col min="2" max="2" width="12.140625" style="1" customWidth="1"/>
    <col min="3" max="3" width="16.28515625" style="1" hidden="1" customWidth="1"/>
    <col min="4" max="4" width="57.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1,9</v>
      </c>
      <c r="F1" s="14"/>
      <c r="G1" s="14"/>
      <c r="H1" s="14"/>
    </row>
    <row r="2" spans="2:8" s="3" customFormat="1" ht="15">
      <c r="B2" s="801" t="str">
        <f>D9</f>
        <v>Iekšējie apdares darbi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58">
        <v>0</v>
      </c>
      <c r="D9" s="108" t="s">
        <v>1179</v>
      </c>
      <c r="E9" s="109"/>
      <c r="F9" s="110"/>
      <c r="G9" s="22"/>
      <c r="H9" s="23"/>
    </row>
    <row r="10" spans="2:8" ht="15">
      <c r="B10" s="144">
        <v>0</v>
      </c>
      <c r="C10" s="112"/>
      <c r="D10" s="211" t="s">
        <v>1142</v>
      </c>
      <c r="E10" s="177"/>
      <c r="F10" s="147"/>
      <c r="G10" s="22"/>
      <c r="H10" s="23"/>
    </row>
    <row r="11" spans="2:8" ht="25.5">
      <c r="B11" s="163">
        <v>1</v>
      </c>
      <c r="C11" s="212"/>
      <c r="D11" s="171" t="s">
        <v>1143</v>
      </c>
      <c r="E11" s="168" t="s">
        <v>296</v>
      </c>
      <c r="F11" s="169">
        <v>176.2</v>
      </c>
      <c r="G11" s="22"/>
      <c r="H11" s="23"/>
    </row>
    <row r="12" spans="2:8" ht="25.5">
      <c r="B12" s="163">
        <v>2</v>
      </c>
      <c r="C12" s="212"/>
      <c r="D12" s="171" t="s">
        <v>1144</v>
      </c>
      <c r="E12" s="168" t="s">
        <v>296</v>
      </c>
      <c r="F12" s="169">
        <v>72.400000000000006</v>
      </c>
      <c r="G12" s="22"/>
      <c r="H12" s="23"/>
    </row>
    <row r="13" spans="2:8" ht="25.5">
      <c r="B13" s="163">
        <v>3</v>
      </c>
      <c r="C13" s="212"/>
      <c r="D13" s="171" t="s">
        <v>1145</v>
      </c>
      <c r="E13" s="168" t="s">
        <v>296</v>
      </c>
      <c r="F13" s="169">
        <v>3.3</v>
      </c>
      <c r="G13" s="22"/>
      <c r="H13" s="23"/>
    </row>
    <row r="14" spans="2:8" ht="38.25">
      <c r="B14" s="163">
        <v>3</v>
      </c>
      <c r="C14" s="212"/>
      <c r="D14" s="171" t="s">
        <v>1197</v>
      </c>
      <c r="E14" s="168" t="s">
        <v>296</v>
      </c>
      <c r="F14" s="169">
        <v>132.5</v>
      </c>
      <c r="G14" s="22"/>
      <c r="H14" s="23"/>
    </row>
    <row r="15" spans="2:8" ht="25.5">
      <c r="B15" s="92">
        <v>4</v>
      </c>
      <c r="C15" s="213"/>
      <c r="D15" s="214" t="s">
        <v>1146</v>
      </c>
      <c r="E15" s="215" t="s">
        <v>296</v>
      </c>
      <c r="F15" s="216">
        <v>528.4</v>
      </c>
      <c r="G15" s="22"/>
      <c r="H15" s="23"/>
    </row>
    <row r="16" spans="2:8">
      <c r="B16" s="92">
        <v>5</v>
      </c>
      <c r="C16" s="213"/>
      <c r="D16" s="214" t="s">
        <v>1147</v>
      </c>
      <c r="E16" s="215" t="s">
        <v>296</v>
      </c>
      <c r="F16" s="216">
        <v>124.2</v>
      </c>
      <c r="G16" s="22"/>
      <c r="H16" s="23"/>
    </row>
    <row r="17" spans="2:8">
      <c r="B17" s="163">
        <v>6</v>
      </c>
      <c r="C17" s="172"/>
      <c r="D17" s="171" t="s">
        <v>1148</v>
      </c>
      <c r="E17" s="168" t="s">
        <v>296</v>
      </c>
      <c r="F17" s="169">
        <v>21.5</v>
      </c>
      <c r="G17" s="22"/>
      <c r="H17" s="23"/>
    </row>
    <row r="18" spans="2:8">
      <c r="B18" s="163">
        <v>0</v>
      </c>
      <c r="C18" s="172"/>
      <c r="D18" s="179" t="s">
        <v>1149</v>
      </c>
      <c r="E18" s="168" t="s">
        <v>296</v>
      </c>
      <c r="F18" s="169">
        <f>1.05*F17</f>
        <v>22.574999999999999</v>
      </c>
      <c r="G18" s="22"/>
      <c r="H18" s="23"/>
    </row>
    <row r="19" spans="2:8">
      <c r="B19" s="163">
        <v>0</v>
      </c>
      <c r="C19" s="172"/>
      <c r="D19" s="179" t="s">
        <v>1150</v>
      </c>
      <c r="E19" s="168" t="s">
        <v>980</v>
      </c>
      <c r="F19" s="169">
        <f>0.3*F17</f>
        <v>6.45</v>
      </c>
      <c r="G19" s="22"/>
      <c r="H19" s="23"/>
    </row>
    <row r="20" spans="2:8">
      <c r="B20" s="163">
        <v>7</v>
      </c>
      <c r="C20" s="172"/>
      <c r="D20" s="171" t="s">
        <v>1148</v>
      </c>
      <c r="E20" s="168" t="s">
        <v>296</v>
      </c>
      <c r="F20" s="169">
        <v>67.2</v>
      </c>
      <c r="G20" s="22"/>
      <c r="H20" s="23"/>
    </row>
    <row r="21" spans="2:8">
      <c r="B21" s="163">
        <v>0</v>
      </c>
      <c r="C21" s="172"/>
      <c r="D21" s="179" t="s">
        <v>1151</v>
      </c>
      <c r="E21" s="168" t="s">
        <v>296</v>
      </c>
      <c r="F21" s="169">
        <f>1.05*F20</f>
        <v>70.56</v>
      </c>
      <c r="G21" s="22"/>
      <c r="H21" s="23"/>
    </row>
    <row r="22" spans="2:8">
      <c r="B22" s="163">
        <v>0</v>
      </c>
      <c r="C22" s="172"/>
      <c r="D22" s="179" t="s">
        <v>1150</v>
      </c>
      <c r="E22" s="168" t="s">
        <v>980</v>
      </c>
      <c r="F22" s="169">
        <f>0.3*F20</f>
        <v>20.16</v>
      </c>
      <c r="G22" s="22"/>
      <c r="H22" s="23"/>
    </row>
    <row r="23" spans="2:8">
      <c r="B23" s="163">
        <v>8</v>
      </c>
      <c r="C23" s="172"/>
      <c r="D23" s="171" t="s">
        <v>1152</v>
      </c>
      <c r="E23" s="168" t="s">
        <v>296</v>
      </c>
      <c r="F23" s="169">
        <v>35.5</v>
      </c>
      <c r="G23" s="22"/>
      <c r="H23" s="23"/>
    </row>
    <row r="24" spans="2:8">
      <c r="B24" s="163">
        <v>0</v>
      </c>
      <c r="C24" s="172"/>
      <c r="D24" s="179" t="s">
        <v>1153</v>
      </c>
      <c r="E24" s="168" t="s">
        <v>296</v>
      </c>
      <c r="F24" s="169">
        <f>1.05*F23</f>
        <v>37.274999999999999</v>
      </c>
      <c r="G24" s="22"/>
      <c r="H24" s="23"/>
    </row>
    <row r="25" spans="2:8">
      <c r="B25" s="163">
        <v>0</v>
      </c>
      <c r="C25" s="172"/>
      <c r="D25" s="179" t="s">
        <v>1150</v>
      </c>
      <c r="E25" s="168" t="s">
        <v>525</v>
      </c>
      <c r="F25" s="169">
        <v>1</v>
      </c>
      <c r="G25" s="22"/>
      <c r="H25" s="23"/>
    </row>
    <row r="26" spans="2:8">
      <c r="B26" s="163">
        <v>9</v>
      </c>
      <c r="C26" s="217"/>
      <c r="D26" s="171" t="s">
        <v>1154</v>
      </c>
      <c r="E26" s="168" t="s">
        <v>296</v>
      </c>
      <c r="F26" s="169">
        <f>F23+F20+F17+F15+F14</f>
        <v>785.1</v>
      </c>
      <c r="G26" s="22"/>
      <c r="H26" s="23"/>
    </row>
    <row r="27" spans="2:8">
      <c r="B27" s="163">
        <v>0</v>
      </c>
      <c r="C27" s="212"/>
      <c r="D27" s="179" t="s">
        <v>1155</v>
      </c>
      <c r="E27" s="168" t="s">
        <v>491</v>
      </c>
      <c r="F27" s="169">
        <f>0.1*F26</f>
        <v>78.510000000000005</v>
      </c>
      <c r="G27" s="22"/>
      <c r="H27" s="23"/>
    </row>
    <row r="28" spans="2:8">
      <c r="B28" s="163">
        <v>0</v>
      </c>
      <c r="C28" s="212"/>
      <c r="D28" s="179" t="s">
        <v>1156</v>
      </c>
      <c r="E28" s="168" t="s">
        <v>1055</v>
      </c>
      <c r="F28" s="169">
        <f>2.4*F26</f>
        <v>1884.24</v>
      </c>
      <c r="G28" s="22"/>
      <c r="H28" s="23"/>
    </row>
    <row r="29" spans="2:8">
      <c r="B29" s="163">
        <v>0</v>
      </c>
      <c r="C29" s="212"/>
      <c r="D29" s="201" t="s">
        <v>1157</v>
      </c>
      <c r="E29" s="168" t="s">
        <v>296</v>
      </c>
      <c r="F29" s="169">
        <f>0.02*F26</f>
        <v>15.702</v>
      </c>
      <c r="G29" s="22"/>
      <c r="H29" s="23"/>
    </row>
    <row r="30" spans="2:8">
      <c r="B30" s="163">
        <v>10</v>
      </c>
      <c r="C30" s="217"/>
      <c r="D30" s="206" t="s">
        <v>1158</v>
      </c>
      <c r="E30" s="168" t="s">
        <v>296</v>
      </c>
      <c r="F30" s="169">
        <f>F26</f>
        <v>785.1</v>
      </c>
      <c r="G30" s="22"/>
      <c r="H30" s="23"/>
    </row>
    <row r="31" spans="2:8">
      <c r="B31" s="163">
        <v>0</v>
      </c>
      <c r="C31" s="212"/>
      <c r="D31" s="179" t="s">
        <v>1159</v>
      </c>
      <c r="E31" s="168" t="s">
        <v>491</v>
      </c>
      <c r="F31" s="169">
        <f>0.15*F30</f>
        <v>117.765</v>
      </c>
      <c r="G31" s="22"/>
      <c r="H31" s="23"/>
    </row>
    <row r="32" spans="2:8">
      <c r="B32" s="163">
        <v>11</v>
      </c>
      <c r="C32" s="217"/>
      <c r="D32" s="206" t="s">
        <v>1160</v>
      </c>
      <c r="E32" s="168" t="s">
        <v>296</v>
      </c>
      <c r="F32" s="169">
        <f>F30-132.5</f>
        <v>652.6</v>
      </c>
      <c r="G32" s="22"/>
      <c r="H32" s="23"/>
    </row>
    <row r="33" spans="2:8">
      <c r="B33" s="163">
        <v>0</v>
      </c>
      <c r="C33" s="212"/>
      <c r="D33" s="179" t="s">
        <v>1161</v>
      </c>
      <c r="E33" s="168" t="s">
        <v>491</v>
      </c>
      <c r="F33" s="169">
        <f>0.33*F32</f>
        <v>215.358</v>
      </c>
      <c r="G33" s="22"/>
      <c r="H33" s="23"/>
    </row>
    <row r="34" spans="2:8">
      <c r="B34" s="163">
        <v>12</v>
      </c>
      <c r="C34" s="217"/>
      <c r="D34" s="206" t="s">
        <v>1162</v>
      </c>
      <c r="E34" s="168" t="s">
        <v>296</v>
      </c>
      <c r="F34" s="169">
        <v>132.5</v>
      </c>
      <c r="G34" s="22"/>
      <c r="H34" s="23"/>
    </row>
    <row r="35" spans="2:8">
      <c r="B35" s="163">
        <v>0</v>
      </c>
      <c r="C35" s="212"/>
      <c r="D35" s="179" t="s">
        <v>1163</v>
      </c>
      <c r="E35" s="168" t="s">
        <v>491</v>
      </c>
      <c r="F35" s="169">
        <f>0.33*F34</f>
        <v>43.725000000000001</v>
      </c>
      <c r="G35" s="22"/>
      <c r="H35" s="23"/>
    </row>
    <row r="36" spans="2:8">
      <c r="B36" s="163">
        <v>13</v>
      </c>
      <c r="C36" s="217"/>
      <c r="D36" s="206" t="s">
        <v>1164</v>
      </c>
      <c r="E36" s="168" t="s">
        <v>11</v>
      </c>
      <c r="F36" s="169">
        <v>39</v>
      </c>
      <c r="G36" s="22"/>
      <c r="H36" s="23"/>
    </row>
    <row r="37" spans="2:8" ht="15">
      <c r="B37" s="144">
        <v>0</v>
      </c>
      <c r="C37" s="112"/>
      <c r="D37" s="211" t="s">
        <v>1165</v>
      </c>
      <c r="E37" s="177"/>
      <c r="F37" s="147"/>
      <c r="G37" s="22"/>
      <c r="H37" s="23"/>
    </row>
    <row r="38" spans="2:8" ht="25.5">
      <c r="B38" s="163">
        <v>14</v>
      </c>
      <c r="C38" s="212"/>
      <c r="D38" s="171" t="s">
        <v>1166</v>
      </c>
      <c r="E38" s="168" t="s">
        <v>296</v>
      </c>
      <c r="F38" s="169">
        <v>807</v>
      </c>
      <c r="G38" s="22"/>
      <c r="H38" s="23"/>
    </row>
    <row r="39" spans="2:8">
      <c r="B39" s="163">
        <v>15</v>
      </c>
      <c r="C39" s="217"/>
      <c r="D39" s="218" t="s">
        <v>1167</v>
      </c>
      <c r="E39" s="168" t="s">
        <v>296</v>
      </c>
      <c r="F39" s="169">
        <v>3737.6</v>
      </c>
      <c r="G39" s="22"/>
      <c r="H39" s="23"/>
    </row>
    <row r="40" spans="2:8">
      <c r="B40" s="163">
        <v>0</v>
      </c>
      <c r="C40" s="217"/>
      <c r="D40" s="179" t="s">
        <v>1155</v>
      </c>
      <c r="E40" s="168" t="s">
        <v>491</v>
      </c>
      <c r="F40" s="169">
        <f>0.1*F39</f>
        <v>373.76</v>
      </c>
      <c r="G40" s="22"/>
      <c r="H40" s="23"/>
    </row>
    <row r="41" spans="2:8">
      <c r="B41" s="163">
        <v>0</v>
      </c>
      <c r="C41" s="217"/>
      <c r="D41" s="179" t="s">
        <v>1168</v>
      </c>
      <c r="E41" s="168" t="s">
        <v>1055</v>
      </c>
      <c r="F41" s="169">
        <f>2.4*F39</f>
        <v>8970.24</v>
      </c>
      <c r="G41" s="22"/>
      <c r="H41" s="23"/>
    </row>
    <row r="42" spans="2:8">
      <c r="B42" s="163">
        <v>0</v>
      </c>
      <c r="C42" s="217"/>
      <c r="D42" s="201" t="s">
        <v>1157</v>
      </c>
      <c r="E42" s="168" t="s">
        <v>296</v>
      </c>
      <c r="F42" s="169">
        <f>0.02*F39</f>
        <v>74.751999999999995</v>
      </c>
      <c r="G42" s="22"/>
      <c r="H42" s="23"/>
    </row>
    <row r="43" spans="2:8">
      <c r="B43" s="163">
        <v>16</v>
      </c>
      <c r="C43" s="217"/>
      <c r="D43" s="219" t="s">
        <v>1169</v>
      </c>
      <c r="E43" s="168" t="s">
        <v>296</v>
      </c>
      <c r="F43" s="169">
        <f>F39</f>
        <v>3737.6</v>
      </c>
      <c r="G43" s="22"/>
      <c r="H43" s="23"/>
    </row>
    <row r="44" spans="2:8">
      <c r="B44" s="163">
        <v>0</v>
      </c>
      <c r="C44" s="217"/>
      <c r="D44" s="179" t="s">
        <v>1159</v>
      </c>
      <c r="E44" s="168" t="s">
        <v>491</v>
      </c>
      <c r="F44" s="169">
        <f>0.15*F43</f>
        <v>560.64</v>
      </c>
      <c r="G44" s="22"/>
      <c r="H44" s="23"/>
    </row>
    <row r="45" spans="2:8" ht="25.5">
      <c r="B45" s="163">
        <v>17</v>
      </c>
      <c r="C45" s="217"/>
      <c r="D45" s="219" t="s">
        <v>1170</v>
      </c>
      <c r="E45" s="168" t="s">
        <v>296</v>
      </c>
      <c r="F45" s="169">
        <f>F43</f>
        <v>3737.6</v>
      </c>
      <c r="G45" s="22"/>
      <c r="H45" s="23"/>
    </row>
    <row r="46" spans="2:8">
      <c r="B46" s="163">
        <v>0</v>
      </c>
      <c r="C46" s="217"/>
      <c r="D46" s="179" t="s">
        <v>1171</v>
      </c>
      <c r="E46" s="168" t="s">
        <v>491</v>
      </c>
      <c r="F46" s="169">
        <f>0.33*F45</f>
        <v>1233.4080000000001</v>
      </c>
      <c r="G46" s="22"/>
      <c r="H46" s="23"/>
    </row>
    <row r="47" spans="2:8" ht="25.5">
      <c r="B47" s="163">
        <v>18</v>
      </c>
      <c r="C47" s="212"/>
      <c r="D47" s="171" t="s">
        <v>1172</v>
      </c>
      <c r="E47" s="168" t="s">
        <v>296</v>
      </c>
      <c r="F47" s="169">
        <f>F48+F52</f>
        <v>289.39999999999998</v>
      </c>
      <c r="G47" s="22"/>
      <c r="H47" s="23"/>
    </row>
    <row r="48" spans="2:8">
      <c r="B48" s="163">
        <v>19</v>
      </c>
      <c r="C48" s="217"/>
      <c r="D48" s="220" t="s">
        <v>1173</v>
      </c>
      <c r="E48" s="168" t="s">
        <v>296</v>
      </c>
      <c r="F48" s="169">
        <v>255</v>
      </c>
      <c r="G48" s="22"/>
      <c r="H48" s="23"/>
    </row>
    <row r="49" spans="2:8" ht="38.25">
      <c r="B49" s="163">
        <v>0</v>
      </c>
      <c r="C49" s="217"/>
      <c r="D49" s="179" t="s">
        <v>1174</v>
      </c>
      <c r="E49" s="168" t="s">
        <v>296</v>
      </c>
      <c r="F49" s="169">
        <f>1.08*F48</f>
        <v>275.40000000000003</v>
      </c>
      <c r="G49" s="22"/>
      <c r="H49" s="23"/>
    </row>
    <row r="50" spans="2:8">
      <c r="B50" s="163">
        <v>0</v>
      </c>
      <c r="C50" s="217"/>
      <c r="D50" s="179" t="s">
        <v>1175</v>
      </c>
      <c r="E50" s="168" t="s">
        <v>1055</v>
      </c>
      <c r="F50" s="169">
        <f>4.4*F48</f>
        <v>1122</v>
      </c>
      <c r="G50" s="22"/>
      <c r="H50" s="23"/>
    </row>
    <row r="51" spans="2:8" ht="25.5">
      <c r="B51" s="163">
        <v>0</v>
      </c>
      <c r="C51" s="217"/>
      <c r="D51" s="179" t="s">
        <v>1176</v>
      </c>
      <c r="E51" s="168" t="s">
        <v>1055</v>
      </c>
      <c r="F51" s="169">
        <f>0.44*F48</f>
        <v>112.2</v>
      </c>
      <c r="G51" s="22"/>
      <c r="H51" s="23"/>
    </row>
    <row r="52" spans="2:8">
      <c r="B52" s="163">
        <v>20</v>
      </c>
      <c r="C52" s="217"/>
      <c r="D52" s="220" t="s">
        <v>1173</v>
      </c>
      <c r="E52" s="168" t="s">
        <v>296</v>
      </c>
      <c r="F52" s="169">
        <v>34.4</v>
      </c>
      <c r="G52" s="22"/>
      <c r="H52" s="23"/>
    </row>
    <row r="53" spans="2:8" ht="25.5">
      <c r="B53" s="163">
        <v>0</v>
      </c>
      <c r="C53" s="217"/>
      <c r="D53" s="179" t="s">
        <v>1177</v>
      </c>
      <c r="E53" s="168" t="s">
        <v>296</v>
      </c>
      <c r="F53" s="169">
        <f>1.08*F52</f>
        <v>37.152000000000001</v>
      </c>
      <c r="G53" s="22"/>
      <c r="H53" s="23"/>
    </row>
    <row r="54" spans="2:8">
      <c r="B54" s="163">
        <v>0</v>
      </c>
      <c r="C54" s="217"/>
      <c r="D54" s="179" t="s">
        <v>1175</v>
      </c>
      <c r="E54" s="168" t="s">
        <v>1055</v>
      </c>
      <c r="F54" s="169">
        <f>4.4*F52</f>
        <v>151.36000000000001</v>
      </c>
      <c r="G54" s="22"/>
      <c r="H54" s="23"/>
    </row>
    <row r="55" spans="2:8" s="5" customFormat="1">
      <c r="B55" s="163">
        <v>0</v>
      </c>
      <c r="C55" s="217"/>
      <c r="D55" s="179" t="s">
        <v>1178</v>
      </c>
      <c r="E55" s="168" t="s">
        <v>1055</v>
      </c>
      <c r="F55" s="169">
        <f>0.44*F52</f>
        <v>15.135999999999999</v>
      </c>
      <c r="G55" s="24"/>
      <c r="H55"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29"/>
  <sheetViews>
    <sheetView showZeros="0" view="pageBreakPreview" zoomScale="80" zoomScaleNormal="100" zoomScaleSheetLayoutView="80" workbookViewId="0">
      <selection activeCell="I16" sqref="I16"/>
    </sheetView>
  </sheetViews>
  <sheetFormatPr defaultColWidth="9.140625" defaultRowHeight="14.25"/>
  <cols>
    <col min="1" max="1" width="9.140625" style="1"/>
    <col min="2" max="2" width="12.140625" style="1" customWidth="1"/>
    <col min="3" max="3" width="16.28515625" style="1" hidden="1" customWidth="1"/>
    <col min="4" max="4" width="59.425781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1,10</v>
      </c>
      <c r="F1" s="14"/>
      <c r="G1" s="14"/>
      <c r="H1" s="14"/>
    </row>
    <row r="2" spans="2:8" s="3" customFormat="1" ht="15">
      <c r="B2" s="801" t="str">
        <f>D9</f>
        <v>Fasāde</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58">
        <v>0</v>
      </c>
      <c r="D9" s="108" t="s">
        <v>1190</v>
      </c>
      <c r="E9" s="109"/>
      <c r="F9" s="110"/>
      <c r="G9" s="22"/>
      <c r="H9" s="23"/>
    </row>
    <row r="10" spans="2:8">
      <c r="B10" s="163">
        <v>0</v>
      </c>
      <c r="C10" s="209"/>
      <c r="D10" s="221" t="s">
        <v>1180</v>
      </c>
      <c r="E10" s="168"/>
      <c r="F10" s="169"/>
      <c r="G10" s="22"/>
      <c r="H10" s="23"/>
    </row>
    <row r="11" spans="2:8">
      <c r="B11" s="163">
        <v>1</v>
      </c>
      <c r="C11" s="222"/>
      <c r="D11" s="223" t="s">
        <v>1181</v>
      </c>
      <c r="E11" s="168" t="s">
        <v>296</v>
      </c>
      <c r="F11" s="169">
        <v>260</v>
      </c>
      <c r="G11" s="22"/>
      <c r="H11" s="23"/>
    </row>
    <row r="12" spans="2:8" ht="25.5">
      <c r="B12" s="163">
        <v>0</v>
      </c>
      <c r="C12" s="222"/>
      <c r="D12" s="174" t="s">
        <v>1794</v>
      </c>
      <c r="E12" s="168" t="s">
        <v>296</v>
      </c>
      <c r="F12" s="169">
        <f>1.05*F11</f>
        <v>273</v>
      </c>
      <c r="G12" s="22"/>
      <c r="H12" s="23"/>
    </row>
    <row r="13" spans="2:8" ht="25.5">
      <c r="B13" s="163">
        <v>0</v>
      </c>
      <c r="C13" s="222"/>
      <c r="D13" s="477" t="s">
        <v>1795</v>
      </c>
      <c r="E13" s="168" t="s">
        <v>1055</v>
      </c>
      <c r="F13" s="169">
        <f>5*F11</f>
        <v>1300</v>
      </c>
      <c r="G13" s="22"/>
      <c r="H13" s="23"/>
    </row>
    <row r="14" spans="2:8">
      <c r="B14" s="163">
        <v>0</v>
      </c>
      <c r="C14" s="222"/>
      <c r="D14" s="173" t="s">
        <v>1182</v>
      </c>
      <c r="E14" s="168" t="s">
        <v>11</v>
      </c>
      <c r="F14" s="169">
        <f>8*F11</f>
        <v>2080</v>
      </c>
      <c r="G14" s="22"/>
      <c r="H14" s="23"/>
    </row>
    <row r="15" spans="2:8" ht="25.5">
      <c r="B15" s="163">
        <v>2</v>
      </c>
      <c r="C15" s="222"/>
      <c r="D15" s="766" t="s">
        <v>1796</v>
      </c>
      <c r="E15" s="168" t="s">
        <v>296</v>
      </c>
      <c r="F15" s="169">
        <v>260</v>
      </c>
      <c r="G15" s="22"/>
      <c r="H15" s="23"/>
    </row>
    <row r="16" spans="2:8">
      <c r="B16" s="163">
        <v>3</v>
      </c>
      <c r="C16" s="209"/>
      <c r="D16" s="223" t="s">
        <v>1183</v>
      </c>
      <c r="E16" s="168" t="s">
        <v>296</v>
      </c>
      <c r="F16" s="169">
        <v>260</v>
      </c>
      <c r="G16" s="22"/>
      <c r="H16" s="23"/>
    </row>
    <row r="17" spans="2:8">
      <c r="B17" s="163">
        <v>0</v>
      </c>
      <c r="C17" s="209"/>
      <c r="D17" s="477" t="s">
        <v>1797</v>
      </c>
      <c r="E17" s="168" t="s">
        <v>491</v>
      </c>
      <c r="F17" s="169">
        <f>0.25*F16</f>
        <v>65</v>
      </c>
      <c r="G17" s="22"/>
      <c r="H17" s="23"/>
    </row>
    <row r="18" spans="2:8">
      <c r="B18" s="163">
        <v>4</v>
      </c>
      <c r="C18" s="209"/>
      <c r="D18" s="223" t="s">
        <v>1184</v>
      </c>
      <c r="E18" s="168" t="s">
        <v>296</v>
      </c>
      <c r="F18" s="169">
        <v>100</v>
      </c>
      <c r="G18" s="22"/>
      <c r="H18" s="23"/>
    </row>
    <row r="19" spans="2:8" ht="25.5">
      <c r="B19" s="163">
        <v>0</v>
      </c>
      <c r="C19" s="209"/>
      <c r="D19" s="477" t="s">
        <v>1798</v>
      </c>
      <c r="E19" s="168" t="s">
        <v>1055</v>
      </c>
      <c r="F19" s="169">
        <f>5*F18</f>
        <v>500</v>
      </c>
      <c r="G19" s="22"/>
      <c r="H19" s="23"/>
    </row>
    <row r="20" spans="2:8">
      <c r="B20" s="163">
        <v>0</v>
      </c>
      <c r="C20" s="209"/>
      <c r="D20" s="173" t="s">
        <v>1185</v>
      </c>
      <c r="E20" s="168" t="s">
        <v>296</v>
      </c>
      <c r="F20" s="169">
        <f>1.1*F18</f>
        <v>110.00000000000001</v>
      </c>
      <c r="G20" s="22"/>
      <c r="H20" s="23"/>
    </row>
    <row r="21" spans="2:8">
      <c r="B21" s="163">
        <v>5</v>
      </c>
      <c r="C21" s="209"/>
      <c r="D21" s="223" t="s">
        <v>1186</v>
      </c>
      <c r="E21" s="168" t="s">
        <v>296</v>
      </c>
      <c r="F21" s="169">
        <v>100</v>
      </c>
      <c r="G21" s="22"/>
      <c r="H21" s="23"/>
    </row>
    <row r="22" spans="2:8" ht="25.5">
      <c r="B22" s="163">
        <v>0</v>
      </c>
      <c r="C22" s="209"/>
      <c r="D22" s="477" t="s">
        <v>1799</v>
      </c>
      <c r="E22" s="168" t="s">
        <v>491</v>
      </c>
      <c r="F22" s="169">
        <f>0.25*F21</f>
        <v>25</v>
      </c>
      <c r="G22" s="22"/>
      <c r="H22" s="23"/>
    </row>
    <row r="23" spans="2:8" ht="25.5">
      <c r="B23" s="163">
        <v>6</v>
      </c>
      <c r="C23" s="209"/>
      <c r="D23" s="223" t="s">
        <v>1187</v>
      </c>
      <c r="E23" s="168" t="s">
        <v>296</v>
      </c>
      <c r="F23" s="169">
        <v>100</v>
      </c>
      <c r="G23" s="22"/>
      <c r="H23" s="23"/>
    </row>
    <row r="24" spans="2:8" ht="25.5">
      <c r="B24" s="163">
        <v>0</v>
      </c>
      <c r="C24" s="209"/>
      <c r="D24" s="477" t="s">
        <v>1800</v>
      </c>
      <c r="E24" s="168" t="s">
        <v>1055</v>
      </c>
      <c r="F24" s="169">
        <f>3.5*F23</f>
        <v>350</v>
      </c>
      <c r="G24" s="22"/>
      <c r="H24" s="23"/>
    </row>
    <row r="25" spans="2:8">
      <c r="B25" s="163">
        <v>7</v>
      </c>
      <c r="C25" s="209"/>
      <c r="D25" s="223" t="s">
        <v>1188</v>
      </c>
      <c r="E25" s="168" t="s">
        <v>296</v>
      </c>
      <c r="F25" s="169">
        <v>100</v>
      </c>
      <c r="G25" s="22"/>
      <c r="H25" s="23"/>
    </row>
    <row r="26" spans="2:8">
      <c r="B26" s="163">
        <v>0</v>
      </c>
      <c r="C26" s="209"/>
      <c r="D26" s="477" t="s">
        <v>1801</v>
      </c>
      <c r="E26" s="168" t="s">
        <v>491</v>
      </c>
      <c r="F26" s="169">
        <f>0.06*F25</f>
        <v>6</v>
      </c>
      <c r="G26" s="22"/>
      <c r="H26" s="23"/>
    </row>
    <row r="27" spans="2:8">
      <c r="B27" s="163">
        <v>8</v>
      </c>
      <c r="C27" s="209"/>
      <c r="D27" s="223" t="s">
        <v>1189</v>
      </c>
      <c r="E27" s="168" t="s">
        <v>296</v>
      </c>
      <c r="F27" s="169">
        <v>100</v>
      </c>
      <c r="G27" s="22"/>
      <c r="H27" s="23"/>
    </row>
    <row r="28" spans="2:8">
      <c r="B28" s="163">
        <v>0</v>
      </c>
      <c r="C28" s="209"/>
      <c r="D28" s="477" t="s">
        <v>1802</v>
      </c>
      <c r="E28" s="168" t="s">
        <v>491</v>
      </c>
      <c r="F28" s="169">
        <f>0.35*F27</f>
        <v>35</v>
      </c>
      <c r="G28" s="22"/>
      <c r="H28" s="23"/>
    </row>
    <row r="29" spans="2:8" s="5" customFormat="1">
      <c r="B29" s="8"/>
      <c r="C29" s="9"/>
      <c r="D29" s="10"/>
      <c r="E29" s="11"/>
      <c r="F29" s="21"/>
      <c r="G29" s="24"/>
      <c r="H29"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3"/>
  <sheetViews>
    <sheetView showZeros="0" view="pageBreakPreview" zoomScale="80" zoomScaleNormal="100" zoomScaleSheetLayoutView="80" workbookViewId="0">
      <selection activeCell="G30" sqref="G30"/>
    </sheetView>
  </sheetViews>
  <sheetFormatPr defaultColWidth="9.140625" defaultRowHeight="14.25"/>
  <cols>
    <col min="1" max="1" width="9.140625" style="1"/>
    <col min="2" max="2" width="12.140625" style="1" customWidth="1"/>
    <col min="3" max="3" width="16.28515625" style="1" hidden="1" customWidth="1"/>
    <col min="4" max="4" width="57.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1,11</v>
      </c>
      <c r="F1" s="14"/>
      <c r="G1" s="14"/>
      <c r="H1" s="14"/>
    </row>
    <row r="2" spans="2:8" s="3" customFormat="1" ht="15">
      <c r="B2" s="801" t="str">
        <f>D9</f>
        <v>Dažādi darbi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58">
        <v>0</v>
      </c>
      <c r="D9" s="108" t="s">
        <v>1191</v>
      </c>
      <c r="E9" s="109"/>
      <c r="F9" s="110"/>
      <c r="G9" s="22"/>
      <c r="H9" s="23"/>
    </row>
    <row r="10" spans="2:8" ht="15">
      <c r="B10" s="181"/>
      <c r="C10" s="112"/>
      <c r="D10" s="224"/>
      <c r="E10" s="182"/>
      <c r="F10" s="147"/>
      <c r="G10" s="22"/>
      <c r="H10" s="23"/>
    </row>
    <row r="11" spans="2:8" ht="15">
      <c r="B11" s="181">
        <v>2</v>
      </c>
      <c r="C11" s="112"/>
      <c r="D11" s="224" t="s">
        <v>1229</v>
      </c>
      <c r="E11" s="182" t="s">
        <v>525</v>
      </c>
      <c r="F11" s="147">
        <v>1</v>
      </c>
      <c r="G11" s="22"/>
      <c r="H11" s="23"/>
    </row>
    <row r="12" spans="2:8" ht="15">
      <c r="B12" s="181">
        <v>3</v>
      </c>
      <c r="C12" s="112"/>
      <c r="D12" s="224" t="s">
        <v>1230</v>
      </c>
      <c r="E12" s="182" t="s">
        <v>525</v>
      </c>
      <c r="F12" s="147">
        <v>1</v>
      </c>
      <c r="G12" s="22"/>
      <c r="H12" s="23"/>
    </row>
    <row r="13" spans="2:8" s="5" customFormat="1">
      <c r="B13" s="8"/>
      <c r="C13" s="9"/>
      <c r="D13" s="10"/>
      <c r="E13" s="11"/>
      <c r="F13" s="21"/>
      <c r="G13" s="24"/>
      <c r="H13"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4" zoomScale="90" zoomScaleNormal="100" zoomScaleSheetLayoutView="90" workbookViewId="0">
      <selection activeCell="C31" sqref="C31:D31"/>
    </sheetView>
  </sheetViews>
  <sheetFormatPr defaultColWidth="9.140625" defaultRowHeight="12.75"/>
  <cols>
    <col min="1" max="1" width="10.28515625" style="371" customWidth="1"/>
    <col min="2" max="2" width="12.7109375" style="371" customWidth="1"/>
    <col min="3" max="3" width="32.7109375" style="371" customWidth="1"/>
    <col min="4" max="4" width="10" style="371" customWidth="1"/>
    <col min="5" max="5" width="13.28515625" style="371" customWidth="1"/>
    <col min="6" max="6" width="13.7109375" style="371" customWidth="1"/>
    <col min="7" max="7" width="17.7109375" style="371" customWidth="1"/>
    <col min="8" max="8" width="12.85546875" style="371" customWidth="1"/>
    <col min="9" max="9" width="16" style="371" customWidth="1"/>
    <col min="10" max="16384" width="9.140625" style="371"/>
  </cols>
  <sheetData>
    <row r="1" spans="1:9" ht="18">
      <c r="A1" s="370"/>
    </row>
    <row r="2" spans="1:9" ht="18" customHeight="1">
      <c r="A2" s="794" t="s">
        <v>1499</v>
      </c>
      <c r="B2" s="794"/>
      <c r="C2" s="794"/>
      <c r="D2" s="794"/>
      <c r="E2" s="794"/>
      <c r="F2" s="794"/>
      <c r="G2" s="794"/>
      <c r="H2" s="794"/>
      <c r="I2" s="794"/>
    </row>
    <row r="3" spans="1:9" ht="18">
      <c r="C3" s="372"/>
      <c r="D3" s="373"/>
      <c r="F3" s="374"/>
      <c r="G3" s="374"/>
      <c r="H3" s="374"/>
      <c r="I3" s="374"/>
    </row>
    <row r="4" spans="1:9" ht="18">
      <c r="C4" s="372"/>
      <c r="D4" s="373"/>
      <c r="F4" s="374"/>
      <c r="G4" s="374"/>
      <c r="H4" s="374"/>
      <c r="I4" s="374"/>
    </row>
    <row r="5" spans="1:9">
      <c r="A5" s="375"/>
    </row>
    <row r="6" spans="1:9" ht="18">
      <c r="A6" s="795" t="str">
        <f>[3]Koptame!C22</f>
        <v>Specializētie darbi-iekšējie tīkli, sistēmas</v>
      </c>
      <c r="B6" s="796"/>
      <c r="C6" s="796"/>
      <c r="D6" s="796"/>
      <c r="E6" s="796"/>
      <c r="F6" s="796"/>
      <c r="G6" s="796"/>
      <c r="H6" s="796"/>
      <c r="I6" s="797"/>
    </row>
    <row r="7" spans="1:9">
      <c r="A7" s="375"/>
    </row>
    <row r="8" spans="1:9" ht="15">
      <c r="A8" s="798" t="s">
        <v>1446</v>
      </c>
      <c r="B8" s="798"/>
      <c r="C8" s="787" t="str">
        <f>[3]Koptame!C11</f>
        <v>Ražošanas ēka</v>
      </c>
      <c r="D8" s="787"/>
      <c r="E8" s="787"/>
      <c r="F8" s="787"/>
      <c r="G8" s="787"/>
      <c r="H8" s="787"/>
      <c r="I8" s="787"/>
    </row>
    <row r="9" spans="1:9" ht="15.75" customHeight="1">
      <c r="A9" s="786" t="s">
        <v>1447</v>
      </c>
      <c r="B9" s="786"/>
      <c r="C9" s="787" t="str">
        <f>[3]Koptame!C12</f>
        <v>Ražošanas ēkas Nr.7 jaunbūve</v>
      </c>
      <c r="D9" s="787"/>
      <c r="E9" s="787"/>
      <c r="F9" s="787"/>
      <c r="G9" s="787"/>
      <c r="H9" s="787"/>
      <c r="I9" s="787"/>
    </row>
    <row r="10" spans="1:9" ht="15">
      <c r="A10" s="786" t="s">
        <v>1448</v>
      </c>
      <c r="B10" s="786"/>
      <c r="C10" s="787" t="str">
        <f>[3]Koptame!C13</f>
        <v>Ventspils, Ventspils Augsto tehnoloģiju parks</v>
      </c>
      <c r="D10" s="787"/>
      <c r="E10" s="787"/>
      <c r="F10" s="787"/>
      <c r="G10" s="787"/>
      <c r="H10" s="787"/>
      <c r="I10" s="787"/>
    </row>
    <row r="11" spans="1:9" ht="15">
      <c r="A11" s="786"/>
      <c r="B11" s="786"/>
      <c r="C11" s="376">
        <f>[3]Koptame!C14</f>
        <v>0</v>
      </c>
      <c r="D11" s="374"/>
      <c r="F11" s="377"/>
      <c r="G11" s="377"/>
      <c r="H11" s="377"/>
      <c r="I11" s="377"/>
    </row>
    <row r="12" spans="1:9" ht="15.2" customHeight="1">
      <c r="A12" s="378"/>
      <c r="B12" s="378"/>
      <c r="C12" s="374"/>
      <c r="D12" s="374"/>
      <c r="F12" s="377"/>
      <c r="G12" s="377"/>
      <c r="H12" s="377"/>
      <c r="I12" s="377"/>
    </row>
    <row r="13" spans="1:9" ht="18" customHeight="1">
      <c r="A13" s="379"/>
      <c r="F13" s="788" t="s">
        <v>1458</v>
      </c>
      <c r="G13" s="789"/>
      <c r="H13" s="380"/>
      <c r="I13" s="381"/>
    </row>
    <row r="14" spans="1:9" ht="18">
      <c r="A14" s="379"/>
      <c r="F14" s="788" t="s">
        <v>1459</v>
      </c>
      <c r="G14" s="789"/>
      <c r="H14" s="380"/>
      <c r="I14" s="381"/>
    </row>
    <row r="15" spans="1:9" ht="14.25">
      <c r="G15" s="382" t="str">
        <f>[3]Koptame!D16</f>
        <v xml:space="preserve">Tāme sastādīta:  </v>
      </c>
    </row>
    <row r="16" spans="1:9" ht="14.25">
      <c r="G16" s="382"/>
    </row>
    <row r="17" spans="1:9" ht="15">
      <c r="A17" s="384"/>
    </row>
    <row r="18" spans="1:9" ht="51.2" customHeight="1">
      <c r="A18" s="783" t="s">
        <v>4</v>
      </c>
      <c r="B18" s="783" t="s">
        <v>1460</v>
      </c>
      <c r="C18" s="790" t="s">
        <v>1461</v>
      </c>
      <c r="D18" s="791"/>
      <c r="E18" s="783" t="s">
        <v>1462</v>
      </c>
      <c r="F18" s="783" t="s">
        <v>1463</v>
      </c>
      <c r="G18" s="783"/>
      <c r="H18" s="783"/>
      <c r="I18" s="783" t="s">
        <v>1464</v>
      </c>
    </row>
    <row r="19" spans="1:9" ht="40.9" customHeight="1">
      <c r="A19" s="783"/>
      <c r="B19" s="783"/>
      <c r="C19" s="792"/>
      <c r="D19" s="793"/>
      <c r="E19" s="783"/>
      <c r="F19" s="385" t="s">
        <v>1465</v>
      </c>
      <c r="G19" s="385" t="s">
        <v>1498</v>
      </c>
      <c r="H19" s="385" t="s">
        <v>1467</v>
      </c>
      <c r="I19" s="783"/>
    </row>
    <row r="20" spans="1:9" ht="18">
      <c r="A20" s="386"/>
      <c r="B20" s="387"/>
      <c r="C20" s="784"/>
      <c r="D20" s="785"/>
      <c r="E20" s="387"/>
      <c r="F20" s="387"/>
      <c r="G20" s="387"/>
      <c r="H20" s="387"/>
      <c r="I20" s="388"/>
    </row>
    <row r="21" spans="1:9">
      <c r="A21" s="389">
        <v>1</v>
      </c>
      <c r="B21" s="390" t="s">
        <v>1497</v>
      </c>
      <c r="C21" s="777" t="s">
        <v>104</v>
      </c>
      <c r="D21" s="778"/>
      <c r="E21" s="391"/>
      <c r="F21" s="391"/>
      <c r="G21" s="391"/>
      <c r="H21" s="391"/>
      <c r="I21" s="392"/>
    </row>
    <row r="22" spans="1:9">
      <c r="A22" s="389">
        <v>2</v>
      </c>
      <c r="B22" s="390" t="s">
        <v>1496</v>
      </c>
      <c r="C22" s="777" t="s">
        <v>123</v>
      </c>
      <c r="D22" s="778"/>
      <c r="E22" s="391"/>
      <c r="F22" s="391"/>
      <c r="G22" s="391"/>
      <c r="H22" s="391"/>
      <c r="I22" s="392"/>
    </row>
    <row r="23" spans="1:9">
      <c r="A23" s="389">
        <v>3</v>
      </c>
      <c r="B23" s="390" t="s">
        <v>1495</v>
      </c>
      <c r="C23" s="777" t="s">
        <v>205</v>
      </c>
      <c r="D23" s="778"/>
      <c r="E23" s="391"/>
      <c r="F23" s="391"/>
      <c r="G23" s="391"/>
      <c r="H23" s="391"/>
      <c r="I23" s="392"/>
    </row>
    <row r="24" spans="1:9" ht="13.9" customHeight="1">
      <c r="A24" s="389">
        <v>4</v>
      </c>
      <c r="B24" s="390" t="s">
        <v>1494</v>
      </c>
      <c r="C24" s="777" t="s">
        <v>265</v>
      </c>
      <c r="D24" s="778"/>
      <c r="E24" s="391"/>
      <c r="F24" s="391"/>
      <c r="G24" s="391"/>
      <c r="H24" s="391"/>
      <c r="I24" s="392"/>
    </row>
    <row r="25" spans="1:9" ht="12.75" customHeight="1">
      <c r="A25" s="389">
        <v>5</v>
      </c>
      <c r="B25" s="390" t="s">
        <v>1493</v>
      </c>
      <c r="C25" s="777" t="s">
        <v>308</v>
      </c>
      <c r="D25" s="778"/>
      <c r="E25" s="391"/>
      <c r="F25" s="391"/>
      <c r="G25" s="391"/>
      <c r="H25" s="391"/>
      <c r="I25" s="392"/>
    </row>
    <row r="26" spans="1:9" ht="12.75" customHeight="1">
      <c r="A26" s="389">
        <v>6</v>
      </c>
      <c r="B26" s="390" t="s">
        <v>1492</v>
      </c>
      <c r="C26" s="777" t="s">
        <v>394</v>
      </c>
      <c r="D26" s="778"/>
      <c r="E26" s="391"/>
      <c r="F26" s="391"/>
      <c r="G26" s="391"/>
      <c r="H26" s="391"/>
      <c r="I26" s="392"/>
    </row>
    <row r="27" spans="1:9">
      <c r="A27" s="389">
        <v>7</v>
      </c>
      <c r="B27" s="390" t="s">
        <v>1491</v>
      </c>
      <c r="C27" s="777" t="s">
        <v>523</v>
      </c>
      <c r="D27" s="778"/>
      <c r="E27" s="391"/>
      <c r="F27" s="391"/>
      <c r="G27" s="391"/>
      <c r="H27" s="391"/>
      <c r="I27" s="392"/>
    </row>
    <row r="28" spans="1:9">
      <c r="A28" s="389">
        <v>8</v>
      </c>
      <c r="B28" s="390" t="s">
        <v>1490</v>
      </c>
      <c r="C28" s="777" t="s">
        <v>1489</v>
      </c>
      <c r="D28" s="778"/>
      <c r="E28" s="391"/>
      <c r="F28" s="391"/>
      <c r="G28" s="391"/>
      <c r="H28" s="391"/>
      <c r="I28" s="392"/>
    </row>
    <row r="29" spans="1:9">
      <c r="A29" s="389">
        <v>9</v>
      </c>
      <c r="B29" s="390" t="s">
        <v>1488</v>
      </c>
      <c r="C29" s="777" t="s">
        <v>1444</v>
      </c>
      <c r="D29" s="778"/>
      <c r="E29" s="391"/>
      <c r="F29" s="391"/>
      <c r="G29" s="391"/>
      <c r="H29" s="391"/>
      <c r="I29" s="392"/>
    </row>
    <row r="30" spans="1:9">
      <c r="A30" s="389">
        <v>10</v>
      </c>
      <c r="B30" s="390" t="s">
        <v>1487</v>
      </c>
      <c r="C30" s="777" t="s">
        <v>1486</v>
      </c>
      <c r="D30" s="778"/>
      <c r="E30" s="391"/>
      <c r="F30" s="391"/>
      <c r="G30" s="391"/>
      <c r="H30" s="391"/>
      <c r="I30" s="392"/>
    </row>
    <row r="31" spans="1:9" ht="12.75" customHeight="1">
      <c r="A31" s="389">
        <v>11</v>
      </c>
      <c r="B31" s="390" t="s">
        <v>1485</v>
      </c>
      <c r="C31" s="777" t="s">
        <v>1484</v>
      </c>
      <c r="D31" s="778"/>
      <c r="E31" s="391"/>
      <c r="F31" s="391"/>
      <c r="G31" s="391"/>
      <c r="H31" s="391"/>
      <c r="I31" s="392"/>
    </row>
    <row r="32" spans="1:9">
      <c r="A32" s="389">
        <v>12</v>
      </c>
      <c r="B32" s="390" t="s">
        <v>1483</v>
      </c>
      <c r="C32" s="777" t="s">
        <v>654</v>
      </c>
      <c r="D32" s="778"/>
      <c r="E32" s="391"/>
      <c r="F32" s="391"/>
      <c r="G32" s="391"/>
      <c r="H32" s="391"/>
      <c r="I32" s="392"/>
    </row>
    <row r="33" spans="1:9">
      <c r="A33" s="389">
        <v>13</v>
      </c>
      <c r="B33" s="390" t="s">
        <v>1482</v>
      </c>
      <c r="C33" s="815" t="s">
        <v>1333</v>
      </c>
      <c r="D33" s="816"/>
      <c r="E33" s="410"/>
      <c r="F33" s="410"/>
      <c r="G33" s="410"/>
      <c r="H33" s="410"/>
      <c r="I33" s="409"/>
    </row>
    <row r="34" spans="1:9">
      <c r="A34" s="393"/>
      <c r="B34" s="394"/>
      <c r="C34" s="779"/>
      <c r="D34" s="780"/>
      <c r="E34" s="395"/>
      <c r="F34" s="395"/>
      <c r="G34" s="395"/>
      <c r="H34" s="395"/>
      <c r="I34" s="396"/>
    </row>
    <row r="35" spans="1:9" ht="16.5" customHeight="1">
      <c r="A35" s="397"/>
      <c r="B35" s="397"/>
      <c r="C35" s="398" t="s">
        <v>5</v>
      </c>
      <c r="D35" s="398"/>
      <c r="E35" s="399">
        <f>SUM(E21:E34)</f>
        <v>0</v>
      </c>
      <c r="F35" s="399">
        <f>SUM(F21:F34)</f>
        <v>0</v>
      </c>
      <c r="G35" s="399">
        <f>SUM(G21:G34)</f>
        <v>0</v>
      </c>
      <c r="H35" s="399">
        <f>SUM(H21:H34)</f>
        <v>0</v>
      </c>
      <c r="I35" s="399">
        <f>SUM(I21:I34)</f>
        <v>0</v>
      </c>
    </row>
    <row r="36" spans="1:9" ht="15.75">
      <c r="A36" s="781" t="s">
        <v>1478</v>
      </c>
      <c r="B36" s="781"/>
      <c r="C36" s="781"/>
      <c r="D36" s="400">
        <f>[3]kops1!$D$34</f>
        <v>0</v>
      </c>
      <c r="E36" s="401">
        <f>ROUND(E35*D36,2)</f>
        <v>0</v>
      </c>
      <c r="F36" s="401">
        <f>ROUND(F35*D36,2)</f>
        <v>0</v>
      </c>
      <c r="G36" s="401">
        <f>ROUND(G35*D36,2)</f>
        <v>0</v>
      </c>
      <c r="H36" s="401">
        <f>ROUND(H35*D36,2)</f>
        <v>0</v>
      </c>
      <c r="I36" s="401"/>
    </row>
    <row r="37" spans="1:9" ht="15.75">
      <c r="A37" s="402"/>
      <c r="B37" s="402"/>
      <c r="C37" s="403" t="s">
        <v>1479</v>
      </c>
      <c r="D37" s="400"/>
      <c r="E37" s="401">
        <f>E36*0.1</f>
        <v>0</v>
      </c>
      <c r="F37" s="401"/>
      <c r="G37" s="401"/>
      <c r="H37" s="401"/>
      <c r="I37" s="401"/>
    </row>
    <row r="38" spans="1:9" ht="15.75">
      <c r="A38" s="781" t="s">
        <v>1480</v>
      </c>
      <c r="B38" s="781"/>
      <c r="C38" s="781"/>
      <c r="D38" s="400">
        <f>[3]kops1!$D$36</f>
        <v>0</v>
      </c>
      <c r="E38" s="401">
        <f>ROUND(E35*D38,2)</f>
        <v>0</v>
      </c>
      <c r="F38" s="401">
        <f>ROUND(F35*D38,2)</f>
        <v>0</v>
      </c>
      <c r="G38" s="401">
        <f>ROUND(G35*D38,2)</f>
        <v>0</v>
      </c>
      <c r="H38" s="401">
        <f>ROUND(H35*D38,2)</f>
        <v>0</v>
      </c>
      <c r="I38" s="401"/>
    </row>
    <row r="39" spans="1:9" ht="18" customHeight="1">
      <c r="A39" s="782"/>
      <c r="B39" s="782"/>
      <c r="C39" s="398" t="s">
        <v>1481</v>
      </c>
      <c r="D39" s="398"/>
      <c r="E39" s="404">
        <f>SUM(F39:H39)</f>
        <v>0</v>
      </c>
      <c r="F39" s="404">
        <f>SUM(F35:F38)</f>
        <v>0</v>
      </c>
      <c r="G39" s="404">
        <f>SUM(G35:G38)</f>
        <v>0</v>
      </c>
      <c r="H39" s="404">
        <f>SUM(H35:H38)</f>
        <v>0</v>
      </c>
      <c r="I39" s="401"/>
    </row>
    <row r="40" spans="1:9" ht="18">
      <c r="A40" s="405"/>
    </row>
    <row r="41" spans="1:9" ht="18">
      <c r="A41" s="405"/>
    </row>
    <row r="42" spans="1:9" ht="14.25">
      <c r="A42" s="406"/>
      <c r="B42" s="27" t="s">
        <v>0</v>
      </c>
      <c r="C42" s="26"/>
      <c r="F42" s="377"/>
    </row>
    <row r="43" spans="1:9" ht="14.25">
      <c r="A43" s="377"/>
      <c r="B43" s="26"/>
      <c r="C43" s="12"/>
      <c r="D43" s="407"/>
      <c r="E43" s="407"/>
      <c r="F43" s="377"/>
    </row>
    <row r="44" spans="1:9" ht="14.25">
      <c r="A44" s="408"/>
      <c r="B44" s="27"/>
      <c r="C44" s="13"/>
      <c r="D44" s="377"/>
      <c r="E44" s="377"/>
      <c r="F44" s="377"/>
    </row>
    <row r="45" spans="1:9" ht="14.25">
      <c r="B45" s="27"/>
      <c r="C45" s="13"/>
    </row>
    <row r="46" spans="1:9" ht="14.25">
      <c r="B46" s="27"/>
      <c r="C46" s="13"/>
    </row>
    <row r="47" spans="1:9" ht="14.25">
      <c r="B47" s="365"/>
      <c r="C47" s="357"/>
    </row>
    <row r="48" spans="1:9" ht="14.25">
      <c r="B48" s="27" t="str">
        <f>[3]Koptame!B39</f>
        <v>Pārbaudīja:</v>
      </c>
      <c r="C48" s="337"/>
    </row>
    <row r="49" spans="2:3" ht="14.25">
      <c r="B49" s="26"/>
      <c r="C49" s="12"/>
    </row>
    <row r="50" spans="2:3" ht="14.25">
      <c r="B50" s="27"/>
      <c r="C50" s="13"/>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1"/>
  <sheetViews>
    <sheetView showZeros="0" view="pageBreakPreview" topLeftCell="A79" zoomScale="80" zoomScaleNormal="100" zoomScaleSheetLayoutView="80" workbookViewId="0">
      <selection activeCell="N108" sqref="N10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2,1</v>
      </c>
      <c r="G1" s="14"/>
      <c r="H1" s="14"/>
      <c r="I1" s="14"/>
    </row>
    <row r="2" spans="2:9" s="3" customFormat="1" ht="15">
      <c r="B2" s="801" t="str">
        <f>D9</f>
        <v>Iekšējais ūdensvads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thickBot="1">
      <c r="B8" s="802"/>
      <c r="C8" s="804"/>
      <c r="D8" s="819"/>
      <c r="E8" s="820"/>
      <c r="F8" s="806"/>
      <c r="G8" s="807"/>
      <c r="H8" s="22"/>
      <c r="I8" s="23"/>
    </row>
    <row r="9" spans="2:9" ht="15.75">
      <c r="B9" s="259"/>
      <c r="C9" s="260"/>
      <c r="D9" s="821" t="s">
        <v>104</v>
      </c>
      <c r="E9" s="821"/>
      <c r="F9" s="261"/>
      <c r="G9" s="262"/>
      <c r="H9" s="22"/>
      <c r="I9" s="23"/>
    </row>
    <row r="10" spans="2:9">
      <c r="B10" s="263"/>
      <c r="C10" s="35"/>
      <c r="D10" s="36" t="s">
        <v>16</v>
      </c>
      <c r="E10" s="36"/>
      <c r="F10" s="37"/>
      <c r="G10" s="38"/>
      <c r="H10" s="22"/>
      <c r="I10" s="23"/>
    </row>
    <row r="11" spans="2:9">
      <c r="B11" s="263">
        <v>1</v>
      </c>
      <c r="C11" s="35"/>
      <c r="D11" s="39" t="s">
        <v>17</v>
      </c>
      <c r="E11" s="39" t="s">
        <v>18</v>
      </c>
      <c r="F11" s="37" t="s">
        <v>19</v>
      </c>
      <c r="G11" s="40">
        <v>15</v>
      </c>
      <c r="H11" s="22"/>
      <c r="I11" s="23"/>
    </row>
    <row r="12" spans="2:9">
      <c r="B12" s="263">
        <v>2</v>
      </c>
      <c r="C12" s="35"/>
      <c r="D12" s="39" t="s">
        <v>17</v>
      </c>
      <c r="E12" s="39" t="s">
        <v>20</v>
      </c>
      <c r="F12" s="37" t="s">
        <v>19</v>
      </c>
      <c r="G12" s="40">
        <v>230</v>
      </c>
      <c r="H12" s="22"/>
      <c r="I12" s="23"/>
    </row>
    <row r="13" spans="2:9">
      <c r="B13" s="263">
        <v>3</v>
      </c>
      <c r="C13" s="35"/>
      <c r="D13" s="39" t="s">
        <v>17</v>
      </c>
      <c r="E13" s="39" t="s">
        <v>21</v>
      </c>
      <c r="F13" s="37" t="s">
        <v>19</v>
      </c>
      <c r="G13" s="40">
        <v>8</v>
      </c>
      <c r="H13" s="22"/>
      <c r="I13" s="23"/>
    </row>
    <row r="14" spans="2:9">
      <c r="B14" s="263">
        <v>4</v>
      </c>
      <c r="C14" s="35"/>
      <c r="D14" s="39" t="s">
        <v>17</v>
      </c>
      <c r="E14" s="39" t="s">
        <v>22</v>
      </c>
      <c r="F14" s="37" t="s">
        <v>19</v>
      </c>
      <c r="G14" s="40">
        <v>145</v>
      </c>
      <c r="H14" s="22"/>
      <c r="I14" s="23"/>
    </row>
    <row r="15" spans="2:9">
      <c r="B15" s="263">
        <v>5</v>
      </c>
      <c r="C15" s="35"/>
      <c r="D15" s="39" t="s">
        <v>17</v>
      </c>
      <c r="E15" s="39" t="s">
        <v>23</v>
      </c>
      <c r="F15" s="37" t="s">
        <v>19</v>
      </c>
      <c r="G15" s="40">
        <v>38</v>
      </c>
      <c r="H15" s="22"/>
      <c r="I15" s="23"/>
    </row>
    <row r="16" spans="2:9">
      <c r="B16" s="263">
        <v>6</v>
      </c>
      <c r="C16" s="35"/>
      <c r="D16" s="39" t="s">
        <v>24</v>
      </c>
      <c r="E16" s="39" t="s">
        <v>25</v>
      </c>
      <c r="F16" s="37" t="s">
        <v>26</v>
      </c>
      <c r="G16" s="40">
        <v>1</v>
      </c>
      <c r="H16" s="22"/>
      <c r="I16" s="23"/>
    </row>
    <row r="17" spans="2:9">
      <c r="B17" s="263">
        <v>7</v>
      </c>
      <c r="C17" s="35"/>
      <c r="D17" s="39" t="s">
        <v>27</v>
      </c>
      <c r="E17" s="39" t="s">
        <v>28</v>
      </c>
      <c r="F17" s="37" t="s">
        <v>26</v>
      </c>
      <c r="G17" s="40">
        <v>8</v>
      </c>
      <c r="H17" s="22"/>
      <c r="I17" s="23"/>
    </row>
    <row r="18" spans="2:9">
      <c r="B18" s="263">
        <v>8</v>
      </c>
      <c r="C18" s="35"/>
      <c r="D18" s="39" t="s">
        <v>29</v>
      </c>
      <c r="E18" s="39" t="s">
        <v>30</v>
      </c>
      <c r="F18" s="37" t="s">
        <v>26</v>
      </c>
      <c r="G18" s="40">
        <v>1</v>
      </c>
      <c r="H18" s="22"/>
      <c r="I18" s="23"/>
    </row>
    <row r="19" spans="2:9">
      <c r="B19" s="263">
        <v>9</v>
      </c>
      <c r="C19" s="35"/>
      <c r="D19" s="39" t="s">
        <v>31</v>
      </c>
      <c r="E19" s="39" t="s">
        <v>32</v>
      </c>
      <c r="F19" s="37" t="s">
        <v>26</v>
      </c>
      <c r="G19" s="40">
        <v>6</v>
      </c>
      <c r="H19" s="22"/>
      <c r="I19" s="23"/>
    </row>
    <row r="20" spans="2:9">
      <c r="B20" s="263">
        <v>10</v>
      </c>
      <c r="C20" s="35"/>
      <c r="D20" s="39" t="s">
        <v>33</v>
      </c>
      <c r="E20" s="39" t="s">
        <v>25</v>
      </c>
      <c r="F20" s="37" t="s">
        <v>26</v>
      </c>
      <c r="G20" s="40">
        <v>1</v>
      </c>
      <c r="H20" s="22"/>
      <c r="I20" s="23"/>
    </row>
    <row r="21" spans="2:9">
      <c r="B21" s="263">
        <v>11</v>
      </c>
      <c r="C21" s="35"/>
      <c r="D21" s="39" t="s">
        <v>34</v>
      </c>
      <c r="E21" s="39" t="s">
        <v>32</v>
      </c>
      <c r="F21" s="37" t="s">
        <v>26</v>
      </c>
      <c r="G21" s="40">
        <v>7</v>
      </c>
      <c r="H21" s="22"/>
      <c r="I21" s="23"/>
    </row>
    <row r="22" spans="2:9">
      <c r="B22" s="263">
        <v>12</v>
      </c>
      <c r="C22" s="35"/>
      <c r="D22" s="39" t="s">
        <v>35</v>
      </c>
      <c r="E22" s="39" t="s">
        <v>32</v>
      </c>
      <c r="F22" s="37" t="s">
        <v>26</v>
      </c>
      <c r="G22" s="40">
        <v>34</v>
      </c>
      <c r="H22" s="22"/>
      <c r="I22" s="23"/>
    </row>
    <row r="23" spans="2:9">
      <c r="B23" s="263">
        <v>13</v>
      </c>
      <c r="C23" s="35"/>
      <c r="D23" s="39" t="s">
        <v>35</v>
      </c>
      <c r="E23" s="39" t="s">
        <v>36</v>
      </c>
      <c r="F23" s="37" t="s">
        <v>26</v>
      </c>
      <c r="G23" s="40">
        <v>16</v>
      </c>
      <c r="H23" s="22"/>
      <c r="I23" s="23"/>
    </row>
    <row r="24" spans="2:9">
      <c r="B24" s="263">
        <v>14</v>
      </c>
      <c r="C24" s="35"/>
      <c r="D24" s="39" t="s">
        <v>37</v>
      </c>
      <c r="E24" s="39" t="s">
        <v>28</v>
      </c>
      <c r="F24" s="37" t="s">
        <v>26</v>
      </c>
      <c r="G24" s="40">
        <v>2</v>
      </c>
      <c r="H24" s="22"/>
      <c r="I24" s="23"/>
    </row>
    <row r="25" spans="2:9">
      <c r="B25" s="263">
        <v>15</v>
      </c>
      <c r="C25" s="35"/>
      <c r="D25" s="39" t="s">
        <v>38</v>
      </c>
      <c r="E25" s="39" t="s">
        <v>32</v>
      </c>
      <c r="F25" s="37" t="s">
        <v>26</v>
      </c>
      <c r="G25" s="40">
        <v>1</v>
      </c>
      <c r="H25" s="22"/>
      <c r="I25" s="23"/>
    </row>
    <row r="26" spans="2:9">
      <c r="B26" s="263">
        <v>16</v>
      </c>
      <c r="C26" s="35"/>
      <c r="D26" s="39" t="s">
        <v>39</v>
      </c>
      <c r="E26" s="39"/>
      <c r="F26" s="37" t="s">
        <v>19</v>
      </c>
      <c r="G26" s="40">
        <v>436</v>
      </c>
      <c r="H26" s="22"/>
      <c r="I26" s="23"/>
    </row>
    <row r="27" spans="2:9">
      <c r="B27" s="263">
        <v>17</v>
      </c>
      <c r="C27" s="35"/>
      <c r="D27" s="39" t="s">
        <v>40</v>
      </c>
      <c r="E27" s="39"/>
      <c r="F27" s="37" t="s">
        <v>19</v>
      </c>
      <c r="G27" s="40">
        <v>436</v>
      </c>
      <c r="H27" s="22"/>
      <c r="I27" s="23"/>
    </row>
    <row r="28" spans="2:9">
      <c r="B28" s="263">
        <v>18</v>
      </c>
      <c r="C28" s="35"/>
      <c r="D28" s="39" t="s">
        <v>41</v>
      </c>
      <c r="E28" s="39"/>
      <c r="F28" s="37" t="s">
        <v>19</v>
      </c>
      <c r="G28" s="40">
        <v>436</v>
      </c>
      <c r="H28" s="22"/>
      <c r="I28" s="23"/>
    </row>
    <row r="29" spans="2:9" ht="51">
      <c r="B29" s="263">
        <v>19</v>
      </c>
      <c r="C29" s="35"/>
      <c r="D29" s="39" t="s">
        <v>42</v>
      </c>
      <c r="E29" s="39" t="s">
        <v>43</v>
      </c>
      <c r="F29" s="37" t="s">
        <v>44</v>
      </c>
      <c r="G29" s="40">
        <v>1</v>
      </c>
      <c r="H29" s="22"/>
      <c r="I29" s="23"/>
    </row>
    <row r="30" spans="2:9" ht="25.5">
      <c r="B30" s="263">
        <v>20</v>
      </c>
      <c r="C30" s="35"/>
      <c r="D30" s="39" t="s">
        <v>45</v>
      </c>
      <c r="E30" s="39" t="s">
        <v>32</v>
      </c>
      <c r="F30" s="37" t="s">
        <v>44</v>
      </c>
      <c r="G30" s="40">
        <v>3</v>
      </c>
      <c r="H30" s="22"/>
      <c r="I30" s="23"/>
    </row>
    <row r="31" spans="2:9" ht="25.5">
      <c r="B31" s="263">
        <v>21</v>
      </c>
      <c r="C31" s="35"/>
      <c r="D31" s="39" t="s">
        <v>46</v>
      </c>
      <c r="E31" s="39" t="s">
        <v>32</v>
      </c>
      <c r="F31" s="37" t="s">
        <v>44</v>
      </c>
      <c r="G31" s="40">
        <v>1</v>
      </c>
      <c r="H31" s="22"/>
      <c r="I31" s="23"/>
    </row>
    <row r="32" spans="2:9">
      <c r="B32" s="263">
        <v>22</v>
      </c>
      <c r="C32" s="35"/>
      <c r="D32" s="39" t="s">
        <v>47</v>
      </c>
      <c r="E32" s="39" t="s">
        <v>25</v>
      </c>
      <c r="F32" s="37" t="s">
        <v>19</v>
      </c>
      <c r="G32" s="40" t="s">
        <v>48</v>
      </c>
      <c r="H32" s="22"/>
      <c r="I32" s="23"/>
    </row>
    <row r="33" spans="2:9">
      <c r="B33" s="666">
        <v>23</v>
      </c>
      <c r="C33" s="667"/>
      <c r="D33" s="668" t="s">
        <v>1638</v>
      </c>
      <c r="E33" s="668"/>
      <c r="F33" s="38" t="s">
        <v>44</v>
      </c>
      <c r="G33" s="40">
        <v>3</v>
      </c>
      <c r="H33" s="22"/>
      <c r="I33" s="23"/>
    </row>
    <row r="34" spans="2:9" ht="25.5">
      <c r="B34" s="263">
        <v>24</v>
      </c>
      <c r="C34" s="35"/>
      <c r="D34" s="39" t="s">
        <v>49</v>
      </c>
      <c r="E34" s="39"/>
      <c r="F34" s="37" t="s">
        <v>44</v>
      </c>
      <c r="G34" s="40">
        <v>1</v>
      </c>
      <c r="H34" s="22"/>
      <c r="I34" s="23"/>
    </row>
    <row r="35" spans="2:9" ht="25.5">
      <c r="B35" s="263"/>
      <c r="C35" s="35"/>
      <c r="D35" s="36" t="s">
        <v>50</v>
      </c>
      <c r="E35" s="36"/>
      <c r="F35" s="37"/>
      <c r="G35" s="40"/>
      <c r="H35" s="22"/>
      <c r="I35" s="23"/>
    </row>
    <row r="36" spans="2:9">
      <c r="B36" s="263">
        <v>25</v>
      </c>
      <c r="C36" s="35"/>
      <c r="D36" s="39" t="s">
        <v>51</v>
      </c>
      <c r="E36" s="39"/>
      <c r="F36" s="37" t="s">
        <v>26</v>
      </c>
      <c r="G36" s="40">
        <v>1</v>
      </c>
      <c r="H36" s="22"/>
      <c r="I36" s="23"/>
    </row>
    <row r="37" spans="2:9">
      <c r="B37" s="263">
        <v>26</v>
      </c>
      <c r="C37" s="35"/>
      <c r="D37" s="39" t="s">
        <v>52</v>
      </c>
      <c r="E37" s="39"/>
      <c r="F37" s="37" t="s">
        <v>26</v>
      </c>
      <c r="G37" s="40">
        <v>1</v>
      </c>
      <c r="H37" s="22"/>
      <c r="I37" s="23"/>
    </row>
    <row r="38" spans="2:9">
      <c r="B38" s="263">
        <v>27</v>
      </c>
      <c r="C38" s="35"/>
      <c r="D38" s="39" t="s">
        <v>53</v>
      </c>
      <c r="E38" s="39"/>
      <c r="F38" s="37" t="s">
        <v>26</v>
      </c>
      <c r="G38" s="40">
        <v>1</v>
      </c>
      <c r="H38" s="22"/>
      <c r="I38" s="23"/>
    </row>
    <row r="39" spans="2:9">
      <c r="B39" s="628">
        <v>28</v>
      </c>
      <c r="C39" s="35"/>
      <c r="D39" s="39" t="s">
        <v>54</v>
      </c>
      <c r="E39" s="39" t="s">
        <v>55</v>
      </c>
      <c r="F39" s="37" t="s">
        <v>19</v>
      </c>
      <c r="G39" s="40" t="s">
        <v>56</v>
      </c>
      <c r="H39" s="22"/>
      <c r="I39" s="23"/>
    </row>
    <row r="40" spans="2:9">
      <c r="B40" s="628">
        <v>29</v>
      </c>
      <c r="C40" s="35"/>
      <c r="D40" s="39" t="s">
        <v>57</v>
      </c>
      <c r="E40" s="39" t="s">
        <v>30</v>
      </c>
      <c r="F40" s="37" t="s">
        <v>19</v>
      </c>
      <c r="G40" s="40" t="s">
        <v>56</v>
      </c>
      <c r="H40" s="22"/>
      <c r="I40" s="23"/>
    </row>
    <row r="41" spans="2:9" ht="38.25">
      <c r="B41" s="628">
        <v>30</v>
      </c>
      <c r="C41" s="35"/>
      <c r="D41" s="39" t="s">
        <v>58</v>
      </c>
      <c r="E41" s="39" t="s">
        <v>59</v>
      </c>
      <c r="F41" s="37" t="s">
        <v>44</v>
      </c>
      <c r="G41" s="40">
        <v>1</v>
      </c>
      <c r="H41" s="22"/>
      <c r="I41" s="23"/>
    </row>
    <row r="42" spans="2:9">
      <c r="B42" s="628">
        <v>31</v>
      </c>
      <c r="C42" s="35"/>
      <c r="D42" s="39" t="s">
        <v>60</v>
      </c>
      <c r="E42" s="39" t="s">
        <v>59</v>
      </c>
      <c r="F42" s="37" t="s">
        <v>26</v>
      </c>
      <c r="G42" s="40">
        <v>1</v>
      </c>
      <c r="H42" s="22"/>
      <c r="I42" s="23"/>
    </row>
    <row r="43" spans="2:9">
      <c r="B43" s="628">
        <v>32</v>
      </c>
      <c r="C43" s="35"/>
      <c r="D43" s="39" t="s">
        <v>61</v>
      </c>
      <c r="E43" s="39" t="s">
        <v>25</v>
      </c>
      <c r="F43" s="37" t="s">
        <v>26</v>
      </c>
      <c r="G43" s="40">
        <v>5</v>
      </c>
      <c r="H43" s="22"/>
      <c r="I43" s="23"/>
    </row>
    <row r="44" spans="2:9">
      <c r="B44" s="628">
        <v>33</v>
      </c>
      <c r="C44" s="35"/>
      <c r="D44" s="39" t="s">
        <v>62</v>
      </c>
      <c r="E44" s="39" t="s">
        <v>63</v>
      </c>
      <c r="F44" s="37" t="s">
        <v>26</v>
      </c>
      <c r="G44" s="40">
        <v>2</v>
      </c>
      <c r="H44" s="22"/>
      <c r="I44" s="23"/>
    </row>
    <row r="45" spans="2:9">
      <c r="B45" s="628">
        <v>34</v>
      </c>
      <c r="C45" s="35"/>
      <c r="D45" s="39" t="s">
        <v>64</v>
      </c>
      <c r="E45" s="39" t="s">
        <v>30</v>
      </c>
      <c r="F45" s="37" t="s">
        <v>26</v>
      </c>
      <c r="G45" s="40">
        <v>1</v>
      </c>
      <c r="H45" s="22"/>
      <c r="I45" s="23"/>
    </row>
    <row r="46" spans="2:9">
      <c r="B46" s="628">
        <v>35</v>
      </c>
      <c r="C46" s="35"/>
      <c r="D46" s="39" t="s">
        <v>65</v>
      </c>
      <c r="E46" s="39" t="s">
        <v>30</v>
      </c>
      <c r="F46" s="37" t="s">
        <v>26</v>
      </c>
      <c r="G46" s="40">
        <v>1</v>
      </c>
      <c r="H46" s="22"/>
      <c r="I46" s="23"/>
    </row>
    <row r="47" spans="2:9">
      <c r="B47" s="628">
        <v>36</v>
      </c>
      <c r="C47" s="35"/>
      <c r="D47" s="39" t="s">
        <v>66</v>
      </c>
      <c r="E47" s="39" t="s">
        <v>30</v>
      </c>
      <c r="F47" s="37" t="s">
        <v>26</v>
      </c>
      <c r="G47" s="40">
        <v>1</v>
      </c>
      <c r="H47" s="22"/>
      <c r="I47" s="23"/>
    </row>
    <row r="48" spans="2:9">
      <c r="B48" s="628">
        <v>37</v>
      </c>
      <c r="C48" s="35"/>
      <c r="D48" s="39" t="s">
        <v>67</v>
      </c>
      <c r="E48" s="39" t="s">
        <v>30</v>
      </c>
      <c r="F48" s="37" t="s">
        <v>26</v>
      </c>
      <c r="G48" s="40">
        <v>1</v>
      </c>
      <c r="H48" s="22"/>
      <c r="I48" s="23"/>
    </row>
    <row r="49" spans="2:9">
      <c r="B49" s="628">
        <v>38</v>
      </c>
      <c r="C49" s="35"/>
      <c r="D49" s="39" t="s">
        <v>68</v>
      </c>
      <c r="E49" s="39"/>
      <c r="F49" s="37" t="s">
        <v>26</v>
      </c>
      <c r="G49" s="40">
        <v>1</v>
      </c>
      <c r="H49" s="22"/>
      <c r="I49" s="23"/>
    </row>
    <row r="50" spans="2:9">
      <c r="B50" s="628">
        <v>39</v>
      </c>
      <c r="C50" s="35"/>
      <c r="D50" s="39" t="s">
        <v>69</v>
      </c>
      <c r="E50" s="39" t="s">
        <v>25</v>
      </c>
      <c r="F50" s="37" t="s">
        <v>26</v>
      </c>
      <c r="G50" s="40">
        <v>1</v>
      </c>
      <c r="H50" s="22"/>
      <c r="I50" s="23"/>
    </row>
    <row r="51" spans="2:9">
      <c r="B51" s="628">
        <v>40</v>
      </c>
      <c r="C51" s="35"/>
      <c r="D51" s="39" t="s">
        <v>70</v>
      </c>
      <c r="E51" s="39"/>
      <c r="F51" s="37" t="s">
        <v>26</v>
      </c>
      <c r="G51" s="40">
        <v>1</v>
      </c>
      <c r="H51" s="22"/>
      <c r="I51" s="23"/>
    </row>
    <row r="52" spans="2:9" ht="25.5">
      <c r="B52" s="628">
        <v>41</v>
      </c>
      <c r="C52" s="35"/>
      <c r="D52" s="39" t="s">
        <v>71</v>
      </c>
      <c r="E52" s="39"/>
      <c r="F52" s="37" t="s">
        <v>26</v>
      </c>
      <c r="G52" s="40">
        <v>2</v>
      </c>
      <c r="H52" s="22"/>
      <c r="I52" s="23"/>
    </row>
    <row r="53" spans="2:9" ht="25.5">
      <c r="B53" s="628">
        <v>42</v>
      </c>
      <c r="C53" s="35"/>
      <c r="D53" s="39" t="s">
        <v>72</v>
      </c>
      <c r="E53" s="39"/>
      <c r="F53" s="37" t="s">
        <v>26</v>
      </c>
      <c r="G53" s="40">
        <v>2</v>
      </c>
      <c r="H53" s="22"/>
      <c r="I53" s="23"/>
    </row>
    <row r="54" spans="2:9">
      <c r="B54" s="628">
        <v>43</v>
      </c>
      <c r="C54" s="35"/>
      <c r="D54" s="39" t="s">
        <v>73</v>
      </c>
      <c r="E54" s="39"/>
      <c r="F54" s="37" t="s">
        <v>44</v>
      </c>
      <c r="G54" s="40">
        <v>1</v>
      </c>
      <c r="H54" s="22"/>
      <c r="I54" s="23"/>
    </row>
    <row r="55" spans="2:9" ht="25.5">
      <c r="B55" s="263"/>
      <c r="C55" s="35"/>
      <c r="D55" s="36" t="s">
        <v>74</v>
      </c>
      <c r="E55" s="36"/>
      <c r="F55" s="37"/>
      <c r="G55" s="40"/>
      <c r="H55" s="22"/>
      <c r="I55" s="23"/>
    </row>
    <row r="56" spans="2:9">
      <c r="B56" s="263">
        <v>44</v>
      </c>
      <c r="C56" s="35"/>
      <c r="D56" s="39" t="s">
        <v>75</v>
      </c>
      <c r="E56" s="39" t="s">
        <v>28</v>
      </c>
      <c r="F56" s="37" t="s">
        <v>26</v>
      </c>
      <c r="G56" s="40">
        <v>2</v>
      </c>
      <c r="H56" s="22"/>
      <c r="I56" s="23"/>
    </row>
    <row r="57" spans="2:9">
      <c r="B57" s="263">
        <v>45</v>
      </c>
      <c r="C57" s="35"/>
      <c r="D57" s="39" t="s">
        <v>76</v>
      </c>
      <c r="E57" s="39"/>
      <c r="F57" s="37" t="s">
        <v>26</v>
      </c>
      <c r="G57" s="40">
        <v>2</v>
      </c>
      <c r="H57" s="22"/>
      <c r="I57" s="23"/>
    </row>
    <row r="58" spans="2:9">
      <c r="B58" s="263">
        <v>46</v>
      </c>
      <c r="C58" s="35"/>
      <c r="D58" s="39" t="s">
        <v>77</v>
      </c>
      <c r="E58" s="39" t="s">
        <v>32</v>
      </c>
      <c r="F58" s="37" t="s">
        <v>78</v>
      </c>
      <c r="G58" s="40" t="s">
        <v>56</v>
      </c>
      <c r="H58" s="22"/>
      <c r="I58" s="23"/>
    </row>
    <row r="59" spans="2:9">
      <c r="B59" s="628">
        <v>47</v>
      </c>
      <c r="C59" s="35"/>
      <c r="D59" s="39" t="s">
        <v>65</v>
      </c>
      <c r="E59" s="39" t="s">
        <v>32</v>
      </c>
      <c r="F59" s="37" t="s">
        <v>26</v>
      </c>
      <c r="G59" s="40">
        <v>1</v>
      </c>
      <c r="H59" s="22"/>
      <c r="I59" s="23"/>
    </row>
    <row r="60" spans="2:9">
      <c r="B60" s="628">
        <v>48</v>
      </c>
      <c r="C60" s="35"/>
      <c r="D60" s="39" t="s">
        <v>79</v>
      </c>
      <c r="E60" s="39"/>
      <c r="F60" s="37" t="s">
        <v>26</v>
      </c>
      <c r="G60" s="40">
        <v>1</v>
      </c>
      <c r="H60" s="22"/>
      <c r="I60" s="23"/>
    </row>
    <row r="61" spans="2:9">
      <c r="B61" s="628">
        <v>49</v>
      </c>
      <c r="C61" s="35"/>
      <c r="D61" s="39" t="s">
        <v>73</v>
      </c>
      <c r="E61" s="39"/>
      <c r="F61" s="37" t="s">
        <v>26</v>
      </c>
      <c r="G61" s="40">
        <v>2</v>
      </c>
      <c r="H61" s="22"/>
      <c r="I61" s="23"/>
    </row>
    <row r="62" spans="2:9">
      <c r="B62" s="628">
        <v>50</v>
      </c>
      <c r="C62" s="35"/>
      <c r="D62" s="39" t="s">
        <v>67</v>
      </c>
      <c r="E62" s="39" t="s">
        <v>32</v>
      </c>
      <c r="F62" s="37" t="s">
        <v>26</v>
      </c>
      <c r="G62" s="40">
        <v>1</v>
      </c>
      <c r="H62" s="22"/>
      <c r="I62" s="23"/>
    </row>
    <row r="63" spans="2:9">
      <c r="B63" s="628">
        <v>51</v>
      </c>
      <c r="C63" s="35"/>
      <c r="D63" s="39" t="s">
        <v>64</v>
      </c>
      <c r="E63" s="39" t="s">
        <v>32</v>
      </c>
      <c r="F63" s="37" t="s">
        <v>26</v>
      </c>
      <c r="G63" s="40">
        <v>1</v>
      </c>
      <c r="H63" s="22"/>
      <c r="I63" s="23"/>
    </row>
    <row r="64" spans="2:9">
      <c r="B64" s="628">
        <v>52</v>
      </c>
      <c r="C64" s="35"/>
      <c r="D64" s="39" t="s">
        <v>80</v>
      </c>
      <c r="E64" s="39" t="s">
        <v>28</v>
      </c>
      <c r="F64" s="37" t="s">
        <v>26</v>
      </c>
      <c r="G64" s="40">
        <v>1</v>
      </c>
      <c r="H64" s="22"/>
      <c r="I64" s="23"/>
    </row>
    <row r="65" spans="2:9" ht="25.5">
      <c r="B65" s="263"/>
      <c r="C65" s="35"/>
      <c r="D65" s="36" t="s">
        <v>81</v>
      </c>
      <c r="E65" s="36"/>
      <c r="F65" s="37"/>
      <c r="G65" s="40"/>
      <c r="H65" s="22"/>
      <c r="I65" s="23"/>
    </row>
    <row r="66" spans="2:9">
      <c r="B66" s="263">
        <v>53</v>
      </c>
      <c r="C66" s="35"/>
      <c r="D66" s="39" t="s">
        <v>82</v>
      </c>
      <c r="E66" s="39" t="s">
        <v>59</v>
      </c>
      <c r="F66" s="37" t="s">
        <v>19</v>
      </c>
      <c r="G66" s="40">
        <v>4</v>
      </c>
      <c r="H66" s="22"/>
      <c r="I66" s="23"/>
    </row>
    <row r="67" spans="2:9">
      <c r="B67" s="263">
        <v>54</v>
      </c>
      <c r="C67" s="35"/>
      <c r="D67" s="39" t="s">
        <v>83</v>
      </c>
      <c r="E67" s="39" t="s">
        <v>84</v>
      </c>
      <c r="F67" s="37" t="s">
        <v>19</v>
      </c>
      <c r="G67" s="40">
        <v>337</v>
      </c>
      <c r="H67" s="22"/>
      <c r="I67" s="23"/>
    </row>
    <row r="68" spans="2:9">
      <c r="B68" s="263">
        <v>55</v>
      </c>
      <c r="C68" s="35"/>
      <c r="D68" s="39" t="s">
        <v>85</v>
      </c>
      <c r="E68" s="39" t="s">
        <v>84</v>
      </c>
      <c r="F68" s="37" t="s">
        <v>26</v>
      </c>
      <c r="G68" s="40">
        <v>8</v>
      </c>
      <c r="H68" s="22"/>
      <c r="I68" s="23"/>
    </row>
    <row r="69" spans="2:9">
      <c r="B69" s="628">
        <v>56</v>
      </c>
      <c r="C69" s="35"/>
      <c r="D69" s="39" t="s">
        <v>86</v>
      </c>
      <c r="E69" s="39" t="s">
        <v>84</v>
      </c>
      <c r="F69" s="37" t="s">
        <v>26</v>
      </c>
      <c r="G69" s="40">
        <v>11</v>
      </c>
      <c r="H69" s="22"/>
      <c r="I69" s="23"/>
    </row>
    <row r="70" spans="2:9" ht="25.5">
      <c r="B70" s="628">
        <v>57</v>
      </c>
      <c r="C70" s="35"/>
      <c r="D70" s="39" t="s">
        <v>87</v>
      </c>
      <c r="E70" s="39"/>
      <c r="F70" s="37" t="s">
        <v>26</v>
      </c>
      <c r="G70" s="40">
        <v>11</v>
      </c>
      <c r="H70" s="22"/>
      <c r="I70" s="23"/>
    </row>
    <row r="71" spans="2:9" ht="38.25">
      <c r="B71" s="628">
        <v>58</v>
      </c>
      <c r="C71" s="35"/>
      <c r="D71" s="39" t="s">
        <v>88</v>
      </c>
      <c r="E71" s="39"/>
      <c r="F71" s="37" t="s">
        <v>44</v>
      </c>
      <c r="G71" s="40">
        <v>11</v>
      </c>
      <c r="H71" s="22"/>
      <c r="I71" s="23"/>
    </row>
    <row r="72" spans="2:9">
      <c r="B72" s="628">
        <v>59</v>
      </c>
      <c r="C72" s="35"/>
      <c r="D72" s="39" t="s">
        <v>89</v>
      </c>
      <c r="E72" s="39" t="s">
        <v>84</v>
      </c>
      <c r="F72" s="37" t="s">
        <v>26</v>
      </c>
      <c r="G72" s="40">
        <v>11</v>
      </c>
      <c r="H72" s="22"/>
      <c r="I72" s="23"/>
    </row>
    <row r="73" spans="2:9">
      <c r="B73" s="628">
        <v>60</v>
      </c>
      <c r="C73" s="35"/>
      <c r="D73" s="39" t="s">
        <v>90</v>
      </c>
      <c r="E73" s="39" t="s">
        <v>84</v>
      </c>
      <c r="F73" s="37" t="s">
        <v>26</v>
      </c>
      <c r="G73" s="40">
        <v>11</v>
      </c>
      <c r="H73" s="22"/>
      <c r="I73" s="23"/>
    </row>
    <row r="74" spans="2:9">
      <c r="B74" s="628">
        <v>61</v>
      </c>
      <c r="C74" s="35"/>
      <c r="D74" s="39" t="s">
        <v>91</v>
      </c>
      <c r="E74" s="39" t="s">
        <v>84</v>
      </c>
      <c r="F74" s="37" t="s">
        <v>26</v>
      </c>
      <c r="G74" s="40">
        <v>11</v>
      </c>
      <c r="H74" s="22"/>
      <c r="I74" s="23"/>
    </row>
    <row r="75" spans="2:9">
      <c r="B75" s="628">
        <v>62</v>
      </c>
      <c r="C75" s="35"/>
      <c r="D75" s="39" t="s">
        <v>92</v>
      </c>
      <c r="E75" s="39" t="s">
        <v>93</v>
      </c>
      <c r="F75" s="37" t="s">
        <v>26</v>
      </c>
      <c r="G75" s="40">
        <v>11</v>
      </c>
      <c r="H75" s="22"/>
      <c r="I75" s="23"/>
    </row>
    <row r="76" spans="2:9">
      <c r="B76" s="628">
        <v>63</v>
      </c>
      <c r="C76" s="35"/>
      <c r="D76" s="39" t="s">
        <v>86</v>
      </c>
      <c r="E76" s="39" t="s">
        <v>84</v>
      </c>
      <c r="F76" s="37" t="s">
        <v>26</v>
      </c>
      <c r="G76" s="40">
        <v>11</v>
      </c>
      <c r="H76" s="22"/>
      <c r="I76" s="23"/>
    </row>
    <row r="77" spans="2:9">
      <c r="B77" s="628">
        <v>64</v>
      </c>
      <c r="C77" s="35"/>
      <c r="D77" s="39" t="s">
        <v>40</v>
      </c>
      <c r="E77" s="39"/>
      <c r="F77" s="37" t="s">
        <v>19</v>
      </c>
      <c r="G77" s="40">
        <v>341</v>
      </c>
      <c r="H77" s="22"/>
      <c r="I77" s="23"/>
    </row>
    <row r="78" spans="2:9" ht="76.5">
      <c r="B78" s="628">
        <v>65</v>
      </c>
      <c r="C78" s="35"/>
      <c r="D78" s="39" t="s">
        <v>1756</v>
      </c>
      <c r="E78" s="39"/>
      <c r="F78" s="37" t="s">
        <v>44</v>
      </c>
      <c r="G78" s="40">
        <v>1</v>
      </c>
      <c r="H78" s="22"/>
      <c r="I78" s="23"/>
    </row>
    <row r="79" spans="2:9" ht="25.5">
      <c r="B79" s="628">
        <v>66</v>
      </c>
      <c r="C79" s="35"/>
      <c r="D79" s="39" t="s">
        <v>94</v>
      </c>
      <c r="E79" s="39"/>
      <c r="F79" s="37" t="s">
        <v>44</v>
      </c>
      <c r="G79" s="40">
        <v>1</v>
      </c>
      <c r="H79" s="22"/>
      <c r="I79" s="23"/>
    </row>
    <row r="80" spans="2:9">
      <c r="B80" s="263"/>
      <c r="C80" s="35"/>
      <c r="D80" s="36" t="s">
        <v>95</v>
      </c>
      <c r="E80" s="36"/>
      <c r="F80" s="37"/>
      <c r="G80" s="40"/>
      <c r="H80" s="22"/>
      <c r="I80" s="23"/>
    </row>
    <row r="81" spans="2:9">
      <c r="B81" s="263">
        <v>67</v>
      </c>
      <c r="C81" s="35"/>
      <c r="D81" s="39" t="s">
        <v>17</v>
      </c>
      <c r="E81" s="39" t="s">
        <v>18</v>
      </c>
      <c r="F81" s="37" t="s">
        <v>19</v>
      </c>
      <c r="G81" s="40">
        <v>15</v>
      </c>
      <c r="H81" s="22"/>
      <c r="I81" s="23"/>
    </row>
    <row r="82" spans="2:9">
      <c r="B82" s="263">
        <v>68</v>
      </c>
      <c r="C82" s="35"/>
      <c r="D82" s="39" t="s">
        <v>17</v>
      </c>
      <c r="E82" s="39" t="s">
        <v>20</v>
      </c>
      <c r="F82" s="37" t="s">
        <v>19</v>
      </c>
      <c r="G82" s="40">
        <v>130</v>
      </c>
      <c r="H82" s="22"/>
      <c r="I82" s="23"/>
    </row>
    <row r="83" spans="2:9">
      <c r="B83" s="263">
        <v>69</v>
      </c>
      <c r="C83" s="35"/>
      <c r="D83" s="39" t="s">
        <v>17</v>
      </c>
      <c r="E83" s="39" t="s">
        <v>21</v>
      </c>
      <c r="F83" s="37" t="s">
        <v>19</v>
      </c>
      <c r="G83" s="40">
        <v>25</v>
      </c>
      <c r="H83" s="22"/>
      <c r="I83" s="23"/>
    </row>
    <row r="84" spans="2:9">
      <c r="B84" s="628">
        <v>70</v>
      </c>
      <c r="C84" s="35"/>
      <c r="D84" s="39" t="s">
        <v>17</v>
      </c>
      <c r="E84" s="39" t="s">
        <v>22</v>
      </c>
      <c r="F84" s="37" t="s">
        <v>19</v>
      </c>
      <c r="G84" s="40">
        <v>145</v>
      </c>
      <c r="H84" s="22"/>
      <c r="I84" s="23"/>
    </row>
    <row r="85" spans="2:9">
      <c r="B85" s="628">
        <v>71</v>
      </c>
      <c r="C85" s="35"/>
      <c r="D85" s="39" t="s">
        <v>24</v>
      </c>
      <c r="E85" s="39" t="s">
        <v>25</v>
      </c>
      <c r="F85" s="37" t="s">
        <v>26</v>
      </c>
      <c r="G85" s="40">
        <v>1</v>
      </c>
      <c r="H85" s="22"/>
      <c r="I85" s="23"/>
    </row>
    <row r="86" spans="2:9">
      <c r="B86" s="628">
        <v>72</v>
      </c>
      <c r="C86" s="35"/>
      <c r="D86" s="39" t="s">
        <v>75</v>
      </c>
      <c r="E86" s="39" t="s">
        <v>28</v>
      </c>
      <c r="F86" s="37" t="s">
        <v>26</v>
      </c>
      <c r="G86" s="40">
        <v>2</v>
      </c>
      <c r="H86" s="22"/>
      <c r="I86" s="23"/>
    </row>
    <row r="87" spans="2:9">
      <c r="B87" s="628">
        <v>73</v>
      </c>
      <c r="C87" s="35"/>
      <c r="D87" s="39" t="s">
        <v>96</v>
      </c>
      <c r="E87" s="39" t="s">
        <v>30</v>
      </c>
      <c r="F87" s="37" t="s">
        <v>26</v>
      </c>
      <c r="G87" s="40">
        <v>1</v>
      </c>
      <c r="H87" s="22"/>
      <c r="I87" s="23"/>
    </row>
    <row r="88" spans="2:9">
      <c r="B88" s="628">
        <v>74</v>
      </c>
      <c r="C88" s="35"/>
      <c r="D88" s="39" t="s">
        <v>31</v>
      </c>
      <c r="E88" s="39" t="s">
        <v>32</v>
      </c>
      <c r="F88" s="37" t="s">
        <v>26</v>
      </c>
      <c r="G88" s="40">
        <v>2</v>
      </c>
      <c r="H88" s="22"/>
      <c r="I88" s="23"/>
    </row>
    <row r="89" spans="2:9">
      <c r="B89" s="628">
        <v>75</v>
      </c>
      <c r="C89" s="35"/>
      <c r="D89" s="39" t="s">
        <v>34</v>
      </c>
      <c r="E89" s="39" t="s">
        <v>32</v>
      </c>
      <c r="F89" s="37" t="s">
        <v>26</v>
      </c>
      <c r="G89" s="40">
        <v>3</v>
      </c>
      <c r="H89" s="22"/>
      <c r="I89" s="23"/>
    </row>
    <row r="90" spans="2:9">
      <c r="B90" s="628">
        <v>76</v>
      </c>
      <c r="C90" s="35"/>
      <c r="D90" s="39" t="s">
        <v>35</v>
      </c>
      <c r="E90" s="39" t="s">
        <v>32</v>
      </c>
      <c r="F90" s="37" t="s">
        <v>26</v>
      </c>
      <c r="G90" s="40">
        <v>34</v>
      </c>
      <c r="H90" s="22"/>
      <c r="I90" s="23"/>
    </row>
    <row r="91" spans="2:9">
      <c r="B91" s="628">
        <v>77</v>
      </c>
      <c r="C91" s="35"/>
      <c r="D91" s="39" t="s">
        <v>97</v>
      </c>
      <c r="E91" s="39" t="s">
        <v>30</v>
      </c>
      <c r="F91" s="37" t="s">
        <v>26</v>
      </c>
      <c r="G91" s="40">
        <v>1</v>
      </c>
      <c r="H91" s="22"/>
      <c r="I91" s="23"/>
    </row>
    <row r="92" spans="2:9">
      <c r="B92" s="628">
        <v>78</v>
      </c>
      <c r="C92" s="35"/>
      <c r="D92" s="39" t="s">
        <v>38</v>
      </c>
      <c r="E92" s="39" t="s">
        <v>32</v>
      </c>
      <c r="F92" s="37" t="s">
        <v>26</v>
      </c>
      <c r="G92" s="40">
        <v>1</v>
      </c>
      <c r="H92" s="22"/>
      <c r="I92" s="23"/>
    </row>
    <row r="93" spans="2:9">
      <c r="B93" s="628">
        <v>79</v>
      </c>
      <c r="C93" s="35"/>
      <c r="D93" s="39" t="s">
        <v>98</v>
      </c>
      <c r="E93" s="39"/>
      <c r="F93" s="37" t="s">
        <v>19</v>
      </c>
      <c r="G93" s="40">
        <v>315</v>
      </c>
      <c r="H93" s="22"/>
      <c r="I93" s="23"/>
    </row>
    <row r="94" spans="2:9">
      <c r="B94" s="628">
        <v>80</v>
      </c>
      <c r="C94" s="35"/>
      <c r="D94" s="39" t="s">
        <v>40</v>
      </c>
      <c r="E94" s="39"/>
      <c r="F94" s="37" t="s">
        <v>19</v>
      </c>
      <c r="G94" s="40">
        <v>315</v>
      </c>
      <c r="H94" s="22"/>
      <c r="I94" s="23"/>
    </row>
    <row r="95" spans="2:9">
      <c r="B95" s="628">
        <v>81</v>
      </c>
      <c r="C95" s="35"/>
      <c r="D95" s="39" t="s">
        <v>99</v>
      </c>
      <c r="E95" s="39"/>
      <c r="F95" s="37" t="s">
        <v>19</v>
      </c>
      <c r="G95" s="40">
        <v>315</v>
      </c>
      <c r="H95" s="22"/>
      <c r="I95" s="23"/>
    </row>
    <row r="96" spans="2:9">
      <c r="B96" s="628">
        <v>82</v>
      </c>
      <c r="C96" s="629"/>
      <c r="D96" s="668" t="s">
        <v>1638</v>
      </c>
      <c r="E96" s="668"/>
      <c r="F96" s="38" t="s">
        <v>44</v>
      </c>
      <c r="G96" s="40">
        <v>4</v>
      </c>
      <c r="H96" s="22"/>
      <c r="I96" s="23"/>
    </row>
    <row r="97" spans="2:9" ht="25.5">
      <c r="B97" s="628">
        <v>83</v>
      </c>
      <c r="C97" s="35"/>
      <c r="D97" s="39" t="s">
        <v>49</v>
      </c>
      <c r="E97" s="39"/>
      <c r="F97" s="37" t="s">
        <v>44</v>
      </c>
      <c r="G97" s="40">
        <v>1</v>
      </c>
      <c r="H97" s="22"/>
      <c r="I97" s="23"/>
    </row>
    <row r="98" spans="2:9" ht="25.5">
      <c r="B98" s="263"/>
      <c r="C98" s="35"/>
      <c r="D98" s="36" t="s">
        <v>100</v>
      </c>
      <c r="E98" s="36"/>
      <c r="F98" s="37"/>
      <c r="G98" s="40"/>
      <c r="H98" s="22"/>
      <c r="I98" s="23"/>
    </row>
    <row r="99" spans="2:9">
      <c r="B99" s="263">
        <v>84</v>
      </c>
      <c r="C99" s="35"/>
      <c r="D99" s="39" t="s">
        <v>17</v>
      </c>
      <c r="E99" s="39" t="s">
        <v>21</v>
      </c>
      <c r="F99" s="37" t="s">
        <v>19</v>
      </c>
      <c r="G99" s="40">
        <v>10</v>
      </c>
      <c r="H99" s="22"/>
      <c r="I99" s="23"/>
    </row>
    <row r="100" spans="2:9">
      <c r="B100" s="263">
        <v>85</v>
      </c>
      <c r="C100" s="35"/>
      <c r="D100" s="39" t="s">
        <v>17</v>
      </c>
      <c r="E100" s="39" t="s">
        <v>22</v>
      </c>
      <c r="F100" s="37" t="s">
        <v>19</v>
      </c>
      <c r="G100" s="40">
        <v>116</v>
      </c>
      <c r="H100" s="22"/>
      <c r="I100" s="23"/>
    </row>
    <row r="101" spans="2:9">
      <c r="B101" s="263">
        <v>86</v>
      </c>
      <c r="C101" s="35"/>
      <c r="D101" s="39" t="s">
        <v>17</v>
      </c>
      <c r="E101" s="39" t="s">
        <v>23</v>
      </c>
      <c r="F101" s="37" t="s">
        <v>19</v>
      </c>
      <c r="G101" s="40">
        <v>12</v>
      </c>
      <c r="H101" s="22"/>
      <c r="I101" s="23"/>
    </row>
    <row r="102" spans="2:9">
      <c r="B102" s="628">
        <v>87</v>
      </c>
      <c r="C102" s="35"/>
      <c r="D102" s="39" t="s">
        <v>101</v>
      </c>
      <c r="E102" s="39" t="s">
        <v>30</v>
      </c>
      <c r="F102" s="37" t="s">
        <v>26</v>
      </c>
      <c r="G102" s="40">
        <v>1</v>
      </c>
      <c r="H102" s="22"/>
      <c r="I102" s="23"/>
    </row>
    <row r="103" spans="2:9">
      <c r="B103" s="628">
        <v>88</v>
      </c>
      <c r="C103" s="35"/>
      <c r="D103" s="39" t="s">
        <v>31</v>
      </c>
      <c r="E103" s="39" t="s">
        <v>32</v>
      </c>
      <c r="F103" s="37" t="s">
        <v>26</v>
      </c>
      <c r="G103" s="40">
        <v>2</v>
      </c>
      <c r="H103" s="22"/>
      <c r="I103" s="23"/>
    </row>
    <row r="104" spans="2:9">
      <c r="B104" s="628">
        <v>89</v>
      </c>
      <c r="C104" s="35"/>
      <c r="D104" s="39" t="s">
        <v>102</v>
      </c>
      <c r="E104" s="39" t="s">
        <v>36</v>
      </c>
      <c r="F104" s="37" t="s">
        <v>26</v>
      </c>
      <c r="G104" s="40">
        <v>1</v>
      </c>
      <c r="H104" s="22"/>
      <c r="I104" s="23"/>
    </row>
    <row r="105" spans="2:9">
      <c r="B105" s="628">
        <v>90</v>
      </c>
      <c r="C105" s="35"/>
      <c r="D105" s="39" t="s">
        <v>34</v>
      </c>
      <c r="E105" s="39" t="s">
        <v>32</v>
      </c>
      <c r="F105" s="37" t="s">
        <v>26</v>
      </c>
      <c r="G105" s="40">
        <v>1</v>
      </c>
      <c r="H105" s="22"/>
      <c r="I105" s="23"/>
    </row>
    <row r="106" spans="2:9">
      <c r="B106" s="628">
        <v>91</v>
      </c>
      <c r="C106" s="35"/>
      <c r="D106" s="39" t="s">
        <v>38</v>
      </c>
      <c r="E106" s="39" t="s">
        <v>32</v>
      </c>
      <c r="F106" s="37" t="s">
        <v>26</v>
      </c>
      <c r="G106" s="40">
        <v>1</v>
      </c>
      <c r="H106" s="22"/>
      <c r="I106" s="23"/>
    </row>
    <row r="107" spans="2:9">
      <c r="B107" s="628">
        <v>92</v>
      </c>
      <c r="C107" s="35"/>
      <c r="D107" s="39" t="s">
        <v>103</v>
      </c>
      <c r="E107" s="39"/>
      <c r="F107" s="37" t="s">
        <v>19</v>
      </c>
      <c r="G107" s="40">
        <v>138</v>
      </c>
      <c r="H107" s="22"/>
      <c r="I107" s="23"/>
    </row>
    <row r="108" spans="2:9">
      <c r="B108" s="628">
        <v>93</v>
      </c>
      <c r="C108" s="35"/>
      <c r="D108" s="39" t="s">
        <v>98</v>
      </c>
      <c r="E108" s="39"/>
      <c r="F108" s="37" t="s">
        <v>19</v>
      </c>
      <c r="G108" s="40">
        <v>138</v>
      </c>
      <c r="H108" s="22"/>
      <c r="I108" s="23"/>
    </row>
    <row r="109" spans="2:9">
      <c r="B109" s="628">
        <v>94</v>
      </c>
      <c r="C109" s="35"/>
      <c r="D109" s="39" t="s">
        <v>40</v>
      </c>
      <c r="E109" s="39"/>
      <c r="F109" s="37" t="s">
        <v>19</v>
      </c>
      <c r="G109" s="40">
        <v>138</v>
      </c>
      <c r="H109" s="22"/>
      <c r="I109" s="23"/>
    </row>
    <row r="110" spans="2:9" ht="25.5">
      <c r="B110" s="628">
        <v>95</v>
      </c>
      <c r="C110" s="35"/>
      <c r="D110" s="39" t="s">
        <v>49</v>
      </c>
      <c r="E110" s="39"/>
      <c r="F110" s="37" t="s">
        <v>44</v>
      </c>
      <c r="G110" s="40">
        <v>1</v>
      </c>
      <c r="H110" s="22"/>
      <c r="I110" s="23"/>
    </row>
    <row r="111" spans="2:9" s="5" customFormat="1">
      <c r="B111" s="8"/>
      <c r="C111" s="9"/>
      <c r="D111" s="10"/>
      <c r="E111" s="10"/>
      <c r="F111" s="11"/>
      <c r="G111" s="21"/>
      <c r="H111" s="24"/>
      <c r="I111"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1"/>
  <sheetViews>
    <sheetView showZeros="0" view="pageBreakPreview" topLeftCell="B1" zoomScale="80" zoomScaleNormal="100" zoomScaleSheetLayoutView="80" workbookViewId="0">
      <selection activeCell="L27" sqref="L2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2,2</v>
      </c>
      <c r="G1" s="14"/>
      <c r="H1" s="14"/>
      <c r="I1" s="14"/>
    </row>
    <row r="2" spans="2:9" s="3" customFormat="1" ht="15">
      <c r="B2" s="801" t="str">
        <f>D9</f>
        <v>Iekšējā kanalizācija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123</v>
      </c>
      <c r="E9" s="823"/>
      <c r="F9" s="32"/>
      <c r="G9" s="33"/>
      <c r="H9" s="22"/>
      <c r="I9" s="23"/>
    </row>
    <row r="10" spans="2:9">
      <c r="B10" s="34"/>
      <c r="C10" s="35"/>
      <c r="D10" s="36" t="s">
        <v>105</v>
      </c>
      <c r="E10" s="36"/>
      <c r="F10" s="37"/>
      <c r="G10" s="38"/>
      <c r="H10" s="22"/>
      <c r="I10" s="23"/>
    </row>
    <row r="11" spans="2:9">
      <c r="B11" s="34">
        <v>1</v>
      </c>
      <c r="C11" s="35"/>
      <c r="D11" s="39" t="s">
        <v>106</v>
      </c>
      <c r="E11" s="39" t="s">
        <v>107</v>
      </c>
      <c r="F11" s="37" t="s">
        <v>19</v>
      </c>
      <c r="G11" s="40">
        <v>210</v>
      </c>
      <c r="H11" s="22"/>
      <c r="I11" s="23"/>
    </row>
    <row r="12" spans="2:9">
      <c r="B12" s="34">
        <v>2</v>
      </c>
      <c r="C12" s="35"/>
      <c r="D12" s="39" t="s">
        <v>106</v>
      </c>
      <c r="E12" s="39" t="s">
        <v>108</v>
      </c>
      <c r="F12" s="37" t="s">
        <v>19</v>
      </c>
      <c r="G12" s="40">
        <v>48</v>
      </c>
      <c r="H12" s="22"/>
      <c r="I12" s="23"/>
    </row>
    <row r="13" spans="2:9" ht="25.5">
      <c r="B13" s="34">
        <v>3</v>
      </c>
      <c r="C13" s="35"/>
      <c r="D13" s="39" t="s">
        <v>109</v>
      </c>
      <c r="E13" s="39" t="s">
        <v>107</v>
      </c>
      <c r="F13" s="37" t="s">
        <v>26</v>
      </c>
      <c r="G13" s="40">
        <v>4</v>
      </c>
      <c r="H13" s="22"/>
      <c r="I13" s="23"/>
    </row>
    <row r="14" spans="2:9">
      <c r="B14" s="34">
        <v>4</v>
      </c>
      <c r="C14" s="35"/>
      <c r="D14" s="39" t="s">
        <v>110</v>
      </c>
      <c r="E14" s="39" t="s">
        <v>107</v>
      </c>
      <c r="F14" s="37" t="s">
        <v>26</v>
      </c>
      <c r="G14" s="40">
        <v>2</v>
      </c>
      <c r="H14" s="22"/>
      <c r="I14" s="23"/>
    </row>
    <row r="15" spans="2:9">
      <c r="B15" s="34">
        <v>5</v>
      </c>
      <c r="C15" s="35"/>
      <c r="D15" s="39" t="s">
        <v>111</v>
      </c>
      <c r="E15" s="39" t="s">
        <v>107</v>
      </c>
      <c r="F15" s="37" t="s">
        <v>26</v>
      </c>
      <c r="G15" s="40">
        <v>2</v>
      </c>
      <c r="H15" s="22"/>
      <c r="I15" s="23"/>
    </row>
    <row r="16" spans="2:9">
      <c r="B16" s="34">
        <v>6</v>
      </c>
      <c r="C16" s="35"/>
      <c r="D16" s="39" t="s">
        <v>112</v>
      </c>
      <c r="E16" s="39" t="s">
        <v>108</v>
      </c>
      <c r="F16" s="37" t="s">
        <v>26</v>
      </c>
      <c r="G16" s="40">
        <v>11</v>
      </c>
      <c r="H16" s="22"/>
      <c r="I16" s="23"/>
    </row>
    <row r="17" spans="2:9">
      <c r="B17" s="34">
        <v>7</v>
      </c>
      <c r="C17" s="35"/>
      <c r="D17" s="39" t="s">
        <v>113</v>
      </c>
      <c r="E17" s="39" t="s">
        <v>59</v>
      </c>
      <c r="F17" s="37" t="s">
        <v>26</v>
      </c>
      <c r="G17" s="40">
        <v>3</v>
      </c>
      <c r="H17" s="22"/>
      <c r="I17" s="23"/>
    </row>
    <row r="18" spans="2:9">
      <c r="B18" s="34">
        <v>8</v>
      </c>
      <c r="C18" s="35"/>
      <c r="D18" s="39" t="s">
        <v>113</v>
      </c>
      <c r="E18" s="39" t="s">
        <v>114</v>
      </c>
      <c r="F18" s="37" t="s">
        <v>26</v>
      </c>
      <c r="G18" s="40">
        <v>1</v>
      </c>
      <c r="H18" s="22"/>
      <c r="I18" s="23"/>
    </row>
    <row r="19" spans="2:9">
      <c r="B19" s="34">
        <v>9</v>
      </c>
      <c r="C19" s="35"/>
      <c r="D19" s="39" t="s">
        <v>115</v>
      </c>
      <c r="E19" s="39" t="s">
        <v>114</v>
      </c>
      <c r="F19" s="37" t="s">
        <v>26</v>
      </c>
      <c r="G19" s="40">
        <v>6</v>
      </c>
      <c r="H19" s="22"/>
      <c r="I19" s="23"/>
    </row>
    <row r="20" spans="2:9">
      <c r="B20" s="34">
        <v>10</v>
      </c>
      <c r="C20" s="35"/>
      <c r="D20" s="39" t="s">
        <v>116</v>
      </c>
      <c r="E20" s="39" t="s">
        <v>117</v>
      </c>
      <c r="F20" s="37" t="s">
        <v>26</v>
      </c>
      <c r="G20" s="40">
        <v>2</v>
      </c>
      <c r="H20" s="22"/>
      <c r="I20" s="23"/>
    </row>
    <row r="21" spans="2:9">
      <c r="B21" s="669">
        <v>11</v>
      </c>
      <c r="C21" s="667"/>
      <c r="D21" s="668" t="s">
        <v>1639</v>
      </c>
      <c r="E21" s="668"/>
      <c r="F21" s="38" t="s">
        <v>26</v>
      </c>
      <c r="G21" s="40">
        <v>8</v>
      </c>
      <c r="H21" s="22"/>
      <c r="I21" s="23"/>
    </row>
    <row r="22" spans="2:9">
      <c r="B22" s="669">
        <v>12</v>
      </c>
      <c r="C22" s="667"/>
      <c r="D22" s="668" t="s">
        <v>1640</v>
      </c>
      <c r="E22" s="668"/>
      <c r="F22" s="38" t="s">
        <v>26</v>
      </c>
      <c r="G22" s="40">
        <v>9</v>
      </c>
      <c r="H22" s="22"/>
      <c r="I22" s="23"/>
    </row>
    <row r="23" spans="2:9" ht="25.5">
      <c r="B23" s="34">
        <v>13</v>
      </c>
      <c r="C23" s="35"/>
      <c r="D23" s="39" t="s">
        <v>49</v>
      </c>
      <c r="E23" s="39"/>
      <c r="F23" s="37" t="s">
        <v>44</v>
      </c>
      <c r="G23" s="40">
        <v>1</v>
      </c>
      <c r="H23" s="22"/>
      <c r="I23" s="23"/>
    </row>
    <row r="24" spans="2:9">
      <c r="B24" s="34"/>
      <c r="C24" s="35"/>
      <c r="D24" s="616" t="s">
        <v>118</v>
      </c>
      <c r="E24" s="616"/>
      <c r="F24" s="37"/>
      <c r="G24" s="40"/>
      <c r="H24" s="22"/>
      <c r="I24" s="23"/>
    </row>
    <row r="25" spans="2:9" ht="51">
      <c r="B25" s="34">
        <v>14</v>
      </c>
      <c r="C25" s="35"/>
      <c r="D25" s="39" t="s">
        <v>1641</v>
      </c>
      <c r="E25" s="39" t="s">
        <v>1818</v>
      </c>
      <c r="F25" s="37" t="s">
        <v>44</v>
      </c>
      <c r="G25" s="40">
        <v>1</v>
      </c>
      <c r="H25" s="22"/>
      <c r="I25" s="23"/>
    </row>
    <row r="26" spans="2:9" ht="51">
      <c r="B26" s="34">
        <v>15</v>
      </c>
      <c r="C26" s="35"/>
      <c r="D26" s="39" t="s">
        <v>1642</v>
      </c>
      <c r="E26" s="39" t="s">
        <v>1818</v>
      </c>
      <c r="F26" s="37" t="s">
        <v>44</v>
      </c>
      <c r="G26" s="40">
        <v>17</v>
      </c>
      <c r="H26" s="22"/>
      <c r="I26" s="23"/>
    </row>
    <row r="27" spans="2:9" ht="38.25">
      <c r="B27" s="34">
        <v>16</v>
      </c>
      <c r="C27" s="35"/>
      <c r="D27" s="39" t="s">
        <v>119</v>
      </c>
      <c r="E27" s="39" t="s">
        <v>1819</v>
      </c>
      <c r="F27" s="37" t="s">
        <v>44</v>
      </c>
      <c r="G27" s="40">
        <v>1</v>
      </c>
      <c r="H27" s="22"/>
      <c r="I27" s="23"/>
    </row>
    <row r="28" spans="2:9" ht="38.25">
      <c r="B28" s="34">
        <v>17</v>
      </c>
      <c r="C28" s="35"/>
      <c r="D28" s="39" t="s">
        <v>120</v>
      </c>
      <c r="E28" s="39" t="s">
        <v>1643</v>
      </c>
      <c r="F28" s="37" t="s">
        <v>44</v>
      </c>
      <c r="G28" s="40">
        <v>12</v>
      </c>
      <c r="H28" s="22"/>
      <c r="I28" s="23"/>
    </row>
    <row r="29" spans="2:9" ht="25.5">
      <c r="B29" s="34">
        <v>18</v>
      </c>
      <c r="C29" s="35"/>
      <c r="D29" s="39" t="s">
        <v>121</v>
      </c>
      <c r="E29" s="39" t="s">
        <v>1820</v>
      </c>
      <c r="F29" s="37" t="s">
        <v>44</v>
      </c>
      <c r="G29" s="40">
        <v>4</v>
      </c>
      <c r="H29" s="22"/>
      <c r="I29" s="23"/>
    </row>
    <row r="30" spans="2:9" ht="25.5">
      <c r="B30" s="34">
        <v>19</v>
      </c>
      <c r="C30" s="35"/>
      <c r="D30" s="39" t="s">
        <v>122</v>
      </c>
      <c r="E30" s="39" t="s">
        <v>1820</v>
      </c>
      <c r="F30" s="37" t="s">
        <v>44</v>
      </c>
      <c r="G30" s="40">
        <v>10</v>
      </c>
      <c r="H30" s="22"/>
      <c r="I30" s="23"/>
    </row>
    <row r="31" spans="2:9" s="5" customFormat="1">
      <c r="B31" s="8"/>
      <c r="C31" s="9"/>
      <c r="D31" s="10"/>
      <c r="E31" s="10"/>
      <c r="F31" s="11"/>
      <c r="G31" s="21"/>
      <c r="H31" s="24"/>
      <c r="I31"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1"/>
  <sheetViews>
    <sheetView showZeros="0" view="pageBreakPreview" topLeftCell="B61" zoomScale="80" zoomScaleNormal="100" zoomScaleSheetLayoutView="80" workbookViewId="0">
      <selection activeCell="B42" sqref="A42:XFD42"/>
    </sheetView>
  </sheetViews>
  <sheetFormatPr defaultColWidth="9.140625" defaultRowHeight="14.25"/>
  <cols>
    <col min="1" max="1" width="9.140625" style="1"/>
    <col min="2" max="2" width="12.140625" style="1" customWidth="1"/>
    <col min="3" max="3" width="16.28515625" style="1" hidden="1" customWidth="1"/>
    <col min="4" max="4" width="46.5703125" style="1" customWidth="1"/>
    <col min="5" max="5" width="20.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14" t="str">
        <f ca="1">MID(CELL("filename",B1), FIND("]", CELL("filename",B1))+ 1, 255)</f>
        <v>2,3</v>
      </c>
      <c r="G1" s="14"/>
      <c r="H1" s="14"/>
      <c r="I1" s="14"/>
    </row>
    <row r="2" spans="2:9" s="3" customFormat="1" ht="15">
      <c r="B2" s="801" t="str">
        <f>D9</f>
        <v>Apkure</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205</v>
      </c>
      <c r="E9" s="823"/>
      <c r="F9" s="32"/>
      <c r="G9" s="33"/>
      <c r="H9" s="22"/>
      <c r="I9" s="23"/>
    </row>
    <row r="10" spans="2:9" ht="38.25">
      <c r="B10" s="97">
        <v>1</v>
      </c>
      <c r="C10" s="264"/>
      <c r="D10" s="274" t="s">
        <v>1688</v>
      </c>
      <c r="E10" s="265" t="s">
        <v>1340</v>
      </c>
      <c r="F10" s="99" t="s">
        <v>26</v>
      </c>
      <c r="G10" s="99">
        <v>3</v>
      </c>
      <c r="H10" s="22"/>
      <c r="I10" s="23"/>
    </row>
    <row r="11" spans="2:9" ht="38.25">
      <c r="B11" s="62">
        <v>2</v>
      </c>
      <c r="C11" s="35"/>
      <c r="D11" s="757" t="s">
        <v>1689</v>
      </c>
      <c r="E11" s="39" t="s">
        <v>124</v>
      </c>
      <c r="F11" s="37" t="s">
        <v>26</v>
      </c>
      <c r="G11" s="40">
        <v>2</v>
      </c>
      <c r="H11" s="22"/>
      <c r="I11" s="23"/>
    </row>
    <row r="12" spans="2:9" ht="38.25">
      <c r="B12" s="97">
        <v>3</v>
      </c>
      <c r="C12" s="35"/>
      <c r="D12" s="757" t="s">
        <v>1689</v>
      </c>
      <c r="E12" s="39" t="s">
        <v>125</v>
      </c>
      <c r="F12" s="37" t="s">
        <v>26</v>
      </c>
      <c r="G12" s="40">
        <v>3</v>
      </c>
      <c r="H12" s="22"/>
      <c r="I12" s="23"/>
    </row>
    <row r="13" spans="2:9" ht="38.25">
      <c r="B13" s="62">
        <v>4</v>
      </c>
      <c r="C13" s="35"/>
      <c r="D13" s="757" t="s">
        <v>1689</v>
      </c>
      <c r="E13" s="39" t="s">
        <v>126</v>
      </c>
      <c r="F13" s="37" t="s">
        <v>26</v>
      </c>
      <c r="G13" s="40">
        <v>2</v>
      </c>
      <c r="H13" s="22"/>
      <c r="I13" s="23"/>
    </row>
    <row r="14" spans="2:9" ht="38.25">
      <c r="B14" s="97">
        <v>5</v>
      </c>
      <c r="C14" s="35"/>
      <c r="D14" s="274" t="s">
        <v>1689</v>
      </c>
      <c r="E14" s="265" t="s">
        <v>1341</v>
      </c>
      <c r="F14" s="65" t="s">
        <v>26</v>
      </c>
      <c r="G14" s="66">
        <v>1</v>
      </c>
      <c r="H14" s="22"/>
      <c r="I14" s="23"/>
    </row>
    <row r="15" spans="2:9">
      <c r="B15" s="62">
        <v>6</v>
      </c>
      <c r="C15" s="35"/>
      <c r="D15" s="39" t="s">
        <v>127</v>
      </c>
      <c r="E15" s="39" t="s">
        <v>128</v>
      </c>
      <c r="F15" s="37" t="s">
        <v>26</v>
      </c>
      <c r="G15" s="40">
        <v>11</v>
      </c>
      <c r="H15" s="22"/>
      <c r="I15" s="23"/>
    </row>
    <row r="16" spans="2:9">
      <c r="B16" s="97">
        <v>7</v>
      </c>
      <c r="C16" s="35"/>
      <c r="D16" s="39" t="s">
        <v>129</v>
      </c>
      <c r="E16" s="39" t="s">
        <v>128</v>
      </c>
      <c r="F16" s="37" t="s">
        <v>26</v>
      </c>
      <c r="G16" s="40">
        <v>11</v>
      </c>
      <c r="H16" s="22"/>
      <c r="I16" s="23"/>
    </row>
    <row r="17" spans="2:9">
      <c r="B17" s="62">
        <v>8</v>
      </c>
      <c r="C17" s="35"/>
      <c r="D17" s="39" t="s">
        <v>130</v>
      </c>
      <c r="E17" s="39" t="s">
        <v>128</v>
      </c>
      <c r="F17" s="37" t="s">
        <v>26</v>
      </c>
      <c r="G17" s="40">
        <v>11</v>
      </c>
      <c r="H17" s="22"/>
      <c r="I17" s="23"/>
    </row>
    <row r="18" spans="2:9">
      <c r="B18" s="97">
        <v>9</v>
      </c>
      <c r="C18" s="35"/>
      <c r="D18" s="64" t="s">
        <v>131</v>
      </c>
      <c r="E18" s="64" t="s">
        <v>1342</v>
      </c>
      <c r="F18" s="65" t="s">
        <v>44</v>
      </c>
      <c r="G18" s="66">
        <v>2</v>
      </c>
      <c r="H18" s="22"/>
      <c r="I18" s="23"/>
    </row>
    <row r="19" spans="2:9">
      <c r="B19" s="62">
        <v>10</v>
      </c>
      <c r="C19" s="35"/>
      <c r="D19" s="64" t="s">
        <v>132</v>
      </c>
      <c r="E19" s="64" t="s">
        <v>1343</v>
      </c>
      <c r="F19" s="65" t="s">
        <v>44</v>
      </c>
      <c r="G19" s="66">
        <v>6</v>
      </c>
      <c r="H19" s="22"/>
      <c r="I19" s="23"/>
    </row>
    <row r="20" spans="2:9">
      <c r="B20" s="97">
        <v>11</v>
      </c>
      <c r="C20" s="35"/>
      <c r="D20" s="39" t="s">
        <v>132</v>
      </c>
      <c r="E20" s="39" t="s">
        <v>133</v>
      </c>
      <c r="F20" s="37" t="s">
        <v>44</v>
      </c>
      <c r="G20" s="40">
        <v>4</v>
      </c>
      <c r="H20" s="22"/>
      <c r="I20" s="23"/>
    </row>
    <row r="21" spans="2:9" ht="51">
      <c r="B21" s="62">
        <v>12</v>
      </c>
      <c r="C21" s="35"/>
      <c r="D21" s="39" t="s">
        <v>134</v>
      </c>
      <c r="E21" s="757" t="s">
        <v>1690</v>
      </c>
      <c r="F21" s="37" t="s">
        <v>44</v>
      </c>
      <c r="G21" s="40">
        <v>54</v>
      </c>
      <c r="H21" s="22"/>
      <c r="I21" s="23"/>
    </row>
    <row r="22" spans="2:9" ht="51">
      <c r="B22" s="97">
        <v>13</v>
      </c>
      <c r="C22" s="35"/>
      <c r="D22" s="39" t="s">
        <v>134</v>
      </c>
      <c r="E22" s="757" t="s">
        <v>1691</v>
      </c>
      <c r="F22" s="37" t="s">
        <v>44</v>
      </c>
      <c r="G22" s="40">
        <v>15</v>
      </c>
      <c r="H22" s="22"/>
      <c r="I22" s="23"/>
    </row>
    <row r="23" spans="2:9" ht="51">
      <c r="B23" s="62">
        <v>14</v>
      </c>
      <c r="C23" s="35"/>
      <c r="D23" s="39" t="s">
        <v>134</v>
      </c>
      <c r="E23" s="757" t="s">
        <v>1692</v>
      </c>
      <c r="F23" s="37" t="s">
        <v>44</v>
      </c>
      <c r="G23" s="40">
        <v>8</v>
      </c>
      <c r="H23" s="22"/>
      <c r="I23" s="23"/>
    </row>
    <row r="24" spans="2:9" ht="25.5">
      <c r="B24" s="97">
        <v>15</v>
      </c>
      <c r="C24" s="35"/>
      <c r="D24" s="39" t="s">
        <v>135</v>
      </c>
      <c r="E24" s="39"/>
      <c r="F24" s="37" t="s">
        <v>44</v>
      </c>
      <c r="G24" s="40">
        <v>1</v>
      </c>
      <c r="H24" s="22"/>
      <c r="I24" s="23"/>
    </row>
    <row r="25" spans="2:9" ht="25.5">
      <c r="B25" s="62">
        <v>16</v>
      </c>
      <c r="C25" s="35"/>
      <c r="D25" s="39" t="s">
        <v>136</v>
      </c>
      <c r="E25" s="39"/>
      <c r="F25" s="37" t="s">
        <v>44</v>
      </c>
      <c r="G25" s="40">
        <v>1</v>
      </c>
      <c r="H25" s="22"/>
      <c r="I25" s="23"/>
    </row>
    <row r="26" spans="2:9">
      <c r="B26" s="97">
        <v>17</v>
      </c>
      <c r="C26" s="35"/>
      <c r="D26" s="39" t="s">
        <v>137</v>
      </c>
      <c r="E26" s="39"/>
      <c r="F26" s="37" t="s">
        <v>44</v>
      </c>
      <c r="G26" s="40">
        <v>1</v>
      </c>
      <c r="H26" s="22"/>
      <c r="I26" s="23"/>
    </row>
    <row r="27" spans="2:9">
      <c r="B27" s="62">
        <v>18</v>
      </c>
      <c r="C27" s="35"/>
      <c r="D27" s="39" t="s">
        <v>138</v>
      </c>
      <c r="E27" s="39"/>
      <c r="F27" s="37" t="s">
        <v>44</v>
      </c>
      <c r="G27" s="40">
        <v>1</v>
      </c>
      <c r="H27" s="22"/>
      <c r="I27" s="23"/>
    </row>
    <row r="28" spans="2:9" ht="38.25">
      <c r="B28" s="97">
        <v>19</v>
      </c>
      <c r="C28" s="35"/>
      <c r="D28" s="757" t="s">
        <v>1693</v>
      </c>
      <c r="E28" s="757"/>
      <c r="F28" s="37" t="s">
        <v>44</v>
      </c>
      <c r="G28" s="40">
        <v>20</v>
      </c>
      <c r="H28" s="22"/>
      <c r="I28" s="23"/>
    </row>
    <row r="29" spans="2:9" ht="25.5">
      <c r="B29" s="62">
        <v>20</v>
      </c>
      <c r="C29" s="35"/>
      <c r="D29" s="757" t="s">
        <v>1754</v>
      </c>
      <c r="E29" s="757"/>
      <c r="F29" s="37" t="s">
        <v>44</v>
      </c>
      <c r="G29" s="40">
        <v>20</v>
      </c>
      <c r="H29" s="22"/>
      <c r="I29" s="23"/>
    </row>
    <row r="30" spans="2:9" ht="25.5">
      <c r="B30" s="97">
        <v>21</v>
      </c>
      <c r="C30" s="35"/>
      <c r="D30" s="757" t="s">
        <v>1694</v>
      </c>
      <c r="E30" s="757"/>
      <c r="F30" s="37" t="s">
        <v>44</v>
      </c>
      <c r="G30" s="40">
        <v>20</v>
      </c>
      <c r="H30" s="22"/>
      <c r="I30" s="23"/>
    </row>
    <row r="31" spans="2:9" ht="25.5">
      <c r="B31" s="62">
        <v>22</v>
      </c>
      <c r="C31" s="35"/>
      <c r="D31" s="757" t="s">
        <v>139</v>
      </c>
      <c r="E31" s="757"/>
      <c r="F31" s="37" t="s">
        <v>44</v>
      </c>
      <c r="G31" s="40">
        <v>1</v>
      </c>
      <c r="H31" s="22"/>
      <c r="I31" s="23"/>
    </row>
    <row r="32" spans="2:9" ht="25.5">
      <c r="B32" s="97">
        <v>23</v>
      </c>
      <c r="C32" s="35"/>
      <c r="D32" s="333" t="s">
        <v>1344</v>
      </c>
      <c r="E32" s="334" t="s">
        <v>1695</v>
      </c>
      <c r="F32" s="335" t="s">
        <v>44</v>
      </c>
      <c r="G32" s="336">
        <v>3</v>
      </c>
      <c r="H32" s="22"/>
      <c r="I32" s="23"/>
    </row>
    <row r="33" spans="2:9" ht="38.25">
      <c r="B33" s="62">
        <v>24</v>
      </c>
      <c r="C33" s="35"/>
      <c r="D33" s="333" t="s">
        <v>1345</v>
      </c>
      <c r="E33" s="334" t="s">
        <v>1696</v>
      </c>
      <c r="F33" s="335" t="s">
        <v>44</v>
      </c>
      <c r="G33" s="336">
        <v>3</v>
      </c>
      <c r="H33" s="22"/>
      <c r="I33" s="23"/>
    </row>
    <row r="34" spans="2:9" ht="25.5">
      <c r="B34" s="97">
        <v>25</v>
      </c>
      <c r="C34" s="35"/>
      <c r="D34" s="266" t="s">
        <v>140</v>
      </c>
      <c r="E34" s="756" t="s">
        <v>1697</v>
      </c>
      <c r="F34" s="268" t="s">
        <v>26</v>
      </c>
      <c r="G34" s="269">
        <v>1</v>
      </c>
      <c r="H34" s="22"/>
      <c r="I34" s="23"/>
    </row>
    <row r="35" spans="2:9" ht="25.5">
      <c r="B35" s="62">
        <v>26</v>
      </c>
      <c r="C35" s="35"/>
      <c r="D35" s="757" t="s">
        <v>140</v>
      </c>
      <c r="E35" s="757" t="s">
        <v>1698</v>
      </c>
      <c r="F35" s="37" t="s">
        <v>26</v>
      </c>
      <c r="G35" s="40">
        <v>1</v>
      </c>
      <c r="H35" s="22"/>
      <c r="I35" s="23"/>
    </row>
    <row r="36" spans="2:9" ht="25.5">
      <c r="B36" s="97">
        <v>27</v>
      </c>
      <c r="C36" s="35"/>
      <c r="D36" s="757" t="s">
        <v>140</v>
      </c>
      <c r="E36" s="757" t="s">
        <v>1699</v>
      </c>
      <c r="F36" s="37" t="s">
        <v>26</v>
      </c>
      <c r="G36" s="40">
        <v>2</v>
      </c>
      <c r="H36" s="22"/>
      <c r="I36" s="23"/>
    </row>
    <row r="37" spans="2:9" ht="25.5">
      <c r="B37" s="62">
        <v>28</v>
      </c>
      <c r="C37" s="35"/>
      <c r="D37" s="266" t="s">
        <v>1755</v>
      </c>
      <c r="E37" s="267" t="s">
        <v>1346</v>
      </c>
      <c r="F37" s="268" t="s">
        <v>44</v>
      </c>
      <c r="G37" s="269">
        <v>1</v>
      </c>
      <c r="H37" s="22"/>
      <c r="I37" s="23"/>
    </row>
    <row r="38" spans="2:9" ht="25.5">
      <c r="B38" s="97">
        <v>29</v>
      </c>
      <c r="C38" s="35"/>
      <c r="D38" s="757" t="s">
        <v>1755</v>
      </c>
      <c r="E38" s="757" t="s">
        <v>142</v>
      </c>
      <c r="F38" s="37" t="s">
        <v>44</v>
      </c>
      <c r="G38" s="40">
        <v>1</v>
      </c>
      <c r="H38" s="22"/>
      <c r="I38" s="23"/>
    </row>
    <row r="39" spans="2:9" ht="25.5">
      <c r="B39" s="62">
        <v>30</v>
      </c>
      <c r="C39" s="35"/>
      <c r="D39" s="757" t="s">
        <v>1755</v>
      </c>
      <c r="E39" s="757" t="s">
        <v>143</v>
      </c>
      <c r="F39" s="37" t="s">
        <v>44</v>
      </c>
      <c r="G39" s="40">
        <v>2</v>
      </c>
      <c r="H39" s="22"/>
      <c r="I39" s="23"/>
    </row>
    <row r="40" spans="2:9">
      <c r="B40" s="97">
        <v>31</v>
      </c>
      <c r="C40" s="35"/>
      <c r="D40" s="757" t="s">
        <v>144</v>
      </c>
      <c r="E40" s="757" t="s">
        <v>145</v>
      </c>
      <c r="F40" s="37" t="s">
        <v>146</v>
      </c>
      <c r="G40" s="40">
        <v>450</v>
      </c>
      <c r="H40" s="22"/>
      <c r="I40" s="23"/>
    </row>
    <row r="41" spans="2:9">
      <c r="B41" s="62">
        <v>32</v>
      </c>
      <c r="C41" s="35"/>
      <c r="D41" s="757" t="s">
        <v>144</v>
      </c>
      <c r="E41" s="757" t="s">
        <v>147</v>
      </c>
      <c r="F41" s="37" t="s">
        <v>146</v>
      </c>
      <c r="G41" s="40">
        <v>370</v>
      </c>
      <c r="H41" s="22"/>
      <c r="I41" s="23"/>
    </row>
    <row r="42" spans="2:9">
      <c r="B42" s="97">
        <v>33</v>
      </c>
      <c r="C42" s="35"/>
      <c r="D42" s="757" t="s">
        <v>144</v>
      </c>
      <c r="E42" s="757" t="s">
        <v>148</v>
      </c>
      <c r="F42" s="37" t="s">
        <v>146</v>
      </c>
      <c r="G42" s="40">
        <v>230</v>
      </c>
      <c r="H42" s="22"/>
      <c r="I42" s="23"/>
    </row>
    <row r="43" spans="2:9">
      <c r="B43" s="62">
        <v>34</v>
      </c>
      <c r="C43" s="35"/>
      <c r="D43" s="757" t="s">
        <v>144</v>
      </c>
      <c r="E43" s="757" t="s">
        <v>149</v>
      </c>
      <c r="F43" s="37" t="s">
        <v>146</v>
      </c>
      <c r="G43" s="40">
        <v>280</v>
      </c>
      <c r="H43" s="22"/>
      <c r="I43" s="23"/>
    </row>
    <row r="44" spans="2:9">
      <c r="B44" s="97">
        <v>35</v>
      </c>
      <c r="C44" s="35"/>
      <c r="D44" s="757" t="s">
        <v>144</v>
      </c>
      <c r="E44" s="757" t="s">
        <v>150</v>
      </c>
      <c r="F44" s="37" t="s">
        <v>146</v>
      </c>
      <c r="G44" s="40">
        <v>40</v>
      </c>
      <c r="H44" s="22"/>
      <c r="I44" s="23"/>
    </row>
    <row r="45" spans="2:9">
      <c r="B45" s="62">
        <v>36</v>
      </c>
      <c r="C45" s="35"/>
      <c r="D45" s="757" t="s">
        <v>144</v>
      </c>
      <c r="E45" s="757" t="s">
        <v>151</v>
      </c>
      <c r="F45" s="37" t="s">
        <v>146</v>
      </c>
      <c r="G45" s="40">
        <v>40</v>
      </c>
      <c r="H45" s="22"/>
      <c r="I45" s="23"/>
    </row>
    <row r="46" spans="2:9">
      <c r="B46" s="97">
        <v>37</v>
      </c>
      <c r="C46" s="35"/>
      <c r="D46" s="757" t="s">
        <v>144</v>
      </c>
      <c r="E46" s="757" t="s">
        <v>152</v>
      </c>
      <c r="F46" s="37" t="s">
        <v>146</v>
      </c>
      <c r="G46" s="40">
        <v>20</v>
      </c>
      <c r="H46" s="22"/>
      <c r="I46" s="23"/>
    </row>
    <row r="47" spans="2:9">
      <c r="B47" s="62">
        <v>38</v>
      </c>
      <c r="C47" s="35"/>
      <c r="D47" s="757" t="s">
        <v>153</v>
      </c>
      <c r="E47" s="757" t="s">
        <v>128</v>
      </c>
      <c r="F47" s="37" t="s">
        <v>146</v>
      </c>
      <c r="G47" s="40">
        <v>5</v>
      </c>
      <c r="H47" s="22"/>
      <c r="I47" s="23"/>
    </row>
    <row r="48" spans="2:9">
      <c r="B48" s="97">
        <v>39</v>
      </c>
      <c r="C48" s="35"/>
      <c r="D48" s="757" t="s">
        <v>153</v>
      </c>
      <c r="E48" s="757" t="s">
        <v>154</v>
      </c>
      <c r="F48" s="37" t="s">
        <v>146</v>
      </c>
      <c r="G48" s="40">
        <v>70</v>
      </c>
      <c r="H48" s="22"/>
      <c r="I48" s="23"/>
    </row>
    <row r="49" spans="2:9">
      <c r="B49" s="62">
        <v>40</v>
      </c>
      <c r="C49" s="35"/>
      <c r="D49" s="757" t="s">
        <v>153</v>
      </c>
      <c r="E49" s="757" t="s">
        <v>155</v>
      </c>
      <c r="F49" s="37" t="s">
        <v>146</v>
      </c>
      <c r="G49" s="40">
        <v>90</v>
      </c>
      <c r="H49" s="22"/>
      <c r="I49" s="23"/>
    </row>
    <row r="50" spans="2:9">
      <c r="B50" s="97">
        <v>41</v>
      </c>
      <c r="C50" s="35"/>
      <c r="D50" s="757" t="s">
        <v>153</v>
      </c>
      <c r="E50" s="757" t="s">
        <v>156</v>
      </c>
      <c r="F50" s="37" t="s">
        <v>146</v>
      </c>
      <c r="G50" s="40">
        <v>50</v>
      </c>
      <c r="H50" s="22"/>
      <c r="I50" s="23"/>
    </row>
    <row r="51" spans="2:9">
      <c r="B51" s="62">
        <v>42</v>
      </c>
      <c r="C51" s="35"/>
      <c r="D51" s="757" t="s">
        <v>153</v>
      </c>
      <c r="E51" s="757" t="s">
        <v>157</v>
      </c>
      <c r="F51" s="37" t="s">
        <v>146</v>
      </c>
      <c r="G51" s="40">
        <v>15</v>
      </c>
      <c r="H51" s="22"/>
      <c r="I51" s="23"/>
    </row>
    <row r="52" spans="2:9">
      <c r="B52" s="97">
        <v>43</v>
      </c>
      <c r="C52" s="35"/>
      <c r="D52" s="757" t="s">
        <v>153</v>
      </c>
      <c r="E52" s="757" t="s">
        <v>158</v>
      </c>
      <c r="F52" s="37" t="s">
        <v>146</v>
      </c>
      <c r="G52" s="40">
        <v>30</v>
      </c>
      <c r="H52" s="22"/>
      <c r="I52" s="23"/>
    </row>
    <row r="53" spans="2:9">
      <c r="B53" s="62">
        <v>44</v>
      </c>
      <c r="C53" s="35"/>
      <c r="D53" s="757" t="s">
        <v>153</v>
      </c>
      <c r="E53" s="757" t="s">
        <v>159</v>
      </c>
      <c r="F53" s="37" t="s">
        <v>146</v>
      </c>
      <c r="G53" s="40">
        <v>160</v>
      </c>
      <c r="H53" s="22"/>
      <c r="I53" s="23"/>
    </row>
    <row r="54" spans="2:9">
      <c r="B54" s="97">
        <v>45</v>
      </c>
      <c r="C54" s="35"/>
      <c r="D54" s="757" t="s">
        <v>160</v>
      </c>
      <c r="E54" s="757" t="s">
        <v>161</v>
      </c>
      <c r="F54" s="37" t="s">
        <v>146</v>
      </c>
      <c r="G54" s="40">
        <v>4</v>
      </c>
      <c r="H54" s="22"/>
      <c r="I54" s="23"/>
    </row>
    <row r="55" spans="2:9">
      <c r="B55" s="62">
        <v>46</v>
      </c>
      <c r="C55" s="35"/>
      <c r="D55" s="757" t="s">
        <v>162</v>
      </c>
      <c r="E55" s="757" t="s">
        <v>163</v>
      </c>
      <c r="F55" s="37" t="s">
        <v>44</v>
      </c>
      <c r="G55" s="40">
        <v>2</v>
      </c>
      <c r="H55" s="22"/>
      <c r="I55" s="23"/>
    </row>
    <row r="56" spans="2:9">
      <c r="B56" s="97">
        <v>47</v>
      </c>
      <c r="C56" s="35"/>
      <c r="D56" s="757" t="s">
        <v>162</v>
      </c>
      <c r="E56" s="757" t="s">
        <v>164</v>
      </c>
      <c r="F56" s="37" t="s">
        <v>44</v>
      </c>
      <c r="G56" s="40">
        <v>8</v>
      </c>
      <c r="H56" s="22"/>
      <c r="I56" s="23"/>
    </row>
    <row r="57" spans="2:9">
      <c r="B57" s="62">
        <v>48</v>
      </c>
      <c r="C57" s="35"/>
      <c r="D57" s="757" t="s">
        <v>162</v>
      </c>
      <c r="E57" s="757" t="s">
        <v>165</v>
      </c>
      <c r="F57" s="37" t="s">
        <v>44</v>
      </c>
      <c r="G57" s="40">
        <v>2</v>
      </c>
      <c r="H57" s="22"/>
      <c r="I57" s="23"/>
    </row>
    <row r="58" spans="2:9">
      <c r="B58" s="97">
        <v>49</v>
      </c>
      <c r="C58" s="35"/>
      <c r="D58" s="757" t="s">
        <v>162</v>
      </c>
      <c r="E58" s="757" t="s">
        <v>166</v>
      </c>
      <c r="F58" s="37" t="s">
        <v>44</v>
      </c>
      <c r="G58" s="40">
        <v>2</v>
      </c>
      <c r="H58" s="22"/>
      <c r="I58" s="23"/>
    </row>
    <row r="59" spans="2:9">
      <c r="B59" s="62">
        <v>50</v>
      </c>
      <c r="C59" s="35"/>
      <c r="D59" s="757" t="s">
        <v>162</v>
      </c>
      <c r="E59" s="757" t="s">
        <v>168</v>
      </c>
      <c r="F59" s="37" t="s">
        <v>44</v>
      </c>
      <c r="G59" s="40">
        <v>2</v>
      </c>
      <c r="H59" s="22"/>
      <c r="I59" s="23"/>
    </row>
    <row r="60" spans="2:9">
      <c r="B60" s="97">
        <v>51</v>
      </c>
      <c r="C60" s="35"/>
      <c r="D60" s="757" t="s">
        <v>169</v>
      </c>
      <c r="E60" s="757" t="s">
        <v>128</v>
      </c>
      <c r="F60" s="37" t="s">
        <v>26</v>
      </c>
      <c r="G60" s="40">
        <v>3</v>
      </c>
      <c r="H60" s="22"/>
      <c r="I60" s="23"/>
    </row>
    <row r="61" spans="2:9">
      <c r="B61" s="62">
        <v>52</v>
      </c>
      <c r="C61" s="35"/>
      <c r="D61" s="757" t="s">
        <v>169</v>
      </c>
      <c r="E61" s="757" t="s">
        <v>154</v>
      </c>
      <c r="F61" s="37" t="s">
        <v>26</v>
      </c>
      <c r="G61" s="40">
        <v>9</v>
      </c>
      <c r="H61" s="22"/>
      <c r="I61" s="23"/>
    </row>
    <row r="62" spans="2:9">
      <c r="B62" s="97">
        <v>53</v>
      </c>
      <c r="C62" s="35"/>
      <c r="D62" s="757" t="s">
        <v>169</v>
      </c>
      <c r="E62" s="757" t="s">
        <v>170</v>
      </c>
      <c r="F62" s="37" t="s">
        <v>26</v>
      </c>
      <c r="G62" s="40">
        <v>4</v>
      </c>
      <c r="H62" s="22"/>
      <c r="I62" s="23"/>
    </row>
    <row r="63" spans="2:9">
      <c r="B63" s="62">
        <v>54</v>
      </c>
      <c r="C63" s="35"/>
      <c r="D63" s="757" t="s">
        <v>169</v>
      </c>
      <c r="E63" s="757" t="s">
        <v>155</v>
      </c>
      <c r="F63" s="37" t="s">
        <v>26</v>
      </c>
      <c r="G63" s="40">
        <v>2</v>
      </c>
      <c r="H63" s="22"/>
      <c r="I63" s="23"/>
    </row>
    <row r="64" spans="2:9">
      <c r="B64" s="97">
        <v>55</v>
      </c>
      <c r="C64" s="35"/>
      <c r="D64" s="757" t="s">
        <v>169</v>
      </c>
      <c r="E64" s="757" t="s">
        <v>157</v>
      </c>
      <c r="F64" s="37" t="s">
        <v>26</v>
      </c>
      <c r="G64" s="40">
        <v>8</v>
      </c>
      <c r="H64" s="22"/>
      <c r="I64" s="23"/>
    </row>
    <row r="65" spans="2:9">
      <c r="B65" s="62">
        <v>56</v>
      </c>
      <c r="C65" s="35"/>
      <c r="D65" s="757" t="s">
        <v>169</v>
      </c>
      <c r="E65" s="757" t="s">
        <v>159</v>
      </c>
      <c r="F65" s="37" t="s">
        <v>26</v>
      </c>
      <c r="G65" s="40">
        <v>2</v>
      </c>
      <c r="H65" s="22"/>
      <c r="I65" s="23"/>
    </row>
    <row r="66" spans="2:9">
      <c r="B66" s="97">
        <v>57</v>
      </c>
      <c r="C66" s="35"/>
      <c r="D66" s="757" t="s">
        <v>171</v>
      </c>
      <c r="E66" s="757" t="s">
        <v>128</v>
      </c>
      <c r="F66" s="37" t="s">
        <v>26</v>
      </c>
      <c r="G66" s="40">
        <v>16</v>
      </c>
      <c r="H66" s="22"/>
      <c r="I66" s="23"/>
    </row>
    <row r="67" spans="2:9">
      <c r="B67" s="62">
        <v>58</v>
      </c>
      <c r="C67" s="35"/>
      <c r="D67" s="274" t="s">
        <v>172</v>
      </c>
      <c r="E67" s="274" t="s">
        <v>128</v>
      </c>
      <c r="F67" s="65" t="s">
        <v>26</v>
      </c>
      <c r="G67" s="66">
        <v>1</v>
      </c>
      <c r="H67" s="22"/>
      <c r="I67" s="23"/>
    </row>
    <row r="68" spans="2:9">
      <c r="B68" s="97">
        <v>59</v>
      </c>
      <c r="C68" s="35"/>
      <c r="D68" s="757" t="s">
        <v>172</v>
      </c>
      <c r="E68" s="757" t="s">
        <v>154</v>
      </c>
      <c r="F68" s="37" t="s">
        <v>26</v>
      </c>
      <c r="G68" s="40">
        <v>2</v>
      </c>
      <c r="H68" s="22"/>
      <c r="I68" s="23"/>
    </row>
    <row r="69" spans="2:9">
      <c r="B69" s="62">
        <v>60</v>
      </c>
      <c r="C69" s="35"/>
      <c r="D69" s="274" t="s">
        <v>172</v>
      </c>
      <c r="E69" s="274" t="s">
        <v>170</v>
      </c>
      <c r="F69" s="65" t="s">
        <v>26</v>
      </c>
      <c r="G69" s="66">
        <v>1</v>
      </c>
      <c r="H69" s="22"/>
      <c r="I69" s="23"/>
    </row>
    <row r="70" spans="2:9">
      <c r="B70" s="97">
        <v>61</v>
      </c>
      <c r="C70" s="35"/>
      <c r="D70" s="757" t="s">
        <v>172</v>
      </c>
      <c r="E70" s="757" t="s">
        <v>155</v>
      </c>
      <c r="F70" s="37" t="s">
        <v>26</v>
      </c>
      <c r="G70" s="40">
        <v>2</v>
      </c>
      <c r="H70" s="22"/>
      <c r="I70" s="23"/>
    </row>
    <row r="71" spans="2:9">
      <c r="B71" s="62">
        <v>62</v>
      </c>
      <c r="C71" s="35"/>
      <c r="D71" s="757" t="s">
        <v>172</v>
      </c>
      <c r="E71" s="757" t="s">
        <v>157</v>
      </c>
      <c r="F71" s="37" t="s">
        <v>26</v>
      </c>
      <c r="G71" s="40">
        <v>2</v>
      </c>
      <c r="H71" s="22"/>
      <c r="I71" s="23"/>
    </row>
    <row r="72" spans="2:9">
      <c r="B72" s="97">
        <v>63</v>
      </c>
      <c r="C72" s="35"/>
      <c r="D72" s="274" t="s">
        <v>173</v>
      </c>
      <c r="E72" s="274" t="s">
        <v>154</v>
      </c>
      <c r="F72" s="65" t="s">
        <v>26</v>
      </c>
      <c r="G72" s="66">
        <v>1</v>
      </c>
      <c r="H72" s="22"/>
      <c r="I72" s="23"/>
    </row>
    <row r="73" spans="2:9">
      <c r="B73" s="62">
        <v>64</v>
      </c>
      <c r="C73" s="35"/>
      <c r="D73" s="274" t="s">
        <v>173</v>
      </c>
      <c r="E73" s="274" t="s">
        <v>170</v>
      </c>
      <c r="F73" s="65" t="s">
        <v>26</v>
      </c>
      <c r="G73" s="66">
        <v>1</v>
      </c>
      <c r="H73" s="22"/>
      <c r="I73" s="23"/>
    </row>
    <row r="74" spans="2:9">
      <c r="B74" s="97">
        <v>65</v>
      </c>
      <c r="C74" s="35"/>
      <c r="D74" s="757" t="s">
        <v>173</v>
      </c>
      <c r="E74" s="757" t="s">
        <v>157</v>
      </c>
      <c r="F74" s="37" t="s">
        <v>26</v>
      </c>
      <c r="G74" s="40">
        <v>2</v>
      </c>
      <c r="H74" s="22"/>
      <c r="I74" s="23"/>
    </row>
    <row r="75" spans="2:9">
      <c r="B75" s="62">
        <v>66</v>
      </c>
      <c r="C75" s="35"/>
      <c r="D75" s="757" t="s">
        <v>174</v>
      </c>
      <c r="E75" s="757" t="s">
        <v>175</v>
      </c>
      <c r="F75" s="37" t="s">
        <v>26</v>
      </c>
      <c r="G75" s="40">
        <v>8</v>
      </c>
      <c r="H75" s="22"/>
      <c r="I75" s="23"/>
    </row>
    <row r="76" spans="2:9">
      <c r="B76" s="97">
        <v>67</v>
      </c>
      <c r="C76" s="35"/>
      <c r="D76" s="757" t="s">
        <v>176</v>
      </c>
      <c r="E76" s="757" t="s">
        <v>177</v>
      </c>
      <c r="F76" s="37" t="s">
        <v>26</v>
      </c>
      <c r="G76" s="40">
        <v>12</v>
      </c>
      <c r="H76" s="22"/>
      <c r="I76" s="23"/>
    </row>
    <row r="77" spans="2:9">
      <c r="B77" s="62">
        <v>68</v>
      </c>
      <c r="C77" s="35"/>
      <c r="D77" s="757" t="s">
        <v>178</v>
      </c>
      <c r="E77" s="757" t="s">
        <v>128</v>
      </c>
      <c r="F77" s="37" t="s">
        <v>26</v>
      </c>
      <c r="G77" s="40">
        <v>12</v>
      </c>
      <c r="H77" s="22"/>
      <c r="I77" s="23"/>
    </row>
    <row r="78" spans="2:9">
      <c r="B78" s="97">
        <v>69</v>
      </c>
      <c r="C78" s="35"/>
      <c r="D78" s="757" t="s">
        <v>179</v>
      </c>
      <c r="E78" s="757" t="s">
        <v>128</v>
      </c>
      <c r="F78" s="37" t="s">
        <v>26</v>
      </c>
      <c r="G78" s="40">
        <v>12</v>
      </c>
      <c r="H78" s="22"/>
      <c r="I78" s="23"/>
    </row>
    <row r="79" spans="2:9">
      <c r="B79" s="62">
        <v>70</v>
      </c>
      <c r="C79" s="35"/>
      <c r="D79" s="757" t="s">
        <v>180</v>
      </c>
      <c r="E79" s="757" t="s">
        <v>181</v>
      </c>
      <c r="F79" s="37" t="s">
        <v>146</v>
      </c>
      <c r="G79" s="40">
        <v>470</v>
      </c>
      <c r="H79" s="22"/>
      <c r="I79" s="23"/>
    </row>
    <row r="80" spans="2:9">
      <c r="B80" s="97">
        <v>71</v>
      </c>
      <c r="C80" s="35"/>
      <c r="D80" s="757" t="s">
        <v>180</v>
      </c>
      <c r="E80" s="757" t="s">
        <v>182</v>
      </c>
      <c r="F80" s="37" t="s">
        <v>146</v>
      </c>
      <c r="G80" s="40">
        <v>387</v>
      </c>
      <c r="H80" s="22"/>
      <c r="I80" s="23"/>
    </row>
    <row r="81" spans="2:9">
      <c r="B81" s="62">
        <v>72</v>
      </c>
      <c r="C81" s="35"/>
      <c r="D81" s="757" t="s">
        <v>180</v>
      </c>
      <c r="E81" s="757" t="s">
        <v>183</v>
      </c>
      <c r="F81" s="37" t="s">
        <v>146</v>
      </c>
      <c r="G81" s="40">
        <v>240</v>
      </c>
      <c r="H81" s="22"/>
      <c r="I81" s="23"/>
    </row>
    <row r="82" spans="2:9">
      <c r="B82" s="97">
        <v>73</v>
      </c>
      <c r="C82" s="35"/>
      <c r="D82" s="757" t="s">
        <v>180</v>
      </c>
      <c r="E82" s="757" t="s">
        <v>184</v>
      </c>
      <c r="F82" s="37" t="s">
        <v>146</v>
      </c>
      <c r="G82" s="40">
        <v>300</v>
      </c>
      <c r="H82" s="22"/>
      <c r="I82" s="23"/>
    </row>
    <row r="83" spans="2:9">
      <c r="B83" s="62">
        <v>74</v>
      </c>
      <c r="C83" s="35"/>
      <c r="D83" s="757" t="s">
        <v>185</v>
      </c>
      <c r="E83" s="757" t="s">
        <v>186</v>
      </c>
      <c r="F83" s="37" t="s">
        <v>146</v>
      </c>
      <c r="G83" s="40">
        <v>5</v>
      </c>
      <c r="H83" s="22"/>
      <c r="I83" s="23"/>
    </row>
    <row r="84" spans="2:9">
      <c r="B84" s="97">
        <v>75</v>
      </c>
      <c r="C84" s="35"/>
      <c r="D84" s="757" t="s">
        <v>185</v>
      </c>
      <c r="E84" s="757" t="s">
        <v>187</v>
      </c>
      <c r="F84" s="37" t="s">
        <v>146</v>
      </c>
      <c r="G84" s="40">
        <v>80</v>
      </c>
      <c r="H84" s="22"/>
      <c r="I84" s="23"/>
    </row>
    <row r="85" spans="2:9">
      <c r="B85" s="62">
        <v>76</v>
      </c>
      <c r="C85" s="35"/>
      <c r="D85" s="757" t="s">
        <v>185</v>
      </c>
      <c r="E85" s="757" t="s">
        <v>188</v>
      </c>
      <c r="F85" s="37" t="s">
        <v>146</v>
      </c>
      <c r="G85" s="40">
        <v>150</v>
      </c>
      <c r="H85" s="22"/>
      <c r="I85" s="23"/>
    </row>
    <row r="86" spans="2:9">
      <c r="B86" s="97">
        <v>77</v>
      </c>
      <c r="C86" s="35"/>
      <c r="D86" s="757" t="s">
        <v>185</v>
      </c>
      <c r="E86" s="757" t="s">
        <v>189</v>
      </c>
      <c r="F86" s="37" t="s">
        <v>146</v>
      </c>
      <c r="G86" s="40">
        <v>55</v>
      </c>
      <c r="H86" s="22"/>
      <c r="I86" s="23"/>
    </row>
    <row r="87" spans="2:9">
      <c r="B87" s="62">
        <v>78</v>
      </c>
      <c r="C87" s="35"/>
      <c r="D87" s="757" t="s">
        <v>185</v>
      </c>
      <c r="E87" s="757" t="s">
        <v>190</v>
      </c>
      <c r="F87" s="37" t="s">
        <v>146</v>
      </c>
      <c r="G87" s="40">
        <v>45</v>
      </c>
      <c r="H87" s="22"/>
      <c r="I87" s="23"/>
    </row>
    <row r="88" spans="2:9">
      <c r="B88" s="97">
        <v>79</v>
      </c>
      <c r="C88" s="35"/>
      <c r="D88" s="757" t="s">
        <v>185</v>
      </c>
      <c r="E88" s="757" t="s">
        <v>191</v>
      </c>
      <c r="F88" s="37" t="s">
        <v>146</v>
      </c>
      <c r="G88" s="40">
        <v>20</v>
      </c>
      <c r="H88" s="22"/>
      <c r="I88" s="23"/>
    </row>
    <row r="89" spans="2:9">
      <c r="B89" s="62">
        <v>80</v>
      </c>
      <c r="C89" s="35"/>
      <c r="D89" s="757" t="s">
        <v>185</v>
      </c>
      <c r="E89" s="757" t="s">
        <v>192</v>
      </c>
      <c r="F89" s="37" t="s">
        <v>146</v>
      </c>
      <c r="G89" s="40">
        <v>25</v>
      </c>
      <c r="H89" s="22"/>
      <c r="I89" s="23"/>
    </row>
    <row r="90" spans="2:9">
      <c r="B90" s="97">
        <v>81</v>
      </c>
      <c r="C90" s="35"/>
      <c r="D90" s="757" t="s">
        <v>185</v>
      </c>
      <c r="E90" s="757" t="s">
        <v>193</v>
      </c>
      <c r="F90" s="37" t="s">
        <v>146</v>
      </c>
      <c r="G90" s="40">
        <v>35</v>
      </c>
      <c r="H90" s="22"/>
      <c r="I90" s="23"/>
    </row>
    <row r="91" spans="2:9">
      <c r="B91" s="62">
        <v>82</v>
      </c>
      <c r="C91" s="35"/>
      <c r="D91" s="757" t="s">
        <v>185</v>
      </c>
      <c r="E91" s="757" t="s">
        <v>194</v>
      </c>
      <c r="F91" s="37" t="s">
        <v>146</v>
      </c>
      <c r="G91" s="40">
        <v>175</v>
      </c>
      <c r="H91" s="22"/>
      <c r="I91" s="23"/>
    </row>
    <row r="92" spans="2:9">
      <c r="B92" s="97">
        <v>83</v>
      </c>
      <c r="C92" s="35"/>
      <c r="D92" s="757" t="s">
        <v>195</v>
      </c>
      <c r="E92" s="757"/>
      <c r="F92" s="37" t="s">
        <v>44</v>
      </c>
      <c r="G92" s="40">
        <v>1</v>
      </c>
      <c r="H92" s="22"/>
      <c r="I92" s="23"/>
    </row>
    <row r="93" spans="2:9">
      <c r="B93" s="62">
        <v>84</v>
      </c>
      <c r="C93" s="35"/>
      <c r="D93" s="757" t="s">
        <v>196</v>
      </c>
      <c r="E93" s="757"/>
      <c r="F93" s="37" t="s">
        <v>44</v>
      </c>
      <c r="G93" s="40">
        <v>1</v>
      </c>
      <c r="H93" s="22"/>
      <c r="I93" s="23"/>
    </row>
    <row r="94" spans="2:9">
      <c r="B94" s="97">
        <v>85</v>
      </c>
      <c r="C94" s="35"/>
      <c r="D94" s="757" t="s">
        <v>197</v>
      </c>
      <c r="E94" s="757"/>
      <c r="F94" s="37" t="s">
        <v>44</v>
      </c>
      <c r="G94" s="40">
        <v>1</v>
      </c>
      <c r="H94" s="22"/>
      <c r="I94" s="23"/>
    </row>
    <row r="95" spans="2:9">
      <c r="B95" s="62">
        <v>86</v>
      </c>
      <c r="C95" s="35"/>
      <c r="D95" s="757" t="s">
        <v>198</v>
      </c>
      <c r="E95" s="757"/>
      <c r="F95" s="37" t="s">
        <v>44</v>
      </c>
      <c r="G95" s="40">
        <v>1</v>
      </c>
      <c r="H95" s="22"/>
      <c r="I95" s="23"/>
    </row>
    <row r="96" spans="2:9">
      <c r="B96" s="97">
        <v>87</v>
      </c>
      <c r="C96" s="35"/>
      <c r="D96" s="757" t="s">
        <v>199</v>
      </c>
      <c r="E96" s="757"/>
      <c r="F96" s="37" t="s">
        <v>44</v>
      </c>
      <c r="G96" s="40">
        <v>1</v>
      </c>
      <c r="H96" s="22"/>
      <c r="I96" s="23"/>
    </row>
    <row r="97" spans="2:9">
      <c r="B97" s="62">
        <v>88</v>
      </c>
      <c r="C97" s="35"/>
      <c r="D97" s="757" t="s">
        <v>200</v>
      </c>
      <c r="E97" s="757"/>
      <c r="F97" s="37" t="s">
        <v>44</v>
      </c>
      <c r="G97" s="40">
        <v>1</v>
      </c>
      <c r="H97" s="22"/>
      <c r="I97" s="23"/>
    </row>
    <row r="98" spans="2:9">
      <c r="B98" s="97">
        <v>89</v>
      </c>
      <c r="C98" s="35"/>
      <c r="D98" s="39" t="s">
        <v>201</v>
      </c>
      <c r="E98" s="39"/>
      <c r="F98" s="37" t="s">
        <v>44</v>
      </c>
      <c r="G98" s="40">
        <v>1</v>
      </c>
      <c r="H98" s="22"/>
      <c r="I98" s="23"/>
    </row>
    <row r="99" spans="2:9" ht="25.5">
      <c r="B99" s="62">
        <v>90</v>
      </c>
      <c r="C99" s="35"/>
      <c r="D99" s="39" t="s">
        <v>202</v>
      </c>
      <c r="E99" s="39" t="s">
        <v>203</v>
      </c>
      <c r="F99" s="37" t="s">
        <v>44</v>
      </c>
      <c r="G99" s="40">
        <v>1</v>
      </c>
      <c r="H99" s="22"/>
      <c r="I99" s="23"/>
    </row>
    <row r="100" spans="2:9" ht="25.5">
      <c r="B100" s="97">
        <v>91</v>
      </c>
      <c r="C100" s="35"/>
      <c r="D100" s="39" t="s">
        <v>204</v>
      </c>
      <c r="E100" s="39"/>
      <c r="F100" s="37" t="s">
        <v>44</v>
      </c>
      <c r="G100" s="40">
        <v>1</v>
      </c>
      <c r="H100" s="22"/>
      <c r="I100" s="23"/>
    </row>
    <row r="101" spans="2:9" s="5" customFormat="1">
      <c r="B101" s="8"/>
      <c r="C101" s="9"/>
      <c r="D101" s="10"/>
      <c r="E101" s="10"/>
      <c r="F101" s="11"/>
      <c r="G101" s="21"/>
      <c r="H101" s="24"/>
      <c r="I101"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38"/>
  <sheetViews>
    <sheetView showZeros="0" view="pageBreakPreview" topLeftCell="A115" zoomScale="80" zoomScaleNormal="100" zoomScaleSheetLayoutView="80" workbookViewId="0">
      <selection activeCell="A64" sqref="A64"/>
    </sheetView>
  </sheetViews>
  <sheetFormatPr defaultColWidth="9.140625" defaultRowHeight="14.25"/>
  <cols>
    <col min="1" max="1" width="9.140625" style="1"/>
    <col min="2" max="2" width="12.140625" style="1" customWidth="1"/>
    <col min="3" max="3" width="16.28515625" style="1" hidden="1" customWidth="1"/>
    <col min="4" max="4" width="63.140625" style="1" customWidth="1"/>
    <col min="5" max="5" width="22"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14" t="str">
        <f ca="1">MID(CELL("filename",B1), FIND("]", CELL("filename",B1))+ 1, 255)</f>
        <v>2,4</v>
      </c>
      <c r="G1" s="14"/>
      <c r="H1" s="14"/>
      <c r="I1" s="14"/>
    </row>
    <row r="2" spans="2:9" s="3" customFormat="1" ht="15">
      <c r="B2" s="801" t="str">
        <f>D9</f>
        <v>Ventilācija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15"/>
      <c r="C9" s="16">
        <v>0</v>
      </c>
      <c r="D9" s="17" t="s">
        <v>265</v>
      </c>
      <c r="E9" s="29"/>
      <c r="F9" s="18"/>
      <c r="G9" s="20"/>
      <c r="H9" s="22"/>
      <c r="I9" s="23"/>
    </row>
    <row r="10" spans="2:9" ht="104.25" customHeight="1">
      <c r="B10" s="34">
        <v>1</v>
      </c>
      <c r="C10" s="35"/>
      <c r="D10" s="270" t="s">
        <v>1347</v>
      </c>
      <c r="E10" s="271"/>
      <c r="F10" s="37" t="s">
        <v>44</v>
      </c>
      <c r="G10" s="40">
        <v>1</v>
      </c>
      <c r="H10" s="22"/>
      <c r="I10" s="23"/>
    </row>
    <row r="11" spans="2:9" ht="106.5" customHeight="1">
      <c r="B11" s="34">
        <v>2</v>
      </c>
      <c r="C11" s="35"/>
      <c r="D11" s="270" t="s">
        <v>1348</v>
      </c>
      <c r="E11" s="758"/>
      <c r="F11" s="37" t="s">
        <v>44</v>
      </c>
      <c r="G11" s="40">
        <v>1</v>
      </c>
      <c r="H11" s="22"/>
      <c r="I11" s="23"/>
    </row>
    <row r="12" spans="2:9" ht="102.75" customHeight="1">
      <c r="B12" s="34">
        <v>3</v>
      </c>
      <c r="C12" s="35"/>
      <c r="D12" s="270" t="s">
        <v>1349</v>
      </c>
      <c r="E12" s="758"/>
      <c r="F12" s="37" t="s">
        <v>44</v>
      </c>
      <c r="G12" s="40">
        <v>1</v>
      </c>
      <c r="H12" s="22"/>
      <c r="I12" s="23"/>
    </row>
    <row r="13" spans="2:9" ht="108.75" customHeight="1">
      <c r="B13" s="34">
        <v>4</v>
      </c>
      <c r="C13" s="35"/>
      <c r="D13" s="270" t="s">
        <v>1350</v>
      </c>
      <c r="E13" s="758"/>
      <c r="F13" s="37" t="s">
        <v>44</v>
      </c>
      <c r="G13" s="40">
        <v>1</v>
      </c>
      <c r="H13" s="22"/>
      <c r="I13" s="23"/>
    </row>
    <row r="14" spans="2:9" ht="38.25">
      <c r="B14" s="34">
        <v>5</v>
      </c>
      <c r="C14" s="35"/>
      <c r="D14" s="757" t="s">
        <v>1749</v>
      </c>
      <c r="E14" s="757"/>
      <c r="F14" s="37" t="s">
        <v>44</v>
      </c>
      <c r="G14" s="40">
        <v>4</v>
      </c>
      <c r="H14" s="22"/>
      <c r="I14" s="23"/>
    </row>
    <row r="15" spans="2:9" ht="25.5">
      <c r="B15" s="34">
        <v>6</v>
      </c>
      <c r="C15" s="35"/>
      <c r="D15" s="757" t="s">
        <v>1750</v>
      </c>
      <c r="E15" s="757"/>
      <c r="F15" s="37" t="s">
        <v>44</v>
      </c>
      <c r="G15" s="40">
        <v>4</v>
      </c>
      <c r="H15" s="22"/>
      <c r="I15" s="23"/>
    </row>
    <row r="16" spans="2:9" ht="25.5">
      <c r="B16" s="34">
        <v>7</v>
      </c>
      <c r="C16" s="35"/>
      <c r="D16" s="757" t="s">
        <v>1751</v>
      </c>
      <c r="E16" s="757"/>
      <c r="F16" s="37" t="s">
        <v>44</v>
      </c>
      <c r="G16" s="40">
        <v>1</v>
      </c>
      <c r="H16" s="22"/>
      <c r="I16" s="23"/>
    </row>
    <row r="17" spans="2:9" ht="25.5">
      <c r="B17" s="34">
        <v>8</v>
      </c>
      <c r="C17" s="35"/>
      <c r="D17" s="757" t="s">
        <v>1752</v>
      </c>
      <c r="E17" s="757"/>
      <c r="F17" s="37" t="s">
        <v>44</v>
      </c>
      <c r="G17" s="40">
        <v>1</v>
      </c>
      <c r="H17" s="22"/>
      <c r="I17" s="23"/>
    </row>
    <row r="18" spans="2:9" ht="25.5">
      <c r="B18" s="34">
        <v>9</v>
      </c>
      <c r="C18" s="35"/>
      <c r="D18" s="39" t="s">
        <v>206</v>
      </c>
      <c r="E18" s="757" t="s">
        <v>1700</v>
      </c>
      <c r="F18" s="37" t="s">
        <v>44</v>
      </c>
      <c r="G18" s="40">
        <v>2</v>
      </c>
      <c r="H18" s="22"/>
      <c r="I18" s="23"/>
    </row>
    <row r="19" spans="2:9" ht="25.5">
      <c r="B19" s="34">
        <v>10</v>
      </c>
      <c r="C19" s="35"/>
      <c r="D19" s="39" t="s">
        <v>207</v>
      </c>
      <c r="E19" s="757" t="s">
        <v>1753</v>
      </c>
      <c r="F19" s="37" t="s">
        <v>44</v>
      </c>
      <c r="G19" s="40">
        <v>2</v>
      </c>
      <c r="H19" s="22"/>
      <c r="I19" s="23"/>
    </row>
    <row r="20" spans="2:9">
      <c r="B20" s="34">
        <v>11</v>
      </c>
      <c r="C20" s="35"/>
      <c r="D20" s="39" t="s">
        <v>208</v>
      </c>
      <c r="E20" s="757" t="s">
        <v>209</v>
      </c>
      <c r="F20" s="37" t="s">
        <v>146</v>
      </c>
      <c r="G20" s="40">
        <v>45</v>
      </c>
      <c r="H20" s="22"/>
      <c r="I20" s="23"/>
    </row>
    <row r="21" spans="2:9">
      <c r="B21" s="34">
        <v>12</v>
      </c>
      <c r="C21" s="35"/>
      <c r="D21" s="39" t="s">
        <v>208</v>
      </c>
      <c r="E21" s="757" t="s">
        <v>210</v>
      </c>
      <c r="F21" s="37" t="s">
        <v>146</v>
      </c>
      <c r="G21" s="40">
        <v>60</v>
      </c>
      <c r="H21" s="22"/>
      <c r="I21" s="23"/>
    </row>
    <row r="22" spans="2:9">
      <c r="B22" s="34">
        <v>13</v>
      </c>
      <c r="C22" s="35"/>
      <c r="D22" s="39" t="s">
        <v>208</v>
      </c>
      <c r="E22" s="757" t="s">
        <v>211</v>
      </c>
      <c r="F22" s="37" t="s">
        <v>146</v>
      </c>
      <c r="G22" s="40">
        <v>90</v>
      </c>
      <c r="H22" s="22"/>
      <c r="I22" s="23"/>
    </row>
    <row r="23" spans="2:9">
      <c r="B23" s="34">
        <v>14</v>
      </c>
      <c r="C23" s="35"/>
      <c r="D23" s="39" t="s">
        <v>208</v>
      </c>
      <c r="E23" s="757" t="s">
        <v>212</v>
      </c>
      <c r="F23" s="37" t="s">
        <v>146</v>
      </c>
      <c r="G23" s="40">
        <v>180</v>
      </c>
      <c r="H23" s="22"/>
      <c r="I23" s="23"/>
    </row>
    <row r="24" spans="2:9">
      <c r="B24" s="34">
        <v>15</v>
      </c>
      <c r="C24" s="35"/>
      <c r="D24" s="39" t="s">
        <v>208</v>
      </c>
      <c r="E24" s="757" t="s">
        <v>213</v>
      </c>
      <c r="F24" s="37" t="s">
        <v>146</v>
      </c>
      <c r="G24" s="40">
        <v>150</v>
      </c>
      <c r="H24" s="22"/>
      <c r="I24" s="23"/>
    </row>
    <row r="25" spans="2:9">
      <c r="B25" s="34">
        <v>16</v>
      </c>
      <c r="C25" s="35"/>
      <c r="D25" s="39" t="s">
        <v>208</v>
      </c>
      <c r="E25" s="757" t="s">
        <v>214</v>
      </c>
      <c r="F25" s="37" t="s">
        <v>146</v>
      </c>
      <c r="G25" s="40">
        <v>100</v>
      </c>
      <c r="H25" s="22"/>
      <c r="I25" s="23"/>
    </row>
    <row r="26" spans="2:9">
      <c r="B26" s="34">
        <v>17</v>
      </c>
      <c r="C26" s="35"/>
      <c r="D26" s="39" t="s">
        <v>208</v>
      </c>
      <c r="E26" s="757" t="s">
        <v>215</v>
      </c>
      <c r="F26" s="37" t="s">
        <v>146</v>
      </c>
      <c r="G26" s="40">
        <v>140</v>
      </c>
      <c r="H26" s="22"/>
      <c r="I26" s="23"/>
    </row>
    <row r="27" spans="2:9">
      <c r="B27" s="34">
        <v>18</v>
      </c>
      <c r="C27" s="35"/>
      <c r="D27" s="39" t="s">
        <v>208</v>
      </c>
      <c r="E27" s="757" t="s">
        <v>216</v>
      </c>
      <c r="F27" s="37" t="s">
        <v>146</v>
      </c>
      <c r="G27" s="40">
        <v>150</v>
      </c>
      <c r="H27" s="22"/>
      <c r="I27" s="23"/>
    </row>
    <row r="28" spans="2:9">
      <c r="B28" s="34">
        <v>19</v>
      </c>
      <c r="C28" s="35"/>
      <c r="D28" s="39" t="s">
        <v>208</v>
      </c>
      <c r="E28" s="757" t="s">
        <v>217</v>
      </c>
      <c r="F28" s="37" t="s">
        <v>146</v>
      </c>
      <c r="G28" s="40">
        <v>150</v>
      </c>
      <c r="H28" s="22"/>
      <c r="I28" s="23"/>
    </row>
    <row r="29" spans="2:9">
      <c r="B29" s="34">
        <v>20</v>
      </c>
      <c r="C29" s="35"/>
      <c r="D29" s="39" t="s">
        <v>208</v>
      </c>
      <c r="E29" s="757" t="s">
        <v>218</v>
      </c>
      <c r="F29" s="37" t="s">
        <v>146</v>
      </c>
      <c r="G29" s="40">
        <v>160</v>
      </c>
      <c r="H29" s="22"/>
      <c r="I29" s="23"/>
    </row>
    <row r="30" spans="2:9">
      <c r="B30" s="34">
        <v>21</v>
      </c>
      <c r="C30" s="35"/>
      <c r="D30" s="39" t="s">
        <v>208</v>
      </c>
      <c r="E30" s="757" t="s">
        <v>219</v>
      </c>
      <c r="F30" s="37" t="s">
        <v>146</v>
      </c>
      <c r="G30" s="40">
        <v>2</v>
      </c>
      <c r="H30" s="22"/>
      <c r="I30" s="23"/>
    </row>
    <row r="31" spans="2:9">
      <c r="B31" s="34">
        <v>22</v>
      </c>
      <c r="C31" s="35"/>
      <c r="D31" s="266" t="s">
        <v>208</v>
      </c>
      <c r="E31" s="272" t="s">
        <v>1351</v>
      </c>
      <c r="F31" s="268" t="s">
        <v>146</v>
      </c>
      <c r="G31" s="269">
        <v>1</v>
      </c>
      <c r="H31" s="22"/>
      <c r="I31" s="23"/>
    </row>
    <row r="32" spans="2:9">
      <c r="B32" s="34">
        <v>23</v>
      </c>
      <c r="C32" s="35"/>
      <c r="D32" s="39" t="s">
        <v>208</v>
      </c>
      <c r="E32" s="757" t="s">
        <v>220</v>
      </c>
      <c r="F32" s="37" t="s">
        <v>146</v>
      </c>
      <c r="G32" s="40">
        <v>15</v>
      </c>
      <c r="H32" s="22"/>
      <c r="I32" s="23"/>
    </row>
    <row r="33" spans="2:9">
      <c r="B33" s="34">
        <v>24</v>
      </c>
      <c r="C33" s="35"/>
      <c r="D33" s="39" t="s">
        <v>208</v>
      </c>
      <c r="E33" s="757" t="s">
        <v>221</v>
      </c>
      <c r="F33" s="37" t="s">
        <v>146</v>
      </c>
      <c r="G33" s="40">
        <v>30</v>
      </c>
      <c r="H33" s="22"/>
      <c r="I33" s="23"/>
    </row>
    <row r="34" spans="2:9">
      <c r="B34" s="34">
        <v>25</v>
      </c>
      <c r="C34" s="35"/>
      <c r="D34" s="39" t="s">
        <v>208</v>
      </c>
      <c r="E34" s="757" t="s">
        <v>222</v>
      </c>
      <c r="F34" s="37" t="s">
        <v>146</v>
      </c>
      <c r="G34" s="40">
        <v>10</v>
      </c>
      <c r="H34" s="22"/>
      <c r="I34" s="23"/>
    </row>
    <row r="35" spans="2:9">
      <c r="B35" s="34">
        <v>26</v>
      </c>
      <c r="C35" s="35"/>
      <c r="D35" s="39" t="s">
        <v>208</v>
      </c>
      <c r="E35" s="757" t="s">
        <v>223</v>
      </c>
      <c r="F35" s="37" t="s">
        <v>146</v>
      </c>
      <c r="G35" s="40">
        <v>60</v>
      </c>
      <c r="H35" s="22"/>
      <c r="I35" s="23"/>
    </row>
    <row r="36" spans="2:9">
      <c r="B36" s="34">
        <v>27</v>
      </c>
      <c r="C36" s="35"/>
      <c r="D36" s="266" t="s">
        <v>208</v>
      </c>
      <c r="E36" s="272" t="s">
        <v>1352</v>
      </c>
      <c r="F36" s="268" t="s">
        <v>146</v>
      </c>
      <c r="G36" s="273">
        <v>1</v>
      </c>
      <c r="H36" s="22"/>
      <c r="I36" s="23"/>
    </row>
    <row r="37" spans="2:9">
      <c r="B37" s="34">
        <v>28</v>
      </c>
      <c r="C37" s="35"/>
      <c r="D37" s="266" t="s">
        <v>208</v>
      </c>
      <c r="E37" s="272" t="s">
        <v>1353</v>
      </c>
      <c r="F37" s="268" t="s">
        <v>146</v>
      </c>
      <c r="G37" s="273">
        <v>1</v>
      </c>
      <c r="H37" s="22"/>
      <c r="I37" s="23"/>
    </row>
    <row r="38" spans="2:9">
      <c r="B38" s="34">
        <v>29</v>
      </c>
      <c r="C38" s="35"/>
      <c r="D38" s="266" t="s">
        <v>208</v>
      </c>
      <c r="E38" s="272" t="s">
        <v>1354</v>
      </c>
      <c r="F38" s="268" t="s">
        <v>146</v>
      </c>
      <c r="G38" s="273">
        <v>25</v>
      </c>
      <c r="H38" s="22"/>
      <c r="I38" s="23"/>
    </row>
    <row r="39" spans="2:9">
      <c r="B39" s="34">
        <v>30</v>
      </c>
      <c r="C39" s="35"/>
      <c r="D39" s="266" t="s">
        <v>208</v>
      </c>
      <c r="E39" s="272" t="s">
        <v>1355</v>
      </c>
      <c r="F39" s="268" t="s">
        <v>146</v>
      </c>
      <c r="G39" s="273">
        <v>10</v>
      </c>
      <c r="H39" s="22"/>
      <c r="I39" s="23"/>
    </row>
    <row r="40" spans="2:9">
      <c r="B40" s="34">
        <v>31</v>
      </c>
      <c r="C40" s="35"/>
      <c r="D40" s="39" t="s">
        <v>208</v>
      </c>
      <c r="E40" s="757" t="s">
        <v>224</v>
      </c>
      <c r="F40" s="37" t="s">
        <v>146</v>
      </c>
      <c r="G40" s="40">
        <v>1</v>
      </c>
      <c r="H40" s="22"/>
      <c r="I40" s="23"/>
    </row>
    <row r="41" spans="2:9">
      <c r="B41" s="34">
        <v>32</v>
      </c>
      <c r="C41" s="35"/>
      <c r="D41" s="64" t="s">
        <v>208</v>
      </c>
      <c r="E41" s="274" t="s">
        <v>1356</v>
      </c>
      <c r="F41" s="65" t="s">
        <v>146</v>
      </c>
      <c r="G41" s="66">
        <v>10</v>
      </c>
      <c r="H41" s="22"/>
      <c r="I41" s="23"/>
    </row>
    <row r="42" spans="2:9">
      <c r="B42" s="34">
        <v>33</v>
      </c>
      <c r="C42" s="35"/>
      <c r="D42" s="64" t="s">
        <v>208</v>
      </c>
      <c r="E42" s="274" t="s">
        <v>1357</v>
      </c>
      <c r="F42" s="65" t="s">
        <v>146</v>
      </c>
      <c r="G42" s="66">
        <v>11</v>
      </c>
      <c r="H42" s="22"/>
      <c r="I42" s="23"/>
    </row>
    <row r="43" spans="2:9">
      <c r="B43" s="34">
        <v>34</v>
      </c>
      <c r="C43" s="35"/>
      <c r="D43" s="39" t="s">
        <v>208</v>
      </c>
      <c r="E43" s="757" t="s">
        <v>225</v>
      </c>
      <c r="F43" s="37" t="s">
        <v>146</v>
      </c>
      <c r="G43" s="40">
        <v>6</v>
      </c>
      <c r="H43" s="22"/>
      <c r="I43" s="23"/>
    </row>
    <row r="44" spans="2:9">
      <c r="B44" s="34">
        <v>35</v>
      </c>
      <c r="C44" s="35"/>
      <c r="D44" s="39" t="s">
        <v>208</v>
      </c>
      <c r="E44" s="757" t="s">
        <v>226</v>
      </c>
      <c r="F44" s="37" t="s">
        <v>146</v>
      </c>
      <c r="G44" s="40">
        <v>10</v>
      </c>
      <c r="H44" s="22"/>
      <c r="I44" s="23"/>
    </row>
    <row r="45" spans="2:9">
      <c r="B45" s="34">
        <v>36</v>
      </c>
      <c r="C45" s="35"/>
      <c r="D45" s="39" t="s">
        <v>208</v>
      </c>
      <c r="E45" s="757" t="s">
        <v>227</v>
      </c>
      <c r="F45" s="37" t="s">
        <v>146</v>
      </c>
      <c r="G45" s="40">
        <v>1</v>
      </c>
      <c r="H45" s="22"/>
      <c r="I45" s="23"/>
    </row>
    <row r="46" spans="2:9">
      <c r="B46" s="34">
        <v>37</v>
      </c>
      <c r="C46" s="35"/>
      <c r="D46" s="266" t="s">
        <v>208</v>
      </c>
      <c r="E46" s="272" t="s">
        <v>1358</v>
      </c>
      <c r="F46" s="268" t="s">
        <v>146</v>
      </c>
      <c r="G46" s="269">
        <v>1</v>
      </c>
      <c r="H46" s="22"/>
      <c r="I46" s="23"/>
    </row>
    <row r="47" spans="2:9">
      <c r="B47" s="34">
        <v>38</v>
      </c>
      <c r="C47" s="35"/>
      <c r="D47" s="266" t="s">
        <v>208</v>
      </c>
      <c r="E47" s="272" t="s">
        <v>1359</v>
      </c>
      <c r="F47" s="268" t="s">
        <v>146</v>
      </c>
      <c r="G47" s="269">
        <v>2</v>
      </c>
      <c r="H47" s="22"/>
      <c r="I47" s="23"/>
    </row>
    <row r="48" spans="2:9">
      <c r="B48" s="34">
        <v>39</v>
      </c>
      <c r="C48" s="35"/>
      <c r="D48" s="39" t="s">
        <v>208</v>
      </c>
      <c r="E48" s="757" t="s">
        <v>228</v>
      </c>
      <c r="F48" s="37" t="s">
        <v>146</v>
      </c>
      <c r="G48" s="40">
        <v>5</v>
      </c>
      <c r="H48" s="22"/>
      <c r="I48" s="23"/>
    </row>
    <row r="49" spans="2:9">
      <c r="B49" s="34">
        <v>40</v>
      </c>
      <c r="C49" s="35"/>
      <c r="D49" s="39" t="s">
        <v>208</v>
      </c>
      <c r="E49" s="757" t="s">
        <v>229</v>
      </c>
      <c r="F49" s="37" t="s">
        <v>146</v>
      </c>
      <c r="G49" s="40">
        <v>1</v>
      </c>
      <c r="H49" s="22"/>
      <c r="I49" s="23"/>
    </row>
    <row r="50" spans="2:9">
      <c r="B50" s="34">
        <v>41</v>
      </c>
      <c r="C50" s="35"/>
      <c r="D50" s="39" t="s">
        <v>208</v>
      </c>
      <c r="E50" s="757" t="s">
        <v>230</v>
      </c>
      <c r="F50" s="37" t="s">
        <v>146</v>
      </c>
      <c r="G50" s="40">
        <v>16</v>
      </c>
      <c r="H50" s="22"/>
      <c r="I50" s="23"/>
    </row>
    <row r="51" spans="2:9">
      <c r="B51" s="34">
        <v>42</v>
      </c>
      <c r="C51" s="35"/>
      <c r="D51" s="39" t="s">
        <v>208</v>
      </c>
      <c r="E51" s="757" t="s">
        <v>231</v>
      </c>
      <c r="F51" s="37" t="s">
        <v>146</v>
      </c>
      <c r="G51" s="40">
        <v>1</v>
      </c>
      <c r="H51" s="22"/>
      <c r="I51" s="23"/>
    </row>
    <row r="52" spans="2:9">
      <c r="B52" s="34">
        <v>43</v>
      </c>
      <c r="C52" s="35"/>
      <c r="D52" s="39" t="s">
        <v>208</v>
      </c>
      <c r="E52" s="757" t="s">
        <v>232</v>
      </c>
      <c r="F52" s="37" t="s">
        <v>146</v>
      </c>
      <c r="G52" s="40">
        <v>1</v>
      </c>
      <c r="H52" s="22"/>
      <c r="I52" s="23"/>
    </row>
    <row r="53" spans="2:9">
      <c r="B53" s="34">
        <v>44</v>
      </c>
      <c r="C53" s="35"/>
      <c r="D53" s="39" t="s">
        <v>208</v>
      </c>
      <c r="E53" s="757" t="s">
        <v>233</v>
      </c>
      <c r="F53" s="37" t="s">
        <v>146</v>
      </c>
      <c r="G53" s="40">
        <v>15</v>
      </c>
      <c r="H53" s="22"/>
      <c r="I53" s="23"/>
    </row>
    <row r="54" spans="2:9">
      <c r="B54" s="34">
        <v>45</v>
      </c>
      <c r="C54" s="35"/>
      <c r="D54" s="266" t="s">
        <v>208</v>
      </c>
      <c r="E54" s="272" t="s">
        <v>1360</v>
      </c>
      <c r="F54" s="268" t="s">
        <v>146</v>
      </c>
      <c r="G54" s="269">
        <v>1</v>
      </c>
      <c r="H54" s="22"/>
      <c r="I54" s="23"/>
    </row>
    <row r="55" spans="2:9">
      <c r="B55" s="34">
        <v>46</v>
      </c>
      <c r="C55" s="35"/>
      <c r="D55" s="266" t="s">
        <v>208</v>
      </c>
      <c r="E55" s="272" t="s">
        <v>1361</v>
      </c>
      <c r="F55" s="268" t="s">
        <v>146</v>
      </c>
      <c r="G55" s="269">
        <v>1</v>
      </c>
      <c r="H55" s="22"/>
      <c r="I55" s="23"/>
    </row>
    <row r="56" spans="2:9">
      <c r="B56" s="34">
        <v>47</v>
      </c>
      <c r="C56" s="35"/>
      <c r="D56" s="266" t="s">
        <v>208</v>
      </c>
      <c r="E56" s="272" t="s">
        <v>1362</v>
      </c>
      <c r="F56" s="268" t="s">
        <v>146</v>
      </c>
      <c r="G56" s="269">
        <v>10</v>
      </c>
      <c r="H56" s="22"/>
      <c r="I56" s="23"/>
    </row>
    <row r="57" spans="2:9">
      <c r="B57" s="34">
        <v>48</v>
      </c>
      <c r="C57" s="35"/>
      <c r="D57" s="39" t="s">
        <v>208</v>
      </c>
      <c r="E57" s="757" t="s">
        <v>234</v>
      </c>
      <c r="F57" s="37" t="s">
        <v>146</v>
      </c>
      <c r="G57" s="40">
        <v>10</v>
      </c>
      <c r="H57" s="22"/>
      <c r="I57" s="23"/>
    </row>
    <row r="58" spans="2:9">
      <c r="B58" s="34">
        <v>49</v>
      </c>
      <c r="C58" s="35"/>
      <c r="D58" s="39" t="s">
        <v>208</v>
      </c>
      <c r="E58" s="757" t="s">
        <v>235</v>
      </c>
      <c r="F58" s="37" t="s">
        <v>146</v>
      </c>
      <c r="G58" s="40">
        <v>1</v>
      </c>
      <c r="H58" s="22"/>
      <c r="I58" s="23"/>
    </row>
    <row r="59" spans="2:9" ht="25.5">
      <c r="B59" s="34">
        <v>50</v>
      </c>
      <c r="C59" s="35"/>
      <c r="D59" s="266" t="s">
        <v>236</v>
      </c>
      <c r="E59" s="272" t="s">
        <v>1703</v>
      </c>
      <c r="F59" s="268" t="s">
        <v>26</v>
      </c>
      <c r="G59" s="269">
        <v>3</v>
      </c>
      <c r="H59" s="22"/>
      <c r="I59" s="23"/>
    </row>
    <row r="60" spans="2:9" ht="25.5">
      <c r="B60" s="34">
        <v>51</v>
      </c>
      <c r="C60" s="35"/>
      <c r="D60" s="266" t="s">
        <v>236</v>
      </c>
      <c r="E60" s="272" t="s">
        <v>1704</v>
      </c>
      <c r="F60" s="268" t="s">
        <v>26</v>
      </c>
      <c r="G60" s="269">
        <v>5</v>
      </c>
      <c r="H60" s="22"/>
      <c r="I60" s="23"/>
    </row>
    <row r="61" spans="2:9" ht="25.5">
      <c r="B61" s="34">
        <v>52</v>
      </c>
      <c r="C61" s="35"/>
      <c r="D61" s="39" t="s">
        <v>236</v>
      </c>
      <c r="E61" s="757" t="s">
        <v>1701</v>
      </c>
      <c r="F61" s="37" t="s">
        <v>26</v>
      </c>
      <c r="G61" s="40">
        <v>6</v>
      </c>
      <c r="H61" s="22"/>
      <c r="I61" s="23"/>
    </row>
    <row r="62" spans="2:9" ht="25.5">
      <c r="B62" s="34">
        <v>53</v>
      </c>
      <c r="C62" s="35"/>
      <c r="D62" s="39" t="s">
        <v>236</v>
      </c>
      <c r="E62" s="757" t="s">
        <v>1702</v>
      </c>
      <c r="F62" s="37" t="s">
        <v>26</v>
      </c>
      <c r="G62" s="40">
        <v>3</v>
      </c>
      <c r="H62" s="22"/>
      <c r="I62" s="23"/>
    </row>
    <row r="63" spans="2:9" ht="32.25" customHeight="1">
      <c r="B63" s="34">
        <v>54</v>
      </c>
      <c r="C63" s="35"/>
      <c r="D63" s="39" t="s">
        <v>236</v>
      </c>
      <c r="E63" s="757" t="s">
        <v>1735</v>
      </c>
      <c r="F63" s="37" t="s">
        <v>26</v>
      </c>
      <c r="G63" s="40">
        <v>6</v>
      </c>
      <c r="H63" s="22"/>
      <c r="I63" s="23"/>
    </row>
    <row r="64" spans="2:9" ht="43.5" customHeight="1">
      <c r="B64" s="34">
        <v>55</v>
      </c>
      <c r="C64" s="35"/>
      <c r="D64" s="39" t="s">
        <v>236</v>
      </c>
      <c r="E64" s="757" t="s">
        <v>1736</v>
      </c>
      <c r="F64" s="37" t="s">
        <v>26</v>
      </c>
      <c r="G64" s="40">
        <v>16</v>
      </c>
      <c r="H64" s="22"/>
      <c r="I64" s="23"/>
    </row>
    <row r="65" spans="2:9" ht="51">
      <c r="B65" s="34">
        <v>56</v>
      </c>
      <c r="C65" s="35"/>
      <c r="D65" s="39" t="s">
        <v>236</v>
      </c>
      <c r="E65" s="757" t="s">
        <v>1737</v>
      </c>
      <c r="F65" s="37" t="s">
        <v>26</v>
      </c>
      <c r="G65" s="40">
        <v>1</v>
      </c>
      <c r="H65" s="22"/>
      <c r="I65" s="23"/>
    </row>
    <row r="66" spans="2:9" ht="38.25">
      <c r="B66" s="34">
        <v>57</v>
      </c>
      <c r="C66" s="35"/>
      <c r="D66" s="64" t="s">
        <v>236</v>
      </c>
      <c r="E66" s="272" t="s">
        <v>1363</v>
      </c>
      <c r="F66" s="65" t="s">
        <v>26</v>
      </c>
      <c r="G66" s="66">
        <v>5</v>
      </c>
      <c r="H66" s="22"/>
      <c r="I66" s="23"/>
    </row>
    <row r="67" spans="2:9" ht="38.25">
      <c r="B67" s="34">
        <v>58</v>
      </c>
      <c r="C67" s="35"/>
      <c r="D67" s="64" t="s">
        <v>236</v>
      </c>
      <c r="E67" s="272" t="s">
        <v>1364</v>
      </c>
      <c r="F67" s="65" t="s">
        <v>26</v>
      </c>
      <c r="G67" s="66">
        <v>1</v>
      </c>
      <c r="H67" s="22"/>
      <c r="I67" s="23"/>
    </row>
    <row r="68" spans="2:9" ht="25.5">
      <c r="B68" s="34">
        <v>59</v>
      </c>
      <c r="C68" s="35"/>
      <c r="D68" s="39" t="s">
        <v>236</v>
      </c>
      <c r="E68" s="757" t="s">
        <v>1705</v>
      </c>
      <c r="F68" s="37" t="s">
        <v>26</v>
      </c>
      <c r="G68" s="40">
        <v>2</v>
      </c>
      <c r="H68" s="22"/>
      <c r="I68" s="23"/>
    </row>
    <row r="69" spans="2:9" ht="25.5">
      <c r="B69" s="34">
        <v>60</v>
      </c>
      <c r="C69" s="35"/>
      <c r="D69" s="266" t="s">
        <v>236</v>
      </c>
      <c r="E69" s="272" t="s">
        <v>1706</v>
      </c>
      <c r="F69" s="268" t="s">
        <v>26</v>
      </c>
      <c r="G69" s="269">
        <v>4</v>
      </c>
      <c r="H69" s="22"/>
      <c r="I69" s="23"/>
    </row>
    <row r="70" spans="2:9" ht="25.5">
      <c r="B70" s="34">
        <v>61</v>
      </c>
      <c r="C70" s="35"/>
      <c r="D70" s="274" t="s">
        <v>237</v>
      </c>
      <c r="E70" s="274" t="s">
        <v>1705</v>
      </c>
      <c r="F70" s="268" t="s">
        <v>26</v>
      </c>
      <c r="G70" s="269">
        <v>2</v>
      </c>
      <c r="H70" s="22"/>
      <c r="I70" s="23"/>
    </row>
    <row r="71" spans="2:9" ht="25.5">
      <c r="B71" s="34">
        <v>62</v>
      </c>
      <c r="C71" s="35"/>
      <c r="D71" s="266" t="s">
        <v>237</v>
      </c>
      <c r="E71" s="272" t="s">
        <v>1706</v>
      </c>
      <c r="F71" s="268" t="s">
        <v>26</v>
      </c>
      <c r="G71" s="269">
        <v>2</v>
      </c>
      <c r="H71" s="22"/>
      <c r="I71" s="23"/>
    </row>
    <row r="72" spans="2:9" ht="25.5">
      <c r="B72" s="34">
        <v>63</v>
      </c>
      <c r="C72" s="35"/>
      <c r="D72" s="266" t="s">
        <v>237</v>
      </c>
      <c r="E72" s="272" t="s">
        <v>1707</v>
      </c>
      <c r="F72" s="268" t="s">
        <v>26</v>
      </c>
      <c r="G72" s="269">
        <v>2</v>
      </c>
      <c r="H72" s="22"/>
      <c r="I72" s="23"/>
    </row>
    <row r="73" spans="2:9" ht="25.5">
      <c r="B73" s="34">
        <v>64</v>
      </c>
      <c r="C73" s="35"/>
      <c r="D73" s="266" t="s">
        <v>237</v>
      </c>
      <c r="E73" s="272" t="s">
        <v>1708</v>
      </c>
      <c r="F73" s="268" t="s">
        <v>26</v>
      </c>
      <c r="G73" s="269">
        <v>1</v>
      </c>
      <c r="H73" s="22"/>
      <c r="I73" s="23"/>
    </row>
    <row r="74" spans="2:9" ht="25.5">
      <c r="B74" s="34">
        <v>65</v>
      </c>
      <c r="C74" s="35"/>
      <c r="D74" s="39" t="s">
        <v>237</v>
      </c>
      <c r="E74" s="757" t="s">
        <v>1709</v>
      </c>
      <c r="F74" s="37" t="s">
        <v>26</v>
      </c>
      <c r="G74" s="40">
        <v>6</v>
      </c>
      <c r="H74" s="22"/>
      <c r="I74" s="23"/>
    </row>
    <row r="75" spans="2:9" ht="25.5">
      <c r="B75" s="34">
        <v>66</v>
      </c>
      <c r="C75" s="35"/>
      <c r="D75" s="39" t="s">
        <v>237</v>
      </c>
      <c r="E75" s="757" t="s">
        <v>1710</v>
      </c>
      <c r="F75" s="37" t="s">
        <v>26</v>
      </c>
      <c r="G75" s="40">
        <v>1</v>
      </c>
      <c r="H75" s="22"/>
      <c r="I75" s="23"/>
    </row>
    <row r="76" spans="2:9" ht="51">
      <c r="B76" s="34">
        <v>67</v>
      </c>
      <c r="C76" s="35"/>
      <c r="D76" s="39" t="s">
        <v>237</v>
      </c>
      <c r="E76" s="757" t="s">
        <v>1711</v>
      </c>
      <c r="F76" s="37" t="s">
        <v>26</v>
      </c>
      <c r="G76" s="40">
        <v>1</v>
      </c>
      <c r="H76" s="22"/>
      <c r="I76" s="23"/>
    </row>
    <row r="77" spans="2:9" ht="25.5">
      <c r="B77" s="34">
        <v>68</v>
      </c>
      <c r="C77" s="35"/>
      <c r="D77" s="39" t="s">
        <v>237</v>
      </c>
      <c r="E77" s="757" t="s">
        <v>1701</v>
      </c>
      <c r="F77" s="37" t="s">
        <v>26</v>
      </c>
      <c r="G77" s="40">
        <v>6</v>
      </c>
      <c r="H77" s="22"/>
      <c r="I77" s="23"/>
    </row>
    <row r="78" spans="2:9" ht="25.5">
      <c r="B78" s="34">
        <v>69</v>
      </c>
      <c r="C78" s="35"/>
      <c r="D78" s="39" t="s">
        <v>237</v>
      </c>
      <c r="E78" s="757" t="s">
        <v>1702</v>
      </c>
      <c r="F78" s="37" t="s">
        <v>26</v>
      </c>
      <c r="G78" s="40">
        <v>3</v>
      </c>
      <c r="H78" s="22"/>
      <c r="I78" s="23"/>
    </row>
    <row r="79" spans="2:9" ht="51">
      <c r="B79" s="34">
        <v>70</v>
      </c>
      <c r="C79" s="35"/>
      <c r="D79" s="39" t="s">
        <v>237</v>
      </c>
      <c r="E79" s="757" t="s">
        <v>1738</v>
      </c>
      <c r="F79" s="37" t="s">
        <v>26</v>
      </c>
      <c r="G79" s="40">
        <v>13</v>
      </c>
      <c r="H79" s="22"/>
      <c r="I79" s="23"/>
    </row>
    <row r="80" spans="2:9" ht="51">
      <c r="B80" s="34">
        <v>71</v>
      </c>
      <c r="C80" s="35"/>
      <c r="D80" s="39" t="s">
        <v>237</v>
      </c>
      <c r="E80" s="757" t="s">
        <v>1739</v>
      </c>
      <c r="F80" s="37" t="s">
        <v>26</v>
      </c>
      <c r="G80" s="40">
        <v>8</v>
      </c>
      <c r="H80" s="22"/>
      <c r="I80" s="23"/>
    </row>
    <row r="81" spans="2:9" ht="25.5">
      <c r="B81" s="34">
        <v>72</v>
      </c>
      <c r="C81" s="35"/>
      <c r="D81" s="39" t="s">
        <v>237</v>
      </c>
      <c r="E81" s="757" t="s">
        <v>1740</v>
      </c>
      <c r="F81" s="37" t="s">
        <v>26</v>
      </c>
      <c r="G81" s="40">
        <v>7</v>
      </c>
      <c r="H81" s="22"/>
      <c r="I81" s="23"/>
    </row>
    <row r="82" spans="2:9" ht="25.5">
      <c r="B82" s="34">
        <v>73</v>
      </c>
      <c r="C82" s="35"/>
      <c r="D82" s="39" t="s">
        <v>237</v>
      </c>
      <c r="E82" s="757" t="s">
        <v>1741</v>
      </c>
      <c r="F82" s="37" t="s">
        <v>26</v>
      </c>
      <c r="G82" s="40">
        <v>18</v>
      </c>
      <c r="H82" s="22"/>
      <c r="I82" s="23"/>
    </row>
    <row r="83" spans="2:9" ht="25.5">
      <c r="B83" s="34">
        <v>74</v>
      </c>
      <c r="C83" s="35"/>
      <c r="D83" s="39" t="s">
        <v>238</v>
      </c>
      <c r="E83" s="757" t="s">
        <v>1713</v>
      </c>
      <c r="F83" s="37" t="s">
        <v>26</v>
      </c>
      <c r="G83" s="40">
        <v>4</v>
      </c>
      <c r="H83" s="22"/>
      <c r="I83" s="23"/>
    </row>
    <row r="84" spans="2:9" ht="25.5">
      <c r="B84" s="34">
        <v>75</v>
      </c>
      <c r="C84" s="35"/>
      <c r="D84" s="266" t="s">
        <v>239</v>
      </c>
      <c r="E84" s="272" t="s">
        <v>1742</v>
      </c>
      <c r="F84" s="268" t="s">
        <v>26</v>
      </c>
      <c r="G84" s="269">
        <v>1</v>
      </c>
      <c r="H84" s="22"/>
      <c r="I84" s="23"/>
    </row>
    <row r="85" spans="2:9" ht="25.5">
      <c r="B85" s="34">
        <v>76</v>
      </c>
      <c r="C85" s="35"/>
      <c r="D85" s="39" t="s">
        <v>239</v>
      </c>
      <c r="E85" s="757" t="s">
        <v>1743</v>
      </c>
      <c r="F85" s="37" t="s">
        <v>26</v>
      </c>
      <c r="G85" s="40">
        <v>1</v>
      </c>
      <c r="H85" s="22"/>
      <c r="I85" s="23"/>
    </row>
    <row r="86" spans="2:9" ht="25.5">
      <c r="B86" s="34">
        <v>77</v>
      </c>
      <c r="C86" s="35"/>
      <c r="D86" s="39" t="s">
        <v>239</v>
      </c>
      <c r="E86" s="757" t="s">
        <v>1744</v>
      </c>
      <c r="F86" s="37" t="s">
        <v>26</v>
      </c>
      <c r="G86" s="40">
        <v>1</v>
      </c>
      <c r="H86" s="22"/>
      <c r="I86" s="23"/>
    </row>
    <row r="87" spans="2:9" ht="25.5">
      <c r="B87" s="34">
        <v>78</v>
      </c>
      <c r="C87" s="35"/>
      <c r="D87" s="39" t="s">
        <v>239</v>
      </c>
      <c r="E87" s="757" t="s">
        <v>1745</v>
      </c>
      <c r="F87" s="37" t="s">
        <v>26</v>
      </c>
      <c r="G87" s="40">
        <v>2</v>
      </c>
      <c r="H87" s="22"/>
      <c r="I87" s="23"/>
    </row>
    <row r="88" spans="2:9" ht="25.5">
      <c r="B88" s="34">
        <v>79</v>
      </c>
      <c r="C88" s="35"/>
      <c r="D88" s="39" t="s">
        <v>240</v>
      </c>
      <c r="E88" s="757" t="s">
        <v>1746</v>
      </c>
      <c r="F88" s="37" t="s">
        <v>26</v>
      </c>
      <c r="G88" s="40">
        <v>1</v>
      </c>
      <c r="H88" s="22"/>
      <c r="I88" s="23"/>
    </row>
    <row r="89" spans="2:9" ht="25.5">
      <c r="B89" s="34">
        <v>80</v>
      </c>
      <c r="C89" s="35"/>
      <c r="D89" s="39" t="s">
        <v>240</v>
      </c>
      <c r="E89" s="757" t="s">
        <v>1747</v>
      </c>
      <c r="F89" s="37" t="s">
        <v>26</v>
      </c>
      <c r="G89" s="40">
        <v>1</v>
      </c>
      <c r="H89" s="22"/>
      <c r="I89" s="23"/>
    </row>
    <row r="90" spans="2:9">
      <c r="B90" s="34">
        <v>81</v>
      </c>
      <c r="C90" s="35"/>
      <c r="D90" s="266" t="s">
        <v>240</v>
      </c>
      <c r="E90" s="272" t="s">
        <v>1365</v>
      </c>
      <c r="F90" s="268" t="s">
        <v>26</v>
      </c>
      <c r="G90" s="269">
        <v>1</v>
      </c>
      <c r="H90" s="22"/>
      <c r="I90" s="23"/>
    </row>
    <row r="91" spans="2:9">
      <c r="B91" s="34">
        <v>82</v>
      </c>
      <c r="C91" s="35"/>
      <c r="D91" s="266" t="s">
        <v>240</v>
      </c>
      <c r="E91" s="272" t="s">
        <v>1366</v>
      </c>
      <c r="F91" s="268" t="s">
        <v>26</v>
      </c>
      <c r="G91" s="269">
        <v>1</v>
      </c>
      <c r="H91" s="22"/>
      <c r="I91" s="23"/>
    </row>
    <row r="92" spans="2:9">
      <c r="B92" s="34">
        <v>83</v>
      </c>
      <c r="C92" s="35"/>
      <c r="D92" s="39" t="s">
        <v>240</v>
      </c>
      <c r="E92" s="757" t="s">
        <v>241</v>
      </c>
      <c r="F92" s="37" t="s">
        <v>26</v>
      </c>
      <c r="G92" s="40">
        <v>2</v>
      </c>
      <c r="H92" s="22"/>
      <c r="I92" s="23"/>
    </row>
    <row r="93" spans="2:9" ht="38.25">
      <c r="B93" s="34">
        <v>84</v>
      </c>
      <c r="C93" s="35"/>
      <c r="D93" s="39" t="s">
        <v>242</v>
      </c>
      <c r="E93" s="757" t="s">
        <v>1748</v>
      </c>
      <c r="F93" s="37" t="s">
        <v>26</v>
      </c>
      <c r="G93" s="40">
        <v>4</v>
      </c>
      <c r="H93" s="22"/>
      <c r="I93" s="23"/>
    </row>
    <row r="94" spans="2:9" ht="25.5">
      <c r="B94" s="34">
        <v>85</v>
      </c>
      <c r="C94" s="35"/>
      <c r="D94" s="39" t="s">
        <v>243</v>
      </c>
      <c r="E94" s="39" t="s">
        <v>1727</v>
      </c>
      <c r="F94" s="37" t="s">
        <v>26</v>
      </c>
      <c r="G94" s="40">
        <v>7</v>
      </c>
      <c r="H94" s="22"/>
      <c r="I94" s="23"/>
    </row>
    <row r="95" spans="2:9" ht="25.5">
      <c r="B95" s="34">
        <v>86</v>
      </c>
      <c r="C95" s="35"/>
      <c r="D95" s="39" t="s">
        <v>243</v>
      </c>
      <c r="E95" s="39" t="s">
        <v>1728</v>
      </c>
      <c r="F95" s="37" t="s">
        <v>26</v>
      </c>
      <c r="G95" s="40">
        <v>26</v>
      </c>
      <c r="H95" s="22"/>
      <c r="I95" s="23"/>
    </row>
    <row r="96" spans="2:9" ht="25.5">
      <c r="B96" s="34">
        <v>87</v>
      </c>
      <c r="C96" s="35"/>
      <c r="D96" s="39" t="s">
        <v>243</v>
      </c>
      <c r="E96" s="39" t="s">
        <v>1729</v>
      </c>
      <c r="F96" s="37" t="s">
        <v>26</v>
      </c>
      <c r="G96" s="40">
        <v>1</v>
      </c>
      <c r="H96" s="22"/>
      <c r="I96" s="23"/>
    </row>
    <row r="97" spans="2:9" ht="25.5">
      <c r="B97" s="34">
        <v>88</v>
      </c>
      <c r="C97" s="35"/>
      <c r="D97" s="39" t="s">
        <v>243</v>
      </c>
      <c r="E97" s="39" t="s">
        <v>1730</v>
      </c>
      <c r="F97" s="37" t="s">
        <v>26</v>
      </c>
      <c r="G97" s="40">
        <v>14</v>
      </c>
      <c r="H97" s="22"/>
      <c r="I97" s="23"/>
    </row>
    <row r="98" spans="2:9" ht="25.5">
      <c r="B98" s="34">
        <v>89</v>
      </c>
      <c r="C98" s="35"/>
      <c r="D98" s="39" t="s">
        <v>243</v>
      </c>
      <c r="E98" s="39" t="s">
        <v>1731</v>
      </c>
      <c r="F98" s="37" t="s">
        <v>26</v>
      </c>
      <c r="G98" s="40">
        <v>14</v>
      </c>
      <c r="H98" s="22"/>
      <c r="I98" s="23"/>
    </row>
    <row r="99" spans="2:9" ht="25.5">
      <c r="B99" s="34">
        <v>90</v>
      </c>
      <c r="C99" s="35"/>
      <c r="D99" s="39" t="s">
        <v>243</v>
      </c>
      <c r="E99" s="39" t="s">
        <v>1732</v>
      </c>
      <c r="F99" s="37" t="s">
        <v>26</v>
      </c>
      <c r="G99" s="40">
        <v>12</v>
      </c>
      <c r="H99" s="22"/>
      <c r="I99" s="23"/>
    </row>
    <row r="100" spans="2:9" ht="25.5">
      <c r="B100" s="34">
        <v>91</v>
      </c>
      <c r="C100" s="35"/>
      <c r="D100" s="266" t="s">
        <v>243</v>
      </c>
      <c r="E100" s="272" t="s">
        <v>1733</v>
      </c>
      <c r="F100" s="268" t="s">
        <v>26</v>
      </c>
      <c r="G100" s="269">
        <v>4</v>
      </c>
      <c r="H100" s="22"/>
      <c r="I100" s="23"/>
    </row>
    <row r="101" spans="2:9" ht="25.5">
      <c r="B101" s="34">
        <v>92</v>
      </c>
      <c r="C101" s="35"/>
      <c r="D101" s="266" t="s">
        <v>243</v>
      </c>
      <c r="E101" s="272" t="s">
        <v>1734</v>
      </c>
      <c r="F101" s="268" t="s">
        <v>26</v>
      </c>
      <c r="G101" s="269">
        <v>1</v>
      </c>
      <c r="H101" s="22"/>
      <c r="I101" s="23"/>
    </row>
    <row r="102" spans="2:9" ht="38.25">
      <c r="B102" s="34">
        <v>93</v>
      </c>
      <c r="C102" s="35"/>
      <c r="D102" s="266" t="s">
        <v>243</v>
      </c>
      <c r="E102" s="272" t="s">
        <v>1715</v>
      </c>
      <c r="F102" s="268" t="s">
        <v>26</v>
      </c>
      <c r="G102" s="269">
        <v>4</v>
      </c>
      <c r="H102" s="22"/>
      <c r="I102" s="23"/>
    </row>
    <row r="103" spans="2:9" ht="38.25">
      <c r="B103" s="34">
        <v>94</v>
      </c>
      <c r="C103" s="35"/>
      <c r="D103" s="266" t="s">
        <v>243</v>
      </c>
      <c r="E103" s="272" t="s">
        <v>1716</v>
      </c>
      <c r="F103" s="268" t="s">
        <v>26</v>
      </c>
      <c r="G103" s="269">
        <v>2</v>
      </c>
      <c r="H103" s="22"/>
      <c r="I103" s="23"/>
    </row>
    <row r="104" spans="2:9" ht="38.25">
      <c r="B104" s="34">
        <v>95</v>
      </c>
      <c r="C104" s="35"/>
      <c r="D104" s="39" t="s">
        <v>243</v>
      </c>
      <c r="E104" s="757" t="s">
        <v>1717</v>
      </c>
      <c r="F104" s="37" t="s">
        <v>26</v>
      </c>
      <c r="G104" s="40">
        <v>5</v>
      </c>
      <c r="H104" s="22"/>
      <c r="I104" s="23"/>
    </row>
    <row r="105" spans="2:9" ht="25.5">
      <c r="B105" s="34">
        <v>96</v>
      </c>
      <c r="C105" s="35"/>
      <c r="D105" s="64" t="s">
        <v>243</v>
      </c>
      <c r="E105" s="272" t="s">
        <v>1718</v>
      </c>
      <c r="F105" s="65" t="s">
        <v>26</v>
      </c>
      <c r="G105" s="66">
        <v>2</v>
      </c>
      <c r="H105" s="22"/>
      <c r="I105" s="23"/>
    </row>
    <row r="106" spans="2:9">
      <c r="B106" s="34">
        <v>97</v>
      </c>
      <c r="C106" s="35"/>
      <c r="D106" s="39" t="s">
        <v>243</v>
      </c>
      <c r="E106" s="39" t="s">
        <v>244</v>
      </c>
      <c r="F106" s="37" t="s">
        <v>26</v>
      </c>
      <c r="G106" s="40">
        <v>6</v>
      </c>
      <c r="H106" s="22"/>
      <c r="I106" s="23"/>
    </row>
    <row r="107" spans="2:9">
      <c r="B107" s="34">
        <v>98</v>
      </c>
      <c r="C107" s="35"/>
      <c r="D107" s="39" t="s">
        <v>245</v>
      </c>
      <c r="E107" s="39" t="s">
        <v>246</v>
      </c>
      <c r="F107" s="37" t="s">
        <v>26</v>
      </c>
      <c r="G107" s="40">
        <v>2</v>
      </c>
      <c r="H107" s="22"/>
      <c r="I107" s="23"/>
    </row>
    <row r="108" spans="2:9">
      <c r="B108" s="34">
        <v>99</v>
      </c>
      <c r="C108" s="35"/>
      <c r="D108" s="39" t="s">
        <v>245</v>
      </c>
      <c r="E108" s="39" t="s">
        <v>247</v>
      </c>
      <c r="F108" s="37" t="s">
        <v>26</v>
      </c>
      <c r="G108" s="40">
        <v>3</v>
      </c>
      <c r="H108" s="22"/>
      <c r="I108" s="23"/>
    </row>
    <row r="109" spans="2:9">
      <c r="B109" s="34">
        <v>100</v>
      </c>
      <c r="C109" s="35"/>
      <c r="D109" s="39" t="s">
        <v>245</v>
      </c>
      <c r="E109" s="39" t="s">
        <v>248</v>
      </c>
      <c r="F109" s="37" t="s">
        <v>26</v>
      </c>
      <c r="G109" s="40">
        <v>1</v>
      </c>
      <c r="H109" s="22"/>
      <c r="I109" s="23"/>
    </row>
    <row r="110" spans="2:9">
      <c r="B110" s="34">
        <v>101</v>
      </c>
      <c r="C110" s="35"/>
      <c r="D110" s="39" t="s">
        <v>245</v>
      </c>
      <c r="E110" s="39" t="s">
        <v>249</v>
      </c>
      <c r="F110" s="37" t="s">
        <v>26</v>
      </c>
      <c r="G110" s="40">
        <v>2</v>
      </c>
      <c r="H110" s="22"/>
      <c r="I110" s="23"/>
    </row>
    <row r="111" spans="2:9">
      <c r="B111" s="34">
        <v>102</v>
      </c>
      <c r="C111" s="35"/>
      <c r="D111" s="39" t="s">
        <v>245</v>
      </c>
      <c r="E111" s="39" t="s">
        <v>250</v>
      </c>
      <c r="F111" s="37" t="s">
        <v>26</v>
      </c>
      <c r="G111" s="40">
        <v>6</v>
      </c>
      <c r="H111" s="22"/>
      <c r="I111" s="23"/>
    </row>
    <row r="112" spans="2:9">
      <c r="B112" s="34">
        <v>103</v>
      </c>
      <c r="C112" s="35"/>
      <c r="D112" s="39" t="s">
        <v>245</v>
      </c>
      <c r="E112" s="39" t="s">
        <v>251</v>
      </c>
      <c r="F112" s="37" t="s">
        <v>26</v>
      </c>
      <c r="G112" s="40">
        <v>2</v>
      </c>
      <c r="H112" s="22"/>
      <c r="I112" s="23"/>
    </row>
    <row r="113" spans="2:9">
      <c r="B113" s="34">
        <v>104</v>
      </c>
      <c r="C113" s="35"/>
      <c r="D113" s="266" t="s">
        <v>245</v>
      </c>
      <c r="E113" s="272" t="s">
        <v>1367</v>
      </c>
      <c r="F113" s="268" t="s">
        <v>26</v>
      </c>
      <c r="G113" s="269">
        <v>2</v>
      </c>
      <c r="H113" s="22"/>
      <c r="I113" s="23"/>
    </row>
    <row r="114" spans="2:9">
      <c r="B114" s="34">
        <v>105</v>
      </c>
      <c r="C114" s="35"/>
      <c r="D114" s="266" t="s">
        <v>245</v>
      </c>
      <c r="E114" s="272" t="s">
        <v>1368</v>
      </c>
      <c r="F114" s="268" t="s">
        <v>26</v>
      </c>
      <c r="G114" s="269">
        <v>1</v>
      </c>
      <c r="H114" s="22"/>
      <c r="I114" s="23"/>
    </row>
    <row r="115" spans="2:9">
      <c r="B115" s="34">
        <v>106</v>
      </c>
      <c r="C115" s="35"/>
      <c r="D115" s="266" t="s">
        <v>245</v>
      </c>
      <c r="E115" s="272" t="s">
        <v>1369</v>
      </c>
      <c r="F115" s="268" t="s">
        <v>26</v>
      </c>
      <c r="G115" s="269">
        <v>1</v>
      </c>
      <c r="H115" s="22"/>
      <c r="I115" s="23"/>
    </row>
    <row r="116" spans="2:9">
      <c r="B116" s="34">
        <v>107</v>
      </c>
      <c r="C116" s="35"/>
      <c r="D116" s="39" t="s">
        <v>245</v>
      </c>
      <c r="E116" s="39" t="s">
        <v>252</v>
      </c>
      <c r="F116" s="37" t="s">
        <v>26</v>
      </c>
      <c r="G116" s="40">
        <v>2</v>
      </c>
      <c r="H116" s="22"/>
      <c r="I116" s="23"/>
    </row>
    <row r="117" spans="2:9">
      <c r="B117" s="34">
        <v>108</v>
      </c>
      <c r="C117" s="35"/>
      <c r="D117" s="266" t="s">
        <v>245</v>
      </c>
      <c r="E117" s="272" t="s">
        <v>1370</v>
      </c>
      <c r="F117" s="268" t="s">
        <v>26</v>
      </c>
      <c r="G117" s="269">
        <v>3</v>
      </c>
      <c r="H117" s="22"/>
      <c r="I117" s="23"/>
    </row>
    <row r="118" spans="2:9">
      <c r="B118" s="34">
        <v>109</v>
      </c>
      <c r="C118" s="35"/>
      <c r="D118" s="266" t="s">
        <v>245</v>
      </c>
      <c r="E118" s="272" t="s">
        <v>1371</v>
      </c>
      <c r="F118" s="268" t="s">
        <v>26</v>
      </c>
      <c r="G118" s="269">
        <v>9</v>
      </c>
      <c r="H118" s="22"/>
      <c r="I118" s="23"/>
    </row>
    <row r="119" spans="2:9">
      <c r="B119" s="34">
        <v>110</v>
      </c>
      <c r="C119" s="35"/>
      <c r="D119" s="266" t="s">
        <v>245</v>
      </c>
      <c r="E119" s="272" t="s">
        <v>1372</v>
      </c>
      <c r="F119" s="268" t="s">
        <v>26</v>
      </c>
      <c r="G119" s="269">
        <v>1</v>
      </c>
      <c r="H119" s="22"/>
      <c r="I119" s="23"/>
    </row>
    <row r="120" spans="2:9">
      <c r="B120" s="34">
        <v>111</v>
      </c>
      <c r="C120" s="35"/>
      <c r="D120" s="39" t="s">
        <v>245</v>
      </c>
      <c r="E120" s="39" t="s">
        <v>253</v>
      </c>
      <c r="F120" s="37" t="s">
        <v>26</v>
      </c>
      <c r="G120" s="40">
        <v>1</v>
      </c>
      <c r="H120" s="22"/>
      <c r="I120" s="23"/>
    </row>
    <row r="121" spans="2:9">
      <c r="B121" s="34">
        <v>112</v>
      </c>
      <c r="C121" s="35"/>
      <c r="D121" s="39" t="s">
        <v>245</v>
      </c>
      <c r="E121" s="39" t="s">
        <v>254</v>
      </c>
      <c r="F121" s="37" t="s">
        <v>26</v>
      </c>
      <c r="G121" s="40">
        <v>1</v>
      </c>
      <c r="H121" s="22"/>
      <c r="I121" s="23"/>
    </row>
    <row r="122" spans="2:9" ht="38.25">
      <c r="B122" s="34">
        <v>113</v>
      </c>
      <c r="C122" s="35"/>
      <c r="D122" s="39" t="s">
        <v>255</v>
      </c>
      <c r="E122" s="757" t="s">
        <v>1719</v>
      </c>
      <c r="F122" s="37" t="s">
        <v>26</v>
      </c>
      <c r="G122" s="40">
        <v>1</v>
      </c>
      <c r="H122" s="22"/>
      <c r="I122" s="23"/>
    </row>
    <row r="123" spans="2:9" ht="38.25">
      <c r="B123" s="34">
        <v>114</v>
      </c>
      <c r="C123" s="35"/>
      <c r="D123" s="39" t="s">
        <v>255</v>
      </c>
      <c r="E123" s="757" t="s">
        <v>1720</v>
      </c>
      <c r="F123" s="37" t="s">
        <v>26</v>
      </c>
      <c r="G123" s="40">
        <v>1</v>
      </c>
      <c r="H123" s="22"/>
      <c r="I123" s="23"/>
    </row>
    <row r="124" spans="2:9" ht="38.25">
      <c r="B124" s="34">
        <v>115</v>
      </c>
      <c r="C124" s="35"/>
      <c r="D124" s="266" t="s">
        <v>255</v>
      </c>
      <c r="E124" s="272" t="s">
        <v>1721</v>
      </c>
      <c r="F124" s="268" t="s">
        <v>26</v>
      </c>
      <c r="G124" s="269">
        <v>3</v>
      </c>
      <c r="H124" s="22"/>
      <c r="I124" s="23"/>
    </row>
    <row r="125" spans="2:9" ht="38.25">
      <c r="B125" s="34">
        <v>116</v>
      </c>
      <c r="C125" s="35"/>
      <c r="D125" s="266" t="s">
        <v>255</v>
      </c>
      <c r="E125" s="272" t="s">
        <v>1712</v>
      </c>
      <c r="F125" s="268" t="s">
        <v>26</v>
      </c>
      <c r="G125" s="269">
        <v>1</v>
      </c>
      <c r="H125" s="22"/>
      <c r="I125" s="23"/>
    </row>
    <row r="126" spans="2:9" ht="38.25">
      <c r="B126" s="34">
        <v>117</v>
      </c>
      <c r="C126" s="35"/>
      <c r="D126" s="64" t="s">
        <v>255</v>
      </c>
      <c r="E126" s="274" t="s">
        <v>1722</v>
      </c>
      <c r="F126" s="65" t="s">
        <v>26</v>
      </c>
      <c r="G126" s="66">
        <v>1</v>
      </c>
      <c r="H126" s="22"/>
      <c r="I126" s="23"/>
    </row>
    <row r="127" spans="2:9" ht="38.25">
      <c r="B127" s="34">
        <v>118</v>
      </c>
      <c r="C127" s="35"/>
      <c r="D127" s="39" t="s">
        <v>255</v>
      </c>
      <c r="E127" s="757" t="s">
        <v>1723</v>
      </c>
      <c r="F127" s="37" t="s">
        <v>26</v>
      </c>
      <c r="G127" s="40">
        <v>4</v>
      </c>
      <c r="H127" s="22"/>
      <c r="I127" s="23"/>
    </row>
    <row r="128" spans="2:9" ht="38.25">
      <c r="B128" s="34">
        <v>119</v>
      </c>
      <c r="C128" s="35"/>
      <c r="D128" s="39" t="s">
        <v>255</v>
      </c>
      <c r="E128" s="757" t="s">
        <v>1724</v>
      </c>
      <c r="F128" s="37" t="s">
        <v>26</v>
      </c>
      <c r="G128" s="40">
        <v>4</v>
      </c>
      <c r="H128" s="22"/>
      <c r="I128" s="23"/>
    </row>
    <row r="129" spans="2:9" ht="38.25">
      <c r="B129" s="34">
        <v>120</v>
      </c>
      <c r="C129" s="35"/>
      <c r="D129" s="39" t="s">
        <v>255</v>
      </c>
      <c r="E129" s="757" t="s">
        <v>1725</v>
      </c>
      <c r="F129" s="37" t="s">
        <v>26</v>
      </c>
      <c r="G129" s="40">
        <v>5</v>
      </c>
      <c r="H129" s="22"/>
      <c r="I129" s="23"/>
    </row>
    <row r="130" spans="2:9">
      <c r="B130" s="34">
        <v>121</v>
      </c>
      <c r="C130" s="35"/>
      <c r="D130" s="39" t="s">
        <v>256</v>
      </c>
      <c r="E130" s="39"/>
      <c r="F130" s="37" t="s">
        <v>26</v>
      </c>
      <c r="G130" s="40">
        <v>156</v>
      </c>
      <c r="H130" s="22"/>
      <c r="I130" s="23"/>
    </row>
    <row r="131" spans="2:9" ht="25.5">
      <c r="B131" s="34">
        <v>122</v>
      </c>
      <c r="C131" s="35"/>
      <c r="D131" s="757" t="s">
        <v>1714</v>
      </c>
      <c r="E131" s="39" t="s">
        <v>257</v>
      </c>
      <c r="F131" s="37" t="s">
        <v>258</v>
      </c>
      <c r="G131" s="40">
        <v>100</v>
      </c>
      <c r="H131" s="22"/>
      <c r="I131" s="23"/>
    </row>
    <row r="132" spans="2:9" ht="25.5">
      <c r="B132" s="34">
        <v>123</v>
      </c>
      <c r="C132" s="35"/>
      <c r="D132" s="757" t="s">
        <v>1714</v>
      </c>
      <c r="E132" s="39" t="s">
        <v>259</v>
      </c>
      <c r="F132" s="37" t="s">
        <v>258</v>
      </c>
      <c r="G132" s="40">
        <v>1200</v>
      </c>
      <c r="H132" s="22"/>
      <c r="I132" s="23"/>
    </row>
    <row r="133" spans="2:9" ht="25.5">
      <c r="B133" s="34">
        <v>124</v>
      </c>
      <c r="C133" s="35"/>
      <c r="D133" s="757" t="s">
        <v>1726</v>
      </c>
      <c r="E133" s="39" t="s">
        <v>260</v>
      </c>
      <c r="F133" s="37" t="s">
        <v>258</v>
      </c>
      <c r="G133" s="40">
        <v>450</v>
      </c>
      <c r="H133" s="22"/>
      <c r="I133" s="23"/>
    </row>
    <row r="134" spans="2:9">
      <c r="B134" s="34">
        <v>125</v>
      </c>
      <c r="C134" s="35"/>
      <c r="D134" s="39" t="s">
        <v>261</v>
      </c>
      <c r="E134" s="39"/>
      <c r="F134" s="37" t="s">
        <v>44</v>
      </c>
      <c r="G134" s="40">
        <v>1</v>
      </c>
      <c r="H134" s="22"/>
      <c r="I134" s="23"/>
    </row>
    <row r="135" spans="2:9">
      <c r="B135" s="34">
        <v>126</v>
      </c>
      <c r="C135" s="35"/>
      <c r="D135" s="39" t="s">
        <v>262</v>
      </c>
      <c r="E135" s="39"/>
      <c r="F135" s="37" t="s">
        <v>44</v>
      </c>
      <c r="G135" s="40">
        <v>1</v>
      </c>
      <c r="H135" s="22"/>
      <c r="I135" s="23"/>
    </row>
    <row r="136" spans="2:9">
      <c r="B136" s="34">
        <v>127</v>
      </c>
      <c r="C136" s="35"/>
      <c r="D136" s="39" t="s">
        <v>263</v>
      </c>
      <c r="E136" s="39"/>
      <c r="F136" s="37" t="s">
        <v>44</v>
      </c>
      <c r="G136" s="40">
        <v>1</v>
      </c>
      <c r="H136" s="22"/>
      <c r="I136" s="23"/>
    </row>
    <row r="137" spans="2:9" ht="25.5">
      <c r="B137" s="34">
        <v>128</v>
      </c>
      <c r="C137" s="35"/>
      <c r="D137" s="39" t="s">
        <v>264</v>
      </c>
      <c r="E137" s="39"/>
      <c r="F137" s="37" t="s">
        <v>44</v>
      </c>
      <c r="G137" s="40">
        <v>1</v>
      </c>
      <c r="H137" s="22"/>
      <c r="I137" s="23"/>
    </row>
    <row r="138" spans="2:9" s="5" customFormat="1">
      <c r="B138" s="8"/>
      <c r="C138" s="9"/>
      <c r="D138" s="10"/>
      <c r="E138" s="10"/>
      <c r="F138" s="11"/>
      <c r="G138" s="21"/>
      <c r="H138" s="24"/>
      <c r="I138" s="25"/>
    </row>
  </sheetData>
  <mergeCells count="10">
    <mergeCell ref="B1:D1"/>
    <mergeCell ref="B2:I2"/>
    <mergeCell ref="D3:I3"/>
    <mergeCell ref="D4:I4"/>
    <mergeCell ref="D5:I5"/>
    <mergeCell ref="B7:B8"/>
    <mergeCell ref="C7:C8"/>
    <mergeCell ref="F7:F8"/>
    <mergeCell ref="G7:G8"/>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77"/>
  <sheetViews>
    <sheetView showZeros="0" view="pageBreakPreview" topLeftCell="B61" zoomScale="80" zoomScaleNormal="100" zoomScaleSheetLayoutView="80" workbookViewId="0">
      <selection activeCell="O69" sqref="O69"/>
    </sheetView>
  </sheetViews>
  <sheetFormatPr defaultColWidth="9.140625" defaultRowHeight="14.25"/>
  <cols>
    <col min="1" max="1" width="9.140625" style="1"/>
    <col min="2" max="2" width="12.140625" style="1" customWidth="1"/>
    <col min="3" max="3" width="16.28515625" style="1" hidden="1" customWidth="1"/>
    <col min="4" max="4" width="47" style="1" customWidth="1"/>
    <col min="5" max="5" width="24.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632"/>
      <c r="F1" s="14" t="str">
        <f ca="1">MID(CELL("filename",B1), FIND("]", CELL("filename",B1))+ 1, 255)</f>
        <v>2,5</v>
      </c>
      <c r="G1" s="14"/>
      <c r="H1" s="14"/>
      <c r="I1" s="14"/>
    </row>
    <row r="2" spans="2:9" s="3" customFormat="1" ht="15">
      <c r="B2" s="801" t="str">
        <f>D9</f>
        <v>Gaisa kondicionēšana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308</v>
      </c>
      <c r="E9" s="823"/>
      <c r="F9" s="633"/>
      <c r="G9" s="634"/>
      <c r="H9" s="22"/>
      <c r="I9" s="23"/>
    </row>
    <row r="10" spans="2:9" ht="38.25">
      <c r="B10" s="258">
        <v>1</v>
      </c>
      <c r="C10" s="635"/>
      <c r="D10" s="670" t="s">
        <v>1656</v>
      </c>
      <c r="E10" s="759" t="s">
        <v>1757</v>
      </c>
      <c r="F10" s="94" t="s">
        <v>44</v>
      </c>
      <c r="G10" s="636">
        <v>1</v>
      </c>
      <c r="H10" s="22"/>
      <c r="I10" s="23"/>
    </row>
    <row r="11" spans="2:9" ht="38.25">
      <c r="B11" s="258">
        <v>2</v>
      </c>
      <c r="C11" s="635"/>
      <c r="D11" s="270" t="s">
        <v>1373</v>
      </c>
      <c r="E11" s="93" t="s">
        <v>266</v>
      </c>
      <c r="F11" s="94" t="s">
        <v>44</v>
      </c>
      <c r="G11" s="636">
        <v>2</v>
      </c>
      <c r="H11" s="22"/>
      <c r="I11" s="23"/>
    </row>
    <row r="12" spans="2:9">
      <c r="B12" s="258">
        <v>3</v>
      </c>
      <c r="C12" s="635"/>
      <c r="D12" s="93" t="s">
        <v>267</v>
      </c>
      <c r="E12" s="93"/>
      <c r="F12" s="94" t="s">
        <v>44</v>
      </c>
      <c r="G12" s="636">
        <v>2</v>
      </c>
      <c r="H12" s="22"/>
      <c r="I12" s="23"/>
    </row>
    <row r="13" spans="2:9" ht="25.5">
      <c r="B13" s="258">
        <v>4</v>
      </c>
      <c r="C13" s="635"/>
      <c r="D13" s="270" t="s">
        <v>141</v>
      </c>
      <c r="E13" s="671" t="s">
        <v>170</v>
      </c>
      <c r="F13" s="94" t="s">
        <v>26</v>
      </c>
      <c r="G13" s="636">
        <v>1</v>
      </c>
      <c r="H13" s="22"/>
      <c r="I13" s="23"/>
    </row>
    <row r="14" spans="2:9" ht="25.5">
      <c r="B14" s="258">
        <v>5</v>
      </c>
      <c r="C14" s="635"/>
      <c r="D14" s="93" t="s">
        <v>141</v>
      </c>
      <c r="E14" s="93" t="s">
        <v>156</v>
      </c>
      <c r="F14" s="94" t="s">
        <v>26</v>
      </c>
      <c r="G14" s="636">
        <v>1</v>
      </c>
      <c r="H14" s="22"/>
      <c r="I14" s="23"/>
    </row>
    <row r="15" spans="2:9" ht="25.5">
      <c r="B15" s="258">
        <v>6</v>
      </c>
      <c r="C15" s="635"/>
      <c r="D15" s="93" t="s">
        <v>141</v>
      </c>
      <c r="E15" s="93" t="s">
        <v>159</v>
      </c>
      <c r="F15" s="94" t="s">
        <v>26</v>
      </c>
      <c r="G15" s="636">
        <v>1</v>
      </c>
      <c r="H15" s="22"/>
      <c r="I15" s="23"/>
    </row>
    <row r="16" spans="2:9" ht="25.5">
      <c r="B16" s="258">
        <v>7</v>
      </c>
      <c r="C16" s="635"/>
      <c r="D16" s="93" t="s">
        <v>141</v>
      </c>
      <c r="E16" s="93" t="s">
        <v>268</v>
      </c>
      <c r="F16" s="94" t="s">
        <v>26</v>
      </c>
      <c r="G16" s="636">
        <v>1</v>
      </c>
      <c r="H16" s="22"/>
      <c r="I16" s="23"/>
    </row>
    <row r="17" spans="2:9">
      <c r="B17" s="258">
        <v>8</v>
      </c>
      <c r="C17" s="635"/>
      <c r="D17" s="270" t="s">
        <v>162</v>
      </c>
      <c r="E17" s="760" t="s">
        <v>1374</v>
      </c>
      <c r="F17" s="94" t="s">
        <v>44</v>
      </c>
      <c r="G17" s="636">
        <v>2</v>
      </c>
      <c r="H17" s="22"/>
      <c r="I17" s="23"/>
    </row>
    <row r="18" spans="2:9">
      <c r="B18" s="258">
        <v>9</v>
      </c>
      <c r="C18" s="635"/>
      <c r="D18" s="270" t="s">
        <v>162</v>
      </c>
      <c r="E18" s="672" t="s">
        <v>167</v>
      </c>
      <c r="F18" s="94" t="s">
        <v>44</v>
      </c>
      <c r="G18" s="636">
        <v>2</v>
      </c>
      <c r="H18" s="22"/>
      <c r="I18" s="23"/>
    </row>
    <row r="19" spans="2:9">
      <c r="B19" s="258">
        <v>10</v>
      </c>
      <c r="C19" s="635"/>
      <c r="D19" s="270" t="s">
        <v>162</v>
      </c>
      <c r="E19" s="672" t="s">
        <v>1375</v>
      </c>
      <c r="F19" s="94" t="s">
        <v>44</v>
      </c>
      <c r="G19" s="636">
        <v>2</v>
      </c>
      <c r="H19" s="22"/>
      <c r="I19" s="23"/>
    </row>
    <row r="20" spans="2:9" ht="25.5">
      <c r="B20" s="258">
        <v>11</v>
      </c>
      <c r="C20" s="635"/>
      <c r="D20" s="93" t="s">
        <v>162</v>
      </c>
      <c r="E20" s="93" t="s">
        <v>269</v>
      </c>
      <c r="F20" s="94" t="s">
        <v>44</v>
      </c>
      <c r="G20" s="636">
        <v>1</v>
      </c>
      <c r="H20" s="22"/>
      <c r="I20" s="23"/>
    </row>
    <row r="21" spans="2:9" ht="25.5">
      <c r="B21" s="258">
        <v>12</v>
      </c>
      <c r="C21" s="635"/>
      <c r="D21" s="93" t="s">
        <v>162</v>
      </c>
      <c r="E21" s="93" t="s">
        <v>270</v>
      </c>
      <c r="F21" s="94" t="s">
        <v>44</v>
      </c>
      <c r="G21" s="636">
        <v>1</v>
      </c>
      <c r="H21" s="22"/>
      <c r="I21" s="23"/>
    </row>
    <row r="22" spans="2:9">
      <c r="B22" s="258">
        <v>13</v>
      </c>
      <c r="C22" s="635"/>
      <c r="D22" s="673" t="s">
        <v>271</v>
      </c>
      <c r="E22" s="672" t="s">
        <v>365</v>
      </c>
      <c r="F22" s="94" t="s">
        <v>26</v>
      </c>
      <c r="G22" s="636">
        <v>2</v>
      </c>
      <c r="H22" s="22"/>
      <c r="I22" s="23"/>
    </row>
    <row r="23" spans="2:9">
      <c r="B23" s="258">
        <v>14</v>
      </c>
      <c r="C23" s="635"/>
      <c r="D23" s="93" t="s">
        <v>271</v>
      </c>
      <c r="E23" s="93" t="s">
        <v>272</v>
      </c>
      <c r="F23" s="94" t="s">
        <v>26</v>
      </c>
      <c r="G23" s="636">
        <v>2</v>
      </c>
      <c r="H23" s="22"/>
      <c r="I23" s="23"/>
    </row>
    <row r="24" spans="2:9">
      <c r="B24" s="258">
        <v>15</v>
      </c>
      <c r="C24" s="635"/>
      <c r="D24" s="93" t="s">
        <v>271</v>
      </c>
      <c r="E24" s="93" t="s">
        <v>274</v>
      </c>
      <c r="F24" s="94" t="s">
        <v>26</v>
      </c>
      <c r="G24" s="636">
        <v>2</v>
      </c>
      <c r="H24" s="22"/>
      <c r="I24" s="23"/>
    </row>
    <row r="25" spans="2:9">
      <c r="B25" s="258">
        <v>16</v>
      </c>
      <c r="C25" s="635"/>
      <c r="D25" s="93" t="s">
        <v>271</v>
      </c>
      <c r="E25" s="93" t="s">
        <v>275</v>
      </c>
      <c r="F25" s="94" t="s">
        <v>26</v>
      </c>
      <c r="G25" s="636">
        <v>2</v>
      </c>
      <c r="H25" s="22"/>
      <c r="I25" s="23"/>
    </row>
    <row r="26" spans="2:9">
      <c r="B26" s="258">
        <v>17</v>
      </c>
      <c r="C26" s="635"/>
      <c r="D26" s="93" t="s">
        <v>271</v>
      </c>
      <c r="E26" s="93" t="s">
        <v>276</v>
      </c>
      <c r="F26" s="94" t="s">
        <v>26</v>
      </c>
      <c r="G26" s="636">
        <v>2</v>
      </c>
      <c r="H26" s="22"/>
      <c r="I26" s="23"/>
    </row>
    <row r="27" spans="2:9">
      <c r="B27" s="258">
        <v>18</v>
      </c>
      <c r="C27" s="635"/>
      <c r="D27" s="270" t="s">
        <v>173</v>
      </c>
      <c r="E27" s="672" t="s">
        <v>365</v>
      </c>
      <c r="F27" s="94" t="s">
        <v>26</v>
      </c>
      <c r="G27" s="636">
        <v>1</v>
      </c>
      <c r="H27" s="22"/>
      <c r="I27" s="23"/>
    </row>
    <row r="28" spans="2:9">
      <c r="B28" s="258">
        <v>19</v>
      </c>
      <c r="C28" s="635"/>
      <c r="D28" s="93" t="s">
        <v>173</v>
      </c>
      <c r="E28" s="93" t="s">
        <v>272</v>
      </c>
      <c r="F28" s="94" t="s">
        <v>26</v>
      </c>
      <c r="G28" s="636">
        <v>1</v>
      </c>
      <c r="H28" s="22"/>
      <c r="I28" s="23"/>
    </row>
    <row r="29" spans="2:9">
      <c r="B29" s="258">
        <v>20</v>
      </c>
      <c r="C29" s="635"/>
      <c r="D29" s="93" t="s">
        <v>173</v>
      </c>
      <c r="E29" s="93" t="s">
        <v>274</v>
      </c>
      <c r="F29" s="94" t="s">
        <v>26</v>
      </c>
      <c r="G29" s="636">
        <v>1</v>
      </c>
      <c r="H29" s="22"/>
      <c r="I29" s="23"/>
    </row>
    <row r="30" spans="2:9">
      <c r="B30" s="258">
        <v>21</v>
      </c>
      <c r="C30" s="635"/>
      <c r="D30" s="93" t="s">
        <v>173</v>
      </c>
      <c r="E30" s="93" t="s">
        <v>275</v>
      </c>
      <c r="F30" s="94" t="s">
        <v>26</v>
      </c>
      <c r="G30" s="636">
        <v>1</v>
      </c>
      <c r="H30" s="22"/>
      <c r="I30" s="23"/>
    </row>
    <row r="31" spans="2:9">
      <c r="B31" s="258">
        <v>22</v>
      </c>
      <c r="C31" s="635"/>
      <c r="D31" s="93" t="s">
        <v>171</v>
      </c>
      <c r="E31" s="93" t="s">
        <v>277</v>
      </c>
      <c r="F31" s="94" t="s">
        <v>26</v>
      </c>
      <c r="G31" s="636">
        <v>8</v>
      </c>
      <c r="H31" s="22"/>
      <c r="I31" s="23"/>
    </row>
    <row r="32" spans="2:9">
      <c r="B32" s="258">
        <v>23</v>
      </c>
      <c r="C32" s="635"/>
      <c r="D32" s="93" t="s">
        <v>278</v>
      </c>
      <c r="E32" s="93" t="s">
        <v>279</v>
      </c>
      <c r="F32" s="94" t="s">
        <v>26</v>
      </c>
      <c r="G32" s="636">
        <v>12</v>
      </c>
      <c r="H32" s="22"/>
      <c r="I32" s="23"/>
    </row>
    <row r="33" spans="2:9">
      <c r="B33" s="258">
        <v>24</v>
      </c>
      <c r="C33" s="635"/>
      <c r="D33" s="93" t="s">
        <v>280</v>
      </c>
      <c r="E33" s="93" t="s">
        <v>177</v>
      </c>
      <c r="F33" s="94" t="s">
        <v>26</v>
      </c>
      <c r="G33" s="636">
        <v>12</v>
      </c>
      <c r="H33" s="22"/>
      <c r="I33" s="23"/>
    </row>
    <row r="34" spans="2:9">
      <c r="B34" s="258">
        <v>25</v>
      </c>
      <c r="C34" s="635"/>
      <c r="D34" s="93" t="s">
        <v>179</v>
      </c>
      <c r="E34" s="93" t="s">
        <v>277</v>
      </c>
      <c r="F34" s="94" t="s">
        <v>26</v>
      </c>
      <c r="G34" s="636">
        <v>10</v>
      </c>
      <c r="H34" s="22"/>
      <c r="I34" s="23"/>
    </row>
    <row r="35" spans="2:9">
      <c r="B35" s="258">
        <v>26</v>
      </c>
      <c r="C35" s="635"/>
      <c r="D35" s="93" t="s">
        <v>178</v>
      </c>
      <c r="E35" s="93" t="s">
        <v>277</v>
      </c>
      <c r="F35" s="94" t="s">
        <v>26</v>
      </c>
      <c r="G35" s="636">
        <v>8</v>
      </c>
      <c r="H35" s="22"/>
      <c r="I35" s="23"/>
    </row>
    <row r="36" spans="2:9">
      <c r="B36" s="258">
        <v>27</v>
      </c>
      <c r="C36" s="635"/>
      <c r="D36" s="674" t="s">
        <v>153</v>
      </c>
      <c r="E36" s="672" t="s">
        <v>365</v>
      </c>
      <c r="F36" s="94" t="s">
        <v>146</v>
      </c>
      <c r="G36" s="636">
        <v>30</v>
      </c>
      <c r="H36" s="22"/>
      <c r="I36" s="23"/>
    </row>
    <row r="37" spans="2:9">
      <c r="B37" s="258">
        <v>28</v>
      </c>
      <c r="C37" s="635"/>
      <c r="D37" s="93" t="s">
        <v>153</v>
      </c>
      <c r="E37" s="93" t="s">
        <v>272</v>
      </c>
      <c r="F37" s="94" t="s">
        <v>146</v>
      </c>
      <c r="G37" s="636">
        <v>30</v>
      </c>
      <c r="H37" s="22"/>
      <c r="I37" s="23"/>
    </row>
    <row r="38" spans="2:9">
      <c r="B38" s="258">
        <v>29</v>
      </c>
      <c r="C38" s="635"/>
      <c r="D38" s="93" t="s">
        <v>153</v>
      </c>
      <c r="E38" s="93" t="s">
        <v>281</v>
      </c>
      <c r="F38" s="94" t="s">
        <v>146</v>
      </c>
      <c r="G38" s="636">
        <v>5</v>
      </c>
      <c r="H38" s="22"/>
      <c r="I38" s="23"/>
    </row>
    <row r="39" spans="2:9">
      <c r="B39" s="258">
        <v>30</v>
      </c>
      <c r="C39" s="635"/>
      <c r="D39" s="93" t="s">
        <v>153</v>
      </c>
      <c r="E39" s="93" t="s">
        <v>274</v>
      </c>
      <c r="F39" s="94" t="s">
        <v>146</v>
      </c>
      <c r="G39" s="636">
        <v>10</v>
      </c>
      <c r="H39" s="22"/>
      <c r="I39" s="23"/>
    </row>
    <row r="40" spans="2:9">
      <c r="B40" s="258">
        <v>31</v>
      </c>
      <c r="C40" s="635"/>
      <c r="D40" s="93" t="s">
        <v>153</v>
      </c>
      <c r="E40" s="93" t="s">
        <v>275</v>
      </c>
      <c r="F40" s="94" t="s">
        <v>146</v>
      </c>
      <c r="G40" s="636">
        <v>10</v>
      </c>
      <c r="H40" s="22"/>
      <c r="I40" s="23"/>
    </row>
    <row r="41" spans="2:9">
      <c r="B41" s="258">
        <v>32</v>
      </c>
      <c r="C41" s="635"/>
      <c r="D41" s="93" t="s">
        <v>153</v>
      </c>
      <c r="E41" s="93" t="s">
        <v>276</v>
      </c>
      <c r="F41" s="94" t="s">
        <v>146</v>
      </c>
      <c r="G41" s="636">
        <v>40</v>
      </c>
      <c r="H41" s="22"/>
      <c r="I41" s="23"/>
    </row>
    <row r="42" spans="2:9">
      <c r="B42" s="258">
        <v>33</v>
      </c>
      <c r="C42" s="635"/>
      <c r="D42" s="93" t="s">
        <v>160</v>
      </c>
      <c r="E42" s="93" t="s">
        <v>161</v>
      </c>
      <c r="F42" s="94" t="s">
        <v>146</v>
      </c>
      <c r="G42" s="636">
        <v>4</v>
      </c>
      <c r="H42" s="22"/>
      <c r="I42" s="23"/>
    </row>
    <row r="43" spans="2:9">
      <c r="B43" s="258">
        <v>34</v>
      </c>
      <c r="C43" s="635"/>
      <c r="D43" s="93" t="s">
        <v>282</v>
      </c>
      <c r="E43" s="93" t="s">
        <v>283</v>
      </c>
      <c r="F43" s="94" t="s">
        <v>146</v>
      </c>
      <c r="G43" s="636">
        <v>20</v>
      </c>
      <c r="H43" s="22"/>
      <c r="I43" s="23"/>
    </row>
    <row r="44" spans="2:9">
      <c r="B44" s="258">
        <v>35</v>
      </c>
      <c r="C44" s="635"/>
      <c r="D44" s="93" t="s">
        <v>282</v>
      </c>
      <c r="E44" s="93" t="s">
        <v>284</v>
      </c>
      <c r="F44" s="94" t="s">
        <v>146</v>
      </c>
      <c r="G44" s="636">
        <v>20</v>
      </c>
      <c r="H44" s="22"/>
      <c r="I44" s="23"/>
    </row>
    <row r="45" spans="2:9">
      <c r="B45" s="258">
        <v>36</v>
      </c>
      <c r="C45" s="635"/>
      <c r="D45" s="93" t="s">
        <v>285</v>
      </c>
      <c r="E45" s="637">
        <v>0.35</v>
      </c>
      <c r="F45" s="94" t="s">
        <v>286</v>
      </c>
      <c r="G45" s="636">
        <v>1500</v>
      </c>
      <c r="H45" s="22"/>
      <c r="I45" s="23"/>
    </row>
    <row r="46" spans="2:9">
      <c r="B46" s="258">
        <v>37</v>
      </c>
      <c r="C46" s="635"/>
      <c r="D46" s="93" t="s">
        <v>287</v>
      </c>
      <c r="E46" s="93" t="s">
        <v>288</v>
      </c>
      <c r="F46" s="94" t="s">
        <v>286</v>
      </c>
      <c r="G46" s="636">
        <v>8</v>
      </c>
      <c r="H46" s="22"/>
      <c r="I46" s="23"/>
    </row>
    <row r="47" spans="2:9">
      <c r="B47" s="258">
        <v>38</v>
      </c>
      <c r="C47" s="635"/>
      <c r="D47" s="270" t="s">
        <v>289</v>
      </c>
      <c r="E47" s="672" t="s">
        <v>1376</v>
      </c>
      <c r="F47" s="94" t="s">
        <v>146</v>
      </c>
      <c r="G47" s="636">
        <v>35</v>
      </c>
      <c r="H47" s="22"/>
      <c r="I47" s="23"/>
    </row>
    <row r="48" spans="2:9">
      <c r="B48" s="258">
        <v>39</v>
      </c>
      <c r="C48" s="635"/>
      <c r="D48" s="93" t="s">
        <v>289</v>
      </c>
      <c r="E48" s="93" t="s">
        <v>290</v>
      </c>
      <c r="F48" s="94" t="s">
        <v>146</v>
      </c>
      <c r="G48" s="636">
        <v>35</v>
      </c>
      <c r="H48" s="22"/>
      <c r="I48" s="23"/>
    </row>
    <row r="49" spans="2:9">
      <c r="B49" s="258">
        <v>40</v>
      </c>
      <c r="C49" s="635"/>
      <c r="D49" s="93" t="s">
        <v>289</v>
      </c>
      <c r="E49" s="93" t="s">
        <v>291</v>
      </c>
      <c r="F49" s="94" t="s">
        <v>146</v>
      </c>
      <c r="G49" s="636">
        <v>6</v>
      </c>
      <c r="H49" s="22"/>
      <c r="I49" s="23"/>
    </row>
    <row r="50" spans="2:9">
      <c r="B50" s="258">
        <v>41</v>
      </c>
      <c r="C50" s="635"/>
      <c r="D50" s="93" t="s">
        <v>289</v>
      </c>
      <c r="E50" s="93" t="s">
        <v>292</v>
      </c>
      <c r="F50" s="94" t="s">
        <v>146</v>
      </c>
      <c r="G50" s="636">
        <v>11</v>
      </c>
      <c r="H50" s="22"/>
      <c r="I50" s="23"/>
    </row>
    <row r="51" spans="2:9">
      <c r="B51" s="258">
        <v>42</v>
      </c>
      <c r="C51" s="635"/>
      <c r="D51" s="93" t="s">
        <v>289</v>
      </c>
      <c r="E51" s="93" t="s">
        <v>293</v>
      </c>
      <c r="F51" s="94" t="s">
        <v>146</v>
      </c>
      <c r="G51" s="636">
        <v>11</v>
      </c>
      <c r="H51" s="22"/>
      <c r="I51" s="23"/>
    </row>
    <row r="52" spans="2:9">
      <c r="B52" s="258">
        <v>43</v>
      </c>
      <c r="C52" s="635"/>
      <c r="D52" s="93" t="s">
        <v>294</v>
      </c>
      <c r="E52" s="93" t="s">
        <v>295</v>
      </c>
      <c r="F52" s="94" t="s">
        <v>296</v>
      </c>
      <c r="G52" s="636">
        <v>30</v>
      </c>
      <c r="H52" s="22"/>
      <c r="I52" s="23"/>
    </row>
    <row r="53" spans="2:9" ht="25.5">
      <c r="B53" s="258">
        <v>44</v>
      </c>
      <c r="C53" s="635"/>
      <c r="D53" s="93" t="s">
        <v>297</v>
      </c>
      <c r="E53" s="93" t="s">
        <v>298</v>
      </c>
      <c r="F53" s="94" t="s">
        <v>296</v>
      </c>
      <c r="G53" s="636">
        <v>25</v>
      </c>
      <c r="H53" s="22"/>
      <c r="I53" s="23"/>
    </row>
    <row r="54" spans="2:9">
      <c r="B54" s="258">
        <v>45</v>
      </c>
      <c r="C54" s="635"/>
      <c r="D54" s="93" t="s">
        <v>299</v>
      </c>
      <c r="E54" s="93"/>
      <c r="F54" s="94" t="s">
        <v>44</v>
      </c>
      <c r="G54" s="636">
        <v>1</v>
      </c>
      <c r="H54" s="22"/>
      <c r="I54" s="23"/>
    </row>
    <row r="55" spans="2:9">
      <c r="B55" s="258">
        <v>46</v>
      </c>
      <c r="C55" s="635"/>
      <c r="D55" s="93" t="s">
        <v>300</v>
      </c>
      <c r="E55" s="93"/>
      <c r="F55" s="94" t="s">
        <v>44</v>
      </c>
      <c r="G55" s="636">
        <v>1</v>
      </c>
      <c r="H55" s="22"/>
      <c r="I55" s="23"/>
    </row>
    <row r="56" spans="2:9">
      <c r="B56" s="258">
        <v>47</v>
      </c>
      <c r="C56" s="635"/>
      <c r="D56" s="93" t="s">
        <v>199</v>
      </c>
      <c r="E56" s="93"/>
      <c r="F56" s="94" t="s">
        <v>44</v>
      </c>
      <c r="G56" s="636">
        <v>1</v>
      </c>
      <c r="H56" s="22"/>
      <c r="I56" s="23"/>
    </row>
    <row r="57" spans="2:9">
      <c r="B57" s="258">
        <v>48</v>
      </c>
      <c r="C57" s="635"/>
      <c r="D57" s="93" t="s">
        <v>200</v>
      </c>
      <c r="E57" s="93"/>
      <c r="F57" s="94" t="s">
        <v>44</v>
      </c>
      <c r="G57" s="636">
        <v>1</v>
      </c>
      <c r="H57" s="22"/>
      <c r="I57" s="23"/>
    </row>
    <row r="58" spans="2:9">
      <c r="B58" s="258">
        <v>49</v>
      </c>
      <c r="C58" s="635"/>
      <c r="D58" s="93" t="s">
        <v>201</v>
      </c>
      <c r="E58" s="93"/>
      <c r="F58" s="94" t="s">
        <v>44</v>
      </c>
      <c r="G58" s="636">
        <v>1</v>
      </c>
      <c r="H58" s="22"/>
      <c r="I58" s="23"/>
    </row>
    <row r="59" spans="2:9" ht="25.5">
      <c r="B59" s="258">
        <v>50</v>
      </c>
      <c r="C59" s="635"/>
      <c r="D59" s="93" t="s">
        <v>202</v>
      </c>
      <c r="E59" s="93" t="s">
        <v>203</v>
      </c>
      <c r="F59" s="94" t="s">
        <v>44</v>
      </c>
      <c r="G59" s="636">
        <v>1</v>
      </c>
      <c r="H59" s="22"/>
      <c r="I59" s="23"/>
    </row>
    <row r="60" spans="2:9" ht="25.5">
      <c r="B60" s="258">
        <v>51</v>
      </c>
      <c r="C60" s="635"/>
      <c r="D60" s="93" t="s">
        <v>204</v>
      </c>
      <c r="E60" s="93"/>
      <c r="F60" s="94" t="s">
        <v>44</v>
      </c>
      <c r="G60" s="636">
        <v>1</v>
      </c>
      <c r="H60" s="22"/>
      <c r="I60" s="23"/>
    </row>
    <row r="61" spans="2:9">
      <c r="B61" s="258"/>
      <c r="C61" s="635"/>
      <c r="D61" s="616" t="s">
        <v>301</v>
      </c>
      <c r="E61" s="93"/>
      <c r="F61" s="94"/>
      <c r="G61" s="636"/>
      <c r="H61" s="22"/>
      <c r="I61" s="23"/>
    </row>
    <row r="62" spans="2:9" ht="127.5">
      <c r="B62" s="34">
        <v>52</v>
      </c>
      <c r="C62" s="35"/>
      <c r="D62" s="93" t="s">
        <v>1657</v>
      </c>
      <c r="E62" s="37" t="s">
        <v>1821</v>
      </c>
      <c r="F62" s="94" t="s">
        <v>44</v>
      </c>
      <c r="G62" s="636">
        <v>1</v>
      </c>
      <c r="H62" s="22"/>
      <c r="I62" s="23"/>
    </row>
    <row r="63" spans="2:9" ht="38.25">
      <c r="B63" s="34">
        <v>53</v>
      </c>
      <c r="C63" s="640"/>
      <c r="D63" s="670" t="s">
        <v>302</v>
      </c>
      <c r="E63" s="761" t="s">
        <v>1758</v>
      </c>
      <c r="F63" s="675" t="s">
        <v>44</v>
      </c>
      <c r="G63" s="676">
        <v>1</v>
      </c>
      <c r="H63" s="22"/>
      <c r="I63" s="23"/>
    </row>
    <row r="64" spans="2:9" ht="25.5">
      <c r="B64" s="34">
        <v>54</v>
      </c>
      <c r="C64" s="640"/>
      <c r="D64" s="670" t="s">
        <v>303</v>
      </c>
      <c r="E64" s="761" t="s">
        <v>1758</v>
      </c>
      <c r="F64" s="675" t="s">
        <v>44</v>
      </c>
      <c r="G64" s="676">
        <v>1</v>
      </c>
      <c r="H64" s="22"/>
      <c r="I64" s="23"/>
    </row>
    <row r="65" spans="2:9" ht="25.5">
      <c r="B65" s="34">
        <v>55</v>
      </c>
      <c r="C65" s="640"/>
      <c r="D65" s="670" t="s">
        <v>304</v>
      </c>
      <c r="E65" s="761" t="s">
        <v>1758</v>
      </c>
      <c r="F65" s="677" t="s">
        <v>146</v>
      </c>
      <c r="G65" s="678">
        <v>400</v>
      </c>
      <c r="H65" s="22"/>
      <c r="I65" s="23"/>
    </row>
    <row r="66" spans="2:9" ht="25.5">
      <c r="B66" s="34">
        <v>56</v>
      </c>
      <c r="C66" s="640"/>
      <c r="D66" s="670" t="s">
        <v>1658</v>
      </c>
      <c r="E66" s="761" t="s">
        <v>1758</v>
      </c>
      <c r="F66" s="675" t="s">
        <v>44</v>
      </c>
      <c r="G66" s="676">
        <v>12</v>
      </c>
      <c r="H66" s="22"/>
      <c r="I66" s="23"/>
    </row>
    <row r="67" spans="2:9" ht="25.5">
      <c r="B67" s="34">
        <v>57</v>
      </c>
      <c r="C67" s="640"/>
      <c r="D67" s="670" t="s">
        <v>305</v>
      </c>
      <c r="E67" s="761" t="s">
        <v>1758</v>
      </c>
      <c r="F67" s="675" t="s">
        <v>44</v>
      </c>
      <c r="G67" s="678">
        <v>1</v>
      </c>
      <c r="H67" s="22"/>
      <c r="I67" s="23"/>
    </row>
    <row r="68" spans="2:9" ht="25.5">
      <c r="B68" s="34">
        <v>58</v>
      </c>
      <c r="C68" s="640"/>
      <c r="D68" s="670" t="s">
        <v>306</v>
      </c>
      <c r="E68" s="761" t="s">
        <v>1758</v>
      </c>
      <c r="F68" s="675" t="s">
        <v>44</v>
      </c>
      <c r="G68" s="678">
        <v>1</v>
      </c>
      <c r="H68" s="22"/>
      <c r="I68" s="23"/>
    </row>
    <row r="69" spans="2:9" ht="25.5">
      <c r="B69" s="34">
        <v>59</v>
      </c>
      <c r="C69" s="640"/>
      <c r="D69" s="679" t="s">
        <v>1377</v>
      </c>
      <c r="E69" s="761" t="s">
        <v>1758</v>
      </c>
      <c r="F69" s="677" t="s">
        <v>146</v>
      </c>
      <c r="G69" s="678">
        <v>400</v>
      </c>
      <c r="H69" s="22"/>
      <c r="I69" s="23"/>
    </row>
    <row r="70" spans="2:9">
      <c r="B70" s="34">
        <v>60</v>
      </c>
      <c r="C70" s="640"/>
      <c r="D70" s="679" t="s">
        <v>201</v>
      </c>
      <c r="E70" s="762" t="s">
        <v>1758</v>
      </c>
      <c r="F70" s="675" t="s">
        <v>44</v>
      </c>
      <c r="G70" s="678">
        <v>1</v>
      </c>
      <c r="H70" s="22"/>
      <c r="I70" s="23"/>
    </row>
    <row r="71" spans="2:9" ht="25.5">
      <c r="B71" s="34">
        <v>61</v>
      </c>
      <c r="C71" s="640"/>
      <c r="D71" s="670" t="s">
        <v>307</v>
      </c>
      <c r="E71" s="761" t="s">
        <v>1758</v>
      </c>
      <c r="F71" s="675" t="s">
        <v>44</v>
      </c>
      <c r="G71" s="678">
        <v>1</v>
      </c>
      <c r="H71" s="22"/>
      <c r="I71" s="23"/>
    </row>
    <row r="72" spans="2:9" ht="25.5">
      <c r="B72" s="34">
        <v>62</v>
      </c>
      <c r="C72" s="640"/>
      <c r="D72" s="670" t="s">
        <v>1659</v>
      </c>
      <c r="E72" s="761" t="s">
        <v>1758</v>
      </c>
      <c r="F72" s="675" t="s">
        <v>44</v>
      </c>
      <c r="G72" s="678">
        <v>1</v>
      </c>
      <c r="H72" s="22"/>
      <c r="I72" s="23"/>
    </row>
    <row r="73" spans="2:9" ht="25.5">
      <c r="B73" s="34">
        <v>63</v>
      </c>
      <c r="C73" s="640"/>
      <c r="D73" s="670" t="s">
        <v>1660</v>
      </c>
      <c r="E73" s="761" t="s">
        <v>1758</v>
      </c>
      <c r="F73" s="675" t="s">
        <v>44</v>
      </c>
      <c r="G73" s="678">
        <v>1</v>
      </c>
      <c r="H73" s="22"/>
      <c r="I73" s="23"/>
    </row>
    <row r="74" spans="2:9">
      <c r="B74" s="34">
        <v>64</v>
      </c>
      <c r="C74" s="640"/>
      <c r="D74" s="679" t="s">
        <v>199</v>
      </c>
      <c r="E74" s="680"/>
      <c r="F74" s="675" t="s">
        <v>44</v>
      </c>
      <c r="G74" s="681">
        <v>1</v>
      </c>
      <c r="H74" s="22"/>
      <c r="I74" s="23"/>
    </row>
    <row r="75" spans="2:9" ht="25.5">
      <c r="B75" s="34">
        <v>65</v>
      </c>
      <c r="C75" s="640"/>
      <c r="D75" s="682" t="s">
        <v>202</v>
      </c>
      <c r="E75" s="683" t="s">
        <v>203</v>
      </c>
      <c r="F75" s="675" t="s">
        <v>44</v>
      </c>
      <c r="G75" s="678">
        <v>1</v>
      </c>
      <c r="H75" s="22"/>
      <c r="I75" s="23"/>
    </row>
    <row r="76" spans="2:9" ht="32.65" customHeight="1">
      <c r="B76" s="34">
        <v>66</v>
      </c>
      <c r="C76" s="640"/>
      <c r="D76" s="670" t="s">
        <v>307</v>
      </c>
      <c r="E76" s="676"/>
      <c r="F76" s="675" t="s">
        <v>44</v>
      </c>
      <c r="G76" s="678">
        <v>1</v>
      </c>
      <c r="H76" s="22"/>
      <c r="I76" s="23"/>
    </row>
    <row r="77" spans="2:9" s="5" customFormat="1">
      <c r="B77" s="8"/>
      <c r="C77" s="9"/>
      <c r="D77" s="638"/>
      <c r="E77" s="638"/>
      <c r="F77" s="639"/>
      <c r="G77" s="21"/>
      <c r="H77" s="24"/>
      <c r="I77"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16" zoomScale="90" zoomScaleNormal="100" zoomScaleSheetLayoutView="90" workbookViewId="0">
      <selection activeCell="C55" sqref="C55"/>
    </sheetView>
  </sheetViews>
  <sheetFormatPr defaultColWidth="9.140625" defaultRowHeight="12.75"/>
  <cols>
    <col min="1" max="1" width="10.28515625" style="371" customWidth="1"/>
    <col min="2" max="2" width="12.7109375" style="371" customWidth="1"/>
    <col min="3" max="3" width="32.7109375" style="371" customWidth="1"/>
    <col min="4" max="4" width="10" style="371" customWidth="1"/>
    <col min="5" max="5" width="13.28515625" style="371" customWidth="1"/>
    <col min="6" max="6" width="13.7109375" style="371" customWidth="1"/>
    <col min="7" max="7" width="17.7109375" style="371" customWidth="1"/>
    <col min="8" max="8" width="12.85546875" style="371" customWidth="1"/>
    <col min="9" max="9" width="16" style="371" customWidth="1"/>
    <col min="10" max="16384" width="9.140625" style="371"/>
  </cols>
  <sheetData>
    <row r="1" spans="1:9" ht="18">
      <c r="A1" s="370"/>
    </row>
    <row r="2" spans="1:9" ht="18" customHeight="1">
      <c r="A2" s="794" t="s">
        <v>1457</v>
      </c>
      <c r="B2" s="794"/>
      <c r="C2" s="794"/>
      <c r="D2" s="794"/>
      <c r="E2" s="794"/>
      <c r="F2" s="794"/>
      <c r="G2" s="794"/>
      <c r="H2" s="794"/>
      <c r="I2" s="794"/>
    </row>
    <row r="3" spans="1:9" ht="18">
      <c r="C3" s="372"/>
      <c r="D3" s="373"/>
      <c r="F3" s="374"/>
      <c r="G3" s="374"/>
      <c r="H3" s="374"/>
      <c r="I3" s="374"/>
    </row>
    <row r="4" spans="1:9" ht="18">
      <c r="C4" s="372"/>
      <c r="D4" s="373"/>
      <c r="F4" s="374"/>
      <c r="G4" s="374"/>
      <c r="H4" s="374"/>
      <c r="I4" s="374"/>
    </row>
    <row r="5" spans="1:9">
      <c r="A5" s="375"/>
    </row>
    <row r="6" spans="1:9" ht="18">
      <c r="A6" s="795" t="str">
        <f>[3]Koptame!C21</f>
        <v>Vispārējie būvdarbi</v>
      </c>
      <c r="B6" s="796"/>
      <c r="C6" s="796"/>
      <c r="D6" s="796"/>
      <c r="E6" s="796"/>
      <c r="F6" s="796"/>
      <c r="G6" s="796"/>
      <c r="H6" s="796"/>
      <c r="I6" s="797"/>
    </row>
    <row r="7" spans="1:9">
      <c r="A7" s="375"/>
    </row>
    <row r="8" spans="1:9" ht="15">
      <c r="A8" s="798" t="s">
        <v>1446</v>
      </c>
      <c r="B8" s="798"/>
      <c r="C8" s="787" t="str">
        <f>[3]Koptame!C11</f>
        <v>Ražošanas ēka</v>
      </c>
      <c r="D8" s="787"/>
      <c r="E8" s="787"/>
      <c r="F8" s="787"/>
      <c r="G8" s="787"/>
      <c r="H8" s="787"/>
      <c r="I8" s="787"/>
    </row>
    <row r="9" spans="1:9" ht="15.75" customHeight="1">
      <c r="A9" s="786" t="s">
        <v>1447</v>
      </c>
      <c r="B9" s="786"/>
      <c r="C9" s="787" t="str">
        <f>[3]Koptame!C12</f>
        <v>Ražošanas ēkas Nr.7 jaunbūve</v>
      </c>
      <c r="D9" s="787"/>
      <c r="E9" s="787"/>
      <c r="F9" s="787"/>
      <c r="G9" s="787"/>
      <c r="H9" s="787"/>
      <c r="I9" s="787"/>
    </row>
    <row r="10" spans="1:9" ht="15">
      <c r="A10" s="786" t="s">
        <v>1448</v>
      </c>
      <c r="B10" s="786"/>
      <c r="C10" s="787" t="str">
        <f>[3]Koptame!C13</f>
        <v>Ventspils, Ventspils Augsto tehnoloģiju parks</v>
      </c>
      <c r="D10" s="787"/>
      <c r="E10" s="787"/>
      <c r="F10" s="787"/>
      <c r="G10" s="787"/>
      <c r="H10" s="787"/>
      <c r="I10" s="787"/>
    </row>
    <row r="11" spans="1:9" ht="15">
      <c r="A11" s="786"/>
      <c r="B11" s="786"/>
      <c r="C11" s="376">
        <f>[3]Koptame!C14</f>
        <v>0</v>
      </c>
      <c r="D11" s="374"/>
      <c r="F11" s="377"/>
      <c r="G11" s="377"/>
      <c r="H11" s="377"/>
      <c r="I11" s="377"/>
    </row>
    <row r="12" spans="1:9" ht="15.2" customHeight="1">
      <c r="A12" s="378"/>
      <c r="B12" s="378"/>
      <c r="C12" s="374"/>
      <c r="D12" s="374"/>
      <c r="F12" s="377"/>
      <c r="G12" s="377"/>
      <c r="H12" s="377"/>
      <c r="I12" s="377"/>
    </row>
    <row r="13" spans="1:9" ht="18" customHeight="1">
      <c r="A13" s="379"/>
      <c r="F13" s="788" t="s">
        <v>1458</v>
      </c>
      <c r="G13" s="789"/>
      <c r="H13" s="380">
        <f>E37</f>
        <v>0</v>
      </c>
      <c r="I13" s="381"/>
    </row>
    <row r="14" spans="1:9" ht="18">
      <c r="A14" s="379"/>
      <c r="F14" s="788" t="s">
        <v>1459</v>
      </c>
      <c r="G14" s="789"/>
      <c r="H14" s="380">
        <f>I33</f>
        <v>0</v>
      </c>
      <c r="I14" s="381"/>
    </row>
    <row r="15" spans="1:9" ht="14.25">
      <c r="G15" s="382" t="str">
        <f>[3]Koptame!D16</f>
        <v xml:space="preserve">Tāme sastādīta:  </v>
      </c>
      <c r="H15" s="383">
        <f>H14+[3]kops2!H14+[3]kops3!H14+[3]kops4!H14</f>
        <v>0</v>
      </c>
    </row>
    <row r="16" spans="1:9" ht="14.25">
      <c r="G16" s="382"/>
    </row>
    <row r="17" spans="1:9" ht="15">
      <c r="A17" s="384"/>
    </row>
    <row r="18" spans="1:9" ht="51.2" customHeight="1">
      <c r="A18" s="783" t="s">
        <v>4</v>
      </c>
      <c r="B18" s="783" t="s">
        <v>1460</v>
      </c>
      <c r="C18" s="790" t="s">
        <v>1461</v>
      </c>
      <c r="D18" s="791"/>
      <c r="E18" s="783" t="s">
        <v>1462</v>
      </c>
      <c r="F18" s="783" t="s">
        <v>1463</v>
      </c>
      <c r="G18" s="783"/>
      <c r="H18" s="783"/>
      <c r="I18" s="783" t="s">
        <v>1464</v>
      </c>
    </row>
    <row r="19" spans="1:9" ht="40.9" customHeight="1">
      <c r="A19" s="783"/>
      <c r="B19" s="783"/>
      <c r="C19" s="792"/>
      <c r="D19" s="793"/>
      <c r="E19" s="783"/>
      <c r="F19" s="385" t="s">
        <v>1465</v>
      </c>
      <c r="G19" s="385" t="s">
        <v>1466</v>
      </c>
      <c r="H19" s="385" t="s">
        <v>1467</v>
      </c>
      <c r="I19" s="783"/>
    </row>
    <row r="20" spans="1:9" ht="18">
      <c r="A20" s="386"/>
      <c r="B20" s="387"/>
      <c r="C20" s="784"/>
      <c r="D20" s="785"/>
      <c r="E20" s="387"/>
      <c r="F20" s="387"/>
      <c r="G20" s="387"/>
      <c r="H20" s="387"/>
      <c r="I20" s="388"/>
    </row>
    <row r="21" spans="1:9">
      <c r="A21" s="389">
        <v>1</v>
      </c>
      <c r="B21" s="390" t="s">
        <v>1468</v>
      </c>
      <c r="C21" s="777" t="s">
        <v>888</v>
      </c>
      <c r="D21" s="778"/>
      <c r="E21" s="391"/>
      <c r="F21" s="391"/>
      <c r="G21" s="391"/>
      <c r="H21" s="391"/>
      <c r="I21" s="392"/>
    </row>
    <row r="22" spans="1:9">
      <c r="A22" s="389">
        <v>2</v>
      </c>
      <c r="B22" s="390" t="s">
        <v>1469</v>
      </c>
      <c r="C22" s="777" t="s">
        <v>917</v>
      </c>
      <c r="D22" s="778"/>
      <c r="E22" s="391"/>
      <c r="F22" s="391"/>
      <c r="G22" s="391"/>
      <c r="H22" s="391"/>
      <c r="I22" s="392"/>
    </row>
    <row r="23" spans="1:9">
      <c r="A23" s="389">
        <v>3</v>
      </c>
      <c r="B23" s="390" t="s">
        <v>1470</v>
      </c>
      <c r="C23" s="777" t="s">
        <v>1007</v>
      </c>
      <c r="D23" s="778"/>
      <c r="E23" s="391"/>
      <c r="F23" s="391"/>
      <c r="G23" s="391"/>
      <c r="H23" s="391"/>
      <c r="I23" s="392"/>
    </row>
    <row r="24" spans="1:9">
      <c r="A24" s="389">
        <v>4</v>
      </c>
      <c r="B24" s="390" t="s">
        <v>1471</v>
      </c>
      <c r="C24" s="777" t="s">
        <v>1013</v>
      </c>
      <c r="D24" s="778"/>
      <c r="E24" s="391"/>
      <c r="F24" s="391"/>
      <c r="G24" s="391"/>
      <c r="H24" s="391"/>
      <c r="I24" s="392"/>
    </row>
    <row r="25" spans="1:9" ht="12.75" customHeight="1">
      <c r="A25" s="389">
        <v>5</v>
      </c>
      <c r="B25" s="390" t="s">
        <v>48</v>
      </c>
      <c r="C25" s="777" t="s">
        <v>1034</v>
      </c>
      <c r="D25" s="778"/>
      <c r="E25" s="391"/>
      <c r="F25" s="391"/>
      <c r="G25" s="391"/>
      <c r="H25" s="391"/>
      <c r="I25" s="392"/>
    </row>
    <row r="26" spans="1:9" ht="12.75" customHeight="1">
      <c r="A26" s="389">
        <v>6</v>
      </c>
      <c r="B26" s="390" t="s">
        <v>1472</v>
      </c>
      <c r="C26" s="777" t="s">
        <v>1042</v>
      </c>
      <c r="D26" s="778"/>
      <c r="E26" s="391"/>
      <c r="F26" s="391"/>
      <c r="G26" s="391"/>
      <c r="H26" s="391"/>
      <c r="I26" s="392"/>
    </row>
    <row r="27" spans="1:9">
      <c r="A27" s="389">
        <v>7</v>
      </c>
      <c r="B27" s="390" t="s">
        <v>1473</v>
      </c>
      <c r="C27" s="777" t="s">
        <v>1071</v>
      </c>
      <c r="D27" s="778"/>
      <c r="E27" s="391"/>
      <c r="F27" s="391"/>
      <c r="G27" s="391"/>
      <c r="H27" s="391"/>
      <c r="I27" s="392"/>
    </row>
    <row r="28" spans="1:9">
      <c r="A28" s="389">
        <v>8</v>
      </c>
      <c r="B28" s="390" t="s">
        <v>1474</v>
      </c>
      <c r="C28" s="777" t="s">
        <v>1141</v>
      </c>
      <c r="D28" s="778"/>
      <c r="E28" s="391"/>
      <c r="F28" s="391"/>
      <c r="G28" s="391"/>
      <c r="H28" s="391"/>
      <c r="I28" s="392"/>
    </row>
    <row r="29" spans="1:9">
      <c r="A29" s="389">
        <v>9</v>
      </c>
      <c r="B29" s="390" t="s">
        <v>1475</v>
      </c>
      <c r="C29" s="777" t="s">
        <v>1179</v>
      </c>
      <c r="D29" s="778"/>
      <c r="E29" s="391"/>
      <c r="F29" s="391"/>
      <c r="G29" s="391"/>
      <c r="H29" s="391"/>
      <c r="I29" s="392"/>
    </row>
    <row r="30" spans="1:9" ht="12.75" customHeight="1">
      <c r="A30" s="389">
        <v>10</v>
      </c>
      <c r="B30" s="390" t="s">
        <v>1476</v>
      </c>
      <c r="C30" s="777" t="s">
        <v>1190</v>
      </c>
      <c r="D30" s="778"/>
      <c r="E30" s="391"/>
      <c r="F30" s="391"/>
      <c r="G30" s="391"/>
      <c r="H30" s="391"/>
      <c r="I30" s="392"/>
    </row>
    <row r="31" spans="1:9">
      <c r="A31" s="389">
        <v>11</v>
      </c>
      <c r="B31" s="390" t="s">
        <v>1477</v>
      </c>
      <c r="C31" s="777" t="s">
        <v>1191</v>
      </c>
      <c r="D31" s="778"/>
      <c r="E31" s="391"/>
      <c r="F31" s="391"/>
      <c r="G31" s="391"/>
      <c r="H31" s="391"/>
      <c r="I31" s="392"/>
    </row>
    <row r="32" spans="1:9">
      <c r="A32" s="393"/>
      <c r="B32" s="394"/>
      <c r="C32" s="779"/>
      <c r="D32" s="780"/>
      <c r="E32" s="395"/>
      <c r="F32" s="395"/>
      <c r="G32" s="395"/>
      <c r="H32" s="395"/>
      <c r="I32" s="396"/>
    </row>
    <row r="33" spans="1:9" ht="16.5" customHeight="1">
      <c r="A33" s="397"/>
      <c r="B33" s="397"/>
      <c r="C33" s="398" t="s">
        <v>5</v>
      </c>
      <c r="D33" s="398"/>
      <c r="E33" s="399"/>
      <c r="F33" s="399"/>
      <c r="G33" s="399"/>
      <c r="H33" s="399"/>
      <c r="I33" s="399"/>
    </row>
    <row r="34" spans="1:9" ht="15.75">
      <c r="A34" s="781" t="s">
        <v>1478</v>
      </c>
      <c r="B34" s="781"/>
      <c r="C34" s="781"/>
      <c r="D34" s="400"/>
      <c r="E34" s="401"/>
      <c r="F34" s="401"/>
      <c r="G34" s="401"/>
      <c r="H34" s="401"/>
      <c r="I34" s="401"/>
    </row>
    <row r="35" spans="1:9" ht="15.75">
      <c r="A35" s="402"/>
      <c r="B35" s="402"/>
      <c r="C35" s="403" t="s">
        <v>1479</v>
      </c>
      <c r="D35" s="400"/>
      <c r="E35" s="401"/>
      <c r="F35" s="401"/>
      <c r="G35" s="401"/>
      <c r="H35" s="401"/>
      <c r="I35" s="401"/>
    </row>
    <row r="36" spans="1:9" ht="15.75">
      <c r="A36" s="781" t="s">
        <v>1480</v>
      </c>
      <c r="B36" s="781"/>
      <c r="C36" s="781"/>
      <c r="D36" s="400"/>
      <c r="E36" s="401"/>
      <c r="F36" s="401"/>
      <c r="G36" s="401"/>
      <c r="H36" s="401"/>
      <c r="I36" s="401"/>
    </row>
    <row r="37" spans="1:9" ht="18" customHeight="1">
      <c r="A37" s="782"/>
      <c r="B37" s="782"/>
      <c r="C37" s="398" t="s">
        <v>1481</v>
      </c>
      <c r="D37" s="398"/>
      <c r="E37" s="404"/>
      <c r="F37" s="404"/>
      <c r="G37" s="404"/>
      <c r="H37" s="404"/>
      <c r="I37" s="401"/>
    </row>
    <row r="38" spans="1:9" ht="18">
      <c r="A38" s="405"/>
    </row>
    <row r="39" spans="1:9" ht="18">
      <c r="A39" s="405"/>
    </row>
    <row r="40" spans="1:9" ht="14.25">
      <c r="A40" s="406"/>
      <c r="B40" s="27" t="s">
        <v>0</v>
      </c>
      <c r="C40" s="26"/>
      <c r="F40" s="377"/>
    </row>
    <row r="41" spans="1:9" ht="14.25">
      <c r="A41" s="377"/>
      <c r="B41" s="26"/>
      <c r="C41" s="12"/>
      <c r="D41" s="407"/>
      <c r="E41" s="407"/>
      <c r="F41" s="377"/>
    </row>
    <row r="42" spans="1:9" ht="14.25">
      <c r="A42" s="408"/>
      <c r="B42" s="27"/>
      <c r="C42" s="13"/>
      <c r="D42" s="377"/>
      <c r="E42" s="377"/>
      <c r="F42" s="377"/>
    </row>
    <row r="43" spans="1:9" ht="14.25">
      <c r="B43" s="27"/>
      <c r="C43" s="13"/>
    </row>
    <row r="44" spans="1:9" ht="14.25">
      <c r="B44" s="27"/>
      <c r="C44" s="13"/>
    </row>
    <row r="45" spans="1:9" ht="14.25">
      <c r="B45" s="365"/>
      <c r="C45" s="357"/>
    </row>
    <row r="46" spans="1:9" ht="14.25">
      <c r="B46" s="27" t="str">
        <f>[3]Koptame!B39</f>
        <v>Pārbaudīja:</v>
      </c>
      <c r="C46" s="337"/>
    </row>
    <row r="47" spans="1:9" ht="14.25">
      <c r="B47" s="26"/>
      <c r="C47" s="12"/>
    </row>
    <row r="48" spans="1:9" ht="14.25">
      <c r="B48" s="27"/>
      <c r="C48" s="13"/>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1"/>
  <sheetViews>
    <sheetView showZeros="0" view="pageBreakPreview" topLeftCell="B58" zoomScale="80" zoomScaleNormal="100" zoomScaleSheetLayoutView="80" workbookViewId="0">
      <selection activeCell="L95" sqref="L95"/>
    </sheetView>
  </sheetViews>
  <sheetFormatPr defaultColWidth="9.140625" defaultRowHeight="14.25"/>
  <cols>
    <col min="1" max="1" width="9.140625" style="1"/>
    <col min="2" max="2" width="12.140625" style="1" customWidth="1"/>
    <col min="3" max="3" width="16.28515625" style="1" hidden="1" customWidth="1"/>
    <col min="4" max="4" width="52.5703125" style="1" customWidth="1"/>
    <col min="5" max="5" width="22.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2,6</v>
      </c>
      <c r="G1" s="14"/>
      <c r="H1" s="14"/>
      <c r="I1" s="14"/>
    </row>
    <row r="2" spans="2:9" s="3" customFormat="1" ht="15">
      <c r="B2" s="801" t="str">
        <f>D9</f>
        <v>Siltuma mezgls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394</v>
      </c>
      <c r="E9" s="823"/>
      <c r="F9" s="32"/>
      <c r="G9" s="33"/>
      <c r="H9" s="22"/>
      <c r="I9" s="23"/>
    </row>
    <row r="10" spans="2:9">
      <c r="B10" s="34">
        <v>1</v>
      </c>
      <c r="C10" s="35"/>
      <c r="D10" s="39" t="s">
        <v>309</v>
      </c>
      <c r="E10" s="275" t="s">
        <v>1378</v>
      </c>
      <c r="F10" s="37" t="s">
        <v>44</v>
      </c>
      <c r="G10" s="40">
        <v>1</v>
      </c>
      <c r="H10" s="22"/>
      <c r="I10" s="23"/>
    </row>
    <row r="11" spans="2:9" ht="25.5">
      <c r="B11" s="34">
        <v>2</v>
      </c>
      <c r="C11" s="35"/>
      <c r="D11" s="39" t="s">
        <v>310</v>
      </c>
      <c r="E11" s="39" t="s">
        <v>311</v>
      </c>
      <c r="F11" s="37" t="s">
        <v>26</v>
      </c>
      <c r="G11" s="40">
        <v>1</v>
      </c>
      <c r="H11" s="22"/>
      <c r="I11" s="23"/>
    </row>
    <row r="12" spans="2:9" ht="76.5">
      <c r="B12" s="34">
        <v>3</v>
      </c>
      <c r="C12" s="35"/>
      <c r="D12" s="39" t="s">
        <v>312</v>
      </c>
      <c r="E12" s="39" t="s">
        <v>1759</v>
      </c>
      <c r="F12" s="37" t="s">
        <v>44</v>
      </c>
      <c r="G12" s="40">
        <v>1</v>
      </c>
      <c r="H12" s="22"/>
      <c r="I12" s="23"/>
    </row>
    <row r="13" spans="2:9" ht="25.5">
      <c r="B13" s="34">
        <v>4</v>
      </c>
      <c r="C13" s="35"/>
      <c r="D13" s="39" t="s">
        <v>313</v>
      </c>
      <c r="E13" s="39" t="s">
        <v>1644</v>
      </c>
      <c r="F13" s="37" t="s">
        <v>26</v>
      </c>
      <c r="G13" s="40">
        <v>1</v>
      </c>
      <c r="H13" s="22"/>
      <c r="I13" s="23"/>
    </row>
    <row r="14" spans="2:9" ht="25.5">
      <c r="B14" s="34">
        <v>5</v>
      </c>
      <c r="C14" s="35"/>
      <c r="D14" s="39" t="s">
        <v>314</v>
      </c>
      <c r="E14" s="39" t="s">
        <v>315</v>
      </c>
      <c r="F14" s="37" t="s">
        <v>26</v>
      </c>
      <c r="G14" s="40">
        <v>1</v>
      </c>
      <c r="H14" s="22"/>
      <c r="I14" s="23"/>
    </row>
    <row r="15" spans="2:9" ht="25.5">
      <c r="B15" s="34">
        <v>6</v>
      </c>
      <c r="C15" s="35"/>
      <c r="D15" s="39" t="s">
        <v>316</v>
      </c>
      <c r="E15" s="39" t="s">
        <v>317</v>
      </c>
      <c r="F15" s="37" t="s">
        <v>26</v>
      </c>
      <c r="G15" s="40">
        <v>1</v>
      </c>
      <c r="H15" s="22"/>
      <c r="I15" s="23"/>
    </row>
    <row r="16" spans="2:9">
      <c r="B16" s="34">
        <v>7</v>
      </c>
      <c r="C16" s="35"/>
      <c r="D16" s="39" t="s">
        <v>318</v>
      </c>
      <c r="E16" s="39" t="s">
        <v>319</v>
      </c>
      <c r="F16" s="37" t="s">
        <v>26</v>
      </c>
      <c r="G16" s="40">
        <v>1</v>
      </c>
      <c r="H16" s="22"/>
      <c r="I16" s="23"/>
    </row>
    <row r="17" spans="2:9" ht="25.5">
      <c r="B17" s="34">
        <v>8</v>
      </c>
      <c r="C17" s="35"/>
      <c r="D17" s="39" t="s">
        <v>320</v>
      </c>
      <c r="E17" s="39" t="s">
        <v>321</v>
      </c>
      <c r="F17" s="37" t="s">
        <v>26</v>
      </c>
      <c r="G17" s="40">
        <v>1</v>
      </c>
      <c r="H17" s="22"/>
      <c r="I17" s="23"/>
    </row>
    <row r="18" spans="2:9">
      <c r="B18" s="34">
        <v>9</v>
      </c>
      <c r="C18" s="35"/>
      <c r="D18" s="39" t="s">
        <v>322</v>
      </c>
      <c r="E18" s="39" t="s">
        <v>323</v>
      </c>
      <c r="F18" s="37" t="s">
        <v>26</v>
      </c>
      <c r="G18" s="40">
        <v>1</v>
      </c>
      <c r="H18" s="22"/>
      <c r="I18" s="23"/>
    </row>
    <row r="19" spans="2:9">
      <c r="B19" s="34">
        <v>10</v>
      </c>
      <c r="C19" s="35"/>
      <c r="D19" s="39" t="s">
        <v>324</v>
      </c>
      <c r="E19" s="39" t="s">
        <v>325</v>
      </c>
      <c r="F19" s="37" t="s">
        <v>26</v>
      </c>
      <c r="G19" s="40">
        <v>1</v>
      </c>
      <c r="H19" s="22"/>
      <c r="I19" s="23"/>
    </row>
    <row r="20" spans="2:9">
      <c r="B20" s="34">
        <v>11</v>
      </c>
      <c r="C20" s="35"/>
      <c r="D20" s="39" t="s">
        <v>326</v>
      </c>
      <c r="E20" s="39" t="s">
        <v>327</v>
      </c>
      <c r="F20" s="37" t="s">
        <v>26</v>
      </c>
      <c r="G20" s="40">
        <v>1</v>
      </c>
      <c r="H20" s="22"/>
      <c r="I20" s="23"/>
    </row>
    <row r="21" spans="2:9">
      <c r="B21" s="34">
        <v>12</v>
      </c>
      <c r="C21" s="35"/>
      <c r="D21" s="39" t="s">
        <v>328</v>
      </c>
      <c r="E21" s="39" t="s">
        <v>329</v>
      </c>
      <c r="F21" s="37" t="s">
        <v>26</v>
      </c>
      <c r="G21" s="40">
        <v>1</v>
      </c>
      <c r="H21" s="22"/>
      <c r="I21" s="23"/>
    </row>
    <row r="22" spans="2:9">
      <c r="B22" s="34">
        <v>13</v>
      </c>
      <c r="C22" s="35"/>
      <c r="D22" s="39" t="s">
        <v>330</v>
      </c>
      <c r="E22" s="39" t="s">
        <v>331</v>
      </c>
      <c r="F22" s="37" t="s">
        <v>26</v>
      </c>
      <c r="G22" s="40">
        <v>1</v>
      </c>
      <c r="H22" s="22"/>
      <c r="I22" s="23"/>
    </row>
    <row r="23" spans="2:9">
      <c r="B23" s="34">
        <v>14</v>
      </c>
      <c r="C23" s="35"/>
      <c r="D23" s="39" t="s">
        <v>332</v>
      </c>
      <c r="E23" s="39" t="s">
        <v>333</v>
      </c>
      <c r="F23" s="37" t="s">
        <v>26</v>
      </c>
      <c r="G23" s="40">
        <v>1</v>
      </c>
      <c r="H23" s="22"/>
      <c r="I23" s="23"/>
    </row>
    <row r="24" spans="2:9">
      <c r="B24" s="34">
        <v>15</v>
      </c>
      <c r="C24" s="35"/>
      <c r="D24" s="39" t="s">
        <v>334</v>
      </c>
      <c r="E24" s="39" t="s">
        <v>331</v>
      </c>
      <c r="F24" s="37" t="s">
        <v>26</v>
      </c>
      <c r="G24" s="40">
        <v>1</v>
      </c>
      <c r="H24" s="22"/>
      <c r="I24" s="23"/>
    </row>
    <row r="25" spans="2:9">
      <c r="B25" s="34">
        <v>16</v>
      </c>
      <c r="C25" s="35"/>
      <c r="D25" s="39" t="s">
        <v>335</v>
      </c>
      <c r="E25" s="39" t="s">
        <v>336</v>
      </c>
      <c r="F25" s="37" t="s">
        <v>26</v>
      </c>
      <c r="G25" s="40">
        <v>3</v>
      </c>
      <c r="H25" s="22"/>
      <c r="I25" s="23"/>
    </row>
    <row r="26" spans="2:9">
      <c r="B26" s="34">
        <v>17</v>
      </c>
      <c r="C26" s="35"/>
      <c r="D26" s="39" t="s">
        <v>337</v>
      </c>
      <c r="E26" s="39" t="s">
        <v>338</v>
      </c>
      <c r="F26" s="37" t="s">
        <v>26</v>
      </c>
      <c r="G26" s="40">
        <v>2</v>
      </c>
      <c r="H26" s="22"/>
      <c r="I26" s="23"/>
    </row>
    <row r="27" spans="2:9">
      <c r="B27" s="34">
        <v>18</v>
      </c>
      <c r="C27" s="35"/>
      <c r="D27" s="39" t="s">
        <v>339</v>
      </c>
      <c r="E27" s="39" t="s">
        <v>340</v>
      </c>
      <c r="F27" s="37" t="s">
        <v>26</v>
      </c>
      <c r="G27" s="40">
        <v>1</v>
      </c>
      <c r="H27" s="22"/>
      <c r="I27" s="23"/>
    </row>
    <row r="28" spans="2:9">
      <c r="B28" s="34">
        <v>19</v>
      </c>
      <c r="C28" s="35"/>
      <c r="D28" s="39" t="s">
        <v>341</v>
      </c>
      <c r="E28" s="39"/>
      <c r="F28" s="37" t="s">
        <v>26</v>
      </c>
      <c r="G28" s="40">
        <v>1</v>
      </c>
      <c r="H28" s="22"/>
      <c r="I28" s="23"/>
    </row>
    <row r="29" spans="2:9" ht="25.5">
      <c r="B29" s="34">
        <v>20</v>
      </c>
      <c r="C29" s="35"/>
      <c r="D29" s="39" t="s">
        <v>342</v>
      </c>
      <c r="E29" s="39" t="s">
        <v>1760</v>
      </c>
      <c r="F29" s="37" t="s">
        <v>26</v>
      </c>
      <c r="G29" s="40">
        <v>1</v>
      </c>
      <c r="H29" s="22"/>
      <c r="I29" s="23"/>
    </row>
    <row r="30" spans="2:9" ht="25.5">
      <c r="B30" s="34">
        <v>21</v>
      </c>
      <c r="C30" s="35"/>
      <c r="D30" s="39" t="s">
        <v>342</v>
      </c>
      <c r="E30" s="39" t="s">
        <v>1761</v>
      </c>
      <c r="F30" s="37" t="s">
        <v>26</v>
      </c>
      <c r="G30" s="40">
        <v>1</v>
      </c>
      <c r="H30" s="22"/>
      <c r="I30" s="23"/>
    </row>
    <row r="31" spans="2:9" ht="25.5">
      <c r="B31" s="34">
        <v>22</v>
      </c>
      <c r="C31" s="35"/>
      <c r="D31" s="39" t="s">
        <v>342</v>
      </c>
      <c r="E31" s="39" t="s">
        <v>1762</v>
      </c>
      <c r="F31" s="37" t="s">
        <v>26</v>
      </c>
      <c r="G31" s="40">
        <v>1</v>
      </c>
      <c r="H31" s="22"/>
      <c r="I31" s="23"/>
    </row>
    <row r="32" spans="2:9" ht="25.5">
      <c r="B32" s="34">
        <v>23</v>
      </c>
      <c r="C32" s="35"/>
      <c r="D32" s="39" t="s">
        <v>343</v>
      </c>
      <c r="E32" s="39" t="s">
        <v>1763</v>
      </c>
      <c r="F32" s="37" t="s">
        <v>26</v>
      </c>
      <c r="G32" s="40">
        <v>1</v>
      </c>
      <c r="H32" s="22"/>
      <c r="I32" s="23"/>
    </row>
    <row r="33" spans="2:9">
      <c r="B33" s="34">
        <v>24</v>
      </c>
      <c r="C33" s="35"/>
      <c r="D33" s="39" t="s">
        <v>344</v>
      </c>
      <c r="E33" s="39" t="s">
        <v>154</v>
      </c>
      <c r="F33" s="37" t="s">
        <v>26</v>
      </c>
      <c r="G33" s="40">
        <v>1</v>
      </c>
      <c r="H33" s="22"/>
      <c r="I33" s="23"/>
    </row>
    <row r="34" spans="2:9">
      <c r="B34" s="34">
        <v>25</v>
      </c>
      <c r="C34" s="35"/>
      <c r="D34" s="39" t="s">
        <v>344</v>
      </c>
      <c r="E34" s="39" t="s">
        <v>156</v>
      </c>
      <c r="F34" s="37" t="s">
        <v>26</v>
      </c>
      <c r="G34" s="40">
        <v>1</v>
      </c>
      <c r="H34" s="22"/>
      <c r="I34" s="23"/>
    </row>
    <row r="35" spans="2:9" ht="25.5">
      <c r="B35" s="34">
        <v>26</v>
      </c>
      <c r="C35" s="35"/>
      <c r="D35" s="39" t="s">
        <v>345</v>
      </c>
      <c r="E35" s="39" t="s">
        <v>346</v>
      </c>
      <c r="F35" s="37" t="s">
        <v>26</v>
      </c>
      <c r="G35" s="40">
        <v>1</v>
      </c>
      <c r="H35" s="22"/>
      <c r="I35" s="23"/>
    </row>
    <row r="36" spans="2:9" ht="25.5">
      <c r="B36" s="34">
        <v>27</v>
      </c>
      <c r="C36" s="35"/>
      <c r="D36" s="39" t="s">
        <v>345</v>
      </c>
      <c r="E36" s="39" t="s">
        <v>347</v>
      </c>
      <c r="F36" s="37" t="s">
        <v>26</v>
      </c>
      <c r="G36" s="40">
        <v>1</v>
      </c>
      <c r="H36" s="22"/>
      <c r="I36" s="23"/>
    </row>
    <row r="37" spans="2:9">
      <c r="B37" s="34">
        <v>28</v>
      </c>
      <c r="C37" s="35"/>
      <c r="D37" s="39" t="s">
        <v>348</v>
      </c>
      <c r="E37" s="39" t="s">
        <v>349</v>
      </c>
      <c r="F37" s="37" t="s">
        <v>26</v>
      </c>
      <c r="G37" s="40">
        <v>2</v>
      </c>
      <c r="H37" s="22"/>
      <c r="I37" s="23"/>
    </row>
    <row r="38" spans="2:9">
      <c r="B38" s="34">
        <v>29</v>
      </c>
      <c r="C38" s="35"/>
      <c r="D38" s="39" t="s">
        <v>348</v>
      </c>
      <c r="E38" s="39" t="s">
        <v>350</v>
      </c>
      <c r="F38" s="37" t="s">
        <v>26</v>
      </c>
      <c r="G38" s="40">
        <v>1</v>
      </c>
      <c r="H38" s="22"/>
      <c r="I38" s="23"/>
    </row>
    <row r="39" spans="2:9">
      <c r="B39" s="34">
        <v>30</v>
      </c>
      <c r="C39" s="35"/>
      <c r="D39" s="39" t="s">
        <v>351</v>
      </c>
      <c r="E39" s="39" t="s">
        <v>352</v>
      </c>
      <c r="F39" s="37" t="s">
        <v>26</v>
      </c>
      <c r="G39" s="40">
        <v>1</v>
      </c>
      <c r="H39" s="22"/>
      <c r="I39" s="23"/>
    </row>
    <row r="40" spans="2:9">
      <c r="B40" s="34">
        <v>31</v>
      </c>
      <c r="C40" s="35"/>
      <c r="D40" s="39" t="s">
        <v>353</v>
      </c>
      <c r="E40" s="39" t="s">
        <v>354</v>
      </c>
      <c r="F40" s="37" t="s">
        <v>26</v>
      </c>
      <c r="G40" s="40">
        <v>1</v>
      </c>
      <c r="H40" s="22"/>
      <c r="I40" s="23"/>
    </row>
    <row r="41" spans="2:9">
      <c r="B41" s="34">
        <v>32</v>
      </c>
      <c r="C41" s="35"/>
      <c r="D41" s="39" t="s">
        <v>355</v>
      </c>
      <c r="E41" s="39" t="s">
        <v>356</v>
      </c>
      <c r="F41" s="37" t="s">
        <v>26</v>
      </c>
      <c r="G41" s="40">
        <v>1</v>
      </c>
      <c r="H41" s="22"/>
      <c r="I41" s="23"/>
    </row>
    <row r="42" spans="2:9" ht="25.5">
      <c r="B42" s="34">
        <v>33</v>
      </c>
      <c r="C42" s="35"/>
      <c r="D42" s="39" t="s">
        <v>357</v>
      </c>
      <c r="E42" s="39" t="s">
        <v>354</v>
      </c>
      <c r="F42" s="37" t="s">
        <v>26</v>
      </c>
      <c r="G42" s="40">
        <v>1</v>
      </c>
      <c r="H42" s="22"/>
      <c r="I42" s="23"/>
    </row>
    <row r="43" spans="2:9" ht="25.5">
      <c r="B43" s="34">
        <v>34</v>
      </c>
      <c r="C43" s="35"/>
      <c r="D43" s="39" t="s">
        <v>1766</v>
      </c>
      <c r="E43" s="39" t="s">
        <v>358</v>
      </c>
      <c r="F43" s="37" t="s">
        <v>26</v>
      </c>
      <c r="G43" s="40">
        <v>2</v>
      </c>
      <c r="H43" s="22"/>
      <c r="I43" s="23"/>
    </row>
    <row r="44" spans="2:9" ht="25.5">
      <c r="B44" s="34">
        <v>35</v>
      </c>
      <c r="C44" s="35"/>
      <c r="D44" s="39" t="s">
        <v>1766</v>
      </c>
      <c r="E44" s="39" t="s">
        <v>359</v>
      </c>
      <c r="F44" s="37" t="s">
        <v>26</v>
      </c>
      <c r="G44" s="40">
        <v>2</v>
      </c>
      <c r="H44" s="22"/>
      <c r="I44" s="23"/>
    </row>
    <row r="45" spans="2:9" ht="25.5">
      <c r="B45" s="34">
        <v>36</v>
      </c>
      <c r="C45" s="35"/>
      <c r="D45" s="39" t="s">
        <v>1766</v>
      </c>
      <c r="E45" s="39" t="s">
        <v>360</v>
      </c>
      <c r="F45" s="37" t="s">
        <v>26</v>
      </c>
      <c r="G45" s="40">
        <v>2</v>
      </c>
      <c r="H45" s="22"/>
      <c r="I45" s="23"/>
    </row>
    <row r="46" spans="2:9" ht="25.5">
      <c r="B46" s="34">
        <v>37</v>
      </c>
      <c r="C46" s="35"/>
      <c r="D46" s="39" t="s">
        <v>1766</v>
      </c>
      <c r="E46" s="39" t="s">
        <v>361</v>
      </c>
      <c r="F46" s="37" t="s">
        <v>26</v>
      </c>
      <c r="G46" s="40">
        <v>2</v>
      </c>
      <c r="H46" s="22"/>
      <c r="I46" s="23"/>
    </row>
    <row r="47" spans="2:9">
      <c r="B47" s="34">
        <v>38</v>
      </c>
      <c r="C47" s="35"/>
      <c r="D47" s="39" t="s">
        <v>362</v>
      </c>
      <c r="E47" s="39" t="s">
        <v>277</v>
      </c>
      <c r="F47" s="37" t="s">
        <v>26</v>
      </c>
      <c r="G47" s="40">
        <v>5</v>
      </c>
      <c r="H47" s="22"/>
      <c r="I47" s="23"/>
    </row>
    <row r="48" spans="2:9">
      <c r="B48" s="34">
        <v>39</v>
      </c>
      <c r="C48" s="35"/>
      <c r="D48" s="39" t="s">
        <v>362</v>
      </c>
      <c r="E48" s="39" t="s">
        <v>363</v>
      </c>
      <c r="F48" s="37" t="s">
        <v>26</v>
      </c>
      <c r="G48" s="40">
        <v>3</v>
      </c>
      <c r="H48" s="22"/>
      <c r="I48" s="23"/>
    </row>
    <row r="49" spans="2:9">
      <c r="B49" s="34">
        <v>40</v>
      </c>
      <c r="C49" s="35"/>
      <c r="D49" s="39" t="s">
        <v>271</v>
      </c>
      <c r="E49" s="39" t="s">
        <v>364</v>
      </c>
      <c r="F49" s="37" t="s">
        <v>26</v>
      </c>
      <c r="G49" s="40">
        <v>3</v>
      </c>
      <c r="H49" s="22"/>
      <c r="I49" s="23"/>
    </row>
    <row r="50" spans="2:9">
      <c r="B50" s="34">
        <v>41</v>
      </c>
      <c r="C50" s="35"/>
      <c r="D50" s="39" t="s">
        <v>271</v>
      </c>
      <c r="E50" s="39" t="s">
        <v>365</v>
      </c>
      <c r="F50" s="37" t="s">
        <v>26</v>
      </c>
      <c r="G50" s="40">
        <v>8</v>
      </c>
      <c r="H50" s="22"/>
      <c r="I50" s="23"/>
    </row>
    <row r="51" spans="2:9">
      <c r="B51" s="34">
        <v>42</v>
      </c>
      <c r="C51" s="35"/>
      <c r="D51" s="39" t="s">
        <v>271</v>
      </c>
      <c r="E51" s="39" t="s">
        <v>272</v>
      </c>
      <c r="F51" s="37" t="s">
        <v>26</v>
      </c>
      <c r="G51" s="40">
        <v>5</v>
      </c>
      <c r="H51" s="22"/>
      <c r="I51" s="23"/>
    </row>
    <row r="52" spans="2:9">
      <c r="B52" s="34">
        <v>43</v>
      </c>
      <c r="C52" s="35"/>
      <c r="D52" s="39" t="s">
        <v>271</v>
      </c>
      <c r="E52" s="39" t="s">
        <v>281</v>
      </c>
      <c r="F52" s="37" t="s">
        <v>26</v>
      </c>
      <c r="G52" s="40">
        <v>2</v>
      </c>
      <c r="H52" s="22"/>
      <c r="I52" s="23"/>
    </row>
    <row r="53" spans="2:9">
      <c r="B53" s="34">
        <v>44</v>
      </c>
      <c r="C53" s="35"/>
      <c r="D53" s="39" t="s">
        <v>171</v>
      </c>
      <c r="E53" s="39" t="s">
        <v>277</v>
      </c>
      <c r="F53" s="37" t="s">
        <v>26</v>
      </c>
      <c r="G53" s="40">
        <v>14</v>
      </c>
      <c r="H53" s="22"/>
      <c r="I53" s="23"/>
    </row>
    <row r="54" spans="2:9">
      <c r="B54" s="34">
        <v>45</v>
      </c>
      <c r="C54" s="35"/>
      <c r="D54" s="39" t="s">
        <v>366</v>
      </c>
      <c r="E54" s="39" t="s">
        <v>277</v>
      </c>
      <c r="F54" s="37" t="s">
        <v>26</v>
      </c>
      <c r="G54" s="40">
        <v>2</v>
      </c>
      <c r="H54" s="22"/>
      <c r="I54" s="23"/>
    </row>
    <row r="55" spans="2:9">
      <c r="B55" s="34">
        <v>46</v>
      </c>
      <c r="C55" s="35"/>
      <c r="D55" s="39" t="s">
        <v>366</v>
      </c>
      <c r="E55" s="39" t="s">
        <v>363</v>
      </c>
      <c r="F55" s="37" t="s">
        <v>26</v>
      </c>
      <c r="G55" s="40">
        <v>1</v>
      </c>
      <c r="H55" s="22"/>
      <c r="I55" s="23"/>
    </row>
    <row r="56" spans="2:9">
      <c r="B56" s="34">
        <v>47</v>
      </c>
      <c r="C56" s="35"/>
      <c r="D56" s="39" t="s">
        <v>366</v>
      </c>
      <c r="E56" s="39" t="s">
        <v>364</v>
      </c>
      <c r="F56" s="37" t="s">
        <v>26</v>
      </c>
      <c r="G56" s="40">
        <v>1</v>
      </c>
      <c r="H56" s="22"/>
      <c r="I56" s="23"/>
    </row>
    <row r="57" spans="2:9">
      <c r="B57" s="34">
        <v>48</v>
      </c>
      <c r="C57" s="35"/>
      <c r="D57" s="39" t="s">
        <v>366</v>
      </c>
      <c r="E57" s="39" t="s">
        <v>365</v>
      </c>
      <c r="F57" s="37" t="s">
        <v>26</v>
      </c>
      <c r="G57" s="40">
        <v>1</v>
      </c>
      <c r="H57" s="22"/>
      <c r="I57" s="23"/>
    </row>
    <row r="58" spans="2:9">
      <c r="B58" s="34">
        <v>49</v>
      </c>
      <c r="C58" s="35"/>
      <c r="D58" s="39" t="s">
        <v>366</v>
      </c>
      <c r="E58" s="39" t="s">
        <v>367</v>
      </c>
      <c r="F58" s="37" t="s">
        <v>26</v>
      </c>
      <c r="G58" s="40">
        <v>1</v>
      </c>
      <c r="H58" s="22"/>
      <c r="I58" s="23"/>
    </row>
    <row r="59" spans="2:9">
      <c r="B59" s="34">
        <v>50</v>
      </c>
      <c r="C59" s="35"/>
      <c r="D59" s="39" t="s">
        <v>366</v>
      </c>
      <c r="E59" s="39" t="s">
        <v>272</v>
      </c>
      <c r="F59" s="37" t="s">
        <v>26</v>
      </c>
      <c r="G59" s="40">
        <v>1</v>
      </c>
      <c r="H59" s="22"/>
      <c r="I59" s="23"/>
    </row>
    <row r="60" spans="2:9">
      <c r="B60" s="34">
        <v>51</v>
      </c>
      <c r="C60" s="35"/>
      <c r="D60" s="39" t="s">
        <v>368</v>
      </c>
      <c r="E60" s="39" t="s">
        <v>277</v>
      </c>
      <c r="F60" s="37" t="s">
        <v>26</v>
      </c>
      <c r="G60" s="40">
        <v>2</v>
      </c>
      <c r="H60" s="22"/>
      <c r="I60" s="23"/>
    </row>
    <row r="61" spans="2:9">
      <c r="B61" s="34">
        <v>52</v>
      </c>
      <c r="C61" s="35"/>
      <c r="D61" s="39" t="s">
        <v>369</v>
      </c>
      <c r="E61" s="39" t="s">
        <v>364</v>
      </c>
      <c r="F61" s="37" t="s">
        <v>26</v>
      </c>
      <c r="G61" s="40">
        <v>1</v>
      </c>
      <c r="H61" s="22"/>
      <c r="I61" s="23"/>
    </row>
    <row r="62" spans="2:9">
      <c r="B62" s="34">
        <v>53</v>
      </c>
      <c r="C62" s="35"/>
      <c r="D62" s="39" t="s">
        <v>369</v>
      </c>
      <c r="E62" s="39" t="s">
        <v>272</v>
      </c>
      <c r="F62" s="37" t="s">
        <v>26</v>
      </c>
      <c r="G62" s="40">
        <v>2</v>
      </c>
      <c r="H62" s="22"/>
      <c r="I62" s="23"/>
    </row>
    <row r="63" spans="2:9">
      <c r="B63" s="34">
        <v>54</v>
      </c>
      <c r="C63" s="35"/>
      <c r="D63" s="39" t="s">
        <v>370</v>
      </c>
      <c r="E63" s="39" t="s">
        <v>281</v>
      </c>
      <c r="F63" s="37" t="s">
        <v>26</v>
      </c>
      <c r="G63" s="40">
        <v>1</v>
      </c>
      <c r="H63" s="22"/>
      <c r="I63" s="23"/>
    </row>
    <row r="64" spans="2:9">
      <c r="B64" s="34">
        <v>55</v>
      </c>
      <c r="C64" s="35"/>
      <c r="D64" s="39" t="s">
        <v>370</v>
      </c>
      <c r="E64" s="39" t="s">
        <v>361</v>
      </c>
      <c r="F64" s="37" t="s">
        <v>26</v>
      </c>
      <c r="G64" s="40">
        <v>1</v>
      </c>
      <c r="H64" s="22"/>
      <c r="I64" s="23"/>
    </row>
    <row r="65" spans="2:9">
      <c r="B65" s="34">
        <v>56</v>
      </c>
      <c r="C65" s="35"/>
      <c r="D65" s="39" t="s">
        <v>174</v>
      </c>
      <c r="E65" s="39" t="s">
        <v>279</v>
      </c>
      <c r="F65" s="37" t="s">
        <v>26</v>
      </c>
      <c r="G65" s="40">
        <v>11</v>
      </c>
      <c r="H65" s="22"/>
      <c r="I65" s="23"/>
    </row>
    <row r="66" spans="2:9">
      <c r="B66" s="34">
        <v>57</v>
      </c>
      <c r="C66" s="35"/>
      <c r="D66" s="39" t="s">
        <v>174</v>
      </c>
      <c r="E66" s="39" t="s">
        <v>371</v>
      </c>
      <c r="F66" s="37" t="s">
        <v>26</v>
      </c>
      <c r="G66" s="40">
        <v>3</v>
      </c>
      <c r="H66" s="22"/>
      <c r="I66" s="23"/>
    </row>
    <row r="67" spans="2:9">
      <c r="B67" s="34">
        <v>58</v>
      </c>
      <c r="C67" s="35"/>
      <c r="D67" s="39" t="s">
        <v>280</v>
      </c>
      <c r="E67" s="39" t="s">
        <v>177</v>
      </c>
      <c r="F67" s="37" t="s">
        <v>26</v>
      </c>
      <c r="G67" s="40">
        <v>11</v>
      </c>
      <c r="H67" s="22"/>
      <c r="I67" s="23"/>
    </row>
    <row r="68" spans="2:9">
      <c r="B68" s="34">
        <v>59</v>
      </c>
      <c r="C68" s="35"/>
      <c r="D68" s="39" t="s">
        <v>280</v>
      </c>
      <c r="E68" s="39" t="s">
        <v>372</v>
      </c>
      <c r="F68" s="37" t="s">
        <v>26</v>
      </c>
      <c r="G68" s="40">
        <v>2</v>
      </c>
      <c r="H68" s="22"/>
      <c r="I68" s="23"/>
    </row>
    <row r="69" spans="2:9">
      <c r="B69" s="34">
        <v>60</v>
      </c>
      <c r="C69" s="35"/>
      <c r="D69" s="39" t="s">
        <v>373</v>
      </c>
      <c r="E69" s="39" t="s">
        <v>374</v>
      </c>
      <c r="F69" s="37" t="s">
        <v>26</v>
      </c>
      <c r="G69" s="40" t="s">
        <v>375</v>
      </c>
      <c r="H69" s="22"/>
      <c r="I69" s="23"/>
    </row>
    <row r="70" spans="2:9">
      <c r="B70" s="34">
        <v>61</v>
      </c>
      <c r="C70" s="35"/>
      <c r="D70" s="39" t="s">
        <v>179</v>
      </c>
      <c r="E70" s="39" t="s">
        <v>376</v>
      </c>
      <c r="F70" s="37" t="s">
        <v>26</v>
      </c>
      <c r="G70" s="40">
        <v>6</v>
      </c>
      <c r="H70" s="22"/>
      <c r="I70" s="23"/>
    </row>
    <row r="71" spans="2:9">
      <c r="B71" s="34">
        <v>62</v>
      </c>
      <c r="C71" s="35"/>
      <c r="D71" s="39" t="s">
        <v>179</v>
      </c>
      <c r="E71" s="39" t="s">
        <v>377</v>
      </c>
      <c r="F71" s="37" t="s">
        <v>26</v>
      </c>
      <c r="G71" s="40">
        <v>15</v>
      </c>
      <c r="H71" s="22"/>
      <c r="I71" s="23"/>
    </row>
    <row r="72" spans="2:9">
      <c r="B72" s="34">
        <v>63</v>
      </c>
      <c r="C72" s="35"/>
      <c r="D72" s="39" t="s">
        <v>178</v>
      </c>
      <c r="E72" s="39" t="s">
        <v>378</v>
      </c>
      <c r="F72" s="37" t="s">
        <v>26</v>
      </c>
      <c r="G72" s="40">
        <v>4</v>
      </c>
      <c r="H72" s="22"/>
      <c r="I72" s="23"/>
    </row>
    <row r="73" spans="2:9">
      <c r="B73" s="34">
        <v>64</v>
      </c>
      <c r="C73" s="35"/>
      <c r="D73" s="39" t="s">
        <v>379</v>
      </c>
      <c r="E73" s="39" t="s">
        <v>277</v>
      </c>
      <c r="F73" s="37" t="s">
        <v>146</v>
      </c>
      <c r="G73" s="40">
        <v>15</v>
      </c>
      <c r="H73" s="22"/>
      <c r="I73" s="23"/>
    </row>
    <row r="74" spans="2:9">
      <c r="B74" s="34">
        <v>65</v>
      </c>
      <c r="C74" s="35"/>
      <c r="D74" s="39" t="s">
        <v>379</v>
      </c>
      <c r="E74" s="39" t="s">
        <v>363</v>
      </c>
      <c r="F74" s="37" t="s">
        <v>146</v>
      </c>
      <c r="G74" s="40">
        <v>10</v>
      </c>
      <c r="H74" s="22"/>
      <c r="I74" s="23"/>
    </row>
    <row r="75" spans="2:9">
      <c r="B75" s="34">
        <v>66</v>
      </c>
      <c r="C75" s="35"/>
      <c r="D75" s="39" t="s">
        <v>379</v>
      </c>
      <c r="E75" s="39" t="s">
        <v>364</v>
      </c>
      <c r="F75" s="37" t="s">
        <v>146</v>
      </c>
      <c r="G75" s="40">
        <v>10</v>
      </c>
      <c r="H75" s="22"/>
      <c r="I75" s="23"/>
    </row>
    <row r="76" spans="2:9">
      <c r="B76" s="34">
        <v>67</v>
      </c>
      <c r="C76" s="35"/>
      <c r="D76" s="39" t="s">
        <v>379</v>
      </c>
      <c r="E76" s="39" t="s">
        <v>365</v>
      </c>
      <c r="F76" s="37" t="s">
        <v>146</v>
      </c>
      <c r="G76" s="40">
        <v>6</v>
      </c>
      <c r="H76" s="22"/>
      <c r="I76" s="23"/>
    </row>
    <row r="77" spans="2:9">
      <c r="B77" s="34">
        <v>68</v>
      </c>
      <c r="C77" s="35"/>
      <c r="D77" s="39" t="s">
        <v>379</v>
      </c>
      <c r="E77" s="39" t="s">
        <v>367</v>
      </c>
      <c r="F77" s="37" t="s">
        <v>146</v>
      </c>
      <c r="G77" s="40">
        <v>1</v>
      </c>
      <c r="H77" s="22"/>
      <c r="I77" s="23"/>
    </row>
    <row r="78" spans="2:9">
      <c r="B78" s="34">
        <v>69</v>
      </c>
      <c r="C78" s="35"/>
      <c r="D78" s="39" t="s">
        <v>379</v>
      </c>
      <c r="E78" s="39" t="s">
        <v>272</v>
      </c>
      <c r="F78" s="37" t="s">
        <v>146</v>
      </c>
      <c r="G78" s="40">
        <v>25</v>
      </c>
      <c r="H78" s="22"/>
      <c r="I78" s="23"/>
    </row>
    <row r="79" spans="2:9">
      <c r="B79" s="34">
        <v>70</v>
      </c>
      <c r="C79" s="35"/>
      <c r="D79" s="39" t="s">
        <v>380</v>
      </c>
      <c r="E79" s="39" t="s">
        <v>273</v>
      </c>
      <c r="F79" s="37" t="s">
        <v>146</v>
      </c>
      <c r="G79" s="40">
        <v>12</v>
      </c>
      <c r="H79" s="22"/>
      <c r="I79" s="23"/>
    </row>
    <row r="80" spans="2:9">
      <c r="B80" s="34">
        <v>71</v>
      </c>
      <c r="C80" s="35"/>
      <c r="D80" s="39" t="s">
        <v>379</v>
      </c>
      <c r="E80" s="39" t="s">
        <v>281</v>
      </c>
      <c r="F80" s="37" t="s">
        <v>146</v>
      </c>
      <c r="G80" s="40">
        <v>20</v>
      </c>
      <c r="H80" s="22"/>
      <c r="I80" s="23"/>
    </row>
    <row r="81" spans="2:9">
      <c r="B81" s="34">
        <v>72</v>
      </c>
      <c r="C81" s="35"/>
      <c r="D81" s="39" t="s">
        <v>381</v>
      </c>
      <c r="E81" s="39" t="s">
        <v>382</v>
      </c>
      <c r="F81" s="37" t="s">
        <v>146</v>
      </c>
      <c r="G81" s="40">
        <v>5</v>
      </c>
      <c r="H81" s="22"/>
      <c r="I81" s="23"/>
    </row>
    <row r="82" spans="2:9">
      <c r="B82" s="34">
        <v>73</v>
      </c>
      <c r="C82" s="35"/>
      <c r="D82" s="39" t="s">
        <v>381</v>
      </c>
      <c r="E82" s="39" t="s">
        <v>383</v>
      </c>
      <c r="F82" s="37" t="s">
        <v>146</v>
      </c>
      <c r="G82" s="40">
        <v>15</v>
      </c>
      <c r="H82" s="22"/>
      <c r="I82" s="23"/>
    </row>
    <row r="83" spans="2:9">
      <c r="B83" s="34">
        <v>74</v>
      </c>
      <c r="C83" s="35"/>
      <c r="D83" s="39" t="s">
        <v>384</v>
      </c>
      <c r="E83" s="39" t="s">
        <v>186</v>
      </c>
      <c r="F83" s="37" t="s">
        <v>146</v>
      </c>
      <c r="G83" s="40">
        <v>16</v>
      </c>
      <c r="H83" s="22"/>
      <c r="I83" s="23"/>
    </row>
    <row r="84" spans="2:9">
      <c r="B84" s="34">
        <v>75</v>
      </c>
      <c r="C84" s="35"/>
      <c r="D84" s="39" t="s">
        <v>384</v>
      </c>
      <c r="E84" s="39" t="s">
        <v>385</v>
      </c>
      <c r="F84" s="37" t="s">
        <v>146</v>
      </c>
      <c r="G84" s="40">
        <v>11</v>
      </c>
      <c r="H84" s="22"/>
      <c r="I84" s="23"/>
    </row>
    <row r="85" spans="2:9">
      <c r="B85" s="34">
        <v>76</v>
      </c>
      <c r="C85" s="35"/>
      <c r="D85" s="39" t="s">
        <v>384</v>
      </c>
      <c r="E85" s="39" t="s">
        <v>386</v>
      </c>
      <c r="F85" s="37" t="s">
        <v>146</v>
      </c>
      <c r="G85" s="40">
        <v>11</v>
      </c>
      <c r="H85" s="22"/>
      <c r="I85" s="23"/>
    </row>
    <row r="86" spans="2:9">
      <c r="B86" s="34">
        <v>77</v>
      </c>
      <c r="C86" s="35"/>
      <c r="D86" s="39" t="s">
        <v>384</v>
      </c>
      <c r="E86" s="39" t="s">
        <v>188</v>
      </c>
      <c r="F86" s="37" t="s">
        <v>146</v>
      </c>
      <c r="G86" s="40">
        <v>7</v>
      </c>
      <c r="H86" s="22"/>
      <c r="I86" s="23"/>
    </row>
    <row r="87" spans="2:9">
      <c r="B87" s="34">
        <v>78</v>
      </c>
      <c r="C87" s="35"/>
      <c r="D87" s="39" t="s">
        <v>384</v>
      </c>
      <c r="E87" s="39" t="s">
        <v>387</v>
      </c>
      <c r="F87" s="37" t="s">
        <v>146</v>
      </c>
      <c r="G87" s="40">
        <v>1</v>
      </c>
      <c r="H87" s="22"/>
      <c r="I87" s="23"/>
    </row>
    <row r="88" spans="2:9">
      <c r="B88" s="34">
        <v>79</v>
      </c>
      <c r="C88" s="35"/>
      <c r="D88" s="39" t="s">
        <v>384</v>
      </c>
      <c r="E88" s="39" t="s">
        <v>388</v>
      </c>
      <c r="F88" s="37" t="s">
        <v>146</v>
      </c>
      <c r="G88" s="40">
        <v>26</v>
      </c>
      <c r="H88" s="22"/>
      <c r="I88" s="23"/>
    </row>
    <row r="89" spans="2:9">
      <c r="B89" s="34">
        <v>80</v>
      </c>
      <c r="C89" s="35"/>
      <c r="D89" s="39" t="s">
        <v>384</v>
      </c>
      <c r="E89" s="39" t="s">
        <v>193</v>
      </c>
      <c r="F89" s="37" t="s">
        <v>146</v>
      </c>
      <c r="G89" s="40">
        <v>13</v>
      </c>
      <c r="H89" s="22"/>
      <c r="I89" s="23"/>
    </row>
    <row r="90" spans="2:9">
      <c r="B90" s="34">
        <v>81</v>
      </c>
      <c r="C90" s="35"/>
      <c r="D90" s="39" t="s">
        <v>384</v>
      </c>
      <c r="E90" s="39" t="s">
        <v>389</v>
      </c>
      <c r="F90" s="37" t="s">
        <v>146</v>
      </c>
      <c r="G90" s="40">
        <v>21</v>
      </c>
      <c r="H90" s="22"/>
      <c r="I90" s="23"/>
    </row>
    <row r="91" spans="2:9" ht="25.5">
      <c r="B91" s="34">
        <v>82</v>
      </c>
      <c r="C91" s="35"/>
      <c r="D91" s="39" t="s">
        <v>1764</v>
      </c>
      <c r="E91" s="39"/>
      <c r="F91" s="37" t="s">
        <v>286</v>
      </c>
      <c r="G91" s="40">
        <v>6</v>
      </c>
      <c r="H91" s="22"/>
      <c r="I91" s="23"/>
    </row>
    <row r="92" spans="2:9" ht="25.5">
      <c r="B92" s="34">
        <v>83</v>
      </c>
      <c r="C92" s="35"/>
      <c r="D92" s="39" t="s">
        <v>1765</v>
      </c>
      <c r="E92" s="39"/>
      <c r="F92" s="37" t="s">
        <v>286</v>
      </c>
      <c r="G92" s="40">
        <v>3</v>
      </c>
      <c r="H92" s="22"/>
      <c r="I92" s="23"/>
    </row>
    <row r="93" spans="2:9">
      <c r="B93" s="34">
        <v>84</v>
      </c>
      <c r="C93" s="35"/>
      <c r="D93" s="39" t="s">
        <v>390</v>
      </c>
      <c r="E93" s="39"/>
      <c r="F93" s="37" t="s">
        <v>44</v>
      </c>
      <c r="G93" s="40">
        <v>1</v>
      </c>
      <c r="H93" s="22"/>
      <c r="I93" s="23"/>
    </row>
    <row r="94" spans="2:9">
      <c r="B94" s="34">
        <v>85</v>
      </c>
      <c r="C94" s="35"/>
      <c r="D94" s="39" t="s">
        <v>391</v>
      </c>
      <c r="E94" s="39"/>
      <c r="F94" s="37" t="s">
        <v>44</v>
      </c>
      <c r="G94" s="40">
        <v>1</v>
      </c>
      <c r="H94" s="22"/>
      <c r="I94" s="23"/>
    </row>
    <row r="95" spans="2:9">
      <c r="B95" s="34">
        <v>86</v>
      </c>
      <c r="C95" s="35"/>
      <c r="D95" s="39" t="s">
        <v>392</v>
      </c>
      <c r="E95" s="39"/>
      <c r="F95" s="37" t="s">
        <v>44</v>
      </c>
      <c r="G95" s="40">
        <v>1</v>
      </c>
      <c r="H95" s="22"/>
      <c r="I95" s="23"/>
    </row>
    <row r="96" spans="2:9">
      <c r="B96" s="34">
        <v>87</v>
      </c>
      <c r="C96" s="35"/>
      <c r="D96" s="39" t="s">
        <v>393</v>
      </c>
      <c r="E96" s="39"/>
      <c r="F96" s="37" t="s">
        <v>44</v>
      </c>
      <c r="G96" s="40">
        <v>1</v>
      </c>
      <c r="H96" s="22"/>
      <c r="I96" s="23"/>
    </row>
    <row r="97" spans="2:9">
      <c r="B97" s="34">
        <v>88</v>
      </c>
      <c r="C97" s="35"/>
      <c r="D97" s="39" t="s">
        <v>200</v>
      </c>
      <c r="E97" s="39"/>
      <c r="F97" s="37" t="s">
        <v>44</v>
      </c>
      <c r="G97" s="40">
        <v>1</v>
      </c>
      <c r="H97" s="22"/>
      <c r="I97" s="23"/>
    </row>
    <row r="98" spans="2:9">
      <c r="B98" s="34">
        <v>89</v>
      </c>
      <c r="C98" s="35"/>
      <c r="D98" s="39" t="s">
        <v>201</v>
      </c>
      <c r="E98" s="39"/>
      <c r="F98" s="37" t="s">
        <v>44</v>
      </c>
      <c r="G98" s="40">
        <v>1</v>
      </c>
      <c r="H98" s="22"/>
      <c r="I98" s="23"/>
    </row>
    <row r="99" spans="2:9">
      <c r="B99" s="34">
        <v>90</v>
      </c>
      <c r="C99" s="35"/>
      <c r="D99" s="39" t="s">
        <v>199</v>
      </c>
      <c r="E99" s="39"/>
      <c r="F99" s="37" t="s">
        <v>44</v>
      </c>
      <c r="G99" s="40">
        <v>1</v>
      </c>
      <c r="H99" s="22"/>
      <c r="I99" s="23"/>
    </row>
    <row r="100" spans="2:9" ht="25.5">
      <c r="B100" s="34">
        <v>91</v>
      </c>
      <c r="C100" s="35"/>
      <c r="D100" s="39" t="s">
        <v>204</v>
      </c>
      <c r="E100" s="39"/>
      <c r="F100" s="37" t="s">
        <v>44</v>
      </c>
      <c r="G100" s="40">
        <v>1</v>
      </c>
      <c r="H100" s="22"/>
      <c r="I100" s="23"/>
    </row>
    <row r="101" spans="2:9" s="5" customFormat="1">
      <c r="B101" s="8"/>
      <c r="C101" s="9"/>
      <c r="D101" s="10"/>
      <c r="E101" s="10"/>
      <c r="F101" s="11"/>
      <c r="G101" s="21"/>
      <c r="H101" s="24"/>
      <c r="I101"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209"/>
  <sheetViews>
    <sheetView showZeros="0" view="pageBreakPreview" topLeftCell="A181" zoomScale="80" zoomScaleNormal="100" zoomScaleSheetLayoutView="80" workbookViewId="0">
      <selection activeCell="M207" sqref="M207"/>
    </sheetView>
  </sheetViews>
  <sheetFormatPr defaultColWidth="9.140625" defaultRowHeight="14.25"/>
  <cols>
    <col min="1" max="1" width="9.140625" style="1"/>
    <col min="2" max="2" width="12.140625" style="1" customWidth="1"/>
    <col min="3" max="3" width="16.28515625" style="1" hidden="1" customWidth="1"/>
    <col min="4" max="4" width="51.5703125" style="1" customWidth="1"/>
    <col min="5" max="5" width="18.140625" style="1" customWidth="1"/>
    <col min="6" max="7" width="9.140625" style="1"/>
    <col min="8" max="8" width="12.42578125" style="1" customWidth="1"/>
    <col min="9" max="9" width="9.140625" style="1"/>
    <col min="10" max="10" width="9.140625" style="1" hidden="1" customWidth="1"/>
    <col min="11" max="16384" width="9.140625" style="1"/>
  </cols>
  <sheetData>
    <row r="1" spans="2:8" s="3" customFormat="1" ht="15">
      <c r="B1" s="800" t="s">
        <v>12</v>
      </c>
      <c r="C1" s="800"/>
      <c r="D1" s="800"/>
      <c r="F1" s="14" t="str">
        <f ca="1">MID(CELL("filename",B1), FIND("]", CELL("filename",B1))+ 1, 255)</f>
        <v>2,7</v>
      </c>
      <c r="G1" s="14"/>
      <c r="H1" s="14"/>
    </row>
    <row r="2" spans="2:8" s="3" customFormat="1" ht="15">
      <c r="B2" s="801" t="str">
        <f>D9</f>
        <v>Elektroinstalācija</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24" t="s">
        <v>4</v>
      </c>
      <c r="C7" s="826"/>
      <c r="D7" s="832" t="s">
        <v>6</v>
      </c>
      <c r="E7" s="832"/>
      <c r="F7" s="828" t="s">
        <v>7</v>
      </c>
      <c r="G7" s="830" t="s">
        <v>8</v>
      </c>
      <c r="H7" s="23"/>
    </row>
    <row r="8" spans="2:8" ht="59.25" customHeight="1">
      <c r="B8" s="825"/>
      <c r="C8" s="827"/>
      <c r="D8" s="833"/>
      <c r="E8" s="833"/>
      <c r="F8" s="829"/>
      <c r="G8" s="831"/>
      <c r="H8" s="23"/>
    </row>
    <row r="9" spans="2:8" ht="15.75">
      <c r="B9" s="612">
        <v>0</v>
      </c>
      <c r="C9" s="614"/>
      <c r="D9" s="834" t="s">
        <v>523</v>
      </c>
      <c r="E9" s="834"/>
      <c r="F9" s="600"/>
      <c r="G9" s="605"/>
      <c r="H9" s="23"/>
    </row>
    <row r="10" spans="2:8">
      <c r="B10" s="612"/>
      <c r="C10" s="608"/>
      <c r="D10" s="613" t="s">
        <v>395</v>
      </c>
      <c r="E10" s="610"/>
      <c r="F10" s="601"/>
      <c r="G10" s="602"/>
      <c r="H10" s="23"/>
    </row>
    <row r="11" spans="2:8" ht="79.900000000000006" customHeight="1">
      <c r="B11" s="603">
        <v>1</v>
      </c>
      <c r="C11" s="606"/>
      <c r="D11" s="684" t="s">
        <v>1626</v>
      </c>
      <c r="E11" s="685"/>
      <c r="F11" s="686" t="s">
        <v>44</v>
      </c>
      <c r="G11" s="687">
        <v>1</v>
      </c>
      <c r="H11" s="23"/>
    </row>
    <row r="12" spans="2:8" ht="63">
      <c r="B12" s="603">
        <v>2</v>
      </c>
      <c r="C12" s="606"/>
      <c r="D12" s="604" t="s">
        <v>1194</v>
      </c>
      <c r="E12" s="688"/>
      <c r="F12" s="689" t="s">
        <v>44</v>
      </c>
      <c r="G12" s="690">
        <v>4</v>
      </c>
      <c r="H12" s="23"/>
    </row>
    <row r="13" spans="2:8" ht="78.75">
      <c r="B13" s="603">
        <v>3</v>
      </c>
      <c r="C13" s="606"/>
      <c r="D13" s="684" t="s">
        <v>1627</v>
      </c>
      <c r="E13" s="685"/>
      <c r="F13" s="686" t="s">
        <v>44</v>
      </c>
      <c r="G13" s="687">
        <v>1</v>
      </c>
      <c r="H13" s="23"/>
    </row>
    <row r="14" spans="2:8" ht="63">
      <c r="B14" s="603">
        <v>4</v>
      </c>
      <c r="C14" s="606"/>
      <c r="D14" s="604" t="s">
        <v>1379</v>
      </c>
      <c r="E14" s="688"/>
      <c r="F14" s="689" t="s">
        <v>44</v>
      </c>
      <c r="G14" s="690">
        <v>10</v>
      </c>
      <c r="H14" s="23"/>
    </row>
    <row r="15" spans="2:8" ht="63">
      <c r="B15" s="603">
        <v>5</v>
      </c>
      <c r="C15" s="606"/>
      <c r="D15" s="604" t="s">
        <v>1630</v>
      </c>
      <c r="E15" s="688"/>
      <c r="F15" s="689" t="s">
        <v>44</v>
      </c>
      <c r="G15" s="690">
        <v>50</v>
      </c>
      <c r="H15" s="23"/>
    </row>
    <row r="16" spans="2:8" ht="236.25">
      <c r="B16" s="603">
        <v>6</v>
      </c>
      <c r="C16" s="606"/>
      <c r="D16" s="604" t="s">
        <v>396</v>
      </c>
      <c r="E16" s="688"/>
      <c r="F16" s="689" t="s">
        <v>44</v>
      </c>
      <c r="G16" s="690">
        <v>1</v>
      </c>
      <c r="H16" s="23"/>
    </row>
    <row r="17" spans="2:8" ht="204.75">
      <c r="B17" s="603">
        <v>7</v>
      </c>
      <c r="C17" s="606"/>
      <c r="D17" s="604" t="s">
        <v>397</v>
      </c>
      <c r="E17" s="688"/>
      <c r="F17" s="689" t="s">
        <v>44</v>
      </c>
      <c r="G17" s="690">
        <v>1</v>
      </c>
      <c r="H17" s="23"/>
    </row>
    <row r="18" spans="2:8" ht="157.5">
      <c r="B18" s="603">
        <v>8</v>
      </c>
      <c r="C18" s="606"/>
      <c r="D18" s="604" t="s">
        <v>398</v>
      </c>
      <c r="E18" s="688"/>
      <c r="F18" s="689" t="s">
        <v>44</v>
      </c>
      <c r="G18" s="690">
        <v>1</v>
      </c>
      <c r="H18" s="23"/>
    </row>
    <row r="19" spans="2:8" ht="236.25">
      <c r="B19" s="603">
        <v>9</v>
      </c>
      <c r="C19" s="606"/>
      <c r="D19" s="604" t="s">
        <v>396</v>
      </c>
      <c r="E19" s="688"/>
      <c r="F19" s="689" t="s">
        <v>44</v>
      </c>
      <c r="G19" s="690">
        <v>1</v>
      </c>
      <c r="H19" s="23"/>
    </row>
    <row r="20" spans="2:8" ht="173.25">
      <c r="B20" s="603">
        <v>10</v>
      </c>
      <c r="C20" s="606"/>
      <c r="D20" s="604" t="s">
        <v>399</v>
      </c>
      <c r="E20" s="688"/>
      <c r="F20" s="689" t="s">
        <v>44</v>
      </c>
      <c r="G20" s="690">
        <v>1</v>
      </c>
      <c r="H20" s="23"/>
    </row>
    <row r="21" spans="2:8" ht="204.75">
      <c r="B21" s="603">
        <v>11</v>
      </c>
      <c r="C21" s="606"/>
      <c r="D21" s="604" t="s">
        <v>1631</v>
      </c>
      <c r="E21" s="688"/>
      <c r="F21" s="689" t="s">
        <v>44</v>
      </c>
      <c r="G21" s="690">
        <v>2</v>
      </c>
      <c r="H21" s="23"/>
    </row>
    <row r="22" spans="2:8" ht="236.25">
      <c r="B22" s="603">
        <v>12</v>
      </c>
      <c r="C22" s="606"/>
      <c r="D22" s="604" t="s">
        <v>396</v>
      </c>
      <c r="E22" s="688"/>
      <c r="F22" s="689" t="s">
        <v>44</v>
      </c>
      <c r="G22" s="690">
        <v>1</v>
      </c>
      <c r="H22" s="23"/>
    </row>
    <row r="23" spans="2:8" ht="236.25">
      <c r="B23" s="603">
        <v>13</v>
      </c>
      <c r="C23" s="606"/>
      <c r="D23" s="604" t="s">
        <v>396</v>
      </c>
      <c r="E23" s="688"/>
      <c r="F23" s="689" t="s">
        <v>44</v>
      </c>
      <c r="G23" s="690">
        <v>2</v>
      </c>
      <c r="H23" s="23"/>
    </row>
    <row r="24" spans="2:8" ht="157.5">
      <c r="B24" s="603">
        <v>14</v>
      </c>
      <c r="C24" s="606"/>
      <c r="D24" s="604" t="s">
        <v>400</v>
      </c>
      <c r="E24" s="688"/>
      <c r="F24" s="689" t="s">
        <v>44</v>
      </c>
      <c r="G24" s="690">
        <v>1</v>
      </c>
      <c r="H24" s="23"/>
    </row>
    <row r="25" spans="2:8" ht="189">
      <c r="B25" s="603">
        <v>15</v>
      </c>
      <c r="C25" s="606"/>
      <c r="D25" s="604" t="s">
        <v>401</v>
      </c>
      <c r="E25" s="688"/>
      <c r="F25" s="689" t="s">
        <v>44</v>
      </c>
      <c r="G25" s="690">
        <v>1</v>
      </c>
      <c r="H25" s="23"/>
    </row>
    <row r="26" spans="2:8" ht="47.25">
      <c r="B26" s="621">
        <v>16</v>
      </c>
      <c r="C26" s="622"/>
      <c r="D26" s="604" t="s">
        <v>1632</v>
      </c>
      <c r="E26" s="688"/>
      <c r="F26" s="689" t="s">
        <v>44</v>
      </c>
      <c r="G26" s="690">
        <v>1</v>
      </c>
      <c r="H26" s="23"/>
    </row>
    <row r="27" spans="2:8" ht="47.25">
      <c r="B27" s="621">
        <v>17</v>
      </c>
      <c r="C27" s="622"/>
      <c r="D27" s="604" t="s">
        <v>1633</v>
      </c>
      <c r="E27" s="688"/>
      <c r="F27" s="689" t="s">
        <v>44</v>
      </c>
      <c r="G27" s="690">
        <v>1</v>
      </c>
      <c r="H27" s="23"/>
    </row>
    <row r="28" spans="2:8" ht="220.5">
      <c r="B28" s="603">
        <v>18</v>
      </c>
      <c r="C28" s="606"/>
      <c r="D28" s="604" t="s">
        <v>1634</v>
      </c>
      <c r="E28" s="688"/>
      <c r="F28" s="689" t="s">
        <v>44</v>
      </c>
      <c r="G28" s="690">
        <v>1</v>
      </c>
      <c r="H28" s="23"/>
    </row>
    <row r="29" spans="2:8" ht="236.25">
      <c r="B29" s="603">
        <v>19</v>
      </c>
      <c r="C29" s="606"/>
      <c r="D29" s="604" t="s">
        <v>1635</v>
      </c>
      <c r="E29" s="688"/>
      <c r="F29" s="689" t="s">
        <v>44</v>
      </c>
      <c r="G29" s="690">
        <v>1</v>
      </c>
      <c r="H29" s="23"/>
    </row>
    <row r="30" spans="2:8" ht="220.5">
      <c r="B30" s="603">
        <v>20</v>
      </c>
      <c r="C30" s="606"/>
      <c r="D30" s="604" t="s">
        <v>1636</v>
      </c>
      <c r="E30" s="688"/>
      <c r="F30" s="689" t="s">
        <v>44</v>
      </c>
      <c r="G30" s="690">
        <v>1</v>
      </c>
      <c r="H30" s="23"/>
    </row>
    <row r="31" spans="2:8" ht="220.5">
      <c r="B31" s="603">
        <v>21</v>
      </c>
      <c r="C31" s="606"/>
      <c r="D31" s="604" t="s">
        <v>1636</v>
      </c>
      <c r="E31" s="689"/>
      <c r="F31" s="689" t="s">
        <v>26</v>
      </c>
      <c r="G31" s="690">
        <v>1</v>
      </c>
      <c r="H31" s="23"/>
    </row>
    <row r="32" spans="2:8" ht="15.75">
      <c r="B32" s="603">
        <v>22</v>
      </c>
      <c r="C32" s="606"/>
      <c r="D32" s="604" t="s">
        <v>402</v>
      </c>
      <c r="E32" s="689"/>
      <c r="F32" s="689" t="s">
        <v>1637</v>
      </c>
      <c r="G32" s="690">
        <v>79</v>
      </c>
      <c r="H32" s="23"/>
    </row>
    <row r="33" spans="2:8">
      <c r="B33" s="603"/>
      <c r="C33" s="606"/>
      <c r="D33" s="691" t="s">
        <v>403</v>
      </c>
      <c r="E33" s="689"/>
      <c r="F33" s="689"/>
      <c r="G33" s="690"/>
      <c r="H33" s="23"/>
    </row>
    <row r="34" spans="2:8" ht="63.75">
      <c r="B34" s="603">
        <v>24</v>
      </c>
      <c r="C34" s="606"/>
      <c r="D34" s="692" t="s">
        <v>1822</v>
      </c>
      <c r="E34" s="689"/>
      <c r="F34" s="689" t="s">
        <v>44</v>
      </c>
      <c r="G34" s="690">
        <v>41</v>
      </c>
      <c r="H34" s="23"/>
    </row>
    <row r="35" spans="2:8" ht="51">
      <c r="B35" s="603">
        <v>25</v>
      </c>
      <c r="C35" s="606"/>
      <c r="D35" s="692" t="s">
        <v>1824</v>
      </c>
      <c r="E35" s="688"/>
      <c r="F35" s="689" t="s">
        <v>44</v>
      </c>
      <c r="G35" s="690">
        <v>8</v>
      </c>
      <c r="H35" s="23"/>
    </row>
    <row r="36" spans="2:8" ht="63.75">
      <c r="B36" s="603">
        <v>26</v>
      </c>
      <c r="C36" s="606"/>
      <c r="D36" s="692" t="s">
        <v>1823</v>
      </c>
      <c r="E36" s="688"/>
      <c r="F36" s="689" t="s">
        <v>44</v>
      </c>
      <c r="G36" s="690">
        <v>24</v>
      </c>
      <c r="H36" s="23"/>
    </row>
    <row r="37" spans="2:8" ht="63.75">
      <c r="B37" s="603">
        <v>27</v>
      </c>
      <c r="C37" s="606"/>
      <c r="D37" s="693" t="s">
        <v>1829</v>
      </c>
      <c r="E37" s="688"/>
      <c r="F37" s="689" t="s">
        <v>44</v>
      </c>
      <c r="G37" s="690">
        <v>78</v>
      </c>
      <c r="H37" s="23"/>
    </row>
    <row r="38" spans="2:8" ht="51">
      <c r="B38" s="603">
        <v>28</v>
      </c>
      <c r="C38" s="606"/>
      <c r="D38" s="693" t="s">
        <v>1805</v>
      </c>
      <c r="E38" s="688"/>
      <c r="F38" s="689" t="s">
        <v>44</v>
      </c>
      <c r="G38" s="690">
        <v>106</v>
      </c>
      <c r="H38" s="23"/>
    </row>
    <row r="39" spans="2:8" ht="51">
      <c r="B39" s="603">
        <v>29</v>
      </c>
      <c r="C39" s="606"/>
      <c r="D39" s="693" t="s">
        <v>1830</v>
      </c>
      <c r="E39" s="688"/>
      <c r="F39" s="689" t="s">
        <v>44</v>
      </c>
      <c r="G39" s="690">
        <v>24</v>
      </c>
      <c r="H39" s="23"/>
    </row>
    <row r="40" spans="2:8" ht="51">
      <c r="B40" s="603">
        <v>30</v>
      </c>
      <c r="C40" s="606"/>
      <c r="D40" s="693" t="s">
        <v>1831</v>
      </c>
      <c r="E40" s="688"/>
      <c r="F40" s="689" t="s">
        <v>44</v>
      </c>
      <c r="G40" s="690">
        <v>1</v>
      </c>
      <c r="H40" s="23"/>
    </row>
    <row r="41" spans="2:8" ht="63.75">
      <c r="B41" s="603">
        <v>31</v>
      </c>
      <c r="C41" s="606"/>
      <c r="D41" s="693" t="s">
        <v>1825</v>
      </c>
      <c r="E41" s="688"/>
      <c r="F41" s="689" t="s">
        <v>44</v>
      </c>
      <c r="G41" s="690">
        <v>4</v>
      </c>
      <c r="H41" s="23"/>
    </row>
    <row r="42" spans="2:8" ht="63.75">
      <c r="B42" s="603">
        <v>32</v>
      </c>
      <c r="C42" s="606"/>
      <c r="D42" s="693" t="s">
        <v>1832</v>
      </c>
      <c r="E42" s="688"/>
      <c r="F42" s="689" t="s">
        <v>44</v>
      </c>
      <c r="G42" s="690">
        <v>8</v>
      </c>
      <c r="H42" s="23"/>
    </row>
    <row r="43" spans="2:8" ht="51">
      <c r="B43" s="603">
        <v>33</v>
      </c>
      <c r="C43" s="606"/>
      <c r="D43" s="693" t="s">
        <v>1826</v>
      </c>
      <c r="E43" s="688"/>
      <c r="F43" s="689" t="s">
        <v>44</v>
      </c>
      <c r="G43" s="690">
        <v>17</v>
      </c>
      <c r="H43" s="23"/>
    </row>
    <row r="44" spans="2:8" ht="51">
      <c r="B44" s="603">
        <v>34</v>
      </c>
      <c r="C44" s="606"/>
      <c r="D44" s="693" t="s">
        <v>1833</v>
      </c>
      <c r="E44" s="688"/>
      <c r="F44" s="689" t="s">
        <v>44</v>
      </c>
      <c r="G44" s="690">
        <v>46</v>
      </c>
      <c r="H44" s="23"/>
    </row>
    <row r="45" spans="2:8" ht="51">
      <c r="B45" s="603">
        <v>35</v>
      </c>
      <c r="C45" s="606"/>
      <c r="D45" s="693" t="s">
        <v>1834</v>
      </c>
      <c r="E45" s="688"/>
      <c r="F45" s="689" t="s">
        <v>44</v>
      </c>
      <c r="G45" s="690">
        <v>29</v>
      </c>
      <c r="H45" s="23"/>
    </row>
    <row r="46" spans="2:8" ht="51">
      <c r="B46" s="603">
        <v>36</v>
      </c>
      <c r="C46" s="606"/>
      <c r="D46" s="693" t="s">
        <v>1827</v>
      </c>
      <c r="E46" s="688"/>
      <c r="F46" s="689" t="s">
        <v>44</v>
      </c>
      <c r="G46" s="690">
        <v>4</v>
      </c>
      <c r="H46" s="23"/>
    </row>
    <row r="47" spans="2:8" ht="63.75">
      <c r="B47" s="603">
        <v>37</v>
      </c>
      <c r="C47" s="606"/>
      <c r="D47" s="693" t="s">
        <v>1835</v>
      </c>
      <c r="E47" s="688"/>
      <c r="F47" s="689" t="s">
        <v>44</v>
      </c>
      <c r="G47" s="690">
        <v>10</v>
      </c>
      <c r="H47" s="23"/>
    </row>
    <row r="48" spans="2:8" ht="51">
      <c r="B48" s="603">
        <v>38</v>
      </c>
      <c r="C48" s="606"/>
      <c r="D48" s="693" t="s">
        <v>1836</v>
      </c>
      <c r="E48" s="688"/>
      <c r="F48" s="689" t="s">
        <v>44</v>
      </c>
      <c r="G48" s="690">
        <v>25</v>
      </c>
      <c r="H48" s="23"/>
    </row>
    <row r="49" spans="2:8" ht="51">
      <c r="B49" s="603">
        <v>39</v>
      </c>
      <c r="C49" s="606"/>
      <c r="D49" s="693" t="s">
        <v>1837</v>
      </c>
      <c r="E49" s="688"/>
      <c r="F49" s="689" t="s">
        <v>44</v>
      </c>
      <c r="G49" s="690">
        <v>13</v>
      </c>
      <c r="H49" s="23"/>
    </row>
    <row r="50" spans="2:8" ht="51">
      <c r="B50" s="603">
        <v>40</v>
      </c>
      <c r="C50" s="606"/>
      <c r="D50" s="693" t="s">
        <v>1828</v>
      </c>
      <c r="E50" s="688"/>
      <c r="F50" s="689" t="s">
        <v>44</v>
      </c>
      <c r="G50" s="690">
        <v>34</v>
      </c>
      <c r="H50" s="23"/>
    </row>
    <row r="51" spans="2:8" ht="51">
      <c r="B51" s="603">
        <v>41</v>
      </c>
      <c r="C51" s="606"/>
      <c r="D51" s="693" t="s">
        <v>1838</v>
      </c>
      <c r="E51" s="689"/>
      <c r="F51" s="689" t="s">
        <v>44</v>
      </c>
      <c r="G51" s="690">
        <v>9</v>
      </c>
      <c r="H51" s="23"/>
    </row>
    <row r="52" spans="2:8" ht="51">
      <c r="B52" s="603">
        <v>42</v>
      </c>
      <c r="C52" s="606"/>
      <c r="D52" s="692" t="s">
        <v>1839</v>
      </c>
      <c r="E52" s="689"/>
      <c r="F52" s="689" t="s">
        <v>44</v>
      </c>
      <c r="G52" s="690">
        <v>17</v>
      </c>
      <c r="H52" s="23"/>
    </row>
    <row r="53" spans="2:8">
      <c r="B53" s="603"/>
      <c r="C53" s="606"/>
      <c r="D53" s="691" t="s">
        <v>1192</v>
      </c>
      <c r="E53" s="689"/>
      <c r="F53" s="689"/>
      <c r="G53" s="690"/>
      <c r="H53" s="23"/>
    </row>
    <row r="54" spans="2:8" ht="38.25">
      <c r="B54" s="603">
        <v>43</v>
      </c>
      <c r="C54" s="606"/>
      <c r="D54" s="692" t="s">
        <v>1803</v>
      </c>
      <c r="E54" s="689"/>
      <c r="F54" s="689" t="s">
        <v>44</v>
      </c>
      <c r="G54" s="690">
        <v>2</v>
      </c>
      <c r="H54" s="23"/>
    </row>
    <row r="55" spans="2:8" ht="51">
      <c r="B55" s="603">
        <v>44</v>
      </c>
      <c r="C55" s="606"/>
      <c r="D55" s="692" t="s">
        <v>1811</v>
      </c>
      <c r="E55" s="689"/>
      <c r="F55" s="689" t="s">
        <v>44</v>
      </c>
      <c r="G55" s="690">
        <v>3</v>
      </c>
      <c r="H55" s="23"/>
    </row>
    <row r="56" spans="2:8" ht="51">
      <c r="B56" s="603">
        <v>45</v>
      </c>
      <c r="C56" s="606"/>
      <c r="D56" s="692" t="s">
        <v>1810</v>
      </c>
      <c r="E56" s="689"/>
      <c r="F56" s="689" t="s">
        <v>44</v>
      </c>
      <c r="G56" s="690">
        <v>20</v>
      </c>
      <c r="H56" s="23"/>
    </row>
    <row r="57" spans="2:8" ht="38.25">
      <c r="B57" s="603">
        <v>46</v>
      </c>
      <c r="C57" s="606"/>
      <c r="D57" s="692" t="s">
        <v>1809</v>
      </c>
      <c r="E57" s="689"/>
      <c r="F57" s="689" t="s">
        <v>44</v>
      </c>
      <c r="G57" s="690">
        <v>3</v>
      </c>
      <c r="H57" s="23"/>
    </row>
    <row r="58" spans="2:8" ht="38.25">
      <c r="B58" s="603">
        <v>47</v>
      </c>
      <c r="C58" s="606"/>
      <c r="D58" s="692" t="s">
        <v>1807</v>
      </c>
      <c r="E58" s="689"/>
      <c r="F58" s="689" t="s">
        <v>44</v>
      </c>
      <c r="G58" s="690">
        <v>28</v>
      </c>
      <c r="H58" s="23"/>
    </row>
    <row r="59" spans="2:8" ht="51">
      <c r="B59" s="603">
        <v>48</v>
      </c>
      <c r="C59" s="606"/>
      <c r="D59" s="692" t="s">
        <v>1806</v>
      </c>
      <c r="E59" s="689"/>
      <c r="F59" s="689" t="s">
        <v>44</v>
      </c>
      <c r="G59" s="690">
        <v>1</v>
      </c>
      <c r="H59" s="23"/>
    </row>
    <row r="60" spans="2:8" ht="51">
      <c r="B60" s="603">
        <v>49</v>
      </c>
      <c r="C60" s="606"/>
      <c r="D60" s="692" t="s">
        <v>1808</v>
      </c>
      <c r="E60" s="689"/>
      <c r="F60" s="689" t="s">
        <v>44</v>
      </c>
      <c r="G60" s="690">
        <v>8</v>
      </c>
      <c r="H60" s="23"/>
    </row>
    <row r="61" spans="2:8" ht="38.25">
      <c r="B61" s="603">
        <v>50</v>
      </c>
      <c r="C61" s="606"/>
      <c r="D61" s="692" t="s">
        <v>1812</v>
      </c>
      <c r="E61" s="689"/>
      <c r="F61" s="689" t="s">
        <v>44</v>
      </c>
      <c r="G61" s="690">
        <v>2</v>
      </c>
      <c r="H61" s="23"/>
    </row>
    <row r="62" spans="2:8" ht="38.25">
      <c r="B62" s="603">
        <v>51</v>
      </c>
      <c r="C62" s="606"/>
      <c r="D62" s="692" t="s">
        <v>1813</v>
      </c>
      <c r="E62" s="689"/>
      <c r="F62" s="689" t="s">
        <v>44</v>
      </c>
      <c r="G62" s="690">
        <v>37</v>
      </c>
      <c r="H62" s="23"/>
    </row>
    <row r="63" spans="2:8" ht="51">
      <c r="B63" s="603">
        <v>52</v>
      </c>
      <c r="C63" s="606"/>
      <c r="D63" s="692" t="s">
        <v>1193</v>
      </c>
      <c r="E63" s="689"/>
      <c r="F63" s="689" t="s">
        <v>44</v>
      </c>
      <c r="G63" s="690">
        <v>1</v>
      </c>
      <c r="H63" s="23"/>
    </row>
    <row r="64" spans="2:8">
      <c r="B64" s="603"/>
      <c r="C64" s="606"/>
      <c r="D64" s="691" t="s">
        <v>404</v>
      </c>
      <c r="E64" s="689"/>
      <c r="F64" s="689"/>
      <c r="G64" s="690"/>
      <c r="H64" s="23"/>
    </row>
    <row r="65" spans="2:8" ht="63.75">
      <c r="B65" s="609">
        <v>53</v>
      </c>
      <c r="C65" s="606"/>
      <c r="D65" s="694" t="s">
        <v>1840</v>
      </c>
      <c r="E65" s="695"/>
      <c r="F65" s="689" t="s">
        <v>44</v>
      </c>
      <c r="G65" s="696">
        <v>5</v>
      </c>
      <c r="H65" s="23"/>
    </row>
    <row r="66" spans="2:8" ht="63.75">
      <c r="B66" s="609">
        <v>54</v>
      </c>
      <c r="C66" s="606"/>
      <c r="D66" s="694" t="s">
        <v>1814</v>
      </c>
      <c r="E66" s="695"/>
      <c r="F66" s="689" t="s">
        <v>44</v>
      </c>
      <c r="G66" s="696">
        <v>5</v>
      </c>
      <c r="H66" s="23"/>
    </row>
    <row r="67" spans="2:8" ht="51">
      <c r="B67" s="609">
        <v>55</v>
      </c>
      <c r="C67" s="606"/>
      <c r="D67" s="694" t="s">
        <v>1815</v>
      </c>
      <c r="E67" s="695"/>
      <c r="F67" s="688" t="s">
        <v>44</v>
      </c>
      <c r="G67" s="696">
        <v>10</v>
      </c>
      <c r="H67" s="23"/>
    </row>
    <row r="68" spans="2:8" ht="51">
      <c r="B68" s="609">
        <v>56</v>
      </c>
      <c r="C68" s="606"/>
      <c r="D68" s="697" t="s">
        <v>1816</v>
      </c>
      <c r="E68" s="695"/>
      <c r="F68" s="689" t="s">
        <v>44</v>
      </c>
      <c r="G68" s="696">
        <v>4</v>
      </c>
      <c r="H68" s="23"/>
    </row>
    <row r="69" spans="2:8" ht="51">
      <c r="B69" s="609">
        <v>57</v>
      </c>
      <c r="C69" s="606"/>
      <c r="D69" s="694" t="s">
        <v>1804</v>
      </c>
      <c r="E69" s="695"/>
      <c r="F69" s="689" t="s">
        <v>44</v>
      </c>
      <c r="G69" s="696">
        <v>3</v>
      </c>
      <c r="H69" s="23"/>
    </row>
    <row r="70" spans="2:8" ht="51">
      <c r="B70" s="609">
        <v>58</v>
      </c>
      <c r="C70" s="606"/>
      <c r="D70" s="697" t="s">
        <v>1817</v>
      </c>
      <c r="E70" s="695"/>
      <c r="F70" s="689" t="s">
        <v>44</v>
      </c>
      <c r="G70" s="696">
        <v>3</v>
      </c>
      <c r="H70" s="23"/>
    </row>
    <row r="71" spans="2:8">
      <c r="B71" s="603"/>
      <c r="C71" s="606"/>
      <c r="D71" s="698" t="s">
        <v>405</v>
      </c>
      <c r="E71" s="699"/>
      <c r="F71" s="689"/>
      <c r="G71" s="700"/>
      <c r="H71" s="23"/>
    </row>
    <row r="72" spans="2:8">
      <c r="B72" s="603">
        <v>59</v>
      </c>
      <c r="C72" s="606"/>
      <c r="D72" s="693" t="s">
        <v>406</v>
      </c>
      <c r="E72" s="688"/>
      <c r="F72" s="689" t="s">
        <v>44</v>
      </c>
      <c r="G72" s="701">
        <v>8</v>
      </c>
      <c r="H72" s="23"/>
    </row>
    <row r="73" spans="2:8">
      <c r="B73" s="603">
        <v>60</v>
      </c>
      <c r="C73" s="606"/>
      <c r="D73" s="693" t="s">
        <v>407</v>
      </c>
      <c r="E73" s="688"/>
      <c r="F73" s="689" t="s">
        <v>44</v>
      </c>
      <c r="G73" s="701">
        <v>14</v>
      </c>
      <c r="H73" s="23"/>
    </row>
    <row r="74" spans="2:8">
      <c r="B74" s="603">
        <v>61</v>
      </c>
      <c r="C74" s="606"/>
      <c r="D74" s="693" t="s">
        <v>408</v>
      </c>
      <c r="E74" s="688"/>
      <c r="F74" s="689" t="s">
        <v>44</v>
      </c>
      <c r="G74" s="701">
        <v>1</v>
      </c>
      <c r="H74" s="23"/>
    </row>
    <row r="75" spans="2:8">
      <c r="B75" s="603">
        <v>62</v>
      </c>
      <c r="C75" s="606"/>
      <c r="D75" s="693" t="s">
        <v>409</v>
      </c>
      <c r="E75" s="688"/>
      <c r="F75" s="689" t="s">
        <v>44</v>
      </c>
      <c r="G75" s="701">
        <v>3</v>
      </c>
      <c r="H75" s="23"/>
    </row>
    <row r="76" spans="2:8">
      <c r="B76" s="603">
        <v>63</v>
      </c>
      <c r="C76" s="606"/>
      <c r="D76" s="693" t="s">
        <v>410</v>
      </c>
      <c r="E76" s="688"/>
      <c r="F76" s="689" t="s">
        <v>44</v>
      </c>
      <c r="G76" s="701">
        <v>5</v>
      </c>
      <c r="H76" s="23"/>
    </row>
    <row r="77" spans="2:8">
      <c r="B77" s="603">
        <v>64</v>
      </c>
      <c r="C77" s="606"/>
      <c r="D77" s="693" t="s">
        <v>411</v>
      </c>
      <c r="E77" s="688"/>
      <c r="F77" s="689" t="s">
        <v>44</v>
      </c>
      <c r="G77" s="701">
        <v>6</v>
      </c>
      <c r="H77" s="23"/>
    </row>
    <row r="78" spans="2:8">
      <c r="B78" s="603">
        <v>65</v>
      </c>
      <c r="C78" s="606"/>
      <c r="D78" s="693" t="s">
        <v>412</v>
      </c>
      <c r="E78" s="688"/>
      <c r="F78" s="689" t="s">
        <v>44</v>
      </c>
      <c r="G78" s="701">
        <v>1</v>
      </c>
      <c r="H78" s="23"/>
    </row>
    <row r="79" spans="2:8">
      <c r="B79" s="603">
        <v>66</v>
      </c>
      <c r="C79" s="606"/>
      <c r="D79" s="693" t="s">
        <v>1380</v>
      </c>
      <c r="E79" s="688"/>
      <c r="F79" s="689" t="s">
        <v>44</v>
      </c>
      <c r="G79" s="701">
        <v>7</v>
      </c>
      <c r="H79" s="23"/>
    </row>
    <row r="80" spans="2:8" ht="25.5">
      <c r="B80" s="603">
        <v>67</v>
      </c>
      <c r="C80" s="606"/>
      <c r="D80" s="693" t="s">
        <v>1673</v>
      </c>
      <c r="E80" s="688"/>
      <c r="F80" s="689" t="s">
        <v>44</v>
      </c>
      <c r="G80" s="690">
        <v>7</v>
      </c>
      <c r="H80" s="23"/>
    </row>
    <row r="81" spans="2:8" ht="25.5">
      <c r="B81" s="603">
        <v>68</v>
      </c>
      <c r="C81" s="606"/>
      <c r="D81" s="693" t="s">
        <v>1674</v>
      </c>
      <c r="E81" s="688"/>
      <c r="F81" s="689" t="s">
        <v>44</v>
      </c>
      <c r="G81" s="690">
        <v>9</v>
      </c>
      <c r="H81" s="23"/>
    </row>
    <row r="82" spans="2:8" ht="25.5">
      <c r="B82" s="603">
        <v>69</v>
      </c>
      <c r="C82" s="606"/>
      <c r="D82" s="693" t="s">
        <v>1675</v>
      </c>
      <c r="E82" s="688"/>
      <c r="F82" s="702" t="s">
        <v>44</v>
      </c>
      <c r="G82" s="690">
        <v>5</v>
      </c>
      <c r="H82" s="23"/>
    </row>
    <row r="83" spans="2:8" ht="25.5">
      <c r="B83" s="609">
        <v>70</v>
      </c>
      <c r="C83" s="606"/>
      <c r="D83" s="693" t="s">
        <v>1676</v>
      </c>
      <c r="E83" s="688"/>
      <c r="F83" s="702" t="s">
        <v>44</v>
      </c>
      <c r="G83" s="690">
        <v>3</v>
      </c>
      <c r="H83" s="23"/>
    </row>
    <row r="84" spans="2:8" ht="25.5">
      <c r="B84" s="603">
        <v>71</v>
      </c>
      <c r="C84" s="606"/>
      <c r="D84" s="693" t="s">
        <v>1677</v>
      </c>
      <c r="E84" s="688"/>
      <c r="F84" s="702" t="s">
        <v>44</v>
      </c>
      <c r="G84" s="690">
        <v>16</v>
      </c>
      <c r="H84" s="23"/>
    </row>
    <row r="85" spans="2:8">
      <c r="B85" s="603">
        <v>72</v>
      </c>
      <c r="C85" s="606"/>
      <c r="D85" s="693" t="s">
        <v>413</v>
      </c>
      <c r="E85" s="688"/>
      <c r="F85" s="702" t="s">
        <v>44</v>
      </c>
      <c r="G85" s="703">
        <v>1</v>
      </c>
      <c r="H85" s="23"/>
    </row>
    <row r="86" spans="2:8">
      <c r="B86" s="603">
        <v>73</v>
      </c>
      <c r="C86" s="606"/>
      <c r="D86" s="693" t="s">
        <v>414</v>
      </c>
      <c r="E86" s="688"/>
      <c r="F86" s="702" t="s">
        <v>26</v>
      </c>
      <c r="G86" s="703">
        <v>82</v>
      </c>
      <c r="H86" s="23"/>
    </row>
    <row r="87" spans="2:8">
      <c r="B87" s="609"/>
      <c r="C87" s="606"/>
      <c r="D87" s="704" t="s">
        <v>415</v>
      </c>
      <c r="E87" s="688"/>
      <c r="F87" s="702"/>
      <c r="G87" s="703"/>
      <c r="H87" s="23"/>
    </row>
    <row r="88" spans="2:8">
      <c r="B88" s="603">
        <v>74</v>
      </c>
      <c r="C88" s="606"/>
      <c r="D88" s="693" t="s">
        <v>416</v>
      </c>
      <c r="E88" s="688"/>
      <c r="F88" s="702" t="s">
        <v>19</v>
      </c>
      <c r="G88" s="703">
        <v>500</v>
      </c>
      <c r="H88" s="23"/>
    </row>
    <row r="89" spans="2:8">
      <c r="B89" s="603">
        <v>75</v>
      </c>
      <c r="C89" s="606"/>
      <c r="D89" s="693" t="s">
        <v>417</v>
      </c>
      <c r="E89" s="688"/>
      <c r="F89" s="702" t="s">
        <v>19</v>
      </c>
      <c r="G89" s="703">
        <v>80</v>
      </c>
      <c r="H89" s="23"/>
    </row>
    <row r="90" spans="2:8">
      <c r="B90" s="603">
        <v>76</v>
      </c>
      <c r="C90" s="606"/>
      <c r="D90" s="693" t="s">
        <v>1381</v>
      </c>
      <c r="E90" s="688"/>
      <c r="F90" s="702" t="s">
        <v>19</v>
      </c>
      <c r="G90" s="703">
        <v>90</v>
      </c>
      <c r="H90" s="23"/>
    </row>
    <row r="91" spans="2:8">
      <c r="B91" s="603">
        <v>77</v>
      </c>
      <c r="C91" s="606"/>
      <c r="D91" s="693" t="s">
        <v>418</v>
      </c>
      <c r="E91" s="688"/>
      <c r="F91" s="702" t="s">
        <v>19</v>
      </c>
      <c r="G91" s="703">
        <v>95</v>
      </c>
      <c r="H91" s="23"/>
    </row>
    <row r="92" spans="2:8">
      <c r="B92" s="603">
        <v>78</v>
      </c>
      <c r="C92" s="606"/>
      <c r="D92" s="693" t="s">
        <v>419</v>
      </c>
      <c r="E92" s="688"/>
      <c r="F92" s="702" t="s">
        <v>19</v>
      </c>
      <c r="G92" s="703">
        <v>200</v>
      </c>
      <c r="H92" s="23"/>
    </row>
    <row r="93" spans="2:8">
      <c r="B93" s="603">
        <v>79</v>
      </c>
      <c r="C93" s="606"/>
      <c r="D93" s="693" t="s">
        <v>420</v>
      </c>
      <c r="E93" s="688"/>
      <c r="F93" s="702" t="s">
        <v>19</v>
      </c>
      <c r="G93" s="703">
        <v>200</v>
      </c>
      <c r="H93" s="23"/>
    </row>
    <row r="94" spans="2:8">
      <c r="B94" s="603">
        <v>80</v>
      </c>
      <c r="C94" s="606"/>
      <c r="D94" s="693" t="s">
        <v>421</v>
      </c>
      <c r="E94" s="688"/>
      <c r="F94" s="702" t="s">
        <v>19</v>
      </c>
      <c r="G94" s="703">
        <v>600</v>
      </c>
      <c r="H94" s="23"/>
    </row>
    <row r="95" spans="2:8">
      <c r="B95" s="603">
        <v>81</v>
      </c>
      <c r="C95" s="606"/>
      <c r="D95" s="693" t="s">
        <v>422</v>
      </c>
      <c r="E95" s="688"/>
      <c r="F95" s="702" t="s">
        <v>19</v>
      </c>
      <c r="G95" s="703">
        <v>100</v>
      </c>
      <c r="H95" s="23"/>
    </row>
    <row r="96" spans="2:8">
      <c r="B96" s="603">
        <v>82</v>
      </c>
      <c r="C96" s="606"/>
      <c r="D96" s="693" t="s">
        <v>423</v>
      </c>
      <c r="E96" s="688"/>
      <c r="F96" s="702" t="s">
        <v>19</v>
      </c>
      <c r="G96" s="703">
        <v>600</v>
      </c>
      <c r="H96" s="23"/>
    </row>
    <row r="97" spans="2:8">
      <c r="B97" s="603">
        <v>83</v>
      </c>
      <c r="C97" s="606"/>
      <c r="D97" s="693" t="s">
        <v>424</v>
      </c>
      <c r="E97" s="688"/>
      <c r="F97" s="702" t="s">
        <v>19</v>
      </c>
      <c r="G97" s="703">
        <v>1000</v>
      </c>
      <c r="H97" s="23"/>
    </row>
    <row r="98" spans="2:8">
      <c r="B98" s="603">
        <v>84</v>
      </c>
      <c r="C98" s="606"/>
      <c r="D98" s="693" t="s">
        <v>425</v>
      </c>
      <c r="E98" s="688"/>
      <c r="F98" s="702" t="s">
        <v>19</v>
      </c>
      <c r="G98" s="703">
        <v>800</v>
      </c>
      <c r="H98" s="23"/>
    </row>
    <row r="99" spans="2:8">
      <c r="B99" s="603">
        <v>85</v>
      </c>
      <c r="C99" s="606"/>
      <c r="D99" s="693" t="s">
        <v>426</v>
      </c>
      <c r="E99" s="688"/>
      <c r="F99" s="702" t="s">
        <v>19</v>
      </c>
      <c r="G99" s="703">
        <v>4500</v>
      </c>
      <c r="H99" s="23"/>
    </row>
    <row r="100" spans="2:8">
      <c r="B100" s="603">
        <v>86</v>
      </c>
      <c r="C100" s="606"/>
      <c r="D100" s="693" t="s">
        <v>427</v>
      </c>
      <c r="E100" s="688"/>
      <c r="F100" s="702" t="s">
        <v>19</v>
      </c>
      <c r="G100" s="703">
        <v>1800</v>
      </c>
      <c r="H100" s="23"/>
    </row>
    <row r="101" spans="2:8">
      <c r="B101" s="603">
        <v>87</v>
      </c>
      <c r="C101" s="606"/>
      <c r="D101" s="693" t="s">
        <v>428</v>
      </c>
      <c r="E101" s="688"/>
      <c r="F101" s="702" t="s">
        <v>19</v>
      </c>
      <c r="G101" s="703">
        <v>1800</v>
      </c>
      <c r="H101" s="23"/>
    </row>
    <row r="102" spans="2:8">
      <c r="B102" s="603">
        <v>88</v>
      </c>
      <c r="C102" s="606"/>
      <c r="D102" s="693" t="s">
        <v>429</v>
      </c>
      <c r="E102" s="688"/>
      <c r="F102" s="702" t="s">
        <v>19</v>
      </c>
      <c r="G102" s="703">
        <v>6500</v>
      </c>
      <c r="H102" s="23"/>
    </row>
    <row r="103" spans="2:8">
      <c r="B103" s="603">
        <v>89</v>
      </c>
      <c r="C103" s="606"/>
      <c r="D103" s="693" t="s">
        <v>430</v>
      </c>
      <c r="E103" s="688"/>
      <c r="F103" s="702" t="s">
        <v>19</v>
      </c>
      <c r="G103" s="703">
        <v>15</v>
      </c>
      <c r="H103" s="23"/>
    </row>
    <row r="104" spans="2:8">
      <c r="B104" s="603">
        <v>90</v>
      </c>
      <c r="C104" s="606"/>
      <c r="D104" s="693" t="s">
        <v>431</v>
      </c>
      <c r="E104" s="688"/>
      <c r="F104" s="702" t="s">
        <v>19</v>
      </c>
      <c r="G104" s="703">
        <v>100</v>
      </c>
      <c r="H104" s="23"/>
    </row>
    <row r="105" spans="2:8">
      <c r="B105" s="603">
        <v>91</v>
      </c>
      <c r="C105" s="606"/>
      <c r="D105" s="693" t="s">
        <v>432</v>
      </c>
      <c r="E105" s="688"/>
      <c r="F105" s="702" t="s">
        <v>19</v>
      </c>
      <c r="G105" s="703">
        <v>200</v>
      </c>
      <c r="H105" s="23"/>
    </row>
    <row r="106" spans="2:8">
      <c r="B106" s="603">
        <v>92</v>
      </c>
      <c r="C106" s="606"/>
      <c r="D106" s="693" t="s">
        <v>1382</v>
      </c>
      <c r="E106" s="688"/>
      <c r="F106" s="702" t="s">
        <v>19</v>
      </c>
      <c r="G106" s="703">
        <v>1600</v>
      </c>
      <c r="H106" s="23"/>
    </row>
    <row r="107" spans="2:8">
      <c r="B107" s="603">
        <v>93</v>
      </c>
      <c r="C107" s="606"/>
      <c r="D107" s="693" t="s">
        <v>433</v>
      </c>
      <c r="E107" s="688"/>
      <c r="F107" s="689" t="s">
        <v>19</v>
      </c>
      <c r="G107" s="703">
        <v>60</v>
      </c>
      <c r="H107" s="23"/>
    </row>
    <row r="108" spans="2:8">
      <c r="B108" s="603">
        <v>94</v>
      </c>
      <c r="C108" s="606"/>
      <c r="D108" s="693" t="s">
        <v>434</v>
      </c>
      <c r="E108" s="688"/>
      <c r="F108" s="702" t="s">
        <v>19</v>
      </c>
      <c r="G108" s="703">
        <v>60</v>
      </c>
      <c r="H108" s="23"/>
    </row>
    <row r="109" spans="2:8">
      <c r="B109" s="603">
        <v>95</v>
      </c>
      <c r="C109" s="606"/>
      <c r="D109" s="693" t="s">
        <v>435</v>
      </c>
      <c r="E109" s="688"/>
      <c r="F109" s="689" t="s">
        <v>19</v>
      </c>
      <c r="G109" s="703">
        <v>400</v>
      </c>
      <c r="H109" s="23"/>
    </row>
    <row r="110" spans="2:8">
      <c r="B110" s="603">
        <v>96</v>
      </c>
      <c r="C110" s="606"/>
      <c r="D110" s="693" t="s">
        <v>436</v>
      </c>
      <c r="E110" s="688"/>
      <c r="F110" s="689" t="s">
        <v>19</v>
      </c>
      <c r="G110" s="703">
        <v>500</v>
      </c>
      <c r="H110" s="23"/>
    </row>
    <row r="111" spans="2:8">
      <c r="B111" s="603">
        <v>97</v>
      </c>
      <c r="C111" s="606"/>
      <c r="D111" s="693" t="s">
        <v>437</v>
      </c>
      <c r="E111" s="688"/>
      <c r="F111" s="689" t="s">
        <v>19</v>
      </c>
      <c r="G111" s="703">
        <v>200</v>
      </c>
      <c r="H111" s="23"/>
    </row>
    <row r="112" spans="2:8">
      <c r="B112" s="603">
        <v>98</v>
      </c>
      <c r="C112" s="606"/>
      <c r="D112" s="693" t="s">
        <v>438</v>
      </c>
      <c r="E112" s="688"/>
      <c r="F112" s="689" t="s">
        <v>44</v>
      </c>
      <c r="G112" s="703">
        <v>1</v>
      </c>
      <c r="H112" s="23"/>
    </row>
    <row r="113" spans="2:8">
      <c r="B113" s="603"/>
      <c r="C113" s="606"/>
      <c r="D113" s="704" t="s">
        <v>439</v>
      </c>
      <c r="E113" s="688"/>
      <c r="F113" s="689"/>
      <c r="G113" s="703"/>
      <c r="H113" s="23"/>
    </row>
    <row r="114" spans="2:8" ht="25.5">
      <c r="B114" s="603">
        <v>99</v>
      </c>
      <c r="C114" s="606"/>
      <c r="D114" s="693" t="s">
        <v>440</v>
      </c>
      <c r="E114" s="688"/>
      <c r="F114" s="689" t="s">
        <v>44</v>
      </c>
      <c r="G114" s="703">
        <v>30</v>
      </c>
      <c r="H114" s="23"/>
    </row>
    <row r="115" spans="2:8" ht="25.5">
      <c r="B115" s="603">
        <v>100</v>
      </c>
      <c r="C115" s="606"/>
      <c r="D115" s="693" t="s">
        <v>441</v>
      </c>
      <c r="E115" s="688"/>
      <c r="F115" s="689" t="s">
        <v>44</v>
      </c>
      <c r="G115" s="703">
        <v>9</v>
      </c>
      <c r="H115" s="23"/>
    </row>
    <row r="116" spans="2:8" ht="25.5">
      <c r="B116" s="603">
        <v>101</v>
      </c>
      <c r="C116" s="606"/>
      <c r="D116" s="693" t="s">
        <v>442</v>
      </c>
      <c r="E116" s="688"/>
      <c r="F116" s="689" t="s">
        <v>44</v>
      </c>
      <c r="G116" s="703">
        <v>11</v>
      </c>
      <c r="H116" s="23"/>
    </row>
    <row r="117" spans="2:8" ht="25.5">
      <c r="B117" s="603">
        <v>102</v>
      </c>
      <c r="C117" s="606"/>
      <c r="D117" s="693" t="s">
        <v>443</v>
      </c>
      <c r="E117" s="688"/>
      <c r="F117" s="689" t="s">
        <v>44</v>
      </c>
      <c r="G117" s="703">
        <v>31</v>
      </c>
      <c r="H117" s="23"/>
    </row>
    <row r="118" spans="2:8" ht="25.5">
      <c r="B118" s="603">
        <v>103</v>
      </c>
      <c r="C118" s="606"/>
      <c r="D118" s="693" t="s">
        <v>444</v>
      </c>
      <c r="E118" s="688"/>
      <c r="F118" s="689" t="s">
        <v>44</v>
      </c>
      <c r="G118" s="703">
        <v>3</v>
      </c>
      <c r="H118" s="23"/>
    </row>
    <row r="119" spans="2:8" ht="25.5">
      <c r="B119" s="603">
        <v>104</v>
      </c>
      <c r="C119" s="606"/>
      <c r="D119" s="693" t="s">
        <v>445</v>
      </c>
      <c r="E119" s="688"/>
      <c r="F119" s="689" t="s">
        <v>44</v>
      </c>
      <c r="G119" s="703">
        <v>2</v>
      </c>
      <c r="H119" s="23"/>
    </row>
    <row r="120" spans="2:8" ht="25.5">
      <c r="B120" s="603">
        <v>105</v>
      </c>
      <c r="C120" s="606"/>
      <c r="D120" s="693" t="s">
        <v>1383</v>
      </c>
      <c r="E120" s="688"/>
      <c r="F120" s="689" t="s">
        <v>44</v>
      </c>
      <c r="G120" s="703">
        <v>2</v>
      </c>
      <c r="H120" s="23"/>
    </row>
    <row r="121" spans="2:8" ht="25.5">
      <c r="B121" s="603">
        <v>106</v>
      </c>
      <c r="C121" s="606"/>
      <c r="D121" s="693" t="s">
        <v>446</v>
      </c>
      <c r="E121" s="688"/>
      <c r="F121" s="689" t="s">
        <v>44</v>
      </c>
      <c r="G121" s="703">
        <v>33</v>
      </c>
      <c r="H121" s="23"/>
    </row>
    <row r="122" spans="2:8" ht="25.5">
      <c r="B122" s="603">
        <v>107</v>
      </c>
      <c r="C122" s="606"/>
      <c r="D122" s="693" t="s">
        <v>447</v>
      </c>
      <c r="E122" s="688"/>
      <c r="F122" s="689" t="s">
        <v>44</v>
      </c>
      <c r="G122" s="703">
        <v>10</v>
      </c>
      <c r="H122" s="23"/>
    </row>
    <row r="123" spans="2:8" ht="25.5">
      <c r="B123" s="603">
        <v>108</v>
      </c>
      <c r="C123" s="606"/>
      <c r="D123" s="693" t="s">
        <v>448</v>
      </c>
      <c r="E123" s="688"/>
      <c r="F123" s="689" t="s">
        <v>44</v>
      </c>
      <c r="G123" s="703">
        <v>3</v>
      </c>
      <c r="H123" s="23"/>
    </row>
    <row r="124" spans="2:8" ht="25.5">
      <c r="B124" s="603">
        <v>109</v>
      </c>
      <c r="C124" s="606"/>
      <c r="D124" s="693" t="s">
        <v>449</v>
      </c>
      <c r="E124" s="688"/>
      <c r="F124" s="689" t="s">
        <v>44</v>
      </c>
      <c r="G124" s="703">
        <v>2</v>
      </c>
      <c r="H124" s="23"/>
    </row>
    <row r="125" spans="2:8" ht="25.5">
      <c r="B125" s="603">
        <v>110</v>
      </c>
      <c r="C125" s="606"/>
      <c r="D125" s="693" t="s">
        <v>1678</v>
      </c>
      <c r="E125" s="688"/>
      <c r="F125" s="689" t="s">
        <v>44</v>
      </c>
      <c r="G125" s="703">
        <v>9</v>
      </c>
      <c r="H125" s="23"/>
    </row>
    <row r="126" spans="2:8">
      <c r="B126" s="603">
        <v>111</v>
      </c>
      <c r="C126" s="606"/>
      <c r="D126" s="693" t="s">
        <v>450</v>
      </c>
      <c r="E126" s="688"/>
      <c r="F126" s="689" t="s">
        <v>26</v>
      </c>
      <c r="G126" s="703">
        <v>7</v>
      </c>
      <c r="H126" s="23"/>
    </row>
    <row r="127" spans="2:8">
      <c r="B127" s="603">
        <v>112</v>
      </c>
      <c r="C127" s="606"/>
      <c r="D127" s="693" t="s">
        <v>451</v>
      </c>
      <c r="E127" s="688"/>
      <c r="F127" s="702" t="s">
        <v>26</v>
      </c>
      <c r="G127" s="703">
        <v>58</v>
      </c>
      <c r="H127" s="23"/>
    </row>
    <row r="128" spans="2:8">
      <c r="B128" s="603">
        <v>113</v>
      </c>
      <c r="C128" s="606"/>
      <c r="D128" s="693" t="s">
        <v>452</v>
      </c>
      <c r="E128" s="688"/>
      <c r="F128" s="702" t="s">
        <v>44</v>
      </c>
      <c r="G128" s="703">
        <v>11</v>
      </c>
      <c r="H128" s="23"/>
    </row>
    <row r="129" spans="2:8">
      <c r="B129" s="603">
        <v>114</v>
      </c>
      <c r="C129" s="606"/>
      <c r="D129" s="693" t="s">
        <v>1384</v>
      </c>
      <c r="E129" s="688"/>
      <c r="F129" s="702" t="s">
        <v>26</v>
      </c>
      <c r="G129" s="703">
        <v>17</v>
      </c>
      <c r="H129" s="23"/>
    </row>
    <row r="130" spans="2:8">
      <c r="B130" s="603">
        <v>115</v>
      </c>
      <c r="C130" s="606"/>
      <c r="D130" s="693" t="s">
        <v>1385</v>
      </c>
      <c r="E130" s="688"/>
      <c r="F130" s="702" t="s">
        <v>26</v>
      </c>
      <c r="G130" s="703">
        <v>4</v>
      </c>
      <c r="H130" s="23"/>
    </row>
    <row r="131" spans="2:8">
      <c r="B131" s="603">
        <v>116</v>
      </c>
      <c r="C131" s="606"/>
      <c r="D131" s="693" t="s">
        <v>453</v>
      </c>
      <c r="E131" s="688"/>
      <c r="F131" s="702" t="s">
        <v>26</v>
      </c>
      <c r="G131" s="703">
        <v>25</v>
      </c>
      <c r="H131" s="23"/>
    </row>
    <row r="132" spans="2:8" ht="25.5">
      <c r="B132" s="603">
        <v>117</v>
      </c>
      <c r="C132" s="606"/>
      <c r="D132" s="693" t="s">
        <v>454</v>
      </c>
      <c r="E132" s="688"/>
      <c r="F132" s="702" t="s">
        <v>44</v>
      </c>
      <c r="G132" s="703">
        <v>1</v>
      </c>
      <c r="H132" s="23"/>
    </row>
    <row r="133" spans="2:8">
      <c r="B133" s="603">
        <v>118</v>
      </c>
      <c r="C133" s="606"/>
      <c r="D133" s="693" t="s">
        <v>455</v>
      </c>
      <c r="E133" s="688"/>
      <c r="F133" s="702" t="s">
        <v>44</v>
      </c>
      <c r="G133" s="703">
        <v>1</v>
      </c>
      <c r="H133" s="23"/>
    </row>
    <row r="134" spans="2:8">
      <c r="B134" s="603"/>
      <c r="C134" s="606"/>
      <c r="D134" s="704" t="s">
        <v>456</v>
      </c>
      <c r="E134" s="688"/>
      <c r="F134" s="702"/>
      <c r="G134" s="703"/>
      <c r="H134" s="23"/>
    </row>
    <row r="135" spans="2:8">
      <c r="B135" s="603">
        <v>119</v>
      </c>
      <c r="C135" s="606"/>
      <c r="D135" s="705" t="s">
        <v>457</v>
      </c>
      <c r="E135" s="688"/>
      <c r="F135" s="702" t="s">
        <v>19</v>
      </c>
      <c r="G135" s="703">
        <v>90</v>
      </c>
      <c r="H135" s="23"/>
    </row>
    <row r="136" spans="2:8">
      <c r="B136" s="603">
        <v>120</v>
      </c>
      <c r="C136" s="606"/>
      <c r="D136" s="705" t="s">
        <v>458</v>
      </c>
      <c r="E136" s="688"/>
      <c r="F136" s="702" t="s">
        <v>19</v>
      </c>
      <c r="G136" s="703">
        <v>810</v>
      </c>
      <c r="H136" s="23"/>
    </row>
    <row r="137" spans="2:8">
      <c r="B137" s="603">
        <v>121</v>
      </c>
      <c r="C137" s="606"/>
      <c r="D137" s="705" t="s">
        <v>459</v>
      </c>
      <c r="E137" s="688"/>
      <c r="F137" s="702" t="s">
        <v>19</v>
      </c>
      <c r="G137" s="703">
        <v>140</v>
      </c>
      <c r="H137" s="23"/>
    </row>
    <row r="138" spans="2:8">
      <c r="B138" s="603">
        <v>122</v>
      </c>
      <c r="C138" s="606"/>
      <c r="D138" s="705" t="s">
        <v>460</v>
      </c>
      <c r="E138" s="688"/>
      <c r="F138" s="689" t="s">
        <v>19</v>
      </c>
      <c r="G138" s="703">
        <v>110</v>
      </c>
      <c r="H138" s="23"/>
    </row>
    <row r="139" spans="2:8" ht="19.7" customHeight="1">
      <c r="B139" s="748" t="s">
        <v>1661</v>
      </c>
      <c r="C139" s="622"/>
      <c r="D139" s="706" t="s">
        <v>1662</v>
      </c>
      <c r="E139" s="688"/>
      <c r="F139" s="689" t="s">
        <v>19</v>
      </c>
      <c r="G139" s="703">
        <v>15</v>
      </c>
      <c r="H139" s="23"/>
    </row>
    <row r="140" spans="2:8">
      <c r="B140" s="603">
        <v>123</v>
      </c>
      <c r="C140" s="606"/>
      <c r="D140" s="705" t="s">
        <v>461</v>
      </c>
      <c r="E140" s="688"/>
      <c r="F140" s="689" t="s">
        <v>19</v>
      </c>
      <c r="G140" s="703">
        <v>80</v>
      </c>
      <c r="H140" s="23"/>
    </row>
    <row r="141" spans="2:8">
      <c r="B141" s="603">
        <v>124</v>
      </c>
      <c r="C141" s="606"/>
      <c r="D141" s="705" t="s">
        <v>1663</v>
      </c>
      <c r="E141" s="688"/>
      <c r="F141" s="689" t="s">
        <v>19</v>
      </c>
      <c r="G141" s="703">
        <v>780</v>
      </c>
      <c r="H141" s="23"/>
    </row>
    <row r="142" spans="2:8">
      <c r="B142" s="603">
        <v>125</v>
      </c>
      <c r="C142" s="606"/>
      <c r="D142" s="705" t="s">
        <v>462</v>
      </c>
      <c r="E142" s="688"/>
      <c r="F142" s="689" t="s">
        <v>19</v>
      </c>
      <c r="G142" s="703">
        <v>410</v>
      </c>
      <c r="H142" s="23"/>
    </row>
    <row r="143" spans="2:8">
      <c r="B143" s="603">
        <v>126</v>
      </c>
      <c r="C143" s="606"/>
      <c r="D143" s="705" t="s">
        <v>463</v>
      </c>
      <c r="E143" s="688"/>
      <c r="F143" s="689" t="s">
        <v>19</v>
      </c>
      <c r="G143" s="703">
        <v>95</v>
      </c>
      <c r="H143" s="23"/>
    </row>
    <row r="144" spans="2:8">
      <c r="B144" s="603">
        <v>127</v>
      </c>
      <c r="C144" s="606"/>
      <c r="D144" s="705" t="s">
        <v>1386</v>
      </c>
      <c r="E144" s="688"/>
      <c r="F144" s="689" t="s">
        <v>26</v>
      </c>
      <c r="G144" s="703">
        <v>4</v>
      </c>
      <c r="H144" s="23"/>
    </row>
    <row r="145" spans="2:8">
      <c r="B145" s="603">
        <v>128</v>
      </c>
      <c r="C145" s="606"/>
      <c r="D145" s="705" t="s">
        <v>464</v>
      </c>
      <c r="E145" s="688"/>
      <c r="F145" s="689" t="s">
        <v>26</v>
      </c>
      <c r="G145" s="703">
        <v>8</v>
      </c>
      <c r="H145" s="23"/>
    </row>
    <row r="146" spans="2:8">
      <c r="B146" s="603">
        <v>129</v>
      </c>
      <c r="C146" s="606"/>
      <c r="D146" s="705" t="s">
        <v>465</v>
      </c>
      <c r="E146" s="688"/>
      <c r="F146" s="689" t="s">
        <v>26</v>
      </c>
      <c r="G146" s="703">
        <v>1</v>
      </c>
      <c r="H146" s="23"/>
    </row>
    <row r="147" spans="2:8">
      <c r="B147" s="603">
        <v>130</v>
      </c>
      <c r="C147" s="606"/>
      <c r="D147" s="705" t="s">
        <v>1387</v>
      </c>
      <c r="E147" s="688"/>
      <c r="F147" s="689" t="s">
        <v>26</v>
      </c>
      <c r="G147" s="703">
        <v>4</v>
      </c>
      <c r="H147" s="23"/>
    </row>
    <row r="148" spans="2:8">
      <c r="B148" s="603">
        <v>131</v>
      </c>
      <c r="C148" s="606"/>
      <c r="D148" s="705" t="s">
        <v>1388</v>
      </c>
      <c r="E148" s="688"/>
      <c r="F148" s="689" t="s">
        <v>26</v>
      </c>
      <c r="G148" s="703">
        <v>1</v>
      </c>
      <c r="H148" s="23"/>
    </row>
    <row r="149" spans="2:8">
      <c r="B149" s="603">
        <v>132</v>
      </c>
      <c r="C149" s="606"/>
      <c r="D149" s="705" t="s">
        <v>466</v>
      </c>
      <c r="E149" s="688"/>
      <c r="F149" s="689" t="s">
        <v>26</v>
      </c>
      <c r="G149" s="703">
        <v>3</v>
      </c>
      <c r="H149" s="23"/>
    </row>
    <row r="150" spans="2:8">
      <c r="B150" s="603">
        <v>133</v>
      </c>
      <c r="C150" s="606"/>
      <c r="D150" s="705" t="s">
        <v>467</v>
      </c>
      <c r="E150" s="688"/>
      <c r="F150" s="689" t="s">
        <v>26</v>
      </c>
      <c r="G150" s="703">
        <v>2</v>
      </c>
      <c r="H150" s="23"/>
    </row>
    <row r="151" spans="2:8">
      <c r="B151" s="603">
        <v>134</v>
      </c>
      <c r="C151" s="606"/>
      <c r="D151" s="705" t="s">
        <v>468</v>
      </c>
      <c r="E151" s="688"/>
      <c r="F151" s="689" t="s">
        <v>26</v>
      </c>
      <c r="G151" s="703">
        <v>3</v>
      </c>
      <c r="H151" s="23"/>
    </row>
    <row r="152" spans="2:8">
      <c r="B152" s="603">
        <v>135</v>
      </c>
      <c r="C152" s="606"/>
      <c r="D152" s="705" t="s">
        <v>469</v>
      </c>
      <c r="E152" s="688"/>
      <c r="F152" s="689" t="s">
        <v>26</v>
      </c>
      <c r="G152" s="703">
        <v>5</v>
      </c>
      <c r="H152" s="23"/>
    </row>
    <row r="153" spans="2:8" ht="25.5">
      <c r="B153" s="603">
        <v>136</v>
      </c>
      <c r="C153" s="606"/>
      <c r="D153" s="707" t="s">
        <v>470</v>
      </c>
      <c r="E153" s="688"/>
      <c r="F153" s="689" t="s">
        <v>26</v>
      </c>
      <c r="G153" s="703">
        <v>11</v>
      </c>
      <c r="H153" s="23"/>
    </row>
    <row r="154" spans="2:8" ht="25.5">
      <c r="B154" s="603">
        <v>137</v>
      </c>
      <c r="C154" s="606"/>
      <c r="D154" s="707" t="s">
        <v>471</v>
      </c>
      <c r="E154" s="688"/>
      <c r="F154" s="689" t="s">
        <v>26</v>
      </c>
      <c r="G154" s="703">
        <v>5</v>
      </c>
      <c r="H154" s="23"/>
    </row>
    <row r="155" spans="2:8">
      <c r="B155" s="603">
        <v>138</v>
      </c>
      <c r="C155" s="606"/>
      <c r="D155" s="705" t="s">
        <v>1389</v>
      </c>
      <c r="E155" s="688"/>
      <c r="F155" s="689" t="s">
        <v>26</v>
      </c>
      <c r="G155" s="703">
        <v>1</v>
      </c>
      <c r="H155" s="23"/>
    </row>
    <row r="156" spans="2:8">
      <c r="B156" s="603">
        <v>139</v>
      </c>
      <c r="C156" s="606"/>
      <c r="D156" s="705" t="s">
        <v>472</v>
      </c>
      <c r="E156" s="688"/>
      <c r="F156" s="689" t="s">
        <v>26</v>
      </c>
      <c r="G156" s="703">
        <v>1</v>
      </c>
      <c r="H156" s="23"/>
    </row>
    <row r="157" spans="2:8">
      <c r="B157" s="603">
        <v>140</v>
      </c>
      <c r="C157" s="606"/>
      <c r="D157" s="705" t="s">
        <v>473</v>
      </c>
      <c r="E157" s="688"/>
      <c r="F157" s="689" t="s">
        <v>26</v>
      </c>
      <c r="G157" s="703">
        <v>2</v>
      </c>
      <c r="H157" s="23"/>
    </row>
    <row r="158" spans="2:8">
      <c r="B158" s="603">
        <v>141</v>
      </c>
      <c r="C158" s="606"/>
      <c r="D158" s="705" t="s">
        <v>474</v>
      </c>
      <c r="E158" s="688"/>
      <c r="F158" s="689" t="s">
        <v>26</v>
      </c>
      <c r="G158" s="703">
        <v>1</v>
      </c>
      <c r="H158" s="23"/>
    </row>
    <row r="159" spans="2:8">
      <c r="B159" s="603">
        <v>142</v>
      </c>
      <c r="C159" s="606"/>
      <c r="D159" s="705" t="s">
        <v>475</v>
      </c>
      <c r="E159" s="688"/>
      <c r="F159" s="689" t="s">
        <v>26</v>
      </c>
      <c r="G159" s="703">
        <v>12</v>
      </c>
      <c r="H159" s="23"/>
    </row>
    <row r="160" spans="2:8">
      <c r="B160" s="603">
        <v>143</v>
      </c>
      <c r="C160" s="606"/>
      <c r="D160" s="705" t="s">
        <v>476</v>
      </c>
      <c r="E160" s="688"/>
      <c r="F160" s="689" t="s">
        <v>26</v>
      </c>
      <c r="G160" s="703">
        <v>1</v>
      </c>
      <c r="H160" s="23"/>
    </row>
    <row r="161" spans="2:8">
      <c r="B161" s="603">
        <v>144</v>
      </c>
      <c r="C161" s="606"/>
      <c r="D161" s="705" t="s">
        <v>477</v>
      </c>
      <c r="E161" s="688"/>
      <c r="F161" s="689" t="s">
        <v>26</v>
      </c>
      <c r="G161" s="703">
        <v>2</v>
      </c>
      <c r="H161" s="23"/>
    </row>
    <row r="162" spans="2:8">
      <c r="B162" s="603">
        <v>145</v>
      </c>
      <c r="C162" s="606"/>
      <c r="D162" s="705" t="s">
        <v>478</v>
      </c>
      <c r="E162" s="688"/>
      <c r="F162" s="689" t="s">
        <v>26</v>
      </c>
      <c r="G162" s="703">
        <v>5</v>
      </c>
      <c r="H162" s="23"/>
    </row>
    <row r="163" spans="2:8">
      <c r="B163" s="603">
        <v>146</v>
      </c>
      <c r="C163" s="606"/>
      <c r="D163" s="705" t="s">
        <v>479</v>
      </c>
      <c r="E163" s="688"/>
      <c r="F163" s="689" t="s">
        <v>26</v>
      </c>
      <c r="G163" s="703">
        <v>1</v>
      </c>
      <c r="H163" s="23"/>
    </row>
    <row r="164" spans="2:8">
      <c r="B164" s="603">
        <v>147</v>
      </c>
      <c r="C164" s="606"/>
      <c r="D164" s="705" t="s">
        <v>480</v>
      </c>
      <c r="E164" s="688"/>
      <c r="F164" s="689" t="s">
        <v>26</v>
      </c>
      <c r="G164" s="703">
        <v>2</v>
      </c>
      <c r="H164" s="23"/>
    </row>
    <row r="165" spans="2:8">
      <c r="B165" s="603">
        <v>148</v>
      </c>
      <c r="C165" s="606"/>
      <c r="D165" s="705" t="s">
        <v>481</v>
      </c>
      <c r="E165" s="688"/>
      <c r="F165" s="689" t="s">
        <v>26</v>
      </c>
      <c r="G165" s="703">
        <v>42</v>
      </c>
      <c r="H165" s="23"/>
    </row>
    <row r="166" spans="2:8">
      <c r="B166" s="603">
        <v>149</v>
      </c>
      <c r="C166" s="606"/>
      <c r="D166" s="705" t="s">
        <v>482</v>
      </c>
      <c r="E166" s="688"/>
      <c r="F166" s="702" t="s">
        <v>26</v>
      </c>
      <c r="G166" s="703">
        <v>2</v>
      </c>
      <c r="H166" s="23"/>
    </row>
    <row r="167" spans="2:8">
      <c r="B167" s="603">
        <v>150</v>
      </c>
      <c r="C167" s="606"/>
      <c r="D167" s="705" t="s">
        <v>483</v>
      </c>
      <c r="E167" s="688"/>
      <c r="F167" s="702" t="s">
        <v>26</v>
      </c>
      <c r="G167" s="703">
        <v>105</v>
      </c>
      <c r="H167" s="23"/>
    </row>
    <row r="168" spans="2:8">
      <c r="B168" s="603">
        <v>151</v>
      </c>
      <c r="C168" s="606"/>
      <c r="D168" s="705" t="s">
        <v>484</v>
      </c>
      <c r="E168" s="688"/>
      <c r="F168" s="702" t="s">
        <v>26</v>
      </c>
      <c r="G168" s="703">
        <v>1</v>
      </c>
      <c r="H168" s="23"/>
    </row>
    <row r="169" spans="2:8">
      <c r="B169" s="603">
        <v>152</v>
      </c>
      <c r="C169" s="606"/>
      <c r="D169" s="705" t="s">
        <v>485</v>
      </c>
      <c r="E169" s="688"/>
      <c r="F169" s="702" t="s">
        <v>26</v>
      </c>
      <c r="G169" s="703">
        <v>2</v>
      </c>
      <c r="H169" s="23"/>
    </row>
    <row r="170" spans="2:8" ht="25.5">
      <c r="B170" s="603">
        <v>153</v>
      </c>
      <c r="C170" s="606"/>
      <c r="D170" s="707" t="s">
        <v>486</v>
      </c>
      <c r="E170" s="688"/>
      <c r="F170" s="702" t="s">
        <v>44</v>
      </c>
      <c r="G170" s="703">
        <v>20</v>
      </c>
      <c r="H170" s="23"/>
    </row>
    <row r="171" spans="2:8">
      <c r="B171" s="603">
        <v>154</v>
      </c>
      <c r="C171" s="606"/>
      <c r="D171" s="705" t="s">
        <v>487</v>
      </c>
      <c r="E171" s="688"/>
      <c r="F171" s="702" t="s">
        <v>19</v>
      </c>
      <c r="G171" s="703">
        <v>23</v>
      </c>
      <c r="H171" s="23"/>
    </row>
    <row r="172" spans="2:8">
      <c r="B172" s="603">
        <v>155</v>
      </c>
      <c r="C172" s="606"/>
      <c r="D172" s="705" t="s">
        <v>1679</v>
      </c>
      <c r="E172" s="688"/>
      <c r="F172" s="702" t="s">
        <v>19</v>
      </c>
      <c r="G172" s="703">
        <v>20</v>
      </c>
      <c r="H172" s="23"/>
    </row>
    <row r="173" spans="2:8">
      <c r="B173" s="603">
        <v>156</v>
      </c>
      <c r="C173" s="606"/>
      <c r="D173" s="705" t="s">
        <v>1680</v>
      </c>
      <c r="E173" s="688"/>
      <c r="F173" s="689" t="s">
        <v>19</v>
      </c>
      <c r="G173" s="703">
        <v>30</v>
      </c>
      <c r="H173" s="23"/>
    </row>
    <row r="174" spans="2:8">
      <c r="B174" s="603">
        <v>157</v>
      </c>
      <c r="C174" s="606"/>
      <c r="D174" s="705" t="s">
        <v>1681</v>
      </c>
      <c r="E174" s="688"/>
      <c r="F174" s="689" t="s">
        <v>19</v>
      </c>
      <c r="G174" s="703">
        <v>100</v>
      </c>
      <c r="H174" s="23"/>
    </row>
    <row r="175" spans="2:8">
      <c r="B175" s="603">
        <v>158</v>
      </c>
      <c r="C175" s="606"/>
      <c r="D175" s="705" t="s">
        <v>1682</v>
      </c>
      <c r="E175" s="688"/>
      <c r="F175" s="708" t="s">
        <v>19</v>
      </c>
      <c r="G175" s="703">
        <v>200</v>
      </c>
      <c r="H175" s="23"/>
    </row>
    <row r="176" spans="2:8">
      <c r="B176" s="603">
        <v>159</v>
      </c>
      <c r="C176" s="606"/>
      <c r="D176" s="705" t="s">
        <v>1683</v>
      </c>
      <c r="E176" s="688"/>
      <c r="F176" s="689" t="s">
        <v>19</v>
      </c>
      <c r="G176" s="703">
        <v>300</v>
      </c>
      <c r="H176" s="23"/>
    </row>
    <row r="177" spans="2:8">
      <c r="B177" s="603">
        <v>160</v>
      </c>
      <c r="C177" s="606"/>
      <c r="D177" s="705" t="s">
        <v>1684</v>
      </c>
      <c r="E177" s="688"/>
      <c r="F177" s="689" t="s">
        <v>19</v>
      </c>
      <c r="G177" s="703">
        <v>400</v>
      </c>
      <c r="H177" s="23"/>
    </row>
    <row r="178" spans="2:8">
      <c r="B178" s="603">
        <v>161</v>
      </c>
      <c r="C178" s="606"/>
      <c r="D178" s="693" t="s">
        <v>488</v>
      </c>
      <c r="E178" s="688"/>
      <c r="F178" s="689" t="s">
        <v>44</v>
      </c>
      <c r="G178" s="703">
        <v>1</v>
      </c>
      <c r="H178" s="23"/>
    </row>
    <row r="179" spans="2:8">
      <c r="B179" s="603">
        <v>162</v>
      </c>
      <c r="C179" s="606"/>
      <c r="D179" s="693" t="s">
        <v>489</v>
      </c>
      <c r="E179" s="688"/>
      <c r="F179" s="689" t="s">
        <v>44</v>
      </c>
      <c r="G179" s="703">
        <v>1</v>
      </c>
      <c r="H179" s="23"/>
    </row>
    <row r="180" spans="2:8">
      <c r="B180" s="603">
        <v>163</v>
      </c>
      <c r="C180" s="606"/>
      <c r="D180" s="693" t="s">
        <v>490</v>
      </c>
      <c r="E180" s="688"/>
      <c r="F180" s="689" t="s">
        <v>491</v>
      </c>
      <c r="G180" s="709">
        <v>20</v>
      </c>
      <c r="H180" s="23"/>
    </row>
    <row r="181" spans="2:8" ht="25.5">
      <c r="B181" s="603">
        <v>164</v>
      </c>
      <c r="C181" s="606"/>
      <c r="D181" s="693" t="s">
        <v>1390</v>
      </c>
      <c r="E181" s="688"/>
      <c r="F181" s="689" t="s">
        <v>26</v>
      </c>
      <c r="G181" s="709">
        <v>4</v>
      </c>
      <c r="H181" s="23"/>
    </row>
    <row r="182" spans="2:8" ht="25.5">
      <c r="B182" s="603">
        <v>165</v>
      </c>
      <c r="C182" s="606"/>
      <c r="D182" s="693" t="s">
        <v>1391</v>
      </c>
      <c r="E182" s="688"/>
      <c r="F182" s="689" t="s">
        <v>26</v>
      </c>
      <c r="G182" s="709">
        <v>8</v>
      </c>
      <c r="H182" s="23"/>
    </row>
    <row r="183" spans="2:8">
      <c r="B183" s="603">
        <v>166</v>
      </c>
      <c r="C183" s="606"/>
      <c r="D183" s="693" t="s">
        <v>492</v>
      </c>
      <c r="E183" s="710"/>
      <c r="F183" s="689" t="s">
        <v>26</v>
      </c>
      <c r="G183" s="709">
        <v>24</v>
      </c>
      <c r="H183" s="23"/>
    </row>
    <row r="184" spans="2:8">
      <c r="B184" s="603">
        <v>167</v>
      </c>
      <c r="C184" s="606"/>
      <c r="D184" s="693" t="s">
        <v>493</v>
      </c>
      <c r="E184" s="710"/>
      <c r="F184" s="689" t="s">
        <v>26</v>
      </c>
      <c r="G184" s="709">
        <v>7</v>
      </c>
      <c r="H184" s="23"/>
    </row>
    <row r="185" spans="2:8">
      <c r="B185" s="603">
        <v>168</v>
      </c>
      <c r="C185" s="606"/>
      <c r="D185" s="693" t="s">
        <v>494</v>
      </c>
      <c r="E185" s="710"/>
      <c r="F185" s="708" t="s">
        <v>44</v>
      </c>
      <c r="G185" s="709">
        <v>1</v>
      </c>
      <c r="H185" s="23"/>
    </row>
    <row r="186" spans="2:8">
      <c r="B186" s="603"/>
      <c r="C186" s="606"/>
      <c r="D186" s="711" t="s">
        <v>495</v>
      </c>
      <c r="E186" s="688"/>
      <c r="F186" s="708"/>
      <c r="G186" s="703"/>
      <c r="H186" s="23"/>
    </row>
    <row r="187" spans="2:8" ht="25.5">
      <c r="B187" s="603">
        <v>169</v>
      </c>
      <c r="C187" s="606"/>
      <c r="D187" s="693" t="s">
        <v>1392</v>
      </c>
      <c r="E187" s="702"/>
      <c r="F187" s="689" t="s">
        <v>26</v>
      </c>
      <c r="G187" s="703">
        <v>7</v>
      </c>
      <c r="H187" s="23"/>
    </row>
    <row r="188" spans="2:8" ht="25.5">
      <c r="B188" s="603">
        <v>170</v>
      </c>
      <c r="C188" s="606"/>
      <c r="D188" s="693" t="s">
        <v>498</v>
      </c>
      <c r="E188" s="702"/>
      <c r="F188" s="689" t="s">
        <v>19</v>
      </c>
      <c r="G188" s="703">
        <v>1600</v>
      </c>
      <c r="H188" s="23"/>
    </row>
    <row r="189" spans="2:8" ht="25.5">
      <c r="B189" s="603">
        <v>171</v>
      </c>
      <c r="C189" s="606"/>
      <c r="D189" s="693" t="s">
        <v>499</v>
      </c>
      <c r="E189" s="702"/>
      <c r="F189" s="689" t="s">
        <v>19</v>
      </c>
      <c r="G189" s="703">
        <v>500</v>
      </c>
      <c r="H189" s="23"/>
    </row>
    <row r="190" spans="2:8">
      <c r="B190" s="603">
        <v>172</v>
      </c>
      <c r="C190" s="606"/>
      <c r="D190" s="693" t="s">
        <v>500</v>
      </c>
      <c r="E190" s="702"/>
      <c r="F190" s="689" t="s">
        <v>26</v>
      </c>
      <c r="G190" s="703">
        <v>21</v>
      </c>
      <c r="H190" s="23"/>
    </row>
    <row r="191" spans="2:8" ht="25.5">
      <c r="B191" s="603">
        <v>173</v>
      </c>
      <c r="C191" s="606"/>
      <c r="D191" s="693" t="s">
        <v>501</v>
      </c>
      <c r="E191" s="702"/>
      <c r="F191" s="689" t="s">
        <v>26</v>
      </c>
      <c r="G191" s="703">
        <v>6</v>
      </c>
      <c r="H191" s="23"/>
    </row>
    <row r="192" spans="2:8">
      <c r="B192" s="603">
        <v>174</v>
      </c>
      <c r="C192" s="606"/>
      <c r="D192" s="693" t="s">
        <v>504</v>
      </c>
      <c r="E192" s="702"/>
      <c r="F192" s="689" t="s">
        <v>26</v>
      </c>
      <c r="G192" s="703">
        <v>51</v>
      </c>
      <c r="H192" s="23"/>
    </row>
    <row r="193" spans="2:8">
      <c r="B193" s="603">
        <v>175</v>
      </c>
      <c r="C193" s="606"/>
      <c r="D193" s="693" t="s">
        <v>505</v>
      </c>
      <c r="E193" s="712"/>
      <c r="F193" s="689" t="s">
        <v>26</v>
      </c>
      <c r="G193" s="703">
        <v>10</v>
      </c>
      <c r="H193" s="23"/>
    </row>
    <row r="194" spans="2:8">
      <c r="B194" s="603">
        <v>176</v>
      </c>
      <c r="C194" s="606"/>
      <c r="D194" s="693" t="s">
        <v>506</v>
      </c>
      <c r="E194" s="712"/>
      <c r="F194" s="689" t="s">
        <v>26</v>
      </c>
      <c r="G194" s="703">
        <v>21</v>
      </c>
      <c r="H194" s="23"/>
    </row>
    <row r="195" spans="2:8">
      <c r="B195" s="603">
        <v>177</v>
      </c>
      <c r="C195" s="606"/>
      <c r="D195" s="693" t="s">
        <v>507</v>
      </c>
      <c r="E195" s="712"/>
      <c r="F195" s="689" t="s">
        <v>26</v>
      </c>
      <c r="G195" s="703">
        <v>6</v>
      </c>
      <c r="H195" s="23"/>
    </row>
    <row r="196" spans="2:8">
      <c r="B196" s="603">
        <v>178</v>
      </c>
      <c r="C196" s="606"/>
      <c r="D196" s="693" t="s">
        <v>508</v>
      </c>
      <c r="E196" s="712"/>
      <c r="F196" s="708" t="s">
        <v>26</v>
      </c>
      <c r="G196" s="703">
        <v>8</v>
      </c>
      <c r="H196" s="23"/>
    </row>
    <row r="197" spans="2:8">
      <c r="B197" s="603">
        <v>179</v>
      </c>
      <c r="C197" s="606"/>
      <c r="D197" s="693" t="s">
        <v>509</v>
      </c>
      <c r="E197" s="712"/>
      <c r="F197" s="708" t="s">
        <v>26</v>
      </c>
      <c r="G197" s="703">
        <v>4</v>
      </c>
      <c r="H197" s="23"/>
    </row>
    <row r="198" spans="2:8">
      <c r="B198" s="603">
        <v>180</v>
      </c>
      <c r="C198" s="606"/>
      <c r="D198" s="693" t="s">
        <v>510</v>
      </c>
      <c r="E198" s="712"/>
      <c r="F198" s="708" t="s">
        <v>26</v>
      </c>
      <c r="G198" s="703">
        <v>2</v>
      </c>
      <c r="H198" s="23"/>
    </row>
    <row r="199" spans="2:8">
      <c r="B199" s="603">
        <v>181</v>
      </c>
      <c r="C199" s="606"/>
      <c r="D199" s="693" t="s">
        <v>511</v>
      </c>
      <c r="E199" s="712" t="s">
        <v>512</v>
      </c>
      <c r="F199" s="708" t="s">
        <v>44</v>
      </c>
      <c r="G199" s="703">
        <v>2</v>
      </c>
      <c r="H199" s="23"/>
    </row>
    <row r="200" spans="2:8">
      <c r="B200" s="603">
        <v>182</v>
      </c>
      <c r="C200" s="606"/>
      <c r="D200" s="693" t="s">
        <v>513</v>
      </c>
      <c r="E200" s="712" t="s">
        <v>514</v>
      </c>
      <c r="F200" s="708" t="s">
        <v>44</v>
      </c>
      <c r="G200" s="703">
        <v>21</v>
      </c>
      <c r="H200" s="23"/>
    </row>
    <row r="201" spans="2:8">
      <c r="B201" s="603">
        <v>183</v>
      </c>
      <c r="C201" s="606"/>
      <c r="D201" s="693" t="s">
        <v>515</v>
      </c>
      <c r="E201" s="688"/>
      <c r="F201" s="689" t="s">
        <v>19</v>
      </c>
      <c r="G201" s="703">
        <v>20</v>
      </c>
      <c r="H201" s="23"/>
    </row>
    <row r="202" spans="2:8">
      <c r="B202" s="603">
        <v>184</v>
      </c>
      <c r="C202" s="606"/>
      <c r="D202" s="693" t="s">
        <v>516</v>
      </c>
      <c r="E202" s="688"/>
      <c r="F202" s="708" t="s">
        <v>19</v>
      </c>
      <c r="G202" s="703">
        <v>50</v>
      </c>
      <c r="H202" s="23"/>
    </row>
    <row r="203" spans="2:8">
      <c r="B203" s="603">
        <v>185</v>
      </c>
      <c r="C203" s="606"/>
      <c r="D203" s="693" t="s">
        <v>517</v>
      </c>
      <c r="E203" s="688"/>
      <c r="F203" s="689" t="s">
        <v>19</v>
      </c>
      <c r="G203" s="703">
        <v>500</v>
      </c>
      <c r="H203" s="23"/>
    </row>
    <row r="204" spans="2:8">
      <c r="B204" s="603">
        <v>186</v>
      </c>
      <c r="C204" s="606"/>
      <c r="D204" s="693" t="s">
        <v>518</v>
      </c>
      <c r="E204" s="688"/>
      <c r="F204" s="708" t="s">
        <v>19</v>
      </c>
      <c r="G204" s="703">
        <v>800</v>
      </c>
      <c r="H204" s="23"/>
    </row>
    <row r="205" spans="2:8">
      <c r="B205" s="603">
        <v>187</v>
      </c>
      <c r="C205" s="606"/>
      <c r="D205" s="693" t="s">
        <v>519</v>
      </c>
      <c r="E205" s="688"/>
      <c r="F205" s="708" t="s">
        <v>19</v>
      </c>
      <c r="G205" s="703">
        <v>2300</v>
      </c>
      <c r="H205" s="23"/>
    </row>
    <row r="206" spans="2:8">
      <c r="B206" s="603">
        <v>188</v>
      </c>
      <c r="C206" s="606"/>
      <c r="D206" s="693" t="s">
        <v>520</v>
      </c>
      <c r="E206" s="712"/>
      <c r="F206" s="689" t="s">
        <v>26</v>
      </c>
      <c r="G206" s="703">
        <v>2</v>
      </c>
      <c r="H206" s="23"/>
    </row>
    <row r="207" spans="2:8">
      <c r="B207" s="603">
        <v>189</v>
      </c>
      <c r="C207" s="606"/>
      <c r="D207" s="693" t="s">
        <v>521</v>
      </c>
      <c r="E207" s="688"/>
      <c r="F207" s="689" t="s">
        <v>19</v>
      </c>
      <c r="G207" s="703">
        <v>80</v>
      </c>
      <c r="H207" s="23"/>
    </row>
    <row r="208" spans="2:8" s="5" customFormat="1">
      <c r="B208" s="603">
        <v>190</v>
      </c>
      <c r="C208" s="606"/>
      <c r="D208" s="693" t="s">
        <v>522</v>
      </c>
      <c r="E208" s="707"/>
      <c r="F208" s="689" t="s">
        <v>44</v>
      </c>
      <c r="G208" s="709">
        <v>1</v>
      </c>
      <c r="H208" s="25"/>
    </row>
    <row r="209" spans="2:8">
      <c r="B209" s="615"/>
      <c r="C209" s="611"/>
      <c r="D209" s="607"/>
      <c r="E209" s="607"/>
      <c r="F209" s="600"/>
      <c r="G209" s="605"/>
      <c r="H209" s="23"/>
    </row>
  </sheetData>
  <mergeCells count="11">
    <mergeCell ref="B1:D1"/>
    <mergeCell ref="B2:H2"/>
    <mergeCell ref="D3:H3"/>
    <mergeCell ref="D4:H4"/>
    <mergeCell ref="D5:H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45"/>
  <sheetViews>
    <sheetView showZeros="0" view="pageBreakPreview" topLeftCell="A13" zoomScale="80" zoomScaleNormal="100" zoomScaleSheetLayoutView="80" workbookViewId="0">
      <selection activeCell="P55" sqref="P55"/>
    </sheetView>
  </sheetViews>
  <sheetFormatPr defaultColWidth="9.140625" defaultRowHeight="14.25"/>
  <cols>
    <col min="1" max="1" width="9.140625" style="1"/>
    <col min="2" max="2" width="12.140625" style="1" customWidth="1"/>
    <col min="3" max="3" width="16.28515625" style="1" hidden="1" customWidth="1"/>
    <col min="4" max="4" width="50.28515625" style="1" customWidth="1"/>
    <col min="5" max="5" width="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2,8</v>
      </c>
      <c r="G1" s="14"/>
      <c r="H1" s="14"/>
      <c r="I1" s="14"/>
    </row>
    <row r="2" spans="2:9" s="3" customFormat="1" ht="15">
      <c r="B2" s="801" t="str">
        <f>D9</f>
        <v>Apsardzes un piekļuves sistēmas iekārtas un ierīces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6" customHeight="1">
      <c r="B9" s="30"/>
      <c r="C9" s="31"/>
      <c r="D9" s="822" t="s">
        <v>567</v>
      </c>
      <c r="E9" s="823"/>
      <c r="F9" s="32"/>
      <c r="G9" s="33"/>
      <c r="H9" s="22"/>
      <c r="I9" s="23"/>
    </row>
    <row r="10" spans="2:9" ht="63.75">
      <c r="B10" s="43">
        <v>1</v>
      </c>
      <c r="C10" s="843"/>
      <c r="D10" s="45" t="s">
        <v>524</v>
      </c>
      <c r="E10" s="46"/>
      <c r="F10" s="46" t="s">
        <v>525</v>
      </c>
      <c r="G10" s="46">
        <v>1</v>
      </c>
      <c r="H10" s="22"/>
      <c r="I10" s="23"/>
    </row>
    <row r="11" spans="2:9">
      <c r="B11" s="43">
        <v>2</v>
      </c>
      <c r="C11" s="843"/>
      <c r="D11" s="45" t="s">
        <v>526</v>
      </c>
      <c r="E11" s="46"/>
      <c r="F11" s="46" t="s">
        <v>11</v>
      </c>
      <c r="G11" s="46">
        <v>1</v>
      </c>
      <c r="H11" s="22"/>
      <c r="I11" s="23"/>
    </row>
    <row r="12" spans="2:9" ht="25.5">
      <c r="B12" s="43">
        <v>3</v>
      </c>
      <c r="C12" s="843"/>
      <c r="D12" s="45" t="s">
        <v>527</v>
      </c>
      <c r="E12" s="47"/>
      <c r="F12" s="46" t="s">
        <v>11</v>
      </c>
      <c r="G12" s="46">
        <v>1</v>
      </c>
      <c r="H12" s="22"/>
      <c r="I12" s="23"/>
    </row>
    <row r="13" spans="2:9">
      <c r="B13" s="43">
        <v>4</v>
      </c>
      <c r="C13" s="843"/>
      <c r="D13" s="45" t="s">
        <v>528</v>
      </c>
      <c r="E13" s="47"/>
      <c r="F13" s="46" t="s">
        <v>11</v>
      </c>
      <c r="G13" s="46">
        <v>1</v>
      </c>
      <c r="H13" s="22"/>
      <c r="I13" s="23"/>
    </row>
    <row r="14" spans="2:9" ht="140.25">
      <c r="B14" s="43">
        <v>5</v>
      </c>
      <c r="C14" s="843"/>
      <c r="D14" s="45" t="s">
        <v>529</v>
      </c>
      <c r="E14" s="47"/>
      <c r="F14" s="46" t="s">
        <v>525</v>
      </c>
      <c r="G14" s="46">
        <v>1</v>
      </c>
      <c r="H14" s="22"/>
      <c r="I14" s="23"/>
    </row>
    <row r="15" spans="2:9" ht="25.5">
      <c r="B15" s="43">
        <v>6</v>
      </c>
      <c r="C15" s="843"/>
      <c r="D15" s="45" t="s">
        <v>530</v>
      </c>
      <c r="E15" s="46"/>
      <c r="F15" s="46" t="s">
        <v>11</v>
      </c>
      <c r="G15" s="46">
        <v>1</v>
      </c>
      <c r="H15" s="22"/>
      <c r="I15" s="23"/>
    </row>
    <row r="16" spans="2:9">
      <c r="B16" s="43">
        <v>7</v>
      </c>
      <c r="C16" s="843"/>
      <c r="D16" s="45" t="s">
        <v>531</v>
      </c>
      <c r="E16" s="46"/>
      <c r="F16" s="46" t="s">
        <v>11</v>
      </c>
      <c r="G16" s="46">
        <v>1</v>
      </c>
      <c r="H16" s="22"/>
      <c r="I16" s="23"/>
    </row>
    <row r="17" spans="2:9" ht="25.5">
      <c r="B17" s="43">
        <v>8</v>
      </c>
      <c r="C17" s="843"/>
      <c r="D17" s="45" t="s">
        <v>532</v>
      </c>
      <c r="E17" s="46"/>
      <c r="F17" s="46" t="s">
        <v>525</v>
      </c>
      <c r="G17" s="46">
        <v>1</v>
      </c>
      <c r="H17" s="22"/>
      <c r="I17" s="23"/>
    </row>
    <row r="18" spans="2:9">
      <c r="B18" s="43">
        <v>9</v>
      </c>
      <c r="C18" s="843"/>
      <c r="D18" s="45" t="s">
        <v>533</v>
      </c>
      <c r="E18" s="46"/>
      <c r="F18" s="46" t="s">
        <v>525</v>
      </c>
      <c r="G18" s="46">
        <v>1</v>
      </c>
      <c r="H18" s="22"/>
      <c r="I18" s="23"/>
    </row>
    <row r="19" spans="2:9" ht="25.5">
      <c r="B19" s="43">
        <v>10</v>
      </c>
      <c r="C19" s="843"/>
      <c r="D19" s="45" t="s">
        <v>534</v>
      </c>
      <c r="E19" s="46"/>
      <c r="F19" s="46" t="s">
        <v>525</v>
      </c>
      <c r="G19" s="46">
        <v>40</v>
      </c>
      <c r="H19" s="22"/>
      <c r="I19" s="23"/>
    </row>
    <row r="20" spans="2:9">
      <c r="B20" s="43">
        <v>11</v>
      </c>
      <c r="C20" s="843"/>
      <c r="D20" s="45" t="s">
        <v>535</v>
      </c>
      <c r="E20" s="46"/>
      <c r="F20" s="46" t="s">
        <v>11</v>
      </c>
      <c r="G20" s="46">
        <v>1</v>
      </c>
      <c r="H20" s="22"/>
      <c r="I20" s="23"/>
    </row>
    <row r="21" spans="2:9" ht="51">
      <c r="B21" s="43">
        <v>12</v>
      </c>
      <c r="C21" s="843"/>
      <c r="D21" s="45" t="s">
        <v>536</v>
      </c>
      <c r="E21" s="46"/>
      <c r="F21" s="46" t="s">
        <v>525</v>
      </c>
      <c r="G21" s="46">
        <v>1</v>
      </c>
      <c r="H21" s="22"/>
      <c r="I21" s="23"/>
    </row>
    <row r="22" spans="2:9">
      <c r="B22" s="43">
        <v>13</v>
      </c>
      <c r="C22" s="843"/>
      <c r="D22" s="45" t="s">
        <v>537</v>
      </c>
      <c r="E22" s="46"/>
      <c r="F22" s="46" t="s">
        <v>11</v>
      </c>
      <c r="G22" s="46">
        <v>44</v>
      </c>
      <c r="H22" s="22"/>
      <c r="I22" s="23"/>
    </row>
    <row r="23" spans="2:9" ht="25.5">
      <c r="B23" s="43">
        <v>14</v>
      </c>
      <c r="C23" s="843"/>
      <c r="D23" s="45" t="s">
        <v>538</v>
      </c>
      <c r="E23" s="46"/>
      <c r="F23" s="46" t="s">
        <v>11</v>
      </c>
      <c r="G23" s="46">
        <v>1</v>
      </c>
      <c r="H23" s="22"/>
      <c r="I23" s="23"/>
    </row>
    <row r="24" spans="2:9">
      <c r="B24" s="43">
        <v>15</v>
      </c>
      <c r="C24" s="843"/>
      <c r="D24" s="45" t="s">
        <v>539</v>
      </c>
      <c r="E24" s="46"/>
      <c r="F24" s="46" t="s">
        <v>11</v>
      </c>
      <c r="G24" s="46">
        <v>1</v>
      </c>
      <c r="H24" s="22"/>
      <c r="I24" s="23"/>
    </row>
    <row r="25" spans="2:9" ht="25.5">
      <c r="B25" s="43">
        <v>16</v>
      </c>
      <c r="C25" s="843"/>
      <c r="D25" s="45" t="s">
        <v>540</v>
      </c>
      <c r="E25" s="47" t="s">
        <v>541</v>
      </c>
      <c r="F25" s="46" t="s">
        <v>11</v>
      </c>
      <c r="G25" s="46">
        <v>7</v>
      </c>
      <c r="H25" s="22"/>
      <c r="I25" s="23"/>
    </row>
    <row r="26" spans="2:9" ht="25.5">
      <c r="B26" s="43">
        <v>17</v>
      </c>
      <c r="C26" s="843"/>
      <c r="D26" s="45" t="s">
        <v>542</v>
      </c>
      <c r="E26" s="47" t="s">
        <v>543</v>
      </c>
      <c r="F26" s="46" t="s">
        <v>11</v>
      </c>
      <c r="G26" s="46">
        <f>61-G25</f>
        <v>54</v>
      </c>
      <c r="H26" s="22"/>
      <c r="I26" s="23"/>
    </row>
    <row r="27" spans="2:9">
      <c r="B27" s="844"/>
      <c r="C27" s="843"/>
      <c r="D27" s="48" t="s">
        <v>544</v>
      </c>
      <c r="E27" s="49"/>
      <c r="F27" s="49"/>
      <c r="G27" s="49"/>
      <c r="H27" s="22"/>
      <c r="I27" s="23"/>
    </row>
    <row r="28" spans="2:9">
      <c r="B28" s="43">
        <v>18</v>
      </c>
      <c r="C28" s="843"/>
      <c r="D28" s="45" t="s">
        <v>545</v>
      </c>
      <c r="E28" s="46"/>
      <c r="F28" s="46" t="s">
        <v>11</v>
      </c>
      <c r="G28" s="46">
        <v>47</v>
      </c>
      <c r="H28" s="22"/>
      <c r="I28" s="23"/>
    </row>
    <row r="29" spans="2:9">
      <c r="B29" s="43">
        <f>B28+1</f>
        <v>19</v>
      </c>
      <c r="C29" s="843"/>
      <c r="D29" s="45" t="s">
        <v>546</v>
      </c>
      <c r="E29" s="46"/>
      <c r="F29" s="46" t="s">
        <v>11</v>
      </c>
      <c r="G29" s="46">
        <v>2</v>
      </c>
      <c r="H29" s="22"/>
      <c r="I29" s="23"/>
    </row>
    <row r="30" spans="2:9">
      <c r="B30" s="43">
        <f>B29+1</f>
        <v>20</v>
      </c>
      <c r="C30" s="843"/>
      <c r="D30" s="45" t="s">
        <v>547</v>
      </c>
      <c r="E30" s="46"/>
      <c r="F30" s="46" t="s">
        <v>11</v>
      </c>
      <c r="G30" s="46">
        <v>24</v>
      </c>
      <c r="H30" s="22"/>
      <c r="I30" s="23"/>
    </row>
    <row r="31" spans="2:9" ht="25.5">
      <c r="B31" s="43">
        <f t="shared" ref="B31:B34" si="0">B30+1</f>
        <v>21</v>
      </c>
      <c r="C31" s="843"/>
      <c r="D31" s="45" t="s">
        <v>548</v>
      </c>
      <c r="E31" s="46"/>
      <c r="F31" s="46" t="s">
        <v>11</v>
      </c>
      <c r="G31" s="46">
        <v>24</v>
      </c>
      <c r="H31" s="22"/>
      <c r="I31" s="23"/>
    </row>
    <row r="32" spans="2:9">
      <c r="B32" s="43">
        <f t="shared" si="0"/>
        <v>22</v>
      </c>
      <c r="C32" s="843"/>
      <c r="D32" s="45" t="s">
        <v>549</v>
      </c>
      <c r="E32" s="46" t="s">
        <v>550</v>
      </c>
      <c r="F32" s="46" t="s">
        <v>11</v>
      </c>
      <c r="G32" s="46">
        <v>39</v>
      </c>
      <c r="H32" s="22"/>
      <c r="I32" s="23"/>
    </row>
    <row r="33" spans="2:9">
      <c r="B33" s="43">
        <f t="shared" si="0"/>
        <v>23</v>
      </c>
      <c r="C33" s="843"/>
      <c r="D33" s="45" t="s">
        <v>551</v>
      </c>
      <c r="E33" s="46" t="s">
        <v>552</v>
      </c>
      <c r="F33" s="46" t="s">
        <v>11</v>
      </c>
      <c r="G33" s="46">
        <v>40</v>
      </c>
      <c r="H33" s="22"/>
      <c r="I33" s="23"/>
    </row>
    <row r="34" spans="2:9">
      <c r="B34" s="43">
        <f t="shared" si="0"/>
        <v>24</v>
      </c>
      <c r="C34" s="843"/>
      <c r="D34" s="45" t="s">
        <v>553</v>
      </c>
      <c r="E34" s="46"/>
      <c r="F34" s="46" t="s">
        <v>11</v>
      </c>
      <c r="G34" s="46">
        <v>40</v>
      </c>
      <c r="H34" s="22"/>
      <c r="I34" s="23"/>
    </row>
    <row r="35" spans="2:9">
      <c r="B35" s="277"/>
      <c r="C35" s="276"/>
      <c r="D35" s="48" t="s">
        <v>554</v>
      </c>
      <c r="E35" s="49"/>
      <c r="F35" s="49"/>
      <c r="G35" s="49"/>
      <c r="H35" s="22"/>
      <c r="I35" s="23"/>
    </row>
    <row r="36" spans="2:9">
      <c r="B36" s="43">
        <f>B34+1</f>
        <v>25</v>
      </c>
      <c r="C36" s="276"/>
      <c r="D36" s="45" t="s">
        <v>1841</v>
      </c>
      <c r="E36" s="47"/>
      <c r="F36" s="47" t="s">
        <v>19</v>
      </c>
      <c r="G36" s="47">
        <v>1600</v>
      </c>
      <c r="H36" s="22"/>
      <c r="I36" s="23"/>
    </row>
    <row r="37" spans="2:9">
      <c r="B37" s="43">
        <f>B36+1</f>
        <v>26</v>
      </c>
      <c r="C37" s="276"/>
      <c r="D37" s="45" t="s">
        <v>555</v>
      </c>
      <c r="E37" s="47"/>
      <c r="F37" s="47" t="s">
        <v>19</v>
      </c>
      <c r="G37" s="47">
        <v>1800</v>
      </c>
      <c r="H37" s="22"/>
      <c r="I37" s="23"/>
    </row>
    <row r="38" spans="2:9">
      <c r="B38" s="43">
        <f>B37+1</f>
        <v>27</v>
      </c>
      <c r="C38" s="276"/>
      <c r="D38" s="45" t="s">
        <v>556</v>
      </c>
      <c r="E38" s="47" t="s">
        <v>557</v>
      </c>
      <c r="F38" s="47" t="s">
        <v>19</v>
      </c>
      <c r="G38" s="47">
        <v>1000</v>
      </c>
      <c r="H38" s="22"/>
      <c r="I38" s="23"/>
    </row>
    <row r="39" spans="2:9">
      <c r="B39" s="43">
        <f t="shared" ref="B39:B44" si="1">B38+1</f>
        <v>28</v>
      </c>
      <c r="C39" s="276"/>
      <c r="D39" s="45" t="s">
        <v>556</v>
      </c>
      <c r="E39" s="47" t="s">
        <v>558</v>
      </c>
      <c r="F39" s="47" t="s">
        <v>19</v>
      </c>
      <c r="G39" s="47">
        <v>200</v>
      </c>
      <c r="H39" s="22"/>
      <c r="I39" s="23"/>
    </row>
    <row r="40" spans="2:9">
      <c r="B40" s="43">
        <f t="shared" si="1"/>
        <v>29</v>
      </c>
      <c r="C40" s="276"/>
      <c r="D40" s="45" t="s">
        <v>559</v>
      </c>
      <c r="E40" s="47" t="s">
        <v>560</v>
      </c>
      <c r="F40" s="47" t="s">
        <v>19</v>
      </c>
      <c r="G40" s="47">
        <v>2000</v>
      </c>
      <c r="H40" s="22"/>
      <c r="I40" s="23"/>
    </row>
    <row r="41" spans="2:9">
      <c r="B41" s="43">
        <f t="shared" si="1"/>
        <v>30</v>
      </c>
      <c r="C41" s="276"/>
      <c r="D41" s="45" t="s">
        <v>561</v>
      </c>
      <c r="E41" s="47" t="s">
        <v>562</v>
      </c>
      <c r="F41" s="47" t="s">
        <v>19</v>
      </c>
      <c r="G41" s="47">
        <v>200</v>
      </c>
      <c r="H41" s="22"/>
      <c r="I41" s="23"/>
    </row>
    <row r="42" spans="2:9">
      <c r="B42" s="43">
        <f t="shared" si="1"/>
        <v>31</v>
      </c>
      <c r="C42" s="276"/>
      <c r="D42" s="45" t="s">
        <v>563</v>
      </c>
      <c r="E42" s="47"/>
      <c r="F42" s="47" t="s">
        <v>11</v>
      </c>
      <c r="G42" s="47">
        <v>1</v>
      </c>
      <c r="H42" s="22"/>
      <c r="I42" s="23"/>
    </row>
    <row r="43" spans="2:9">
      <c r="B43" s="43">
        <f t="shared" si="1"/>
        <v>32</v>
      </c>
      <c r="C43" s="276"/>
      <c r="D43" s="45" t="s">
        <v>564</v>
      </c>
      <c r="E43" s="47"/>
      <c r="F43" s="47" t="s">
        <v>525</v>
      </c>
      <c r="G43" s="47">
        <v>1</v>
      </c>
      <c r="H43" s="22"/>
      <c r="I43" s="23"/>
    </row>
    <row r="44" spans="2:9" ht="25.5">
      <c r="B44" s="43">
        <f t="shared" si="1"/>
        <v>33</v>
      </c>
      <c r="C44" s="276"/>
      <c r="D44" s="45" t="s">
        <v>565</v>
      </c>
      <c r="E44" s="50" t="s">
        <v>566</v>
      </c>
      <c r="F44" s="51" t="s">
        <v>525</v>
      </c>
      <c r="G44" s="46">
        <v>1</v>
      </c>
      <c r="H44" s="22"/>
      <c r="I44" s="23"/>
    </row>
    <row r="45" spans="2:9" s="5" customFormat="1">
      <c r="B45" s="8"/>
      <c r="C45" s="9"/>
      <c r="D45" s="10"/>
      <c r="E45" s="10"/>
      <c r="F45" s="11"/>
      <c r="G45" s="21"/>
      <c r="H45" s="24"/>
      <c r="I45"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16"/>
  <sheetViews>
    <sheetView showZeros="0" view="pageBreakPreview" zoomScale="80" zoomScaleNormal="100" zoomScaleSheetLayoutView="80" workbookViewId="0">
      <selection activeCell="D23" sqref="D23"/>
    </sheetView>
  </sheetViews>
  <sheetFormatPr defaultColWidth="9.140625" defaultRowHeight="14.25"/>
  <cols>
    <col min="1" max="1" width="9.140625" style="1"/>
    <col min="2" max="2" width="12.140625" style="1" customWidth="1"/>
    <col min="3" max="3" width="16.28515625" style="1" hidden="1" customWidth="1"/>
    <col min="4" max="4" width="50.710937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2,9</v>
      </c>
      <c r="F1" s="14"/>
      <c r="G1" s="14"/>
      <c r="H1" s="14"/>
    </row>
    <row r="2" spans="2:8" s="3" customFormat="1" ht="15">
      <c r="B2" s="801" t="str">
        <f>D9</f>
        <v>Piekļuves  kontrole un EDS sistēma</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17" t="s">
        <v>6</v>
      </c>
      <c r="E7" s="806" t="s">
        <v>7</v>
      </c>
      <c r="F7" s="807" t="s">
        <v>8</v>
      </c>
      <c r="G7" s="22"/>
      <c r="H7" s="23"/>
    </row>
    <row r="8" spans="2:8" ht="59.25" customHeight="1">
      <c r="B8" s="802"/>
      <c r="C8" s="804"/>
      <c r="D8" s="819"/>
      <c r="E8" s="806"/>
      <c r="F8" s="807"/>
      <c r="G8" s="22"/>
      <c r="H8" s="23"/>
    </row>
    <row r="9" spans="2:8" ht="39.950000000000003" customHeight="1">
      <c r="B9" s="30"/>
      <c r="C9" s="31"/>
      <c r="D9" s="225" t="s">
        <v>1444</v>
      </c>
      <c r="E9" s="32"/>
      <c r="F9" s="33"/>
      <c r="G9" s="22"/>
      <c r="H9" s="23"/>
    </row>
    <row r="10" spans="2:8">
      <c r="B10" s="43">
        <v>1</v>
      </c>
      <c r="C10" s="44"/>
      <c r="D10" s="226" t="s">
        <v>1199</v>
      </c>
      <c r="E10" s="46" t="s">
        <v>525</v>
      </c>
      <c r="F10" s="46">
        <v>1</v>
      </c>
      <c r="G10" s="22"/>
      <c r="H10" s="23"/>
    </row>
    <row r="11" spans="2:8">
      <c r="B11" s="43">
        <v>2</v>
      </c>
      <c r="C11" s="44"/>
      <c r="D11" s="226" t="s">
        <v>1200</v>
      </c>
      <c r="E11" s="46" t="s">
        <v>525</v>
      </c>
      <c r="F11" s="46">
        <v>1</v>
      </c>
      <c r="G11" s="22"/>
      <c r="H11" s="23"/>
    </row>
    <row r="12" spans="2:8">
      <c r="B12" s="43">
        <v>3</v>
      </c>
      <c r="C12" s="44"/>
      <c r="D12" s="226" t="s">
        <v>1201</v>
      </c>
      <c r="E12" s="46" t="s">
        <v>525</v>
      </c>
      <c r="F12" s="46">
        <v>1</v>
      </c>
      <c r="G12" s="22"/>
      <c r="H12" s="23"/>
    </row>
    <row r="13" spans="2:8">
      <c r="B13" s="43">
        <v>4</v>
      </c>
      <c r="C13" s="44"/>
      <c r="D13" s="226" t="s">
        <v>1202</v>
      </c>
      <c r="E13" s="46" t="s">
        <v>525</v>
      </c>
      <c r="F13" s="46">
        <v>1</v>
      </c>
      <c r="G13" s="22"/>
      <c r="H13" s="23"/>
    </row>
    <row r="14" spans="2:8">
      <c r="B14" s="43">
        <v>5</v>
      </c>
      <c r="C14" s="44"/>
      <c r="D14" s="226" t="s">
        <v>1203</v>
      </c>
      <c r="E14" s="46" t="s">
        <v>525</v>
      </c>
      <c r="F14" s="46">
        <v>1</v>
      </c>
      <c r="G14" s="22"/>
      <c r="H14" s="23"/>
    </row>
    <row r="15" spans="2:8">
      <c r="B15" s="229">
        <v>6</v>
      </c>
      <c r="C15" s="230"/>
      <c r="D15" s="227" t="s">
        <v>1204</v>
      </c>
      <c r="E15" s="228" t="s">
        <v>525</v>
      </c>
      <c r="F15" s="228">
        <v>1</v>
      </c>
      <c r="G15" s="22"/>
      <c r="H15" s="23"/>
    </row>
    <row r="16" spans="2:8" s="5" customFormat="1">
      <c r="B16" s="8"/>
      <c r="C16" s="9"/>
      <c r="D16" s="10"/>
      <c r="E16" s="11"/>
      <c r="F16" s="21"/>
      <c r="G16" s="24"/>
      <c r="H16" s="25"/>
    </row>
  </sheetData>
  <mergeCells count="1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5"/>
  <sheetViews>
    <sheetView showZeros="0" view="pageBreakPreview" topLeftCell="B19" zoomScale="80" zoomScaleNormal="100" zoomScaleSheetLayoutView="80" workbookViewId="0">
      <selection activeCell="E13" sqref="E13"/>
    </sheetView>
  </sheetViews>
  <sheetFormatPr defaultColWidth="9.140625" defaultRowHeight="14.25"/>
  <cols>
    <col min="1" max="1" width="9.140625" style="1"/>
    <col min="2" max="2" width="12.140625" style="1" customWidth="1"/>
    <col min="3" max="3" width="16.28515625" style="1" hidden="1" customWidth="1"/>
    <col min="4" max="4" width="48" style="1" customWidth="1"/>
    <col min="5" max="5" width="27.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2,10</v>
      </c>
      <c r="G1" s="14"/>
      <c r="H1" s="14"/>
      <c r="I1" s="14"/>
    </row>
    <row r="2" spans="2:9" s="3" customFormat="1" ht="15">
      <c r="B2" s="801" t="str">
        <f>D9</f>
        <v>Ugunsgrēka atklāšanas un trauksmes signalizācijas sistēma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29.85" customHeight="1">
      <c r="B9" s="30"/>
      <c r="C9" s="31">
        <v>0</v>
      </c>
      <c r="D9" s="822" t="s">
        <v>606</v>
      </c>
      <c r="E9" s="823"/>
      <c r="F9" s="32"/>
      <c r="G9" s="33"/>
      <c r="H9" s="22"/>
      <c r="I9" s="23"/>
    </row>
    <row r="10" spans="2:9" ht="25.5">
      <c r="B10" s="52">
        <v>1</v>
      </c>
      <c r="C10" s="276"/>
      <c r="D10" s="53" t="s">
        <v>568</v>
      </c>
      <c r="E10" s="54" t="s">
        <v>569</v>
      </c>
      <c r="F10" s="55" t="s">
        <v>525</v>
      </c>
      <c r="G10" s="56">
        <v>1</v>
      </c>
      <c r="H10" s="22"/>
      <c r="I10" s="23"/>
    </row>
    <row r="11" spans="2:9" ht="25.5">
      <c r="B11" s="52">
        <v>2</v>
      </c>
      <c r="C11" s="276"/>
      <c r="D11" s="53" t="s">
        <v>570</v>
      </c>
      <c r="E11" s="54" t="s">
        <v>571</v>
      </c>
      <c r="F11" s="55" t="s">
        <v>525</v>
      </c>
      <c r="G11" s="56">
        <v>1</v>
      </c>
      <c r="H11" s="22"/>
      <c r="I11" s="23"/>
    </row>
    <row r="12" spans="2:9">
      <c r="B12" s="52">
        <v>3</v>
      </c>
      <c r="C12" s="276"/>
      <c r="D12" s="53" t="s">
        <v>572</v>
      </c>
      <c r="E12" s="54" t="s">
        <v>573</v>
      </c>
      <c r="F12" s="55" t="s">
        <v>11</v>
      </c>
      <c r="G12" s="56">
        <v>1</v>
      </c>
      <c r="H12" s="22"/>
      <c r="I12" s="23"/>
    </row>
    <row r="13" spans="2:9">
      <c r="B13" s="52">
        <v>4</v>
      </c>
      <c r="C13" s="276"/>
      <c r="D13" s="53" t="s">
        <v>574</v>
      </c>
      <c r="E13" s="54" t="s">
        <v>575</v>
      </c>
      <c r="F13" s="55" t="s">
        <v>11</v>
      </c>
      <c r="G13" s="56">
        <v>2</v>
      </c>
      <c r="H13" s="22"/>
      <c r="I13" s="23"/>
    </row>
    <row r="14" spans="2:9">
      <c r="B14" s="277"/>
      <c r="C14" s="276"/>
      <c r="D14" s="57" t="s">
        <v>544</v>
      </c>
      <c r="E14" s="58"/>
      <c r="F14" s="57"/>
      <c r="G14" s="58"/>
      <c r="H14" s="22"/>
      <c r="I14" s="23"/>
    </row>
    <row r="15" spans="2:9" ht="25.5">
      <c r="B15" s="52">
        <v>5</v>
      </c>
      <c r="C15" s="276"/>
      <c r="D15" s="53" t="s">
        <v>576</v>
      </c>
      <c r="E15" s="54" t="s">
        <v>577</v>
      </c>
      <c r="F15" s="55" t="s">
        <v>11</v>
      </c>
      <c r="G15" s="56">
        <v>130</v>
      </c>
      <c r="H15" s="22"/>
      <c r="I15" s="23"/>
    </row>
    <row r="16" spans="2:9" ht="25.5">
      <c r="B16" s="52">
        <v>6</v>
      </c>
      <c r="C16" s="276"/>
      <c r="D16" s="53" t="s">
        <v>578</v>
      </c>
      <c r="E16" s="54" t="s">
        <v>579</v>
      </c>
      <c r="F16" s="55" t="s">
        <v>11</v>
      </c>
      <c r="G16" s="56">
        <v>4</v>
      </c>
      <c r="H16" s="22"/>
      <c r="I16" s="23"/>
    </row>
    <row r="17" spans="2:9" ht="25.5">
      <c r="B17" s="52">
        <v>7</v>
      </c>
      <c r="C17" s="276"/>
      <c r="D17" s="53" t="s">
        <v>580</v>
      </c>
      <c r="E17" s="54" t="s">
        <v>581</v>
      </c>
      <c r="F17" s="55" t="s">
        <v>11</v>
      </c>
      <c r="G17" s="56">
        <f>G15+G16-G18</f>
        <v>102</v>
      </c>
      <c r="H17" s="22"/>
      <c r="I17" s="23"/>
    </row>
    <row r="18" spans="2:9" ht="38.25">
      <c r="B18" s="52">
        <v>8</v>
      </c>
      <c r="C18" s="276"/>
      <c r="D18" s="53" t="s">
        <v>582</v>
      </c>
      <c r="E18" s="54" t="s">
        <v>583</v>
      </c>
      <c r="F18" s="55" t="s">
        <v>11</v>
      </c>
      <c r="G18" s="56">
        <v>32</v>
      </c>
      <c r="H18" s="22"/>
      <c r="I18" s="23"/>
    </row>
    <row r="19" spans="2:9" ht="25.5">
      <c r="B19" s="52">
        <v>9</v>
      </c>
      <c r="C19" s="276"/>
      <c r="D19" s="53" t="s">
        <v>584</v>
      </c>
      <c r="E19" s="54" t="s">
        <v>585</v>
      </c>
      <c r="F19" s="55" t="s">
        <v>525</v>
      </c>
      <c r="G19" s="56">
        <v>9</v>
      </c>
      <c r="H19" s="22"/>
      <c r="I19" s="23"/>
    </row>
    <row r="20" spans="2:9">
      <c r="B20" s="52">
        <v>10</v>
      </c>
      <c r="C20" s="276"/>
      <c r="D20" s="53" t="s">
        <v>586</v>
      </c>
      <c r="E20" s="54"/>
      <c r="F20" s="55" t="s">
        <v>11</v>
      </c>
      <c r="G20" s="56">
        <f>G19</f>
        <v>9</v>
      </c>
      <c r="H20" s="22"/>
      <c r="I20" s="23"/>
    </row>
    <row r="21" spans="2:9" ht="25.5">
      <c r="B21" s="52">
        <v>11</v>
      </c>
      <c r="C21" s="276"/>
      <c r="D21" s="53" t="s">
        <v>587</v>
      </c>
      <c r="E21" s="54" t="s">
        <v>588</v>
      </c>
      <c r="F21" s="55" t="s">
        <v>525</v>
      </c>
      <c r="G21" s="56">
        <v>50</v>
      </c>
      <c r="H21" s="22"/>
      <c r="I21" s="23"/>
    </row>
    <row r="22" spans="2:9" ht="38.25">
      <c r="B22" s="52">
        <v>12</v>
      </c>
      <c r="C22" s="276"/>
      <c r="D22" s="53" t="s">
        <v>589</v>
      </c>
      <c r="E22" s="54" t="s">
        <v>590</v>
      </c>
      <c r="F22" s="55" t="s">
        <v>11</v>
      </c>
      <c r="G22" s="56">
        <v>18</v>
      </c>
      <c r="H22" s="22"/>
      <c r="I22" s="23"/>
    </row>
    <row r="23" spans="2:9">
      <c r="B23" s="52">
        <v>13</v>
      </c>
      <c r="C23" s="276"/>
      <c r="D23" s="53" t="s">
        <v>591</v>
      </c>
      <c r="E23" s="54"/>
      <c r="F23" s="55" t="s">
        <v>11</v>
      </c>
      <c r="G23" s="56">
        <v>1</v>
      </c>
      <c r="H23" s="22"/>
      <c r="I23" s="23"/>
    </row>
    <row r="24" spans="2:9">
      <c r="B24" s="52">
        <v>14</v>
      </c>
      <c r="C24" s="276"/>
      <c r="D24" s="59" t="s">
        <v>592</v>
      </c>
      <c r="E24" s="54"/>
      <c r="F24" s="55" t="s">
        <v>11</v>
      </c>
      <c r="G24" s="56">
        <v>54</v>
      </c>
      <c r="H24" s="22"/>
      <c r="I24" s="23"/>
    </row>
    <row r="25" spans="2:9">
      <c r="B25" s="277"/>
      <c r="C25" s="276"/>
      <c r="D25" s="57" t="s">
        <v>593</v>
      </c>
      <c r="E25" s="58"/>
      <c r="F25" s="57"/>
      <c r="G25" s="58"/>
      <c r="H25" s="22"/>
      <c r="I25" s="23"/>
    </row>
    <row r="26" spans="2:9" ht="38.25">
      <c r="B26" s="52">
        <v>15</v>
      </c>
      <c r="C26" s="276"/>
      <c r="D26" s="53" t="s">
        <v>594</v>
      </c>
      <c r="E26" s="54" t="s">
        <v>595</v>
      </c>
      <c r="F26" s="55" t="s">
        <v>19</v>
      </c>
      <c r="G26" s="56">
        <v>300</v>
      </c>
      <c r="H26" s="22"/>
      <c r="I26" s="23"/>
    </row>
    <row r="27" spans="2:9" ht="25.5">
      <c r="B27" s="52">
        <v>16</v>
      </c>
      <c r="C27" s="276"/>
      <c r="D27" s="53" t="s">
        <v>596</v>
      </c>
      <c r="E27" s="54" t="s">
        <v>597</v>
      </c>
      <c r="F27" s="55" t="s">
        <v>19</v>
      </c>
      <c r="G27" s="56">
        <v>2100</v>
      </c>
      <c r="H27" s="22"/>
      <c r="I27" s="23"/>
    </row>
    <row r="28" spans="2:9" ht="38.25">
      <c r="B28" s="52">
        <v>17</v>
      </c>
      <c r="C28" s="276"/>
      <c r="D28" s="53" t="s">
        <v>598</v>
      </c>
      <c r="E28" s="54" t="s">
        <v>599</v>
      </c>
      <c r="F28" s="55" t="s">
        <v>19</v>
      </c>
      <c r="G28" s="56">
        <v>200</v>
      </c>
      <c r="H28" s="22"/>
      <c r="I28" s="23"/>
    </row>
    <row r="29" spans="2:9">
      <c r="B29" s="52">
        <v>18</v>
      </c>
      <c r="C29" s="276"/>
      <c r="D29" s="53" t="s">
        <v>600</v>
      </c>
      <c r="E29" s="56"/>
      <c r="F29" s="56" t="s">
        <v>19</v>
      </c>
      <c r="G29" s="56">
        <v>450</v>
      </c>
      <c r="H29" s="22"/>
      <c r="I29" s="23"/>
    </row>
    <row r="30" spans="2:9">
      <c r="B30" s="52">
        <v>19</v>
      </c>
      <c r="C30" s="276"/>
      <c r="D30" s="53" t="s">
        <v>601</v>
      </c>
      <c r="E30" s="56"/>
      <c r="F30" s="56"/>
      <c r="G30" s="56">
        <v>480</v>
      </c>
      <c r="H30" s="22"/>
      <c r="I30" s="23"/>
    </row>
    <row r="31" spans="2:9">
      <c r="B31" s="52">
        <v>20</v>
      </c>
      <c r="C31" s="276"/>
      <c r="D31" s="53" t="s">
        <v>602</v>
      </c>
      <c r="E31" s="56"/>
      <c r="F31" s="56"/>
      <c r="G31" s="56">
        <v>260</v>
      </c>
      <c r="H31" s="22"/>
      <c r="I31" s="23"/>
    </row>
    <row r="32" spans="2:9">
      <c r="B32" s="52">
        <v>21</v>
      </c>
      <c r="C32" s="276"/>
      <c r="D32" s="53" t="s">
        <v>603</v>
      </c>
      <c r="E32" s="56"/>
      <c r="F32" s="56" t="s">
        <v>525</v>
      </c>
      <c r="G32" s="56">
        <v>1</v>
      </c>
      <c r="H32" s="22"/>
      <c r="I32" s="23"/>
    </row>
    <row r="33" spans="2:9">
      <c r="B33" s="52">
        <v>22</v>
      </c>
      <c r="C33" s="276"/>
      <c r="D33" s="53" t="s">
        <v>604</v>
      </c>
      <c r="E33" s="56"/>
      <c r="F33" s="56" t="s">
        <v>605</v>
      </c>
      <c r="G33" s="56">
        <v>10</v>
      </c>
      <c r="H33" s="22"/>
      <c r="I33" s="23"/>
    </row>
    <row r="34" spans="2:9" ht="25.5">
      <c r="B34" s="52">
        <v>23</v>
      </c>
      <c r="C34" s="276"/>
      <c r="D34" s="53" t="s">
        <v>565</v>
      </c>
      <c r="E34" s="54" t="s">
        <v>566</v>
      </c>
      <c r="F34" s="56" t="s">
        <v>525</v>
      </c>
      <c r="G34" s="56">
        <v>1</v>
      </c>
      <c r="H34" s="22"/>
      <c r="I34" s="23"/>
    </row>
    <row r="35" spans="2:9" s="5" customFormat="1">
      <c r="B35" s="8"/>
      <c r="C35" s="9"/>
      <c r="D35" s="10"/>
      <c r="E35" s="10"/>
      <c r="F35" s="11"/>
      <c r="G35" s="21"/>
      <c r="H35" s="24"/>
      <c r="I35"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17"/>
  <sheetViews>
    <sheetView showZeros="0" view="pageBreakPreview" topLeftCell="B1" zoomScale="80" zoomScaleNormal="100" zoomScaleSheetLayoutView="80" workbookViewId="0">
      <selection activeCell="M15" sqref="M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28"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2,11</v>
      </c>
      <c r="G1" s="14"/>
      <c r="H1" s="14"/>
      <c r="I1" s="14"/>
    </row>
    <row r="2" spans="2:9" s="3" customFormat="1" ht="15">
      <c r="B2" s="801" t="str">
        <f>D9</f>
        <v>Videonovērošanas sistēmas iekārtas un ierīces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613</v>
      </c>
      <c r="E9" s="823"/>
      <c r="F9" s="32"/>
      <c r="G9" s="33"/>
      <c r="H9" s="22"/>
      <c r="I9" s="23"/>
    </row>
    <row r="10" spans="2:9" ht="25.5">
      <c r="B10" s="60">
        <v>1</v>
      </c>
      <c r="C10" s="843"/>
      <c r="D10" s="845" t="s">
        <v>607</v>
      </c>
      <c r="E10" s="45" t="s">
        <v>608</v>
      </c>
      <c r="F10" s="46" t="s">
        <v>11</v>
      </c>
      <c r="G10" s="46">
        <v>24</v>
      </c>
      <c r="H10" s="22"/>
      <c r="I10" s="23"/>
    </row>
    <row r="11" spans="2:9" ht="25.5">
      <c r="B11" s="60">
        <v>2</v>
      </c>
      <c r="C11" s="843"/>
      <c r="D11" s="845" t="s">
        <v>609</v>
      </c>
      <c r="E11" s="45" t="s">
        <v>610</v>
      </c>
      <c r="F11" s="46" t="s">
        <v>11</v>
      </c>
      <c r="G11" s="46">
        <v>17</v>
      </c>
      <c r="H11" s="22"/>
      <c r="I11" s="23"/>
    </row>
    <row r="12" spans="2:9">
      <c r="B12" s="60">
        <v>3</v>
      </c>
      <c r="C12" s="843"/>
      <c r="D12" s="845" t="s">
        <v>1393</v>
      </c>
      <c r="E12" s="845" t="s">
        <v>1394</v>
      </c>
      <c r="F12" s="46" t="s">
        <v>11</v>
      </c>
      <c r="G12" s="46">
        <v>1</v>
      </c>
      <c r="H12" s="22"/>
      <c r="I12" s="23"/>
    </row>
    <row r="13" spans="2:9">
      <c r="B13" s="60">
        <v>4</v>
      </c>
      <c r="C13" s="843"/>
      <c r="D13" s="845" t="s">
        <v>1395</v>
      </c>
      <c r="E13" s="845" t="s">
        <v>1396</v>
      </c>
      <c r="F13" s="46" t="s">
        <v>11</v>
      </c>
      <c r="G13" s="46">
        <v>1</v>
      </c>
      <c r="H13" s="22"/>
      <c r="I13" s="23"/>
    </row>
    <row r="14" spans="2:9" ht="92.25" customHeight="1">
      <c r="B14" s="43">
        <v>5</v>
      </c>
      <c r="C14" s="843"/>
      <c r="D14" s="845" t="s">
        <v>611</v>
      </c>
      <c r="E14" s="45" t="s">
        <v>612</v>
      </c>
      <c r="F14" s="46" t="s">
        <v>525</v>
      </c>
      <c r="G14" s="46">
        <v>1</v>
      </c>
      <c r="H14" s="22"/>
      <c r="I14" s="23"/>
    </row>
    <row r="15" spans="2:9" ht="25.5">
      <c r="B15" s="60">
        <v>6</v>
      </c>
      <c r="C15" s="276"/>
      <c r="D15" s="45" t="s">
        <v>1842</v>
      </c>
      <c r="E15" s="45"/>
      <c r="F15" s="46" t="s">
        <v>525</v>
      </c>
      <c r="G15" s="46">
        <v>1</v>
      </c>
      <c r="H15" s="22"/>
      <c r="I15" s="23"/>
    </row>
    <row r="16" spans="2:9" ht="25.5">
      <c r="B16" s="60">
        <v>7</v>
      </c>
      <c r="C16" s="276"/>
      <c r="D16" s="45" t="s">
        <v>565</v>
      </c>
      <c r="E16" s="61" t="s">
        <v>566</v>
      </c>
      <c r="F16" s="51" t="s">
        <v>525</v>
      </c>
      <c r="G16" s="46">
        <v>1</v>
      </c>
      <c r="H16" s="22"/>
      <c r="I16" s="23"/>
    </row>
    <row r="17" spans="2:9" s="5" customFormat="1">
      <c r="B17" s="8"/>
      <c r="C17" s="9"/>
      <c r="D17" s="10"/>
      <c r="E17" s="10"/>
      <c r="F17" s="11"/>
      <c r="G17" s="21"/>
      <c r="H17" s="24"/>
      <c r="I17"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4"/>
  <sheetViews>
    <sheetView showZeros="0" view="pageBreakPreview" topLeftCell="B19" zoomScale="80" zoomScaleNormal="100" zoomScaleSheetLayoutView="80" workbookViewId="0">
      <selection activeCell="E30" sqref="E30"/>
    </sheetView>
  </sheetViews>
  <sheetFormatPr defaultColWidth="9.140625" defaultRowHeight="14.25"/>
  <cols>
    <col min="1" max="1" width="9.140625" style="1"/>
    <col min="2" max="2" width="12.140625" style="1" customWidth="1"/>
    <col min="3" max="3" width="16.28515625" style="1" hidden="1" customWidth="1"/>
    <col min="4" max="4" width="45.85546875" style="1" customWidth="1"/>
    <col min="5" max="5" width="27.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2,12</v>
      </c>
      <c r="G1" s="14"/>
      <c r="H1" s="14"/>
      <c r="I1" s="14"/>
    </row>
    <row r="2" spans="2:9" s="3" customFormat="1" ht="15">
      <c r="B2" s="801" t="str">
        <f>D9</f>
        <v>Sakaru sistēmas (datoru un telefonu tīkli)</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6" customHeight="1">
      <c r="B9" s="30"/>
      <c r="C9" s="31">
        <v>0</v>
      </c>
      <c r="D9" s="822" t="s">
        <v>654</v>
      </c>
      <c r="E9" s="823"/>
      <c r="F9" s="32"/>
      <c r="G9" s="33"/>
      <c r="H9" s="22"/>
      <c r="I9" s="23"/>
    </row>
    <row r="10" spans="2:9" ht="25.5">
      <c r="B10" s="62">
        <v>1</v>
      </c>
      <c r="C10" s="63"/>
      <c r="D10" s="64" t="s">
        <v>614</v>
      </c>
      <c r="E10" s="64" t="s">
        <v>615</v>
      </c>
      <c r="F10" s="65" t="s">
        <v>525</v>
      </c>
      <c r="G10" s="66">
        <v>3</v>
      </c>
      <c r="H10" s="22"/>
      <c r="I10" s="23"/>
    </row>
    <row r="11" spans="2:9" ht="25.5">
      <c r="B11" s="62">
        <v>2</v>
      </c>
      <c r="C11" s="63"/>
      <c r="D11" s="64" t="s">
        <v>614</v>
      </c>
      <c r="E11" s="64" t="s">
        <v>616</v>
      </c>
      <c r="F11" s="65" t="s">
        <v>525</v>
      </c>
      <c r="G11" s="66">
        <v>1</v>
      </c>
      <c r="H11" s="22"/>
      <c r="I11" s="23"/>
    </row>
    <row r="12" spans="2:9">
      <c r="B12" s="62">
        <v>3</v>
      </c>
      <c r="C12" s="63"/>
      <c r="D12" s="64" t="s">
        <v>617</v>
      </c>
      <c r="E12" s="64"/>
      <c r="F12" s="65" t="s">
        <v>525</v>
      </c>
      <c r="G12" s="66">
        <v>4</v>
      </c>
      <c r="H12" s="22"/>
      <c r="I12" s="23"/>
    </row>
    <row r="13" spans="2:9">
      <c r="B13" s="62">
        <v>4</v>
      </c>
      <c r="C13" s="63"/>
      <c r="D13" s="64" t="s">
        <v>618</v>
      </c>
      <c r="E13" s="64"/>
      <c r="F13" s="65" t="s">
        <v>525</v>
      </c>
      <c r="G13" s="66">
        <v>4</v>
      </c>
      <c r="H13" s="22"/>
      <c r="I13" s="23"/>
    </row>
    <row r="14" spans="2:9">
      <c r="B14" s="62">
        <v>5</v>
      </c>
      <c r="C14" s="63"/>
      <c r="D14" s="64" t="s">
        <v>619</v>
      </c>
      <c r="E14" s="64"/>
      <c r="F14" s="65" t="s">
        <v>525</v>
      </c>
      <c r="G14" s="66">
        <v>4</v>
      </c>
      <c r="H14" s="22"/>
      <c r="I14" s="23"/>
    </row>
    <row r="15" spans="2:9" ht="25.5">
      <c r="B15" s="62">
        <v>6</v>
      </c>
      <c r="C15" s="63"/>
      <c r="D15" s="64" t="s">
        <v>620</v>
      </c>
      <c r="E15" s="64"/>
      <c r="F15" s="65" t="s">
        <v>525</v>
      </c>
      <c r="G15" s="66">
        <v>7</v>
      </c>
      <c r="H15" s="22"/>
      <c r="I15" s="23"/>
    </row>
    <row r="16" spans="2:9" ht="25.5">
      <c r="B16" s="62">
        <v>7</v>
      </c>
      <c r="C16" s="63"/>
      <c r="D16" s="64" t="s">
        <v>621</v>
      </c>
      <c r="E16" s="64" t="s">
        <v>622</v>
      </c>
      <c r="F16" s="65" t="s">
        <v>11</v>
      </c>
      <c r="G16" s="66">
        <v>3</v>
      </c>
      <c r="H16" s="22"/>
      <c r="I16" s="23"/>
    </row>
    <row r="17" spans="2:9" ht="25.5">
      <c r="B17" s="62">
        <v>8</v>
      </c>
      <c r="C17" s="63"/>
      <c r="D17" s="64" t="s">
        <v>623</v>
      </c>
      <c r="E17" s="64" t="s">
        <v>624</v>
      </c>
      <c r="F17" s="65" t="s">
        <v>11</v>
      </c>
      <c r="G17" s="66">
        <v>1</v>
      </c>
      <c r="H17" s="22"/>
      <c r="I17" s="23"/>
    </row>
    <row r="18" spans="2:9" ht="42.75">
      <c r="B18" s="62">
        <v>9</v>
      </c>
      <c r="C18" s="63"/>
      <c r="D18" s="64" t="s">
        <v>625</v>
      </c>
      <c r="E18" s="749" t="s">
        <v>1397</v>
      </c>
      <c r="F18" s="65" t="s">
        <v>11</v>
      </c>
      <c r="G18" s="66">
        <v>1</v>
      </c>
      <c r="H18" s="22"/>
      <c r="I18" s="23"/>
    </row>
    <row r="19" spans="2:9" ht="42.75">
      <c r="B19" s="62">
        <v>10</v>
      </c>
      <c r="C19" s="63"/>
      <c r="D19" s="64" t="s">
        <v>626</v>
      </c>
      <c r="E19" s="749" t="s">
        <v>1397</v>
      </c>
      <c r="F19" s="65" t="s">
        <v>11</v>
      </c>
      <c r="G19" s="66">
        <v>4</v>
      </c>
      <c r="H19" s="22"/>
      <c r="I19" s="23"/>
    </row>
    <row r="20" spans="2:9">
      <c r="B20" s="62">
        <v>11</v>
      </c>
      <c r="C20" s="63"/>
      <c r="D20" s="45" t="s">
        <v>626</v>
      </c>
      <c r="E20" s="68" t="s">
        <v>627</v>
      </c>
      <c r="F20" s="69" t="s">
        <v>11</v>
      </c>
      <c r="G20" s="69">
        <v>4</v>
      </c>
      <c r="H20" s="22"/>
      <c r="I20" s="23"/>
    </row>
    <row r="21" spans="2:9">
      <c r="B21" s="62">
        <v>12</v>
      </c>
      <c r="C21" s="63"/>
      <c r="D21" s="846" t="s">
        <v>1847</v>
      </c>
      <c r="E21" s="846" t="s">
        <v>1848</v>
      </c>
      <c r="F21" s="65" t="s">
        <v>11</v>
      </c>
      <c r="G21" s="66">
        <v>7</v>
      </c>
      <c r="H21" s="22"/>
      <c r="I21" s="23"/>
    </row>
    <row r="22" spans="2:9" ht="25.5">
      <c r="B22" s="62">
        <v>13</v>
      </c>
      <c r="C22" s="63"/>
      <c r="D22" s="846" t="s">
        <v>628</v>
      </c>
      <c r="E22" s="846"/>
      <c r="F22" s="65" t="s">
        <v>525</v>
      </c>
      <c r="G22" s="66">
        <v>5</v>
      </c>
      <c r="H22" s="22"/>
      <c r="I22" s="23"/>
    </row>
    <row r="23" spans="2:9">
      <c r="B23" s="62">
        <v>14</v>
      </c>
      <c r="C23" s="63"/>
      <c r="D23" s="846" t="s">
        <v>629</v>
      </c>
      <c r="E23" s="846"/>
      <c r="F23" s="65" t="s">
        <v>11</v>
      </c>
      <c r="G23" s="66">
        <v>164</v>
      </c>
      <c r="H23" s="22"/>
      <c r="I23" s="23"/>
    </row>
    <row r="24" spans="2:9">
      <c r="B24" s="62">
        <v>15</v>
      </c>
      <c r="C24" s="63"/>
      <c r="D24" s="846" t="s">
        <v>1843</v>
      </c>
      <c r="E24" s="846" t="s">
        <v>1845</v>
      </c>
      <c r="F24" s="65" t="s">
        <v>11</v>
      </c>
      <c r="G24" s="66">
        <v>118</v>
      </c>
      <c r="H24" s="22"/>
      <c r="I24" s="23"/>
    </row>
    <row r="25" spans="2:9">
      <c r="B25" s="62">
        <v>16</v>
      </c>
      <c r="C25" s="63"/>
      <c r="D25" s="846" t="s">
        <v>1844</v>
      </c>
      <c r="E25" s="846" t="s">
        <v>1846</v>
      </c>
      <c r="F25" s="65" t="s">
        <v>11</v>
      </c>
      <c r="G25" s="66">
        <v>77</v>
      </c>
      <c r="H25" s="22"/>
      <c r="I25" s="23"/>
    </row>
    <row r="26" spans="2:9">
      <c r="B26" s="62">
        <v>17</v>
      </c>
      <c r="C26" s="63"/>
      <c r="D26" s="846" t="s">
        <v>630</v>
      </c>
      <c r="E26" s="846" t="s">
        <v>631</v>
      </c>
      <c r="F26" s="65" t="s">
        <v>11</v>
      </c>
      <c r="G26" s="66">
        <v>7</v>
      </c>
      <c r="H26" s="22"/>
      <c r="I26" s="23"/>
    </row>
    <row r="27" spans="2:9">
      <c r="B27" s="62">
        <v>18</v>
      </c>
      <c r="C27" s="63"/>
      <c r="D27" s="67" t="s">
        <v>632</v>
      </c>
      <c r="E27" s="68" t="s">
        <v>633</v>
      </c>
      <c r="F27" s="69" t="s">
        <v>11</v>
      </c>
      <c r="G27" s="46">
        <v>1</v>
      </c>
      <c r="H27" s="22"/>
      <c r="I27" s="23"/>
    </row>
    <row r="28" spans="2:9">
      <c r="B28" s="62">
        <v>19</v>
      </c>
      <c r="C28" s="63"/>
      <c r="D28" s="64" t="s">
        <v>634</v>
      </c>
      <c r="E28" s="64" t="s">
        <v>635</v>
      </c>
      <c r="F28" s="65" t="s">
        <v>11</v>
      </c>
      <c r="G28" s="66">
        <v>2</v>
      </c>
      <c r="H28" s="22"/>
      <c r="I28" s="23"/>
    </row>
    <row r="29" spans="2:9">
      <c r="B29" s="62">
        <v>20</v>
      </c>
      <c r="C29" s="63"/>
      <c r="D29" s="64" t="s">
        <v>636</v>
      </c>
      <c r="E29" s="64"/>
      <c r="F29" s="65" t="s">
        <v>11</v>
      </c>
      <c r="G29" s="66">
        <v>11</v>
      </c>
      <c r="H29" s="22"/>
      <c r="I29" s="23"/>
    </row>
    <row r="30" spans="2:9" ht="28.5">
      <c r="B30" s="62">
        <v>21</v>
      </c>
      <c r="C30" s="63"/>
      <c r="D30" s="64" t="s">
        <v>637</v>
      </c>
      <c r="E30" s="749" t="s">
        <v>1397</v>
      </c>
      <c r="F30" s="65" t="s">
        <v>11</v>
      </c>
      <c r="G30" s="66">
        <v>4</v>
      </c>
      <c r="H30" s="22"/>
      <c r="I30" s="23"/>
    </row>
    <row r="31" spans="2:9" ht="38.25">
      <c r="B31" s="62">
        <v>22</v>
      </c>
      <c r="C31" s="63"/>
      <c r="D31" s="64" t="s">
        <v>638</v>
      </c>
      <c r="E31" s="64" t="s">
        <v>639</v>
      </c>
      <c r="F31" s="65" t="s">
        <v>19</v>
      </c>
      <c r="G31" s="66">
        <v>6100</v>
      </c>
      <c r="H31" s="22"/>
      <c r="I31" s="23"/>
    </row>
    <row r="32" spans="2:9">
      <c r="B32" s="62">
        <v>23</v>
      </c>
      <c r="C32" s="63"/>
      <c r="D32" s="64" t="s">
        <v>640</v>
      </c>
      <c r="E32" s="64" t="s">
        <v>641</v>
      </c>
      <c r="F32" s="65" t="s">
        <v>19</v>
      </c>
      <c r="G32" s="66">
        <v>840</v>
      </c>
      <c r="H32" s="22"/>
      <c r="I32" s="23"/>
    </row>
    <row r="33" spans="2:9" ht="25.5">
      <c r="B33" s="62">
        <v>24</v>
      </c>
      <c r="C33" s="63"/>
      <c r="D33" s="64" t="s">
        <v>642</v>
      </c>
      <c r="E33" s="64"/>
      <c r="F33" s="65" t="s">
        <v>525</v>
      </c>
      <c r="G33" s="66">
        <v>34</v>
      </c>
      <c r="H33" s="22"/>
      <c r="I33" s="23"/>
    </row>
    <row r="34" spans="2:9" ht="25.5">
      <c r="B34" s="62">
        <v>25</v>
      </c>
      <c r="C34" s="63"/>
      <c r="D34" s="64" t="s">
        <v>643</v>
      </c>
      <c r="E34" s="64"/>
      <c r="F34" s="65" t="s">
        <v>525</v>
      </c>
      <c r="G34" s="66">
        <v>9</v>
      </c>
      <c r="H34" s="22"/>
      <c r="I34" s="23"/>
    </row>
    <row r="35" spans="2:9">
      <c r="B35" s="62">
        <v>26</v>
      </c>
      <c r="C35" s="63"/>
      <c r="D35" s="64" t="s">
        <v>644</v>
      </c>
      <c r="E35" s="64"/>
      <c r="F35" s="65" t="s">
        <v>525</v>
      </c>
      <c r="G35" s="66">
        <v>2</v>
      </c>
      <c r="H35" s="22"/>
      <c r="I35" s="23"/>
    </row>
    <row r="36" spans="2:9">
      <c r="B36" s="62">
        <v>27</v>
      </c>
      <c r="C36" s="63"/>
      <c r="D36" s="64" t="s">
        <v>645</v>
      </c>
      <c r="E36" s="64"/>
      <c r="F36" s="65" t="s">
        <v>19</v>
      </c>
      <c r="G36" s="66">
        <v>1500</v>
      </c>
      <c r="H36" s="22"/>
      <c r="I36" s="23"/>
    </row>
    <row r="37" spans="2:9">
      <c r="B37" s="62">
        <v>28</v>
      </c>
      <c r="C37" s="63"/>
      <c r="D37" s="64" t="s">
        <v>646</v>
      </c>
      <c r="E37" s="64"/>
      <c r="F37" s="65" t="s">
        <v>19</v>
      </c>
      <c r="G37" s="66">
        <v>20</v>
      </c>
      <c r="H37" s="22"/>
      <c r="I37" s="23"/>
    </row>
    <row r="38" spans="2:9">
      <c r="B38" s="62">
        <v>29</v>
      </c>
      <c r="C38" s="63"/>
      <c r="D38" s="64" t="s">
        <v>647</v>
      </c>
      <c r="E38" s="64"/>
      <c r="F38" s="65" t="s">
        <v>19</v>
      </c>
      <c r="G38" s="66">
        <v>20</v>
      </c>
      <c r="H38" s="22"/>
      <c r="I38" s="23"/>
    </row>
    <row r="39" spans="2:9">
      <c r="B39" s="62">
        <v>30</v>
      </c>
      <c r="C39" s="63"/>
      <c r="D39" s="64" t="s">
        <v>602</v>
      </c>
      <c r="E39" s="64"/>
      <c r="F39" s="65" t="s">
        <v>11</v>
      </c>
      <c r="G39" s="66">
        <v>315</v>
      </c>
      <c r="H39" s="22"/>
      <c r="I39" s="23"/>
    </row>
    <row r="40" spans="2:9" ht="38.25">
      <c r="B40" s="62">
        <v>31</v>
      </c>
      <c r="C40" s="63"/>
      <c r="D40" s="64" t="s">
        <v>648</v>
      </c>
      <c r="E40" s="64" t="s">
        <v>649</v>
      </c>
      <c r="F40" s="65" t="s">
        <v>11</v>
      </c>
      <c r="G40" s="66">
        <v>75</v>
      </c>
      <c r="H40" s="22"/>
      <c r="I40" s="23"/>
    </row>
    <row r="41" spans="2:9" ht="38.25">
      <c r="B41" s="62">
        <v>32</v>
      </c>
      <c r="C41" s="63"/>
      <c r="D41" s="64" t="s">
        <v>650</v>
      </c>
      <c r="E41" s="64" t="s">
        <v>651</v>
      </c>
      <c r="F41" s="65" t="s">
        <v>11</v>
      </c>
      <c r="G41" s="66">
        <v>5</v>
      </c>
      <c r="H41" s="22"/>
      <c r="I41" s="23"/>
    </row>
    <row r="42" spans="2:9" ht="38.25">
      <c r="B42" s="62">
        <v>33</v>
      </c>
      <c r="C42" s="63"/>
      <c r="D42" s="64" t="s">
        <v>652</v>
      </c>
      <c r="E42" s="64" t="s">
        <v>651</v>
      </c>
      <c r="F42" s="65" t="s">
        <v>11</v>
      </c>
      <c r="G42" s="66">
        <v>5</v>
      </c>
      <c r="H42" s="22"/>
      <c r="I42" s="23"/>
    </row>
    <row r="43" spans="2:9">
      <c r="B43" s="62">
        <v>34</v>
      </c>
      <c r="C43" s="63"/>
      <c r="D43" s="64" t="s">
        <v>653</v>
      </c>
      <c r="E43" s="64"/>
      <c r="F43" s="65" t="s">
        <v>525</v>
      </c>
      <c r="G43" s="66">
        <v>1</v>
      </c>
      <c r="H43" s="22"/>
      <c r="I43" s="23"/>
    </row>
    <row r="44" spans="2:9" s="5" customFormat="1">
      <c r="B44" s="8"/>
      <c r="C44" s="9"/>
      <c r="D44" s="10"/>
      <c r="E44" s="10"/>
      <c r="F44" s="11"/>
      <c r="G44" s="21"/>
      <c r="H44" s="24"/>
      <c r="I44" s="25"/>
    </row>
  </sheetData>
  <mergeCells count="11">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3"/>
  <sheetViews>
    <sheetView showZeros="0" view="pageBreakPreview" topLeftCell="B70" zoomScale="80" zoomScaleNormal="100" zoomScaleSheetLayoutView="80" workbookViewId="0">
      <selection activeCell="E80" sqref="E80"/>
    </sheetView>
  </sheetViews>
  <sheetFormatPr defaultColWidth="9.140625" defaultRowHeight="14.25"/>
  <cols>
    <col min="1" max="1" width="9.140625" style="1"/>
    <col min="2" max="2" width="12.140625" style="1" customWidth="1"/>
    <col min="3" max="3" width="16.28515625" style="1" hidden="1" customWidth="1"/>
    <col min="4" max="4" width="57.5703125" style="1" customWidth="1"/>
    <col min="5" max="5" width="24"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31"/>
      <c r="F1" s="14" t="str">
        <f ca="1">MID(CELL("filename",B1), FIND("]", CELL("filename",B1))+ 1, 255)</f>
        <v>2,13</v>
      </c>
      <c r="G1" s="14"/>
      <c r="H1" s="14"/>
      <c r="I1" s="14"/>
    </row>
    <row r="2" spans="2:9" s="3" customFormat="1" ht="15">
      <c r="B2" s="801" t="str">
        <f>D9</f>
        <v>VAS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6" customHeight="1">
      <c r="B9" s="30"/>
      <c r="C9" s="31">
        <v>0</v>
      </c>
      <c r="D9" s="822" t="s">
        <v>1333</v>
      </c>
      <c r="E9" s="823"/>
      <c r="F9" s="32"/>
      <c r="G9" s="33"/>
      <c r="H9" s="22"/>
      <c r="I9" s="23"/>
    </row>
    <row r="10" spans="2:9" ht="15.75">
      <c r="B10" s="241"/>
      <c r="C10" s="278"/>
      <c r="D10" s="242" t="s">
        <v>1231</v>
      </c>
      <c r="E10" s="243"/>
      <c r="F10" s="110"/>
      <c r="G10" s="244"/>
      <c r="H10" s="22"/>
      <c r="I10" s="23"/>
    </row>
    <row r="11" spans="2:9" ht="15.75">
      <c r="B11" s="241"/>
      <c r="C11" s="278"/>
      <c r="D11" s="242" t="s">
        <v>1232</v>
      </c>
      <c r="E11" s="243"/>
      <c r="F11" s="110"/>
      <c r="G11" s="244"/>
      <c r="H11" s="22"/>
      <c r="I11" s="23"/>
    </row>
    <row r="12" spans="2:9" ht="242.25">
      <c r="B12" s="241">
        <v>1</v>
      </c>
      <c r="C12" s="278"/>
      <c r="D12" s="245" t="s">
        <v>1233</v>
      </c>
      <c r="E12" s="246" t="s">
        <v>1234</v>
      </c>
      <c r="F12" s="247" t="s">
        <v>44</v>
      </c>
      <c r="G12" s="244">
        <v>1</v>
      </c>
      <c r="H12" s="22"/>
      <c r="I12" s="23"/>
    </row>
    <row r="13" spans="2:9">
      <c r="B13" s="241">
        <v>2</v>
      </c>
      <c r="C13" s="278"/>
      <c r="D13" s="248" t="s">
        <v>1235</v>
      </c>
      <c r="E13" s="246" t="s">
        <v>1236</v>
      </c>
      <c r="F13" s="247" t="s">
        <v>26</v>
      </c>
      <c r="G13" s="244">
        <v>1</v>
      </c>
      <c r="H13" s="22"/>
      <c r="I13" s="23"/>
    </row>
    <row r="14" spans="2:9">
      <c r="B14" s="241">
        <v>3</v>
      </c>
      <c r="C14" s="278"/>
      <c r="D14" s="248" t="s">
        <v>1237</v>
      </c>
      <c r="E14" s="246" t="s">
        <v>1238</v>
      </c>
      <c r="F14" s="247" t="s">
        <v>26</v>
      </c>
      <c r="G14" s="244">
        <v>1</v>
      </c>
      <c r="H14" s="22"/>
      <c r="I14" s="23"/>
    </row>
    <row r="15" spans="2:9">
      <c r="B15" s="241">
        <v>4</v>
      </c>
      <c r="C15" s="278"/>
      <c r="D15" s="248" t="s">
        <v>1239</v>
      </c>
      <c r="E15" s="246" t="s">
        <v>1240</v>
      </c>
      <c r="F15" s="247" t="s">
        <v>26</v>
      </c>
      <c r="G15" s="244">
        <v>3</v>
      </c>
      <c r="H15" s="22"/>
      <c r="I15" s="23"/>
    </row>
    <row r="16" spans="2:9">
      <c r="B16" s="241">
        <v>5</v>
      </c>
      <c r="C16" s="278"/>
      <c r="D16" s="248" t="s">
        <v>1241</v>
      </c>
      <c r="E16" s="246" t="s">
        <v>1242</v>
      </c>
      <c r="F16" s="247" t="s">
        <v>26</v>
      </c>
      <c r="G16" s="244">
        <v>1</v>
      </c>
      <c r="H16" s="22"/>
      <c r="I16" s="23"/>
    </row>
    <row r="17" spans="2:9">
      <c r="B17" s="241">
        <v>6</v>
      </c>
      <c r="C17" s="278"/>
      <c r="D17" s="248" t="s">
        <v>1243</v>
      </c>
      <c r="E17" s="246" t="s">
        <v>1244</v>
      </c>
      <c r="F17" s="247" t="s">
        <v>26</v>
      </c>
      <c r="G17" s="244">
        <v>1</v>
      </c>
      <c r="H17" s="22"/>
      <c r="I17" s="23"/>
    </row>
    <row r="18" spans="2:9">
      <c r="B18" s="241">
        <v>7</v>
      </c>
      <c r="C18" s="278"/>
      <c r="D18" s="248" t="s">
        <v>1245</v>
      </c>
      <c r="E18" s="246" t="s">
        <v>1246</v>
      </c>
      <c r="F18" s="247" t="s">
        <v>26</v>
      </c>
      <c r="G18" s="244">
        <v>4</v>
      </c>
      <c r="H18" s="22"/>
      <c r="I18" s="23"/>
    </row>
    <row r="19" spans="2:9">
      <c r="B19" s="241">
        <v>8</v>
      </c>
      <c r="C19" s="278"/>
      <c r="D19" s="248" t="s">
        <v>1247</v>
      </c>
      <c r="E19" s="246" t="s">
        <v>1248</v>
      </c>
      <c r="F19" s="247" t="s">
        <v>26</v>
      </c>
      <c r="G19" s="244">
        <v>2</v>
      </c>
      <c r="H19" s="22"/>
      <c r="I19" s="23"/>
    </row>
    <row r="20" spans="2:9">
      <c r="B20" s="241">
        <v>9</v>
      </c>
      <c r="C20" s="278"/>
      <c r="D20" s="248" t="s">
        <v>1249</v>
      </c>
      <c r="E20" s="246" t="s">
        <v>1250</v>
      </c>
      <c r="F20" s="247" t="s">
        <v>26</v>
      </c>
      <c r="G20" s="244">
        <v>4</v>
      </c>
      <c r="H20" s="22"/>
      <c r="I20" s="23"/>
    </row>
    <row r="21" spans="2:9" ht="25.5">
      <c r="B21" s="241">
        <v>10</v>
      </c>
      <c r="C21" s="278"/>
      <c r="D21" s="248" t="s">
        <v>1251</v>
      </c>
      <c r="E21" s="246" t="s">
        <v>1252</v>
      </c>
      <c r="F21" s="247" t="s">
        <v>26</v>
      </c>
      <c r="G21" s="244">
        <v>1</v>
      </c>
      <c r="H21" s="22"/>
      <c r="I21" s="23"/>
    </row>
    <row r="22" spans="2:9">
      <c r="B22" s="241">
        <v>11</v>
      </c>
      <c r="C22" s="278"/>
      <c r="D22" s="248" t="s">
        <v>1253</v>
      </c>
      <c r="E22" s="246" t="s">
        <v>1254</v>
      </c>
      <c r="F22" s="247" t="s">
        <v>26</v>
      </c>
      <c r="G22" s="244">
        <v>1</v>
      </c>
      <c r="H22" s="22"/>
      <c r="I22" s="23"/>
    </row>
    <row r="23" spans="2:9" ht="38.25">
      <c r="B23" s="241">
        <v>12</v>
      </c>
      <c r="C23" s="278"/>
      <c r="D23" s="249" t="s">
        <v>1255</v>
      </c>
      <c r="E23" s="250" t="s">
        <v>1256</v>
      </c>
      <c r="F23" s="247" t="s">
        <v>26</v>
      </c>
      <c r="G23" s="244">
        <v>4</v>
      </c>
      <c r="H23" s="22"/>
      <c r="I23" s="23"/>
    </row>
    <row r="24" spans="2:9">
      <c r="B24" s="241">
        <v>13</v>
      </c>
      <c r="C24" s="278"/>
      <c r="D24" s="245" t="s">
        <v>1257</v>
      </c>
      <c r="E24" s="246"/>
      <c r="F24" s="247" t="s">
        <v>44</v>
      </c>
      <c r="G24" s="244">
        <v>1</v>
      </c>
      <c r="H24" s="22"/>
      <c r="I24" s="23"/>
    </row>
    <row r="25" spans="2:9">
      <c r="B25" s="241">
        <v>14</v>
      </c>
      <c r="C25" s="278"/>
      <c r="D25" s="251" t="s">
        <v>1258</v>
      </c>
      <c r="E25" s="246"/>
      <c r="F25" s="247" t="s">
        <v>44</v>
      </c>
      <c r="G25" s="244">
        <v>1</v>
      </c>
      <c r="H25" s="22"/>
      <c r="I25" s="23"/>
    </row>
    <row r="26" spans="2:9">
      <c r="B26" s="241">
        <v>15</v>
      </c>
      <c r="C26" s="278"/>
      <c r="D26" s="245" t="s">
        <v>1259</v>
      </c>
      <c r="E26" s="246"/>
      <c r="F26" s="247" t="s">
        <v>44</v>
      </c>
      <c r="G26" s="244">
        <v>4</v>
      </c>
      <c r="H26" s="22"/>
      <c r="I26" s="23"/>
    </row>
    <row r="27" spans="2:9">
      <c r="B27" s="241">
        <v>16</v>
      </c>
      <c r="C27" s="278"/>
      <c r="D27" s="245" t="s">
        <v>1260</v>
      </c>
      <c r="E27" s="246"/>
      <c r="F27" s="247" t="s">
        <v>44</v>
      </c>
      <c r="G27" s="244">
        <v>3</v>
      </c>
      <c r="H27" s="22"/>
      <c r="I27" s="23"/>
    </row>
    <row r="28" spans="2:9" ht="25.5">
      <c r="B28" s="241">
        <v>17</v>
      </c>
      <c r="C28" s="278"/>
      <c r="D28" s="245" t="s">
        <v>1261</v>
      </c>
      <c r="E28" s="246"/>
      <c r="F28" s="247" t="s">
        <v>44</v>
      </c>
      <c r="G28" s="244">
        <v>1</v>
      </c>
      <c r="H28" s="22"/>
      <c r="I28" s="23"/>
    </row>
    <row r="29" spans="2:9" ht="25.5">
      <c r="B29" s="241">
        <v>18</v>
      </c>
      <c r="C29" s="278"/>
      <c r="D29" s="245" t="s">
        <v>1262</v>
      </c>
      <c r="E29" s="246"/>
      <c r="F29" s="247" t="s">
        <v>44</v>
      </c>
      <c r="G29" s="244">
        <v>1</v>
      </c>
      <c r="H29" s="22"/>
      <c r="I29" s="23"/>
    </row>
    <row r="30" spans="2:9" ht="25.5">
      <c r="B30" s="241">
        <v>19</v>
      </c>
      <c r="C30" s="278"/>
      <c r="D30" s="245" t="s">
        <v>1263</v>
      </c>
      <c r="E30" s="246"/>
      <c r="F30" s="247" t="s">
        <v>44</v>
      </c>
      <c r="G30" s="244">
        <v>1</v>
      </c>
      <c r="H30" s="22"/>
      <c r="I30" s="23"/>
    </row>
    <row r="31" spans="2:9">
      <c r="B31" s="241">
        <v>20</v>
      </c>
      <c r="C31" s="278"/>
      <c r="D31" s="245" t="s">
        <v>1264</v>
      </c>
      <c r="E31" s="246"/>
      <c r="F31" s="247" t="s">
        <v>44</v>
      </c>
      <c r="G31" s="244">
        <v>1</v>
      </c>
      <c r="H31" s="22"/>
      <c r="I31" s="23"/>
    </row>
    <row r="32" spans="2:9">
      <c r="B32" s="241"/>
      <c r="C32" s="278"/>
      <c r="D32" s="242" t="s">
        <v>1265</v>
      </c>
      <c r="E32" s="250"/>
      <c r="F32" s="244"/>
      <c r="G32" s="244"/>
      <c r="H32" s="22"/>
      <c r="I32" s="23"/>
    </row>
    <row r="33" spans="2:9" ht="25.5">
      <c r="B33" s="241">
        <v>21</v>
      </c>
      <c r="C33" s="278"/>
      <c r="D33" s="248" t="s">
        <v>1266</v>
      </c>
      <c r="E33" s="250" t="s">
        <v>1267</v>
      </c>
      <c r="F33" s="247" t="s">
        <v>26</v>
      </c>
      <c r="G33" s="244">
        <v>1</v>
      </c>
      <c r="H33" s="22"/>
      <c r="I33" s="23"/>
    </row>
    <row r="34" spans="2:9" ht="25.5">
      <c r="B34" s="241">
        <v>22</v>
      </c>
      <c r="C34" s="278"/>
      <c r="D34" s="248" t="s">
        <v>1268</v>
      </c>
      <c r="E34" s="250" t="s">
        <v>1269</v>
      </c>
      <c r="F34" s="247" t="s">
        <v>26</v>
      </c>
      <c r="G34" s="244">
        <v>3</v>
      </c>
      <c r="H34" s="22"/>
      <c r="I34" s="23"/>
    </row>
    <row r="35" spans="2:9" ht="38.25">
      <c r="B35" s="241">
        <v>23</v>
      </c>
      <c r="C35" s="278"/>
      <c r="D35" s="248" t="s">
        <v>1270</v>
      </c>
      <c r="E35" s="250" t="s">
        <v>1271</v>
      </c>
      <c r="F35" s="247" t="s">
        <v>26</v>
      </c>
      <c r="G35" s="244">
        <v>1</v>
      </c>
      <c r="H35" s="22"/>
      <c r="I35" s="23"/>
    </row>
    <row r="36" spans="2:9" ht="38.25">
      <c r="B36" s="241">
        <v>24</v>
      </c>
      <c r="C36" s="278"/>
      <c r="D36" s="248" t="s">
        <v>1272</v>
      </c>
      <c r="E36" s="250" t="s">
        <v>1273</v>
      </c>
      <c r="F36" s="247" t="s">
        <v>26</v>
      </c>
      <c r="G36" s="244">
        <v>10</v>
      </c>
      <c r="H36" s="22"/>
      <c r="I36" s="23"/>
    </row>
    <row r="37" spans="2:9">
      <c r="B37" s="241">
        <v>25</v>
      </c>
      <c r="C37" s="278"/>
      <c r="D37" s="248" t="s">
        <v>1274</v>
      </c>
      <c r="E37" s="250"/>
      <c r="F37" s="247" t="s">
        <v>26</v>
      </c>
      <c r="G37" s="244">
        <v>2</v>
      </c>
      <c r="H37" s="22"/>
      <c r="I37" s="23"/>
    </row>
    <row r="38" spans="2:9">
      <c r="B38" s="241">
        <v>26</v>
      </c>
      <c r="C38" s="278"/>
      <c r="D38" s="252" t="s">
        <v>1275</v>
      </c>
      <c r="E38" s="250"/>
      <c r="F38" s="247" t="s">
        <v>44</v>
      </c>
      <c r="G38" s="244">
        <v>1</v>
      </c>
      <c r="H38" s="22"/>
      <c r="I38" s="23"/>
    </row>
    <row r="39" spans="2:9">
      <c r="B39" s="241"/>
      <c r="C39" s="278"/>
      <c r="D39" s="242" t="s">
        <v>1232</v>
      </c>
      <c r="E39" s="250"/>
      <c r="F39" s="244"/>
      <c r="G39" s="244"/>
      <c r="H39" s="22"/>
      <c r="I39" s="23"/>
    </row>
    <row r="40" spans="2:9" ht="191.25">
      <c r="B40" s="241">
        <v>27</v>
      </c>
      <c r="C40" s="278"/>
      <c r="D40" s="245" t="s">
        <v>1276</v>
      </c>
      <c r="E40" s="246" t="s">
        <v>1277</v>
      </c>
      <c r="F40" s="247" t="s">
        <v>44</v>
      </c>
      <c r="G40" s="244">
        <v>1</v>
      </c>
      <c r="H40" s="22"/>
      <c r="I40" s="23"/>
    </row>
    <row r="41" spans="2:9" ht="25.5">
      <c r="B41" s="241">
        <v>28</v>
      </c>
      <c r="C41" s="278"/>
      <c r="D41" s="249" t="s">
        <v>1278</v>
      </c>
      <c r="E41" s="246" t="s">
        <v>1279</v>
      </c>
      <c r="F41" s="247" t="s">
        <v>26</v>
      </c>
      <c r="G41" s="244">
        <v>1</v>
      </c>
      <c r="H41" s="22"/>
      <c r="I41" s="23"/>
    </row>
    <row r="42" spans="2:9">
      <c r="B42" s="241">
        <v>29</v>
      </c>
      <c r="C42" s="278"/>
      <c r="D42" s="248" t="s">
        <v>1280</v>
      </c>
      <c r="E42" s="246" t="s">
        <v>1281</v>
      </c>
      <c r="F42" s="247" t="s">
        <v>26</v>
      </c>
      <c r="G42" s="244">
        <v>1</v>
      </c>
      <c r="H42" s="22"/>
      <c r="I42" s="23"/>
    </row>
    <row r="43" spans="2:9">
      <c r="B43" s="241">
        <v>30</v>
      </c>
      <c r="C43" s="278"/>
      <c r="D43" s="248" t="s">
        <v>1282</v>
      </c>
      <c r="E43" s="246" t="s">
        <v>1283</v>
      </c>
      <c r="F43" s="247" t="s">
        <v>26</v>
      </c>
      <c r="G43" s="244">
        <v>2</v>
      </c>
      <c r="H43" s="22"/>
      <c r="I43" s="23"/>
    </row>
    <row r="44" spans="2:9" ht="25.5">
      <c r="B44" s="241">
        <v>31</v>
      </c>
      <c r="C44" s="278"/>
      <c r="D44" s="248" t="s">
        <v>1284</v>
      </c>
      <c r="E44" s="246" t="s">
        <v>1285</v>
      </c>
      <c r="F44" s="247" t="s">
        <v>26</v>
      </c>
      <c r="G44" s="244">
        <v>2</v>
      </c>
      <c r="H44" s="22"/>
      <c r="I44" s="23"/>
    </row>
    <row r="45" spans="2:9">
      <c r="B45" s="241">
        <v>32</v>
      </c>
      <c r="C45" s="278"/>
      <c r="D45" s="248" t="s">
        <v>1286</v>
      </c>
      <c r="E45" s="246" t="s">
        <v>1287</v>
      </c>
      <c r="F45" s="247" t="s">
        <v>26</v>
      </c>
      <c r="G45" s="244">
        <v>1</v>
      </c>
      <c r="H45" s="22"/>
      <c r="I45" s="23"/>
    </row>
    <row r="46" spans="2:9" ht="25.5">
      <c r="B46" s="241">
        <v>33</v>
      </c>
      <c r="C46" s="278"/>
      <c r="D46" s="248" t="s">
        <v>1288</v>
      </c>
      <c r="E46" s="246" t="s">
        <v>1289</v>
      </c>
      <c r="F46" s="247" t="s">
        <v>26</v>
      </c>
      <c r="G46" s="244">
        <v>1</v>
      </c>
      <c r="H46" s="22"/>
      <c r="I46" s="23"/>
    </row>
    <row r="47" spans="2:9" ht="38.25">
      <c r="B47" s="241">
        <v>34</v>
      </c>
      <c r="C47" s="278"/>
      <c r="D47" s="248" t="s">
        <v>1290</v>
      </c>
      <c r="E47" s="246" t="s">
        <v>1291</v>
      </c>
      <c r="F47" s="247" t="s">
        <v>44</v>
      </c>
      <c r="G47" s="244">
        <v>1</v>
      </c>
      <c r="H47" s="22"/>
      <c r="I47" s="23"/>
    </row>
    <row r="48" spans="2:9" ht="25.5">
      <c r="B48" s="241">
        <v>35</v>
      </c>
      <c r="C48" s="278"/>
      <c r="D48" s="248" t="s">
        <v>1251</v>
      </c>
      <c r="E48" s="246" t="s">
        <v>1252</v>
      </c>
      <c r="F48" s="247" t="s">
        <v>26</v>
      </c>
      <c r="G48" s="244">
        <v>1</v>
      </c>
      <c r="H48" s="22"/>
      <c r="I48" s="23"/>
    </row>
    <row r="49" spans="2:9">
      <c r="B49" s="241">
        <v>36</v>
      </c>
      <c r="C49" s="278"/>
      <c r="D49" s="245" t="s">
        <v>1257</v>
      </c>
      <c r="E49" s="246"/>
      <c r="F49" s="247" t="s">
        <v>44</v>
      </c>
      <c r="G49" s="244">
        <v>1</v>
      </c>
      <c r="H49" s="22"/>
      <c r="I49" s="23"/>
    </row>
    <row r="50" spans="2:9">
      <c r="B50" s="241">
        <v>37</v>
      </c>
      <c r="C50" s="278"/>
      <c r="D50" s="245" t="s">
        <v>1292</v>
      </c>
      <c r="E50" s="246"/>
      <c r="F50" s="247" t="s">
        <v>44</v>
      </c>
      <c r="G50" s="244">
        <v>1</v>
      </c>
      <c r="H50" s="22"/>
      <c r="I50" s="23"/>
    </row>
    <row r="51" spans="2:9">
      <c r="B51" s="241"/>
      <c r="C51" s="278"/>
      <c r="D51" s="242" t="s">
        <v>1232</v>
      </c>
      <c r="E51" s="250"/>
      <c r="F51" s="244"/>
      <c r="G51" s="244"/>
      <c r="H51" s="22"/>
      <c r="I51" s="23"/>
    </row>
    <row r="52" spans="2:9" ht="191.25">
      <c r="B52" s="241">
        <v>38</v>
      </c>
      <c r="C52" s="278"/>
      <c r="D52" s="245" t="s">
        <v>1276</v>
      </c>
      <c r="E52" s="246" t="s">
        <v>1277</v>
      </c>
      <c r="F52" s="247" t="s">
        <v>44</v>
      </c>
      <c r="G52" s="244">
        <v>1</v>
      </c>
      <c r="H52" s="22"/>
      <c r="I52" s="23"/>
    </row>
    <row r="53" spans="2:9" ht="25.5">
      <c r="B53" s="241">
        <v>39</v>
      </c>
      <c r="C53" s="278"/>
      <c r="D53" s="248" t="s">
        <v>1278</v>
      </c>
      <c r="E53" s="246" t="s">
        <v>1279</v>
      </c>
      <c r="F53" s="247" t="s">
        <v>26</v>
      </c>
      <c r="G53" s="244">
        <v>1</v>
      </c>
      <c r="H53" s="22"/>
      <c r="I53" s="23"/>
    </row>
    <row r="54" spans="2:9">
      <c r="B54" s="241">
        <v>40</v>
      </c>
      <c r="C54" s="278"/>
      <c r="D54" s="248" t="s">
        <v>1280</v>
      </c>
      <c r="E54" s="246" t="s">
        <v>1281</v>
      </c>
      <c r="F54" s="247" t="s">
        <v>26</v>
      </c>
      <c r="G54" s="244">
        <v>1</v>
      </c>
      <c r="H54" s="22"/>
      <c r="I54" s="23"/>
    </row>
    <row r="55" spans="2:9">
      <c r="B55" s="241">
        <v>41</v>
      </c>
      <c r="C55" s="278"/>
      <c r="D55" s="248" t="s">
        <v>1282</v>
      </c>
      <c r="E55" s="246" t="s">
        <v>1283</v>
      </c>
      <c r="F55" s="247" t="s">
        <v>26</v>
      </c>
      <c r="G55" s="244">
        <v>2</v>
      </c>
      <c r="H55" s="22"/>
      <c r="I55" s="23"/>
    </row>
    <row r="56" spans="2:9" ht="25.5">
      <c r="B56" s="241">
        <v>42</v>
      </c>
      <c r="C56" s="278"/>
      <c r="D56" s="248" t="s">
        <v>1284</v>
      </c>
      <c r="E56" s="246" t="s">
        <v>1285</v>
      </c>
      <c r="F56" s="247" t="s">
        <v>26</v>
      </c>
      <c r="G56" s="244">
        <v>2</v>
      </c>
      <c r="H56" s="22"/>
      <c r="I56" s="23"/>
    </row>
    <row r="57" spans="2:9">
      <c r="B57" s="241">
        <v>43</v>
      </c>
      <c r="C57" s="278"/>
      <c r="D57" s="248" t="s">
        <v>1286</v>
      </c>
      <c r="E57" s="246" t="s">
        <v>1287</v>
      </c>
      <c r="F57" s="247" t="s">
        <v>26</v>
      </c>
      <c r="G57" s="244">
        <v>1</v>
      </c>
      <c r="H57" s="22"/>
      <c r="I57" s="23"/>
    </row>
    <row r="58" spans="2:9" ht="38.25">
      <c r="B58" s="241">
        <v>44</v>
      </c>
      <c r="C58" s="278"/>
      <c r="D58" s="248" t="s">
        <v>1290</v>
      </c>
      <c r="E58" s="246" t="s">
        <v>1291</v>
      </c>
      <c r="F58" s="247" t="s">
        <v>44</v>
      </c>
      <c r="G58" s="244">
        <v>1</v>
      </c>
      <c r="H58" s="22"/>
      <c r="I58" s="23"/>
    </row>
    <row r="59" spans="2:9" ht="25.5">
      <c r="B59" s="241">
        <v>45</v>
      </c>
      <c r="C59" s="278"/>
      <c r="D59" s="279" t="s">
        <v>1251</v>
      </c>
      <c r="E59" s="280" t="s">
        <v>1252</v>
      </c>
      <c r="F59" s="281" t="s">
        <v>26</v>
      </c>
      <c r="G59" s="56">
        <v>1</v>
      </c>
      <c r="H59" s="22"/>
      <c r="I59" s="23"/>
    </row>
    <row r="60" spans="2:9">
      <c r="B60" s="241">
        <v>46</v>
      </c>
      <c r="C60" s="278"/>
      <c r="D60" s="245" t="s">
        <v>1257</v>
      </c>
      <c r="E60" s="246"/>
      <c r="F60" s="247" t="s">
        <v>44</v>
      </c>
      <c r="G60" s="244">
        <v>1</v>
      </c>
      <c r="H60" s="22"/>
      <c r="I60" s="23"/>
    </row>
    <row r="61" spans="2:9">
      <c r="B61" s="241">
        <v>47</v>
      </c>
      <c r="C61" s="278"/>
      <c r="D61" s="245" t="s">
        <v>1292</v>
      </c>
      <c r="E61" s="246"/>
      <c r="F61" s="247" t="s">
        <v>44</v>
      </c>
      <c r="G61" s="244">
        <v>1</v>
      </c>
      <c r="H61" s="22"/>
      <c r="I61" s="23"/>
    </row>
    <row r="62" spans="2:9">
      <c r="B62" s="241"/>
      <c r="C62" s="278"/>
      <c r="D62" s="242" t="s">
        <v>1293</v>
      </c>
      <c r="E62" s="250"/>
      <c r="F62" s="244"/>
      <c r="G62" s="244"/>
      <c r="H62" s="22"/>
      <c r="I62" s="23"/>
    </row>
    <row r="63" spans="2:9" ht="25.5">
      <c r="B63" s="241">
        <v>48</v>
      </c>
      <c r="C63" s="278"/>
      <c r="D63" s="847" t="s">
        <v>1294</v>
      </c>
      <c r="E63" s="250" t="s">
        <v>1295</v>
      </c>
      <c r="F63" s="244" t="s">
        <v>19</v>
      </c>
      <c r="G63" s="244">
        <v>190</v>
      </c>
      <c r="H63" s="22"/>
      <c r="I63" s="23"/>
    </row>
    <row r="64" spans="2:9" ht="25.5">
      <c r="B64" s="241">
        <v>49</v>
      </c>
      <c r="C64" s="278"/>
      <c r="D64" s="847" t="s">
        <v>1294</v>
      </c>
      <c r="E64" s="250" t="s">
        <v>1296</v>
      </c>
      <c r="F64" s="244" t="s">
        <v>19</v>
      </c>
      <c r="G64" s="244">
        <v>1030</v>
      </c>
      <c r="H64" s="22"/>
      <c r="I64" s="23"/>
    </row>
    <row r="65" spans="2:9">
      <c r="B65" s="241">
        <v>50</v>
      </c>
      <c r="C65" s="278"/>
      <c r="D65" s="248" t="s">
        <v>1297</v>
      </c>
      <c r="E65" s="250" t="s">
        <v>1298</v>
      </c>
      <c r="F65" s="244" t="s">
        <v>19</v>
      </c>
      <c r="G65" s="244">
        <v>1470</v>
      </c>
      <c r="H65" s="22"/>
      <c r="I65" s="23"/>
    </row>
    <row r="66" spans="2:9">
      <c r="B66" s="241">
        <v>51</v>
      </c>
      <c r="C66" s="278"/>
      <c r="D66" s="248" t="s">
        <v>1299</v>
      </c>
      <c r="E66" s="250" t="s">
        <v>1300</v>
      </c>
      <c r="F66" s="244" t="s">
        <v>19</v>
      </c>
      <c r="G66" s="244">
        <v>450</v>
      </c>
      <c r="H66" s="22"/>
      <c r="I66" s="23"/>
    </row>
    <row r="67" spans="2:9">
      <c r="B67" s="241">
        <v>52</v>
      </c>
      <c r="C67" s="278"/>
      <c r="D67" s="248" t="s">
        <v>1301</v>
      </c>
      <c r="E67" s="250" t="s">
        <v>1302</v>
      </c>
      <c r="F67" s="244" t="s">
        <v>19</v>
      </c>
      <c r="G67" s="244">
        <v>260</v>
      </c>
      <c r="H67" s="22"/>
      <c r="I67" s="23"/>
    </row>
    <row r="68" spans="2:9">
      <c r="B68" s="241">
        <v>53</v>
      </c>
      <c r="C68" s="278"/>
      <c r="D68" s="248" t="s">
        <v>1301</v>
      </c>
      <c r="E68" s="250" t="s">
        <v>1303</v>
      </c>
      <c r="F68" s="244" t="s">
        <v>19</v>
      </c>
      <c r="G68" s="244">
        <v>230</v>
      </c>
      <c r="H68" s="22"/>
      <c r="I68" s="23"/>
    </row>
    <row r="69" spans="2:9">
      <c r="B69" s="241">
        <v>54</v>
      </c>
      <c r="C69" s="278"/>
      <c r="D69" s="248" t="s">
        <v>1301</v>
      </c>
      <c r="E69" s="250" t="s">
        <v>1304</v>
      </c>
      <c r="F69" s="244" t="s">
        <v>19</v>
      </c>
      <c r="G69" s="244">
        <v>1100</v>
      </c>
      <c r="H69" s="22"/>
      <c r="I69" s="23"/>
    </row>
    <row r="70" spans="2:9">
      <c r="B70" s="241">
        <v>55</v>
      </c>
      <c r="C70" s="278"/>
      <c r="D70" s="248" t="s">
        <v>1301</v>
      </c>
      <c r="E70" s="250" t="s">
        <v>1305</v>
      </c>
      <c r="F70" s="244" t="s">
        <v>19</v>
      </c>
      <c r="G70" s="244">
        <v>630</v>
      </c>
      <c r="H70" s="22"/>
      <c r="I70" s="23"/>
    </row>
    <row r="71" spans="2:9">
      <c r="B71" s="241">
        <v>56</v>
      </c>
      <c r="C71" s="278"/>
      <c r="D71" s="248" t="s">
        <v>1301</v>
      </c>
      <c r="E71" s="250" t="s">
        <v>1306</v>
      </c>
      <c r="F71" s="244" t="s">
        <v>19</v>
      </c>
      <c r="G71" s="244">
        <v>60</v>
      </c>
      <c r="H71" s="22"/>
      <c r="I71" s="23"/>
    </row>
    <row r="72" spans="2:9">
      <c r="B72" s="241">
        <v>57</v>
      </c>
      <c r="C72" s="278"/>
      <c r="D72" s="248" t="s">
        <v>1307</v>
      </c>
      <c r="E72" s="250" t="s">
        <v>1308</v>
      </c>
      <c r="F72" s="244" t="s">
        <v>19</v>
      </c>
      <c r="G72" s="244">
        <v>630</v>
      </c>
      <c r="H72" s="22"/>
      <c r="I72" s="23"/>
    </row>
    <row r="73" spans="2:9" ht="25.5">
      <c r="B73" s="241">
        <v>58</v>
      </c>
      <c r="C73" s="278"/>
      <c r="D73" s="248" t="s">
        <v>1309</v>
      </c>
      <c r="E73" s="250" t="s">
        <v>1310</v>
      </c>
      <c r="F73" s="247" t="s">
        <v>44</v>
      </c>
      <c r="G73" s="244">
        <v>1</v>
      </c>
      <c r="H73" s="22"/>
      <c r="I73" s="23"/>
    </row>
    <row r="74" spans="2:9" ht="25.5">
      <c r="B74" s="241">
        <v>59</v>
      </c>
      <c r="C74" s="278"/>
      <c r="D74" s="248" t="s">
        <v>1311</v>
      </c>
      <c r="E74" s="250" t="s">
        <v>1312</v>
      </c>
      <c r="F74" s="247" t="s">
        <v>44</v>
      </c>
      <c r="G74" s="244">
        <v>1</v>
      </c>
      <c r="H74" s="22"/>
      <c r="I74" s="23"/>
    </row>
    <row r="75" spans="2:9" ht="25.5">
      <c r="B75" s="241">
        <v>60</v>
      </c>
      <c r="C75" s="278"/>
      <c r="D75" s="252" t="s">
        <v>1313</v>
      </c>
      <c r="E75" s="250"/>
      <c r="F75" s="247" t="s">
        <v>44</v>
      </c>
      <c r="G75" s="244">
        <v>1</v>
      </c>
      <c r="H75" s="22"/>
      <c r="I75" s="23"/>
    </row>
    <row r="76" spans="2:9" ht="25.5">
      <c r="B76" s="241">
        <v>61</v>
      </c>
      <c r="C76" s="278"/>
      <c r="D76" s="252" t="s">
        <v>1314</v>
      </c>
      <c r="E76" s="250"/>
      <c r="F76" s="247" t="s">
        <v>44</v>
      </c>
      <c r="G76" s="244">
        <v>1</v>
      </c>
      <c r="H76" s="22"/>
      <c r="I76" s="23"/>
    </row>
    <row r="77" spans="2:9">
      <c r="B77" s="241">
        <v>62</v>
      </c>
      <c r="C77" s="278"/>
      <c r="D77" s="252" t="s">
        <v>1315</v>
      </c>
      <c r="E77" s="250"/>
      <c r="F77" s="247" t="s">
        <v>44</v>
      </c>
      <c r="G77" s="244">
        <v>1</v>
      </c>
      <c r="H77" s="22"/>
      <c r="I77" s="23"/>
    </row>
    <row r="78" spans="2:9" ht="25.5">
      <c r="B78" s="241">
        <v>63</v>
      </c>
      <c r="C78" s="278"/>
      <c r="D78" s="248" t="s">
        <v>1316</v>
      </c>
      <c r="E78" s="250" t="s">
        <v>1317</v>
      </c>
      <c r="F78" s="244" t="s">
        <v>19</v>
      </c>
      <c r="G78" s="244">
        <v>20</v>
      </c>
      <c r="H78" s="22"/>
      <c r="I78" s="23"/>
    </row>
    <row r="79" spans="2:9">
      <c r="B79" s="241">
        <v>64</v>
      </c>
      <c r="C79" s="278"/>
      <c r="D79" s="253" t="s">
        <v>1318</v>
      </c>
      <c r="E79" s="250"/>
      <c r="F79" s="247" t="s">
        <v>44</v>
      </c>
      <c r="G79" s="244">
        <v>1</v>
      </c>
      <c r="H79" s="22"/>
      <c r="I79" s="23"/>
    </row>
    <row r="80" spans="2:9">
      <c r="B80" s="241">
        <v>65</v>
      </c>
      <c r="C80" s="278"/>
      <c r="D80" s="252" t="s">
        <v>1319</v>
      </c>
      <c r="E80" s="250"/>
      <c r="F80" s="247" t="s">
        <v>44</v>
      </c>
      <c r="G80" s="244">
        <v>1</v>
      </c>
      <c r="H80" s="22"/>
      <c r="I80" s="23"/>
    </row>
    <row r="81" spans="2:9">
      <c r="B81" s="241">
        <v>66</v>
      </c>
      <c r="C81" s="278"/>
      <c r="D81" s="252" t="s">
        <v>1320</v>
      </c>
      <c r="E81" s="250"/>
      <c r="F81" s="247" t="s">
        <v>44</v>
      </c>
      <c r="G81" s="244">
        <v>1</v>
      </c>
      <c r="H81" s="22"/>
      <c r="I81" s="23"/>
    </row>
    <row r="82" spans="2:9">
      <c r="B82" s="241">
        <v>67</v>
      </c>
      <c r="C82" s="278"/>
      <c r="D82" s="252" t="s">
        <v>1321</v>
      </c>
      <c r="E82" s="250"/>
      <c r="F82" s="247" t="s">
        <v>44</v>
      </c>
      <c r="G82" s="244">
        <v>1</v>
      </c>
      <c r="H82" s="22"/>
      <c r="I82" s="23"/>
    </row>
    <row r="83" spans="2:9">
      <c r="B83" s="241"/>
      <c r="C83" s="278"/>
      <c r="D83" s="242" t="s">
        <v>1322</v>
      </c>
      <c r="E83" s="250"/>
      <c r="F83" s="244"/>
      <c r="G83" s="244"/>
      <c r="H83" s="22"/>
      <c r="I83" s="23"/>
    </row>
    <row r="84" spans="2:9" ht="117.75" customHeight="1">
      <c r="B84" s="241">
        <v>68</v>
      </c>
      <c r="C84" s="278"/>
      <c r="D84" s="252" t="s">
        <v>1323</v>
      </c>
      <c r="E84" s="254" t="s">
        <v>1324</v>
      </c>
      <c r="F84" s="247" t="s">
        <v>44</v>
      </c>
      <c r="G84" s="244">
        <v>1</v>
      </c>
      <c r="H84" s="22"/>
      <c r="I84" s="23"/>
    </row>
    <row r="85" spans="2:9" ht="38.25">
      <c r="B85" s="241">
        <v>69</v>
      </c>
      <c r="C85" s="278"/>
      <c r="D85" s="252" t="s">
        <v>1325</v>
      </c>
      <c r="E85" s="254"/>
      <c r="F85" s="247" t="s">
        <v>44</v>
      </c>
      <c r="G85" s="244">
        <v>1</v>
      </c>
      <c r="H85" s="22"/>
      <c r="I85" s="23"/>
    </row>
    <row r="86" spans="2:9" ht="89.25">
      <c r="B86" s="241">
        <v>70</v>
      </c>
      <c r="C86" s="278"/>
      <c r="D86" s="252" t="s">
        <v>1326</v>
      </c>
      <c r="E86" s="254"/>
      <c r="F86" s="247" t="s">
        <v>44</v>
      </c>
      <c r="G86" s="244">
        <v>1</v>
      </c>
      <c r="H86" s="22"/>
      <c r="I86" s="23"/>
    </row>
    <row r="87" spans="2:9">
      <c r="B87" s="241"/>
      <c r="C87" s="278"/>
      <c r="D87" s="242" t="s">
        <v>1327</v>
      </c>
      <c r="E87" s="250"/>
      <c r="F87" s="244"/>
      <c r="G87" s="244"/>
      <c r="H87" s="22"/>
      <c r="I87" s="23"/>
    </row>
    <row r="88" spans="2:9">
      <c r="B88" s="241">
        <v>71</v>
      </c>
      <c r="C88" s="278"/>
      <c r="D88" s="252" t="s">
        <v>1328</v>
      </c>
      <c r="E88" s="254"/>
      <c r="F88" s="247" t="s">
        <v>44</v>
      </c>
      <c r="G88" s="244">
        <v>1</v>
      </c>
      <c r="H88" s="22"/>
      <c r="I88" s="23"/>
    </row>
    <row r="89" spans="2:9" ht="25.5">
      <c r="B89" s="241">
        <v>72</v>
      </c>
      <c r="C89" s="278"/>
      <c r="D89" s="252" t="s">
        <v>1329</v>
      </c>
      <c r="E89" s="254"/>
      <c r="F89" s="247" t="s">
        <v>44</v>
      </c>
      <c r="G89" s="244">
        <v>1</v>
      </c>
      <c r="H89" s="22"/>
      <c r="I89" s="23"/>
    </row>
    <row r="90" spans="2:9">
      <c r="B90" s="241">
        <v>73</v>
      </c>
      <c r="C90" s="278"/>
      <c r="D90" s="252" t="s">
        <v>1330</v>
      </c>
      <c r="E90" s="254"/>
      <c r="F90" s="247" t="s">
        <v>44</v>
      </c>
      <c r="G90" s="244">
        <v>1</v>
      </c>
      <c r="H90" s="22"/>
      <c r="I90" s="23"/>
    </row>
    <row r="91" spans="2:9">
      <c r="B91" s="241">
        <v>74</v>
      </c>
      <c r="C91" s="278"/>
      <c r="D91" s="252" t="s">
        <v>1331</v>
      </c>
      <c r="E91" s="254"/>
      <c r="F91" s="247" t="s">
        <v>44</v>
      </c>
      <c r="G91" s="244">
        <v>1</v>
      </c>
      <c r="H91" s="22"/>
      <c r="I91" s="23"/>
    </row>
    <row r="92" spans="2:9">
      <c r="B92" s="241">
        <v>75</v>
      </c>
      <c r="C92" s="278"/>
      <c r="D92" s="252" t="s">
        <v>1332</v>
      </c>
      <c r="E92" s="254"/>
      <c r="F92" s="247" t="s">
        <v>44</v>
      </c>
      <c r="G92" s="244">
        <v>3</v>
      </c>
      <c r="H92" s="22"/>
      <c r="I92" s="23"/>
    </row>
    <row r="93" spans="2:9" s="5" customFormat="1">
      <c r="B93" s="8"/>
      <c r="C93" s="9"/>
      <c r="D93" s="10"/>
      <c r="E93" s="10"/>
      <c r="F93" s="11"/>
      <c r="G93" s="21"/>
      <c r="H93" s="24"/>
      <c r="I93" s="25"/>
    </row>
  </sheetData>
  <mergeCells count="11">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3" zoomScale="90" zoomScaleNormal="100" zoomScaleSheetLayoutView="90" workbookViewId="0">
      <selection activeCell="K24" sqref="K24"/>
    </sheetView>
  </sheetViews>
  <sheetFormatPr defaultColWidth="9.140625" defaultRowHeight="12.75"/>
  <cols>
    <col min="1" max="1" width="10.28515625" style="371" customWidth="1"/>
    <col min="2" max="2" width="12.7109375" style="371" customWidth="1"/>
    <col min="3" max="3" width="32.7109375" style="371" customWidth="1"/>
    <col min="4" max="4" width="10" style="371" customWidth="1"/>
    <col min="5" max="5" width="13.28515625" style="371" customWidth="1"/>
    <col min="6" max="6" width="13.7109375" style="371" customWidth="1"/>
    <col min="7" max="7" width="17.7109375" style="371" customWidth="1"/>
    <col min="8" max="8" width="12.85546875" style="371" customWidth="1"/>
    <col min="9" max="9" width="16" style="371" customWidth="1"/>
    <col min="10" max="16384" width="9.140625" style="371"/>
  </cols>
  <sheetData>
    <row r="1" spans="1:9" ht="18">
      <c r="A1" s="370"/>
    </row>
    <row r="2" spans="1:9" ht="18" customHeight="1">
      <c r="A2" s="794" t="s">
        <v>1500</v>
      </c>
      <c r="B2" s="794"/>
      <c r="C2" s="794"/>
      <c r="D2" s="794"/>
      <c r="E2" s="794"/>
      <c r="F2" s="794"/>
      <c r="G2" s="794"/>
      <c r="H2" s="794"/>
      <c r="I2" s="794"/>
    </row>
    <row r="3" spans="1:9" ht="18">
      <c r="C3" s="372"/>
      <c r="D3" s="373"/>
      <c r="F3" s="374"/>
      <c r="G3" s="374"/>
      <c r="H3" s="374"/>
      <c r="I3" s="374"/>
    </row>
    <row r="4" spans="1:9" ht="18">
      <c r="C4" s="372"/>
      <c r="D4" s="373"/>
      <c r="F4" s="374"/>
      <c r="G4" s="374"/>
      <c r="H4" s="374"/>
      <c r="I4" s="374"/>
    </row>
    <row r="5" spans="1:9">
      <c r="A5" s="375"/>
    </row>
    <row r="6" spans="1:9" ht="18">
      <c r="A6" s="795" t="str">
        <f>[3]Koptame!C23</f>
        <v>Specializētie darbi-ārējie tīkli, sistēmas</v>
      </c>
      <c r="B6" s="796"/>
      <c r="C6" s="796"/>
      <c r="D6" s="796"/>
      <c r="E6" s="796"/>
      <c r="F6" s="796"/>
      <c r="G6" s="796"/>
      <c r="H6" s="796"/>
      <c r="I6" s="797"/>
    </row>
    <row r="7" spans="1:9">
      <c r="A7" s="375"/>
    </row>
    <row r="8" spans="1:9" ht="15">
      <c r="A8" s="798" t="s">
        <v>1446</v>
      </c>
      <c r="B8" s="798"/>
      <c r="C8" s="787" t="str">
        <f>[3]Koptame!C11</f>
        <v>Ražošanas ēka</v>
      </c>
      <c r="D8" s="787"/>
      <c r="E8" s="787"/>
      <c r="F8" s="787"/>
      <c r="G8" s="787"/>
      <c r="H8" s="787"/>
      <c r="I8" s="787"/>
    </row>
    <row r="9" spans="1:9" ht="15.75" customHeight="1">
      <c r="A9" s="786" t="s">
        <v>1447</v>
      </c>
      <c r="B9" s="786"/>
      <c r="C9" s="787" t="str">
        <f>[3]Koptame!C12</f>
        <v>Ražošanas ēkas Nr.7 jaunbūve</v>
      </c>
      <c r="D9" s="787"/>
      <c r="E9" s="787"/>
      <c r="F9" s="787"/>
      <c r="G9" s="787"/>
      <c r="H9" s="787"/>
      <c r="I9" s="787"/>
    </row>
    <row r="10" spans="1:9" ht="15">
      <c r="A10" s="786" t="s">
        <v>1448</v>
      </c>
      <c r="B10" s="786"/>
      <c r="C10" s="787" t="str">
        <f>[3]Koptame!C13</f>
        <v>Ventspils, Ventspils Augsto tehnoloģiju parks</v>
      </c>
      <c r="D10" s="787"/>
      <c r="E10" s="787"/>
      <c r="F10" s="787"/>
      <c r="G10" s="787"/>
      <c r="H10" s="787"/>
      <c r="I10" s="787"/>
    </row>
    <row r="11" spans="1:9" ht="15">
      <c r="A11" s="786"/>
      <c r="B11" s="786"/>
      <c r="C11" s="376">
        <f>[3]Koptame!C14</f>
        <v>0</v>
      </c>
      <c r="D11" s="374"/>
      <c r="F11" s="377"/>
      <c r="G11" s="377"/>
      <c r="H11" s="377"/>
      <c r="I11" s="377"/>
    </row>
    <row r="12" spans="1:9" ht="15.2" customHeight="1">
      <c r="A12" s="378"/>
      <c r="B12" s="378"/>
      <c r="C12" s="374"/>
      <c r="D12" s="374"/>
      <c r="F12" s="377"/>
      <c r="G12" s="377"/>
      <c r="H12" s="377"/>
      <c r="I12" s="377"/>
    </row>
    <row r="13" spans="1:9" ht="18" customHeight="1">
      <c r="A13" s="379"/>
      <c r="F13" s="788" t="s">
        <v>1458</v>
      </c>
      <c r="G13" s="789"/>
      <c r="H13" s="380"/>
      <c r="I13" s="381"/>
    </row>
    <row r="14" spans="1:9" ht="18">
      <c r="A14" s="379"/>
      <c r="F14" s="788" t="s">
        <v>1459</v>
      </c>
      <c r="G14" s="789"/>
      <c r="H14" s="380"/>
      <c r="I14" s="381"/>
    </row>
    <row r="15" spans="1:9" ht="14.25">
      <c r="G15" s="382" t="str">
        <f>[3]Koptame!D16</f>
        <v xml:space="preserve">Tāme sastādīta:  </v>
      </c>
    </row>
    <row r="16" spans="1:9" ht="14.25">
      <c r="G16" s="382"/>
    </row>
    <row r="17" spans="1:9" ht="15">
      <c r="A17" s="384"/>
    </row>
    <row r="18" spans="1:9" ht="51.2" customHeight="1">
      <c r="A18" s="783" t="s">
        <v>4</v>
      </c>
      <c r="B18" s="783" t="s">
        <v>1460</v>
      </c>
      <c r="C18" s="790" t="s">
        <v>1461</v>
      </c>
      <c r="D18" s="791"/>
      <c r="E18" s="783" t="s">
        <v>1462</v>
      </c>
      <c r="F18" s="783" t="s">
        <v>1463</v>
      </c>
      <c r="G18" s="783"/>
      <c r="H18" s="783"/>
      <c r="I18" s="783" t="s">
        <v>1464</v>
      </c>
    </row>
    <row r="19" spans="1:9" ht="40.9" customHeight="1">
      <c r="A19" s="783"/>
      <c r="B19" s="783"/>
      <c r="C19" s="792"/>
      <c r="D19" s="793"/>
      <c r="E19" s="783"/>
      <c r="F19" s="385" t="s">
        <v>1465</v>
      </c>
      <c r="G19" s="385" t="s">
        <v>1498</v>
      </c>
      <c r="H19" s="385" t="s">
        <v>1467</v>
      </c>
      <c r="I19" s="783"/>
    </row>
    <row r="20" spans="1:9" ht="18">
      <c r="A20" s="386"/>
      <c r="B20" s="387"/>
      <c r="C20" s="784"/>
      <c r="D20" s="785"/>
      <c r="E20" s="387"/>
      <c r="F20" s="387"/>
      <c r="G20" s="387"/>
      <c r="H20" s="387"/>
      <c r="I20" s="388"/>
    </row>
    <row r="21" spans="1:9">
      <c r="A21" s="389">
        <v>1</v>
      </c>
      <c r="B21" s="390" t="s">
        <v>1501</v>
      </c>
      <c r="C21" s="777" t="s">
        <v>695</v>
      </c>
      <c r="D21" s="778"/>
      <c r="E21" s="391"/>
      <c r="F21" s="391"/>
      <c r="G21" s="391"/>
      <c r="H21" s="391"/>
      <c r="I21" s="392"/>
    </row>
    <row r="22" spans="1:9">
      <c r="A22" s="389">
        <v>2</v>
      </c>
      <c r="B22" s="390" t="s">
        <v>1502</v>
      </c>
      <c r="C22" s="777" t="s">
        <v>714</v>
      </c>
      <c r="D22" s="778"/>
      <c r="E22" s="391"/>
      <c r="F22" s="391"/>
      <c r="G22" s="391"/>
      <c r="H22" s="391"/>
      <c r="I22" s="392"/>
    </row>
    <row r="23" spans="1:9">
      <c r="A23" s="389">
        <v>3</v>
      </c>
      <c r="B23" s="390" t="s">
        <v>1503</v>
      </c>
      <c r="C23" s="777" t="s">
        <v>730</v>
      </c>
      <c r="D23" s="778"/>
      <c r="E23" s="391"/>
      <c r="F23" s="391"/>
      <c r="G23" s="391"/>
      <c r="H23" s="391"/>
      <c r="I23" s="392"/>
    </row>
    <row r="24" spans="1:9" ht="29.85" customHeight="1">
      <c r="A24" s="389">
        <v>4</v>
      </c>
      <c r="B24" s="390" t="s">
        <v>1504</v>
      </c>
      <c r="C24" s="777" t="s">
        <v>778</v>
      </c>
      <c r="D24" s="778"/>
      <c r="E24" s="391"/>
      <c r="F24" s="391"/>
      <c r="G24" s="391"/>
      <c r="H24" s="391"/>
      <c r="I24" s="392"/>
    </row>
    <row r="25" spans="1:9" ht="12.75" customHeight="1">
      <c r="A25" s="389">
        <v>5</v>
      </c>
      <c r="B25" s="390" t="s">
        <v>1505</v>
      </c>
      <c r="C25" s="777" t="s">
        <v>832</v>
      </c>
      <c r="D25" s="778"/>
      <c r="E25" s="391"/>
      <c r="F25" s="391"/>
      <c r="G25" s="391"/>
      <c r="H25" s="391"/>
      <c r="I25" s="392"/>
    </row>
    <row r="26" spans="1:9" ht="12.75" customHeight="1">
      <c r="A26" s="389">
        <v>6</v>
      </c>
      <c r="B26" s="390" t="s">
        <v>1506</v>
      </c>
      <c r="C26" s="777" t="s">
        <v>833</v>
      </c>
      <c r="D26" s="778"/>
      <c r="E26" s="391"/>
      <c r="F26" s="391"/>
      <c r="G26" s="391"/>
      <c r="H26" s="391"/>
      <c r="I26" s="392"/>
    </row>
    <row r="27" spans="1:9">
      <c r="A27" s="393">
        <v>7</v>
      </c>
      <c r="B27" s="394" t="s">
        <v>1580</v>
      </c>
      <c r="C27" s="835" t="s">
        <v>1526</v>
      </c>
      <c r="D27" s="836"/>
      <c r="E27" s="395"/>
      <c r="F27" s="395"/>
      <c r="G27" s="395"/>
      <c r="H27" s="395"/>
      <c r="I27" s="396"/>
    </row>
    <row r="28" spans="1:9" ht="16.5" customHeight="1">
      <c r="A28" s="397"/>
      <c r="B28" s="397"/>
      <c r="C28" s="398" t="s">
        <v>5</v>
      </c>
      <c r="D28" s="398"/>
      <c r="E28" s="399">
        <f>SUM(E21:E27)</f>
        <v>0</v>
      </c>
      <c r="F28" s="399">
        <f>SUM(F21:F27)</f>
        <v>0</v>
      </c>
      <c r="G28" s="399">
        <f>SUM(G21:G27)</f>
        <v>0</v>
      </c>
      <c r="H28" s="399">
        <f>SUM(H21:H27)</f>
        <v>0</v>
      </c>
      <c r="I28" s="399">
        <f>SUM(I21:I27)</f>
        <v>0</v>
      </c>
    </row>
    <row r="29" spans="1:9" ht="15.75">
      <c r="A29" s="781" t="s">
        <v>1478</v>
      </c>
      <c r="B29" s="781"/>
      <c r="C29" s="781"/>
      <c r="D29" s="400">
        <f>[3]kops1!$D$34</f>
        <v>0</v>
      </c>
      <c r="E29" s="401">
        <f>ROUND(E28*D29,2)</f>
        <v>0</v>
      </c>
      <c r="F29" s="401">
        <f>ROUND(F28*D29,2)</f>
        <v>0</v>
      </c>
      <c r="G29" s="401">
        <f>ROUND(G28*D29,2)</f>
        <v>0</v>
      </c>
      <c r="H29" s="401">
        <f>ROUND(H28*D29,2)</f>
        <v>0</v>
      </c>
      <c r="I29" s="401"/>
    </row>
    <row r="30" spans="1:9" ht="15.75">
      <c r="A30" s="402"/>
      <c r="B30" s="402"/>
      <c r="C30" s="403" t="s">
        <v>1479</v>
      </c>
      <c r="D30" s="400"/>
      <c r="E30" s="401">
        <f>E29*0.1</f>
        <v>0</v>
      </c>
      <c r="F30" s="401"/>
      <c r="G30" s="401"/>
      <c r="H30" s="401"/>
      <c r="I30" s="401"/>
    </row>
    <row r="31" spans="1:9" ht="15.75">
      <c r="A31" s="781" t="s">
        <v>1480</v>
      </c>
      <c r="B31" s="781"/>
      <c r="C31" s="781"/>
      <c r="D31" s="400">
        <f>[3]kops1!$D$36</f>
        <v>0</v>
      </c>
      <c r="E31" s="401">
        <f>ROUND(E28*D31,2)</f>
        <v>0</v>
      </c>
      <c r="F31" s="401">
        <f>ROUND(F28*D31,2)</f>
        <v>0</v>
      </c>
      <c r="G31" s="401">
        <f>ROUND(G28*D31,2)</f>
        <v>0</v>
      </c>
      <c r="H31" s="401">
        <f>ROUND(H28*D31,2)</f>
        <v>0</v>
      </c>
      <c r="I31" s="401"/>
    </row>
    <row r="32" spans="1:9" ht="18" customHeight="1">
      <c r="A32" s="782"/>
      <c r="B32" s="782"/>
      <c r="C32" s="398" t="s">
        <v>1481</v>
      </c>
      <c r="D32" s="398"/>
      <c r="E32" s="404">
        <f>SUM(F32:H32)</f>
        <v>0</v>
      </c>
      <c r="F32" s="404">
        <f>SUM(F28:F31)</f>
        <v>0</v>
      </c>
      <c r="G32" s="404">
        <f>SUM(G28:G31)</f>
        <v>0</v>
      </c>
      <c r="H32" s="404">
        <f>SUM(H28:H31)</f>
        <v>0</v>
      </c>
      <c r="I32" s="401"/>
    </row>
    <row r="33" spans="1:6" ht="18">
      <c r="A33" s="405"/>
    </row>
    <row r="34" spans="1:6" ht="18">
      <c r="A34" s="405"/>
    </row>
    <row r="35" spans="1:6" ht="14.25">
      <c r="A35" s="406"/>
      <c r="B35" s="27" t="s">
        <v>0</v>
      </c>
      <c r="C35" s="26"/>
      <c r="F35" s="377"/>
    </row>
    <row r="36" spans="1:6" ht="14.25">
      <c r="A36" s="377"/>
      <c r="B36" s="26"/>
      <c r="C36" s="12"/>
      <c r="D36" s="407"/>
      <c r="E36" s="407"/>
      <c r="F36" s="377"/>
    </row>
    <row r="37" spans="1:6" ht="14.25">
      <c r="A37" s="408"/>
      <c r="B37" s="27"/>
      <c r="C37" s="13"/>
      <c r="D37" s="377"/>
      <c r="E37" s="377"/>
      <c r="F37" s="377"/>
    </row>
    <row r="38" spans="1:6" ht="14.25">
      <c r="B38" s="27"/>
      <c r="C38" s="13"/>
    </row>
    <row r="39" spans="1:6" ht="14.25">
      <c r="B39" s="27"/>
      <c r="C39" s="13"/>
    </row>
    <row r="40" spans="1:6" ht="14.25">
      <c r="B40" s="365"/>
      <c r="C40" s="357"/>
    </row>
    <row r="41" spans="1:6" ht="14.25">
      <c r="B41" s="27" t="str">
        <f>[3]Koptame!B39</f>
        <v>Pārbaudīja:</v>
      </c>
      <c r="C41" s="337"/>
    </row>
    <row r="42" spans="1:6" ht="14.25">
      <c r="B42" s="26"/>
      <c r="C42" s="12"/>
    </row>
    <row r="43" spans="1:6" ht="14.25">
      <c r="B43" s="27"/>
      <c r="C43" s="13"/>
    </row>
  </sheetData>
  <mergeCells count="28">
    <mergeCell ref="A2:I2"/>
    <mergeCell ref="A6:I6"/>
    <mergeCell ref="A8:B8"/>
    <mergeCell ref="C8:I8"/>
    <mergeCell ref="A9:B9"/>
    <mergeCell ref="C9:I9"/>
    <mergeCell ref="A29:C29"/>
    <mergeCell ref="A10:B10"/>
    <mergeCell ref="C10:I10"/>
    <mergeCell ref="A11:B11"/>
    <mergeCell ref="F13:G13"/>
    <mergeCell ref="F14:G14"/>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5"/>
  <sheetViews>
    <sheetView showZeros="0" view="pageBreakPreview" topLeftCell="B19" zoomScale="80" zoomScaleNormal="100" zoomScaleSheetLayoutView="80" workbookViewId="0">
      <selection activeCell="J37" sqref="J37"/>
    </sheetView>
  </sheetViews>
  <sheetFormatPr defaultColWidth="9.140625" defaultRowHeight="14.25"/>
  <cols>
    <col min="1" max="1" width="9.140625" style="1"/>
    <col min="2" max="2" width="12.140625" style="1" customWidth="1"/>
    <col min="3" max="3" width="16.28515625" style="1" hidden="1" customWidth="1"/>
    <col min="4" max="4" width="50.42578125" style="1" customWidth="1"/>
    <col min="5" max="5" width="21.5703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3,1</v>
      </c>
      <c r="G1" s="14"/>
      <c r="H1" s="14"/>
      <c r="I1" s="14"/>
    </row>
    <row r="2" spans="2:9" s="3" customFormat="1" ht="15">
      <c r="B2" s="801" t="str">
        <f>D9</f>
        <v>Ārējais ūdensvads</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70"/>
      <c r="C9" s="71"/>
      <c r="D9" s="837" t="s">
        <v>695</v>
      </c>
      <c r="E9" s="823"/>
      <c r="F9" s="32"/>
      <c r="G9" s="33"/>
      <c r="H9" s="22"/>
      <c r="I9" s="23"/>
    </row>
    <row r="10" spans="2:9">
      <c r="B10" s="282"/>
      <c r="C10" s="276"/>
      <c r="D10" s="72" t="s">
        <v>655</v>
      </c>
      <c r="E10" s="72"/>
      <c r="F10" s="72"/>
      <c r="G10" s="57"/>
      <c r="H10" s="22"/>
      <c r="I10" s="23"/>
    </row>
    <row r="11" spans="2:9">
      <c r="B11" s="283">
        <v>1</v>
      </c>
      <c r="C11" s="276"/>
      <c r="D11" s="45" t="s">
        <v>656</v>
      </c>
      <c r="E11" s="47" t="s">
        <v>657</v>
      </c>
      <c r="F11" s="73" t="s">
        <v>19</v>
      </c>
      <c r="G11" s="47">
        <v>140</v>
      </c>
      <c r="H11" s="22"/>
      <c r="I11" s="23"/>
    </row>
    <row r="12" spans="2:9">
      <c r="B12" s="283">
        <v>2</v>
      </c>
      <c r="C12" s="276"/>
      <c r="D12" s="74" t="s">
        <v>656</v>
      </c>
      <c r="E12" s="47" t="s">
        <v>107</v>
      </c>
      <c r="F12" s="47" t="s">
        <v>19</v>
      </c>
      <c r="G12" s="75">
        <v>6</v>
      </c>
      <c r="H12" s="22"/>
      <c r="I12" s="23"/>
    </row>
    <row r="13" spans="2:9" ht="63.75">
      <c r="B13" s="283">
        <v>3</v>
      </c>
      <c r="C13" s="276"/>
      <c r="D13" s="74" t="s">
        <v>658</v>
      </c>
      <c r="E13" s="47" t="s">
        <v>659</v>
      </c>
      <c r="F13" s="47" t="s">
        <v>26</v>
      </c>
      <c r="G13" s="75">
        <v>1</v>
      </c>
      <c r="H13" s="22"/>
      <c r="I13" s="23"/>
    </row>
    <row r="14" spans="2:9">
      <c r="B14" s="283">
        <v>4</v>
      </c>
      <c r="C14" s="276"/>
      <c r="D14" s="45" t="s">
        <v>660</v>
      </c>
      <c r="E14" s="47"/>
      <c r="F14" s="47" t="s">
        <v>26</v>
      </c>
      <c r="G14" s="75">
        <v>2</v>
      </c>
      <c r="H14" s="22"/>
      <c r="I14" s="23"/>
    </row>
    <row r="15" spans="2:9">
      <c r="B15" s="283">
        <v>5</v>
      </c>
      <c r="C15" s="276"/>
      <c r="D15" s="74" t="s">
        <v>661</v>
      </c>
      <c r="E15" s="47"/>
      <c r="F15" s="47" t="s">
        <v>26</v>
      </c>
      <c r="G15" s="75">
        <v>1</v>
      </c>
      <c r="H15" s="22"/>
      <c r="I15" s="23"/>
    </row>
    <row r="16" spans="2:9">
      <c r="B16" s="284">
        <v>6</v>
      </c>
      <c r="C16" s="276"/>
      <c r="D16" s="45" t="s">
        <v>662</v>
      </c>
      <c r="E16" s="47"/>
      <c r="F16" s="47" t="s">
        <v>26</v>
      </c>
      <c r="G16" s="75">
        <v>3</v>
      </c>
      <c r="H16" s="22"/>
      <c r="I16" s="23"/>
    </row>
    <row r="17" spans="2:9" ht="25.5">
      <c r="B17" s="284">
        <v>7</v>
      </c>
      <c r="C17" s="276"/>
      <c r="D17" s="45" t="s">
        <v>663</v>
      </c>
      <c r="E17" s="47"/>
      <c r="F17" s="47" t="s">
        <v>26</v>
      </c>
      <c r="G17" s="75">
        <v>12</v>
      </c>
      <c r="H17" s="22"/>
      <c r="I17" s="23"/>
    </row>
    <row r="18" spans="2:9" ht="25.5">
      <c r="B18" s="284">
        <v>8</v>
      </c>
      <c r="C18" s="276"/>
      <c r="D18" s="74" t="s">
        <v>664</v>
      </c>
      <c r="E18" s="47"/>
      <c r="F18" s="47" t="s">
        <v>26</v>
      </c>
      <c r="G18" s="75">
        <v>1</v>
      </c>
      <c r="H18" s="22"/>
      <c r="I18" s="23"/>
    </row>
    <row r="19" spans="2:9">
      <c r="B19" s="284">
        <v>9</v>
      </c>
      <c r="C19" s="276"/>
      <c r="D19" s="74" t="s">
        <v>665</v>
      </c>
      <c r="E19" s="47" t="s">
        <v>659</v>
      </c>
      <c r="F19" s="47" t="s">
        <v>26</v>
      </c>
      <c r="G19" s="75">
        <v>2</v>
      </c>
      <c r="H19" s="22"/>
      <c r="I19" s="23"/>
    </row>
    <row r="20" spans="2:9">
      <c r="B20" s="284">
        <v>10</v>
      </c>
      <c r="C20" s="276"/>
      <c r="D20" s="45" t="s">
        <v>666</v>
      </c>
      <c r="E20" s="47"/>
      <c r="F20" s="47" t="s">
        <v>26</v>
      </c>
      <c r="G20" s="76">
        <v>4</v>
      </c>
      <c r="H20" s="22"/>
      <c r="I20" s="23"/>
    </row>
    <row r="21" spans="2:9" ht="63.75">
      <c r="B21" s="284">
        <v>11</v>
      </c>
      <c r="C21" s="276"/>
      <c r="D21" s="74" t="s">
        <v>667</v>
      </c>
      <c r="E21" s="47" t="s">
        <v>668</v>
      </c>
      <c r="F21" s="47" t="s">
        <v>26</v>
      </c>
      <c r="G21" s="76">
        <v>2</v>
      </c>
      <c r="H21" s="22"/>
      <c r="I21" s="23"/>
    </row>
    <row r="22" spans="2:9" ht="89.25">
      <c r="B22" s="284">
        <v>12</v>
      </c>
      <c r="C22" s="276"/>
      <c r="D22" s="45" t="s">
        <v>669</v>
      </c>
      <c r="E22" s="47" t="s">
        <v>659</v>
      </c>
      <c r="F22" s="47" t="s">
        <v>26</v>
      </c>
      <c r="G22" s="76">
        <v>2</v>
      </c>
      <c r="H22" s="22"/>
      <c r="I22" s="23"/>
    </row>
    <row r="23" spans="2:9" ht="25.5">
      <c r="B23" s="284">
        <v>13</v>
      </c>
      <c r="C23" s="276"/>
      <c r="D23" s="74" t="s">
        <v>670</v>
      </c>
      <c r="E23" s="47"/>
      <c r="F23" s="50" t="s">
        <v>296</v>
      </c>
      <c r="G23" s="76">
        <v>12</v>
      </c>
      <c r="H23" s="22"/>
      <c r="I23" s="23"/>
    </row>
    <row r="24" spans="2:9">
      <c r="B24" s="284">
        <v>14</v>
      </c>
      <c r="C24" s="276"/>
      <c r="D24" s="74" t="s">
        <v>671</v>
      </c>
      <c r="E24" s="47"/>
      <c r="F24" s="50" t="s">
        <v>44</v>
      </c>
      <c r="G24" s="76">
        <v>1</v>
      </c>
      <c r="H24" s="22"/>
      <c r="I24" s="23"/>
    </row>
    <row r="25" spans="2:9">
      <c r="B25" s="284">
        <v>15</v>
      </c>
      <c r="C25" s="276"/>
      <c r="D25" s="74" t="s">
        <v>672</v>
      </c>
      <c r="E25" s="50" t="s">
        <v>673</v>
      </c>
      <c r="F25" s="50" t="s">
        <v>674</v>
      </c>
      <c r="G25" s="76">
        <v>25</v>
      </c>
      <c r="H25" s="22"/>
      <c r="I25" s="23"/>
    </row>
    <row r="26" spans="2:9">
      <c r="B26" s="284">
        <v>16</v>
      </c>
      <c r="C26" s="276"/>
      <c r="D26" s="74" t="s">
        <v>675</v>
      </c>
      <c r="E26" s="50" t="s">
        <v>676</v>
      </c>
      <c r="F26" s="50" t="s">
        <v>674</v>
      </c>
      <c r="G26" s="76">
        <v>67</v>
      </c>
      <c r="H26" s="22"/>
      <c r="I26" s="23"/>
    </row>
    <row r="27" spans="2:9" ht="25.5">
      <c r="B27" s="284">
        <v>17</v>
      </c>
      <c r="C27" s="276"/>
      <c r="D27" s="45" t="s">
        <v>677</v>
      </c>
      <c r="E27" s="47"/>
      <c r="F27" s="50" t="s">
        <v>674</v>
      </c>
      <c r="G27" s="66">
        <v>288</v>
      </c>
      <c r="H27" s="22"/>
      <c r="I27" s="23"/>
    </row>
    <row r="28" spans="2:9">
      <c r="B28" s="282"/>
      <c r="C28" s="276"/>
      <c r="D28" s="77" t="s">
        <v>678</v>
      </c>
      <c r="E28" s="58"/>
      <c r="F28" s="57"/>
      <c r="G28" s="57"/>
      <c r="H28" s="22"/>
      <c r="I28" s="23"/>
    </row>
    <row r="29" spans="2:9">
      <c r="B29" s="285">
        <v>18</v>
      </c>
      <c r="C29" s="276"/>
      <c r="D29" s="45" t="s">
        <v>679</v>
      </c>
      <c r="E29" s="47"/>
      <c r="F29" s="47" t="s">
        <v>19</v>
      </c>
      <c r="G29" s="47">
        <v>146</v>
      </c>
      <c r="H29" s="22"/>
      <c r="I29" s="23"/>
    </row>
    <row r="30" spans="2:9">
      <c r="B30" s="285">
        <v>19</v>
      </c>
      <c r="C30" s="276"/>
      <c r="D30" s="45" t="s">
        <v>680</v>
      </c>
      <c r="E30" s="50"/>
      <c r="F30" s="50" t="s">
        <v>19</v>
      </c>
      <c r="G30" s="50">
        <v>146</v>
      </c>
      <c r="H30" s="22"/>
      <c r="I30" s="23"/>
    </row>
    <row r="31" spans="2:9">
      <c r="B31" s="285">
        <v>20</v>
      </c>
      <c r="C31" s="276"/>
      <c r="D31" s="45" t="s">
        <v>681</v>
      </c>
      <c r="E31" s="47"/>
      <c r="F31" s="50" t="s">
        <v>682</v>
      </c>
      <c r="G31" s="50">
        <v>1</v>
      </c>
      <c r="H31" s="22"/>
      <c r="I31" s="23"/>
    </row>
    <row r="32" spans="2:9">
      <c r="B32" s="285">
        <v>21</v>
      </c>
      <c r="C32" s="276"/>
      <c r="D32" s="45" t="s">
        <v>683</v>
      </c>
      <c r="E32" s="47"/>
      <c r="F32" s="47" t="s">
        <v>674</v>
      </c>
      <c r="G32" s="47">
        <v>25</v>
      </c>
      <c r="H32" s="22"/>
      <c r="I32" s="23"/>
    </row>
    <row r="33" spans="2:9" ht="25.5">
      <c r="B33" s="285">
        <v>22</v>
      </c>
      <c r="C33" s="276"/>
      <c r="D33" s="74" t="s">
        <v>684</v>
      </c>
      <c r="E33" s="50"/>
      <c r="F33" s="50" t="s">
        <v>674</v>
      </c>
      <c r="G33" s="50">
        <v>67</v>
      </c>
      <c r="H33" s="22"/>
      <c r="I33" s="23"/>
    </row>
    <row r="34" spans="2:9" ht="25.5">
      <c r="B34" s="285">
        <v>23</v>
      </c>
      <c r="C34" s="276"/>
      <c r="D34" s="74" t="s">
        <v>685</v>
      </c>
      <c r="E34" s="50"/>
      <c r="F34" s="50" t="s">
        <v>682</v>
      </c>
      <c r="G34" s="50">
        <v>5</v>
      </c>
      <c r="H34" s="22"/>
      <c r="I34" s="23"/>
    </row>
    <row r="35" spans="2:9" ht="25.5">
      <c r="B35" s="285">
        <v>24</v>
      </c>
      <c r="C35" s="276"/>
      <c r="D35" s="45" t="s">
        <v>686</v>
      </c>
      <c r="E35" s="47"/>
      <c r="F35" s="50" t="s">
        <v>44</v>
      </c>
      <c r="G35" s="47">
        <v>1</v>
      </c>
      <c r="H35" s="22"/>
      <c r="I35" s="23"/>
    </row>
    <row r="36" spans="2:9">
      <c r="B36" s="285">
        <v>25</v>
      </c>
      <c r="C36" s="276"/>
      <c r="D36" s="45" t="s">
        <v>687</v>
      </c>
      <c r="E36" s="47"/>
      <c r="F36" s="47" t="s">
        <v>674</v>
      </c>
      <c r="G36" s="47">
        <v>380</v>
      </c>
      <c r="H36" s="22"/>
      <c r="I36" s="23"/>
    </row>
    <row r="37" spans="2:9" ht="38.25">
      <c r="B37" s="285">
        <v>26</v>
      </c>
      <c r="C37" s="276"/>
      <c r="D37" s="74" t="s">
        <v>688</v>
      </c>
      <c r="E37" s="47"/>
      <c r="F37" s="47" t="s">
        <v>674</v>
      </c>
      <c r="G37" s="47">
        <v>288</v>
      </c>
      <c r="H37" s="22"/>
      <c r="I37" s="23"/>
    </row>
    <row r="38" spans="2:9" ht="25.5">
      <c r="B38" s="285">
        <v>27</v>
      </c>
      <c r="C38" s="276"/>
      <c r="D38" s="74" t="s">
        <v>689</v>
      </c>
      <c r="E38" s="47"/>
      <c r="F38" s="47" t="s">
        <v>674</v>
      </c>
      <c r="G38" s="47">
        <v>380</v>
      </c>
      <c r="H38" s="22"/>
      <c r="I38" s="23"/>
    </row>
    <row r="39" spans="2:9">
      <c r="B39" s="285">
        <v>28</v>
      </c>
      <c r="C39" s="276"/>
      <c r="D39" s="74" t="s">
        <v>40</v>
      </c>
      <c r="E39" s="47"/>
      <c r="F39" s="47" t="s">
        <v>19</v>
      </c>
      <c r="G39" s="47">
        <v>146</v>
      </c>
      <c r="H39" s="22"/>
      <c r="I39" s="23"/>
    </row>
    <row r="40" spans="2:9">
      <c r="B40" s="285">
        <v>29</v>
      </c>
      <c r="C40" s="276"/>
      <c r="D40" s="74" t="s">
        <v>690</v>
      </c>
      <c r="E40" s="47"/>
      <c r="F40" s="47" t="s">
        <v>19</v>
      </c>
      <c r="G40" s="47">
        <v>146</v>
      </c>
      <c r="H40" s="22"/>
      <c r="I40" s="23"/>
    </row>
    <row r="41" spans="2:9" ht="25.5">
      <c r="B41" s="285">
        <v>30</v>
      </c>
      <c r="C41" s="276"/>
      <c r="D41" s="74" t="s">
        <v>691</v>
      </c>
      <c r="E41" s="50"/>
      <c r="F41" s="47" t="s">
        <v>19</v>
      </c>
      <c r="G41" s="47">
        <v>146</v>
      </c>
      <c r="H41" s="22"/>
      <c r="I41" s="23"/>
    </row>
    <row r="42" spans="2:9">
      <c r="B42" s="285">
        <v>31</v>
      </c>
      <c r="C42" s="276"/>
      <c r="D42" s="74" t="s">
        <v>692</v>
      </c>
      <c r="E42" s="50"/>
      <c r="F42" s="50" t="s">
        <v>44</v>
      </c>
      <c r="G42" s="47">
        <v>1</v>
      </c>
      <c r="H42" s="22"/>
      <c r="I42" s="23"/>
    </row>
    <row r="43" spans="2:9">
      <c r="B43" s="285">
        <v>32</v>
      </c>
      <c r="C43" s="276"/>
      <c r="D43" s="74" t="s">
        <v>693</v>
      </c>
      <c r="E43" s="50"/>
      <c r="F43" s="50" t="s">
        <v>44</v>
      </c>
      <c r="G43" s="47">
        <v>1</v>
      </c>
      <c r="H43" s="22"/>
      <c r="I43" s="23"/>
    </row>
    <row r="44" spans="2:9" ht="25.5">
      <c r="B44" s="285">
        <v>33</v>
      </c>
      <c r="C44" s="276"/>
      <c r="D44" s="45" t="s">
        <v>694</v>
      </c>
      <c r="E44" s="47"/>
      <c r="F44" s="50" t="s">
        <v>19</v>
      </c>
      <c r="G44" s="76">
        <v>146</v>
      </c>
      <c r="H44" s="22"/>
      <c r="I44" s="23"/>
    </row>
    <row r="45" spans="2:9" s="5" customFormat="1">
      <c r="B45" s="8"/>
      <c r="C45" s="9"/>
      <c r="D45" s="10"/>
      <c r="E45" s="10"/>
      <c r="F45" s="11"/>
      <c r="G45" s="21"/>
      <c r="H45" s="24"/>
      <c r="I45"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22"/>
  <sheetViews>
    <sheetView showZeros="0" view="pageBreakPreview" zoomScaleNormal="100" zoomScaleSheetLayoutView="100" workbookViewId="0">
      <selection activeCell="L14" sqref="L14"/>
    </sheetView>
  </sheetViews>
  <sheetFormatPr defaultColWidth="9.140625" defaultRowHeight="14.25"/>
  <cols>
    <col min="1" max="1" width="9.140625" style="1"/>
    <col min="2" max="2" width="12.140625" style="1" customWidth="1"/>
    <col min="3" max="3" width="16.28515625" style="1" hidden="1" customWidth="1"/>
    <col min="4" max="4" width="48.8554687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1,1</v>
      </c>
      <c r="F1" s="14"/>
      <c r="G1" s="14"/>
      <c r="H1" s="14"/>
    </row>
    <row r="2" spans="2:8" s="3" customFormat="1" ht="15">
      <c r="B2" s="801" t="str">
        <f>D9</f>
        <v>Zemes darbi</v>
      </c>
      <c r="C2" s="801"/>
      <c r="D2" s="801"/>
      <c r="E2" s="801"/>
      <c r="F2" s="801"/>
      <c r="G2" s="801"/>
      <c r="H2" s="801"/>
    </row>
    <row r="3" spans="2:8" ht="15">
      <c r="B3" s="2" t="s">
        <v>1</v>
      </c>
      <c r="D3" s="808" t="s">
        <v>13</v>
      </c>
      <c r="E3" s="808"/>
      <c r="F3" s="808"/>
      <c r="G3" s="808"/>
      <c r="H3" s="808"/>
    </row>
    <row r="4" spans="2:8" ht="15">
      <c r="B4" s="2" t="s">
        <v>2</v>
      </c>
      <c r="D4" s="808" t="s">
        <v>14</v>
      </c>
      <c r="E4" s="808"/>
      <c r="F4" s="808"/>
      <c r="G4" s="808"/>
      <c r="H4" s="808"/>
    </row>
    <row r="5" spans="2:8" ht="15">
      <c r="B5" s="2" t="s">
        <v>3</v>
      </c>
      <c r="D5" s="808" t="s">
        <v>15</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43"/>
      <c r="D9" s="108" t="s">
        <v>888</v>
      </c>
      <c r="E9" s="109"/>
      <c r="F9" s="110"/>
      <c r="G9" s="22"/>
      <c r="H9" s="23"/>
    </row>
    <row r="10" spans="2:8" ht="15.75">
      <c r="B10" s="144">
        <v>0</v>
      </c>
      <c r="C10" s="112"/>
      <c r="D10" s="145" t="s">
        <v>881</v>
      </c>
      <c r="E10" s="146"/>
      <c r="F10" s="147"/>
      <c r="G10" s="22"/>
      <c r="H10" s="23"/>
    </row>
    <row r="11" spans="2:8" ht="25.5">
      <c r="B11" s="148">
        <v>1</v>
      </c>
      <c r="C11" s="149"/>
      <c r="D11" s="150" t="s">
        <v>882</v>
      </c>
      <c r="E11" s="151" t="s">
        <v>44</v>
      </c>
      <c r="F11" s="152">
        <v>1</v>
      </c>
      <c r="G11" s="22"/>
      <c r="H11" s="23"/>
    </row>
    <row r="12" spans="2:8">
      <c r="B12" s="148">
        <v>2</v>
      </c>
      <c r="C12" s="149"/>
      <c r="D12" s="150" t="s">
        <v>883</v>
      </c>
      <c r="E12" s="151" t="s">
        <v>44</v>
      </c>
      <c r="F12" s="152">
        <v>1</v>
      </c>
      <c r="G12" s="22"/>
      <c r="H12" s="23"/>
    </row>
    <row r="13" spans="2:8" ht="25.5">
      <c r="B13" s="148">
        <v>3</v>
      </c>
      <c r="C13" s="149"/>
      <c r="D13" s="150" t="s">
        <v>884</v>
      </c>
      <c r="E13" s="151" t="s">
        <v>674</v>
      </c>
      <c r="F13" s="411">
        <v>1210</v>
      </c>
      <c r="G13" s="22"/>
      <c r="H13" s="23"/>
    </row>
    <row r="14" spans="2:8" ht="25.5">
      <c r="B14" s="148">
        <v>4</v>
      </c>
      <c r="C14" s="149"/>
      <c r="D14" s="153" t="s">
        <v>885</v>
      </c>
      <c r="E14" s="154" t="s">
        <v>674</v>
      </c>
      <c r="F14" s="412">
        <v>4746</v>
      </c>
      <c r="G14" s="22"/>
      <c r="H14" s="23"/>
    </row>
    <row r="15" spans="2:8">
      <c r="B15" s="148">
        <v>5</v>
      </c>
      <c r="C15" s="149"/>
      <c r="D15" s="156" t="s">
        <v>886</v>
      </c>
      <c r="E15" s="154" t="s">
        <v>674</v>
      </c>
      <c r="F15" s="412">
        <v>470</v>
      </c>
      <c r="G15" s="22"/>
      <c r="H15" s="23"/>
    </row>
    <row r="16" spans="2:8" ht="38.25">
      <c r="B16" s="148">
        <v>6</v>
      </c>
      <c r="C16" s="149"/>
      <c r="D16" s="156" t="s">
        <v>1667</v>
      </c>
      <c r="E16" s="154" t="s">
        <v>674</v>
      </c>
      <c r="F16" s="412">
        <f>2306-F17</f>
        <v>2076</v>
      </c>
      <c r="G16" s="22"/>
      <c r="H16" s="23"/>
    </row>
    <row r="17" spans="1:8" ht="38.25">
      <c r="B17" s="148">
        <v>7</v>
      </c>
      <c r="C17" s="149"/>
      <c r="D17" s="752" t="s">
        <v>1668</v>
      </c>
      <c r="E17" s="154" t="s">
        <v>674</v>
      </c>
      <c r="F17" s="412">
        <v>230</v>
      </c>
      <c r="G17" s="22"/>
      <c r="H17" s="23"/>
    </row>
    <row r="18" spans="1:8">
      <c r="B18" s="148">
        <v>8</v>
      </c>
      <c r="C18" s="149"/>
      <c r="D18" s="157" t="s">
        <v>887</v>
      </c>
      <c r="E18" s="154" t="s">
        <v>674</v>
      </c>
      <c r="F18" s="412">
        <f>F14+F15+F13</f>
        <v>6426</v>
      </c>
      <c r="G18" s="22"/>
      <c r="H18" s="23"/>
    </row>
    <row r="19" spans="1:8" s="5" customFormat="1">
      <c r="B19" s="8"/>
      <c r="C19" s="9"/>
      <c r="D19" s="10"/>
      <c r="E19" s="11"/>
      <c r="F19" s="21"/>
      <c r="G19" s="24"/>
      <c r="H19" s="25"/>
    </row>
    <row r="21" spans="1:8" s="6" customFormat="1" ht="12.75" customHeight="1">
      <c r="C21" s="7" t="s">
        <v>9</v>
      </c>
    </row>
    <row r="22" spans="1:8" s="6" customFormat="1" ht="45" customHeight="1">
      <c r="A22" s="799" t="s">
        <v>10</v>
      </c>
      <c r="B22" s="799"/>
      <c r="C22" s="799"/>
      <c r="D22" s="799"/>
      <c r="E22" s="799"/>
      <c r="F22" s="799"/>
      <c r="G22" s="842"/>
      <c r="H22" s="842"/>
    </row>
  </sheetData>
  <mergeCells count="11">
    <mergeCell ref="B1:D1"/>
    <mergeCell ref="B2:H2"/>
    <mergeCell ref="B7:B8"/>
    <mergeCell ref="C7:C8"/>
    <mergeCell ref="D7:D8"/>
    <mergeCell ref="E7:E8"/>
    <mergeCell ref="F7:F8"/>
    <mergeCell ref="D5:H5"/>
    <mergeCell ref="D3:H3"/>
    <mergeCell ref="D4:H4"/>
    <mergeCell ref="A22:F22"/>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37"/>
  <sheetViews>
    <sheetView showZeros="0" view="pageBreakPreview" topLeftCell="B10" zoomScale="80" zoomScaleNormal="100" zoomScaleSheetLayoutView="80" workbookViewId="0">
      <selection activeCell="M33" sqref="M33"/>
    </sheetView>
  </sheetViews>
  <sheetFormatPr defaultColWidth="9.140625" defaultRowHeight="14.25"/>
  <cols>
    <col min="1" max="1" width="9.140625" style="1"/>
    <col min="2" max="2" width="12.140625" style="1" customWidth="1"/>
    <col min="3" max="3" width="16.28515625" style="1" hidden="1" customWidth="1"/>
    <col min="4" max="4" width="55" style="1" customWidth="1"/>
    <col min="5" max="5" width="14.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3,2</v>
      </c>
      <c r="G1" s="14"/>
      <c r="H1" s="14"/>
      <c r="I1" s="14"/>
    </row>
    <row r="2" spans="2:9" s="3" customFormat="1" ht="15">
      <c r="B2" s="801" t="str">
        <f>D9</f>
        <v>Ārējā sadzīves kanalizācija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714</v>
      </c>
      <c r="E9" s="823"/>
      <c r="F9" s="32"/>
      <c r="G9" s="33"/>
      <c r="H9" s="22"/>
      <c r="I9" s="23"/>
    </row>
    <row r="10" spans="2:9" ht="25.5">
      <c r="B10" s="286"/>
      <c r="C10" s="276"/>
      <c r="D10" s="78" t="s">
        <v>696</v>
      </c>
      <c r="E10" s="78"/>
      <c r="F10" s="78"/>
      <c r="G10" s="77"/>
      <c r="H10" s="22"/>
      <c r="I10" s="23"/>
    </row>
    <row r="11" spans="2:9" ht="25.5">
      <c r="B11" s="43">
        <v>1</v>
      </c>
      <c r="C11" s="276"/>
      <c r="D11" s="45" t="s">
        <v>697</v>
      </c>
      <c r="E11" s="69" t="s">
        <v>657</v>
      </c>
      <c r="F11" s="69" t="s">
        <v>19</v>
      </c>
      <c r="G11" s="46">
        <v>59.2</v>
      </c>
      <c r="H11" s="22"/>
      <c r="I11" s="23"/>
    </row>
    <row r="12" spans="2:9" ht="25.5">
      <c r="B12" s="287">
        <v>2</v>
      </c>
      <c r="C12" s="276"/>
      <c r="D12" s="45" t="s">
        <v>697</v>
      </c>
      <c r="E12" s="69" t="s">
        <v>107</v>
      </c>
      <c r="F12" s="79" t="s">
        <v>19</v>
      </c>
      <c r="G12" s="51">
        <v>5</v>
      </c>
      <c r="H12" s="22"/>
      <c r="I12" s="23"/>
    </row>
    <row r="13" spans="2:9" ht="38.25">
      <c r="B13" s="287">
        <v>3</v>
      </c>
      <c r="C13" s="276"/>
      <c r="D13" s="45" t="s">
        <v>698</v>
      </c>
      <c r="E13" s="69" t="s">
        <v>699</v>
      </c>
      <c r="F13" s="79" t="s">
        <v>19</v>
      </c>
      <c r="G13" s="51">
        <v>6</v>
      </c>
      <c r="H13" s="22"/>
      <c r="I13" s="23"/>
    </row>
    <row r="14" spans="2:9" ht="63.75">
      <c r="B14" s="287">
        <v>4</v>
      </c>
      <c r="C14" s="276"/>
      <c r="D14" s="45" t="s">
        <v>700</v>
      </c>
      <c r="E14" s="51" t="s">
        <v>701</v>
      </c>
      <c r="F14" s="51" t="s">
        <v>44</v>
      </c>
      <c r="G14" s="51">
        <v>3</v>
      </c>
      <c r="H14" s="22"/>
      <c r="I14" s="23"/>
    </row>
    <row r="15" spans="2:9" ht="51">
      <c r="B15" s="43">
        <v>5</v>
      </c>
      <c r="C15" s="276"/>
      <c r="D15" s="45" t="s">
        <v>702</v>
      </c>
      <c r="E15" s="51" t="s">
        <v>701</v>
      </c>
      <c r="F15" s="51" t="s">
        <v>44</v>
      </c>
      <c r="G15" s="46">
        <v>1</v>
      </c>
      <c r="H15" s="22"/>
      <c r="I15" s="23"/>
    </row>
    <row r="16" spans="2:9">
      <c r="B16" s="43">
        <v>6</v>
      </c>
      <c r="C16" s="276"/>
      <c r="D16" s="45" t="s">
        <v>703</v>
      </c>
      <c r="E16" s="69"/>
      <c r="F16" s="51" t="s">
        <v>44</v>
      </c>
      <c r="G16" s="46">
        <v>1</v>
      </c>
      <c r="H16" s="22"/>
      <c r="I16" s="23"/>
    </row>
    <row r="17" spans="2:9">
      <c r="B17" s="43">
        <v>7</v>
      </c>
      <c r="C17" s="276"/>
      <c r="D17" s="74" t="s">
        <v>704</v>
      </c>
      <c r="E17" s="79" t="s">
        <v>673</v>
      </c>
      <c r="F17" s="79" t="s">
        <v>674</v>
      </c>
      <c r="G17" s="46">
        <v>12</v>
      </c>
      <c r="H17" s="22"/>
      <c r="I17" s="23"/>
    </row>
    <row r="18" spans="2:9">
      <c r="B18" s="43">
        <v>8</v>
      </c>
      <c r="C18" s="276"/>
      <c r="D18" s="74" t="s">
        <v>675</v>
      </c>
      <c r="E18" s="79" t="s">
        <v>676</v>
      </c>
      <c r="F18" s="79" t="s">
        <v>674</v>
      </c>
      <c r="G18" s="46">
        <v>31</v>
      </c>
      <c r="H18" s="22"/>
      <c r="I18" s="23"/>
    </row>
    <row r="19" spans="2:9" ht="25.5">
      <c r="B19" s="43">
        <v>9</v>
      </c>
      <c r="C19" s="276"/>
      <c r="D19" s="45" t="s">
        <v>677</v>
      </c>
      <c r="E19" s="79"/>
      <c r="F19" s="79" t="s">
        <v>674</v>
      </c>
      <c r="G19" s="46">
        <v>142</v>
      </c>
      <c r="H19" s="22"/>
      <c r="I19" s="23"/>
    </row>
    <row r="20" spans="2:9">
      <c r="B20" s="287"/>
      <c r="C20" s="276"/>
      <c r="D20" s="80"/>
      <c r="E20" s="69"/>
      <c r="F20" s="79"/>
      <c r="G20" s="288"/>
      <c r="H20" s="22"/>
      <c r="I20" s="23"/>
    </row>
    <row r="21" spans="2:9" ht="25.5">
      <c r="B21" s="52"/>
      <c r="C21" s="276"/>
      <c r="D21" s="78" t="s">
        <v>705</v>
      </c>
      <c r="E21" s="82"/>
      <c r="F21" s="78"/>
      <c r="G21" s="77"/>
      <c r="H21" s="22"/>
      <c r="I21" s="23"/>
    </row>
    <row r="22" spans="2:9">
      <c r="B22" s="287">
        <v>10</v>
      </c>
      <c r="C22" s="276"/>
      <c r="D22" s="83" t="s">
        <v>679</v>
      </c>
      <c r="E22" s="69"/>
      <c r="F22" s="69" t="s">
        <v>19</v>
      </c>
      <c r="G22" s="289">
        <v>70.2</v>
      </c>
      <c r="H22" s="22"/>
      <c r="I22" s="23"/>
    </row>
    <row r="23" spans="2:9">
      <c r="B23" s="287">
        <v>11</v>
      </c>
      <c r="C23" s="276"/>
      <c r="D23" s="84" t="s">
        <v>706</v>
      </c>
      <c r="E23" s="69"/>
      <c r="F23" s="69" t="s">
        <v>19</v>
      </c>
      <c r="G23" s="289">
        <v>70.2</v>
      </c>
      <c r="H23" s="22"/>
      <c r="I23" s="23"/>
    </row>
    <row r="24" spans="2:9">
      <c r="B24" s="287">
        <v>12</v>
      </c>
      <c r="C24" s="276"/>
      <c r="D24" s="83" t="s">
        <v>707</v>
      </c>
      <c r="E24" s="79"/>
      <c r="F24" s="51" t="s">
        <v>44</v>
      </c>
      <c r="G24" s="288">
        <v>4</v>
      </c>
      <c r="H24" s="22"/>
      <c r="I24" s="23"/>
    </row>
    <row r="25" spans="2:9">
      <c r="B25" s="287">
        <v>13</v>
      </c>
      <c r="C25" s="276"/>
      <c r="D25" s="84" t="s">
        <v>683</v>
      </c>
      <c r="E25" s="79"/>
      <c r="F25" s="69" t="s">
        <v>674</v>
      </c>
      <c r="G25" s="288">
        <v>12</v>
      </c>
      <c r="H25" s="22"/>
      <c r="I25" s="23"/>
    </row>
    <row r="26" spans="2:9">
      <c r="B26" s="287">
        <v>14</v>
      </c>
      <c r="C26" s="276"/>
      <c r="D26" s="83" t="s">
        <v>708</v>
      </c>
      <c r="E26" s="79"/>
      <c r="F26" s="79" t="s">
        <v>674</v>
      </c>
      <c r="G26" s="288">
        <v>31</v>
      </c>
      <c r="H26" s="22"/>
      <c r="I26" s="23"/>
    </row>
    <row r="27" spans="2:9">
      <c r="B27" s="287">
        <v>15</v>
      </c>
      <c r="C27" s="276"/>
      <c r="D27" s="84" t="s">
        <v>687</v>
      </c>
      <c r="E27" s="79"/>
      <c r="F27" s="79" t="s">
        <v>674</v>
      </c>
      <c r="G27" s="288">
        <v>185</v>
      </c>
      <c r="H27" s="22"/>
      <c r="I27" s="23"/>
    </row>
    <row r="28" spans="2:9" ht="38.25">
      <c r="B28" s="287">
        <v>16</v>
      </c>
      <c r="C28" s="276"/>
      <c r="D28" s="84" t="s">
        <v>688</v>
      </c>
      <c r="E28" s="79"/>
      <c r="F28" s="79" t="s">
        <v>674</v>
      </c>
      <c r="G28" s="288">
        <v>142</v>
      </c>
      <c r="H28" s="22"/>
      <c r="I28" s="23"/>
    </row>
    <row r="29" spans="2:9" ht="25.5">
      <c r="B29" s="287">
        <v>17</v>
      </c>
      <c r="C29" s="276"/>
      <c r="D29" s="83" t="s">
        <v>709</v>
      </c>
      <c r="E29" s="79"/>
      <c r="F29" s="79" t="s">
        <v>674</v>
      </c>
      <c r="G29" s="288">
        <v>185</v>
      </c>
      <c r="H29" s="22"/>
      <c r="I29" s="23"/>
    </row>
    <row r="30" spans="2:9" ht="25.5">
      <c r="B30" s="287">
        <v>18</v>
      </c>
      <c r="C30" s="276"/>
      <c r="D30" s="84" t="s">
        <v>710</v>
      </c>
      <c r="E30" s="79"/>
      <c r="F30" s="79" t="s">
        <v>682</v>
      </c>
      <c r="G30" s="288">
        <v>1</v>
      </c>
      <c r="H30" s="22"/>
      <c r="I30" s="23"/>
    </row>
    <row r="31" spans="2:9" ht="25.5">
      <c r="B31" s="287">
        <v>19</v>
      </c>
      <c r="C31" s="276"/>
      <c r="D31" s="83" t="s">
        <v>711</v>
      </c>
      <c r="E31" s="79"/>
      <c r="F31" s="79" t="s">
        <v>682</v>
      </c>
      <c r="G31" s="288">
        <v>1</v>
      </c>
      <c r="H31" s="22"/>
      <c r="I31" s="23"/>
    </row>
    <row r="32" spans="2:9">
      <c r="B32" s="287">
        <v>20</v>
      </c>
      <c r="C32" s="276"/>
      <c r="D32" s="84" t="s">
        <v>712</v>
      </c>
      <c r="E32" s="79"/>
      <c r="F32" s="79" t="s">
        <v>19</v>
      </c>
      <c r="G32" s="289">
        <v>70.2</v>
      </c>
      <c r="H32" s="22"/>
      <c r="I32" s="23"/>
    </row>
    <row r="33" spans="2:9" ht="25.5">
      <c r="B33" s="287">
        <v>21</v>
      </c>
      <c r="C33" s="276"/>
      <c r="D33" s="83" t="s">
        <v>691</v>
      </c>
      <c r="E33" s="79"/>
      <c r="F33" s="51" t="s">
        <v>44</v>
      </c>
      <c r="G33" s="288">
        <v>1</v>
      </c>
      <c r="H33" s="22"/>
      <c r="I33" s="23"/>
    </row>
    <row r="34" spans="2:9" ht="25.5">
      <c r="B34" s="287">
        <v>22</v>
      </c>
      <c r="C34" s="276"/>
      <c r="D34" s="83" t="s">
        <v>694</v>
      </c>
      <c r="E34" s="79"/>
      <c r="F34" s="79" t="s">
        <v>19</v>
      </c>
      <c r="G34" s="289">
        <v>70.2</v>
      </c>
      <c r="H34" s="22"/>
      <c r="I34" s="23"/>
    </row>
    <row r="35" spans="2:9" ht="25.5">
      <c r="B35" s="287">
        <v>23</v>
      </c>
      <c r="C35" s="276"/>
      <c r="D35" s="84" t="s">
        <v>713</v>
      </c>
      <c r="E35" s="69"/>
      <c r="F35" s="51" t="s">
        <v>44</v>
      </c>
      <c r="G35" s="288">
        <v>1</v>
      </c>
      <c r="H35" s="22"/>
      <c r="I35" s="23"/>
    </row>
    <row r="36" spans="2:9">
      <c r="B36" s="287">
        <v>24</v>
      </c>
      <c r="C36" s="276"/>
      <c r="D36" s="83" t="s">
        <v>693</v>
      </c>
      <c r="E36" s="69"/>
      <c r="F36" s="51" t="s">
        <v>44</v>
      </c>
      <c r="G36" s="288">
        <v>1</v>
      </c>
      <c r="H36" s="22"/>
      <c r="I36" s="23"/>
    </row>
    <row r="37" spans="2:9" s="5" customFormat="1">
      <c r="B37" s="8"/>
      <c r="C37" s="9"/>
      <c r="D37" s="10"/>
      <c r="E37" s="10"/>
      <c r="F37" s="11"/>
      <c r="G37" s="21"/>
      <c r="H37" s="24"/>
      <c r="I37"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0"/>
  <sheetViews>
    <sheetView showZeros="0" view="pageBreakPreview" topLeftCell="B16" zoomScale="80" zoomScaleNormal="100" zoomScaleSheetLayoutView="80" workbookViewId="0">
      <selection activeCell="L33" sqref="L33"/>
    </sheetView>
  </sheetViews>
  <sheetFormatPr defaultColWidth="9.140625" defaultRowHeight="14.25"/>
  <cols>
    <col min="1" max="1" width="9.140625" style="1"/>
    <col min="2" max="2" width="12.140625" style="1" customWidth="1"/>
    <col min="3" max="3" width="16.28515625" style="1" hidden="1" customWidth="1"/>
    <col min="4" max="4" width="57" style="1" customWidth="1"/>
    <col min="5" max="5" width="20.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0" t="s">
        <v>12</v>
      </c>
      <c r="C1" s="800"/>
      <c r="D1" s="800"/>
      <c r="E1" s="28"/>
      <c r="F1" s="14" t="str">
        <f ca="1">MID(CELL("filename",B1), FIND("]", CELL("filename",B1))+ 1, 255)</f>
        <v>3,3</v>
      </c>
      <c r="G1" s="14"/>
      <c r="H1" s="14"/>
      <c r="I1" s="14"/>
    </row>
    <row r="2" spans="2:9" s="3" customFormat="1" ht="15">
      <c r="B2" s="801" t="str">
        <f>D9</f>
        <v>Ārējā lietus ūdens kanalizācija</v>
      </c>
      <c r="C2" s="801"/>
      <c r="D2" s="801"/>
      <c r="E2" s="801"/>
      <c r="F2" s="801"/>
      <c r="G2" s="801"/>
      <c r="H2" s="801"/>
      <c r="I2" s="801"/>
    </row>
    <row r="3" spans="2:9" ht="15">
      <c r="B3" s="2" t="s">
        <v>1</v>
      </c>
      <c r="D3" s="808" t="str">
        <f>'1,1'!D3</f>
        <v>Ražošanas ēka</v>
      </c>
      <c r="E3" s="808"/>
      <c r="F3" s="808"/>
      <c r="G3" s="808"/>
      <c r="H3" s="808"/>
      <c r="I3" s="808"/>
    </row>
    <row r="4" spans="2:9" ht="15">
      <c r="B4" s="2" t="s">
        <v>2</v>
      </c>
      <c r="D4" s="808" t="str">
        <f>'1,1'!D4</f>
        <v>Ražošanas ēkas Nr.7 jaunbūve</v>
      </c>
      <c r="E4" s="808"/>
      <c r="F4" s="808"/>
      <c r="G4" s="808"/>
      <c r="H4" s="808"/>
      <c r="I4" s="808"/>
    </row>
    <row r="5" spans="2:9" ht="15">
      <c r="B5" s="2" t="s">
        <v>3</v>
      </c>
      <c r="D5" s="808" t="str">
        <f>'1,1'!D5:H5</f>
        <v>Ventspils, Ventspils Augsto tehnoloģiju parks</v>
      </c>
      <c r="E5" s="808"/>
      <c r="F5" s="808"/>
      <c r="G5" s="808"/>
      <c r="H5" s="808"/>
      <c r="I5" s="808"/>
    </row>
    <row r="6" spans="2:9" ht="15">
      <c r="B6" s="4"/>
      <c r="C6" s="4"/>
    </row>
    <row r="7" spans="2:9" ht="14.25" customHeight="1">
      <c r="B7" s="802" t="s">
        <v>4</v>
      </c>
      <c r="C7" s="803"/>
      <c r="D7" s="817" t="s">
        <v>6</v>
      </c>
      <c r="E7" s="818"/>
      <c r="F7" s="806" t="s">
        <v>7</v>
      </c>
      <c r="G7" s="807" t="s">
        <v>8</v>
      </c>
      <c r="H7" s="22"/>
      <c r="I7" s="23"/>
    </row>
    <row r="8" spans="2:9" ht="59.25" customHeight="1">
      <c r="B8" s="802"/>
      <c r="C8" s="804"/>
      <c r="D8" s="819"/>
      <c r="E8" s="820"/>
      <c r="F8" s="806"/>
      <c r="G8" s="807"/>
      <c r="H8" s="22"/>
      <c r="I8" s="23"/>
    </row>
    <row r="9" spans="2:9" ht="15.75">
      <c r="B9" s="30"/>
      <c r="C9" s="31">
        <v>0</v>
      </c>
      <c r="D9" s="822" t="s">
        <v>730</v>
      </c>
      <c r="E9" s="823"/>
      <c r="F9" s="32"/>
      <c r="G9" s="33"/>
      <c r="H9" s="22"/>
      <c r="I9" s="23"/>
    </row>
    <row r="10" spans="2:9">
      <c r="B10" s="52"/>
      <c r="C10" s="276"/>
      <c r="D10" s="85" t="s">
        <v>715</v>
      </c>
      <c r="E10" s="85"/>
      <c r="F10" s="290"/>
      <c r="G10" s="290"/>
      <c r="H10" s="22"/>
      <c r="I10" s="23"/>
    </row>
    <row r="11" spans="2:9" ht="25.5">
      <c r="B11" s="43">
        <v>1</v>
      </c>
      <c r="C11" s="276"/>
      <c r="D11" s="86" t="s">
        <v>716</v>
      </c>
      <c r="E11" s="69" t="s">
        <v>717</v>
      </c>
      <c r="F11" s="46" t="s">
        <v>19</v>
      </c>
      <c r="G11" s="46">
        <v>9.6999999999999993</v>
      </c>
      <c r="H11" s="22"/>
      <c r="I11" s="23"/>
    </row>
    <row r="12" spans="2:9" ht="25.5">
      <c r="B12" s="43">
        <v>2</v>
      </c>
      <c r="C12" s="276"/>
      <c r="D12" s="83" t="s">
        <v>716</v>
      </c>
      <c r="E12" s="69" t="s">
        <v>718</v>
      </c>
      <c r="F12" s="46" t="s">
        <v>19</v>
      </c>
      <c r="G12" s="46">
        <v>493.2</v>
      </c>
      <c r="H12" s="22"/>
      <c r="I12" s="23"/>
    </row>
    <row r="13" spans="2:9" ht="25.5">
      <c r="B13" s="43">
        <v>3</v>
      </c>
      <c r="C13" s="276"/>
      <c r="D13" s="84" t="s">
        <v>716</v>
      </c>
      <c r="E13" s="69" t="s">
        <v>657</v>
      </c>
      <c r="F13" s="46" t="s">
        <v>19</v>
      </c>
      <c r="G13" s="46">
        <v>190.5</v>
      </c>
      <c r="H13" s="22"/>
      <c r="I13" s="23"/>
    </row>
    <row r="14" spans="2:9" ht="50.25" customHeight="1">
      <c r="B14" s="43">
        <v>4</v>
      </c>
      <c r="C14" s="276"/>
      <c r="D14" s="68" t="s">
        <v>719</v>
      </c>
      <c r="E14" s="46" t="s">
        <v>701</v>
      </c>
      <c r="F14" s="46" t="s">
        <v>44</v>
      </c>
      <c r="G14" s="46">
        <v>2</v>
      </c>
      <c r="H14" s="22"/>
      <c r="I14" s="23"/>
    </row>
    <row r="15" spans="2:9" ht="52.5" customHeight="1">
      <c r="B15" s="43">
        <v>5</v>
      </c>
      <c r="C15" s="276"/>
      <c r="D15" s="68" t="s">
        <v>720</v>
      </c>
      <c r="E15" s="46" t="s">
        <v>721</v>
      </c>
      <c r="F15" s="46" t="s">
        <v>44</v>
      </c>
      <c r="G15" s="46">
        <v>21</v>
      </c>
      <c r="H15" s="22"/>
      <c r="I15" s="23"/>
    </row>
    <row r="16" spans="2:9" ht="48" customHeight="1">
      <c r="B16" s="43">
        <v>6</v>
      </c>
      <c r="C16" s="276"/>
      <c r="D16" s="68" t="s">
        <v>722</v>
      </c>
      <c r="E16" s="46" t="s">
        <v>721</v>
      </c>
      <c r="F16" s="46" t="s">
        <v>44</v>
      </c>
      <c r="G16" s="46">
        <v>6</v>
      </c>
      <c r="H16" s="22"/>
      <c r="I16" s="23"/>
    </row>
    <row r="17" spans="2:9" ht="51">
      <c r="B17" s="43">
        <v>7</v>
      </c>
      <c r="C17" s="276"/>
      <c r="D17" s="68" t="s">
        <v>723</v>
      </c>
      <c r="E17" s="46" t="s">
        <v>721</v>
      </c>
      <c r="F17" s="46" t="s">
        <v>44</v>
      </c>
      <c r="G17" s="46">
        <v>1</v>
      </c>
      <c r="H17" s="22"/>
      <c r="I17" s="23"/>
    </row>
    <row r="18" spans="2:9" ht="49.5" customHeight="1">
      <c r="B18" s="43">
        <v>8</v>
      </c>
      <c r="C18" s="276"/>
      <c r="D18" s="68" t="s">
        <v>724</v>
      </c>
      <c r="E18" s="46" t="s">
        <v>214</v>
      </c>
      <c r="F18" s="46" t="s">
        <v>44</v>
      </c>
      <c r="G18" s="46">
        <v>3</v>
      </c>
      <c r="H18" s="22"/>
      <c r="I18" s="23"/>
    </row>
    <row r="19" spans="2:9" ht="58.5" customHeight="1">
      <c r="B19" s="43">
        <v>9</v>
      </c>
      <c r="C19" s="276"/>
      <c r="D19" s="68" t="s">
        <v>725</v>
      </c>
      <c r="E19" s="46" t="s">
        <v>721</v>
      </c>
      <c r="F19" s="46" t="s">
        <v>44</v>
      </c>
      <c r="G19" s="46">
        <v>14</v>
      </c>
      <c r="H19" s="22"/>
      <c r="I19" s="23"/>
    </row>
    <row r="20" spans="2:9">
      <c r="B20" s="43">
        <v>10</v>
      </c>
      <c r="C20" s="276"/>
      <c r="D20" s="86" t="s">
        <v>726</v>
      </c>
      <c r="E20" s="79" t="s">
        <v>657</v>
      </c>
      <c r="F20" s="51" t="s">
        <v>26</v>
      </c>
      <c r="G20" s="46">
        <v>15</v>
      </c>
      <c r="H20" s="22"/>
      <c r="I20" s="23"/>
    </row>
    <row r="21" spans="2:9">
      <c r="B21" s="43">
        <v>11</v>
      </c>
      <c r="C21" s="276"/>
      <c r="D21" s="84" t="s">
        <v>703</v>
      </c>
      <c r="E21" s="69"/>
      <c r="F21" s="46" t="s">
        <v>44</v>
      </c>
      <c r="G21" s="46">
        <v>1</v>
      </c>
      <c r="H21" s="22"/>
      <c r="I21" s="23"/>
    </row>
    <row r="22" spans="2:9">
      <c r="B22" s="43">
        <v>12</v>
      </c>
      <c r="C22" s="276"/>
      <c r="D22" s="84" t="s">
        <v>704</v>
      </c>
      <c r="E22" s="79" t="s">
        <v>673</v>
      </c>
      <c r="F22" s="51" t="s">
        <v>674</v>
      </c>
      <c r="G22" s="46">
        <v>105</v>
      </c>
      <c r="H22" s="22"/>
      <c r="I22" s="23"/>
    </row>
    <row r="23" spans="2:9">
      <c r="B23" s="43">
        <v>13</v>
      </c>
      <c r="C23" s="276"/>
      <c r="D23" s="84" t="s">
        <v>675</v>
      </c>
      <c r="E23" s="79" t="s">
        <v>676</v>
      </c>
      <c r="F23" s="51" t="s">
        <v>674</v>
      </c>
      <c r="G23" s="46">
        <v>326</v>
      </c>
      <c r="H23" s="22"/>
      <c r="I23" s="23"/>
    </row>
    <row r="24" spans="2:9" ht="25.5">
      <c r="B24" s="43">
        <v>14</v>
      </c>
      <c r="C24" s="276"/>
      <c r="D24" s="86" t="s">
        <v>677</v>
      </c>
      <c r="E24" s="79"/>
      <c r="F24" s="46" t="s">
        <v>674</v>
      </c>
      <c r="G24" s="46">
        <v>1119</v>
      </c>
      <c r="H24" s="22"/>
      <c r="I24" s="23"/>
    </row>
    <row r="25" spans="2:9">
      <c r="B25" s="52"/>
      <c r="C25" s="276"/>
      <c r="D25" s="85" t="s">
        <v>727</v>
      </c>
      <c r="E25" s="85"/>
      <c r="F25" s="290"/>
      <c r="G25" s="290"/>
      <c r="H25" s="22"/>
      <c r="I25" s="23"/>
    </row>
    <row r="26" spans="2:9">
      <c r="B26" s="43">
        <v>15</v>
      </c>
      <c r="C26" s="276"/>
      <c r="D26" s="83" t="s">
        <v>679</v>
      </c>
      <c r="E26" s="87"/>
      <c r="F26" s="46" t="s">
        <v>19</v>
      </c>
      <c r="G26" s="291" t="s">
        <v>1398</v>
      </c>
      <c r="H26" s="22"/>
      <c r="I26" s="23"/>
    </row>
    <row r="27" spans="2:9">
      <c r="B27" s="43">
        <v>16</v>
      </c>
      <c r="C27" s="276"/>
      <c r="D27" s="84" t="s">
        <v>706</v>
      </c>
      <c r="E27" s="87"/>
      <c r="F27" s="46" t="s">
        <v>19</v>
      </c>
      <c r="G27" s="291" t="s">
        <v>1398</v>
      </c>
      <c r="H27" s="22"/>
      <c r="I27" s="23"/>
    </row>
    <row r="28" spans="2:9">
      <c r="B28" s="43">
        <v>17</v>
      </c>
      <c r="C28" s="276"/>
      <c r="D28" s="83" t="s">
        <v>728</v>
      </c>
      <c r="E28" s="88"/>
      <c r="F28" s="46" t="s">
        <v>44</v>
      </c>
      <c r="G28" s="46">
        <v>44</v>
      </c>
      <c r="H28" s="22"/>
      <c r="I28" s="23"/>
    </row>
    <row r="29" spans="2:9">
      <c r="B29" s="43">
        <v>18</v>
      </c>
      <c r="C29" s="276"/>
      <c r="D29" s="84" t="s">
        <v>683</v>
      </c>
      <c r="E29" s="88"/>
      <c r="F29" s="46" t="s">
        <v>674</v>
      </c>
      <c r="G29" s="46">
        <v>105</v>
      </c>
      <c r="H29" s="22"/>
      <c r="I29" s="23"/>
    </row>
    <row r="30" spans="2:9">
      <c r="B30" s="43">
        <v>19</v>
      </c>
      <c r="C30" s="276"/>
      <c r="D30" s="83" t="s">
        <v>708</v>
      </c>
      <c r="E30" s="88"/>
      <c r="F30" s="51" t="s">
        <v>674</v>
      </c>
      <c r="G30" s="46">
        <v>326</v>
      </c>
      <c r="H30" s="22"/>
      <c r="I30" s="23"/>
    </row>
    <row r="31" spans="2:9">
      <c r="B31" s="43">
        <v>20</v>
      </c>
      <c r="C31" s="276"/>
      <c r="D31" s="84" t="s">
        <v>687</v>
      </c>
      <c r="E31" s="88"/>
      <c r="F31" s="51" t="s">
        <v>674</v>
      </c>
      <c r="G31" s="46">
        <v>1550</v>
      </c>
      <c r="H31" s="22"/>
      <c r="I31" s="23"/>
    </row>
    <row r="32" spans="2:9" ht="38.25">
      <c r="B32" s="43">
        <v>21</v>
      </c>
      <c r="C32" s="276"/>
      <c r="D32" s="84" t="s">
        <v>688</v>
      </c>
      <c r="E32" s="88"/>
      <c r="F32" s="51" t="s">
        <v>674</v>
      </c>
      <c r="G32" s="46">
        <v>1119</v>
      </c>
      <c r="H32" s="22"/>
      <c r="I32" s="23"/>
    </row>
    <row r="33" spans="2:9" ht="25.5">
      <c r="B33" s="43">
        <v>22</v>
      </c>
      <c r="C33" s="276"/>
      <c r="D33" s="83" t="s">
        <v>709</v>
      </c>
      <c r="E33" s="88"/>
      <c r="F33" s="51" t="s">
        <v>674</v>
      </c>
      <c r="G33" s="46">
        <v>1550</v>
      </c>
      <c r="H33" s="22"/>
      <c r="I33" s="23"/>
    </row>
    <row r="34" spans="2:9" ht="25.5">
      <c r="B34" s="43">
        <v>23</v>
      </c>
      <c r="C34" s="276"/>
      <c r="D34" s="84" t="s">
        <v>729</v>
      </c>
      <c r="E34" s="88"/>
      <c r="F34" s="51" t="s">
        <v>682</v>
      </c>
      <c r="G34" s="46">
        <v>1</v>
      </c>
      <c r="H34" s="22"/>
      <c r="I34" s="23"/>
    </row>
    <row r="35" spans="2:9">
      <c r="B35" s="43">
        <v>24</v>
      </c>
      <c r="C35" s="276"/>
      <c r="D35" s="84" t="s">
        <v>712</v>
      </c>
      <c r="E35" s="88"/>
      <c r="F35" s="51" t="s">
        <v>19</v>
      </c>
      <c r="G35" s="292" t="s">
        <v>1398</v>
      </c>
      <c r="H35" s="22"/>
      <c r="I35" s="23"/>
    </row>
    <row r="36" spans="2:9" ht="25.5">
      <c r="B36" s="43">
        <v>25</v>
      </c>
      <c r="C36" s="276"/>
      <c r="D36" s="83" t="s">
        <v>691</v>
      </c>
      <c r="E36" s="88"/>
      <c r="F36" s="51" t="s">
        <v>44</v>
      </c>
      <c r="G36" s="292">
        <v>1</v>
      </c>
      <c r="H36" s="22"/>
      <c r="I36" s="23"/>
    </row>
    <row r="37" spans="2:9" ht="25.5">
      <c r="B37" s="43">
        <v>26</v>
      </c>
      <c r="C37" s="276"/>
      <c r="D37" s="83" t="s">
        <v>694</v>
      </c>
      <c r="E37" s="88"/>
      <c r="F37" s="51" t="s">
        <v>19</v>
      </c>
      <c r="G37" s="292" t="s">
        <v>1398</v>
      </c>
      <c r="H37" s="22"/>
      <c r="I37" s="23"/>
    </row>
    <row r="38" spans="2:9" ht="25.5">
      <c r="B38" s="43">
        <v>27</v>
      </c>
      <c r="C38" s="276"/>
      <c r="D38" s="84" t="s">
        <v>713</v>
      </c>
      <c r="E38" s="89"/>
      <c r="F38" s="46" t="s">
        <v>44</v>
      </c>
      <c r="G38" s="46">
        <v>1</v>
      </c>
      <c r="H38" s="22"/>
      <c r="I38" s="23"/>
    </row>
    <row r="39" spans="2:9">
      <c r="B39" s="43">
        <v>28</v>
      </c>
      <c r="C39" s="276"/>
      <c r="D39" s="83" t="s">
        <v>693</v>
      </c>
      <c r="E39" s="89"/>
      <c r="F39" s="46" t="s">
        <v>44</v>
      </c>
      <c r="G39" s="46">
        <v>1</v>
      </c>
      <c r="H39" s="22"/>
      <c r="I39" s="23"/>
    </row>
    <row r="40" spans="2:9" s="5" customFormat="1">
      <c r="B40" s="8"/>
      <c r="C40" s="9"/>
      <c r="D40" s="10"/>
      <c r="E40" s="10"/>
      <c r="F40" s="11"/>
      <c r="G40" s="21"/>
      <c r="H40" s="24"/>
      <c r="I40" s="25"/>
    </row>
  </sheetData>
  <mergeCells count="11">
    <mergeCell ref="B1:D1"/>
    <mergeCell ref="B2:I2"/>
    <mergeCell ref="D3:I3"/>
    <mergeCell ref="D4:I4"/>
    <mergeCell ref="D5:I5"/>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J78"/>
  <sheetViews>
    <sheetView showZeros="0" view="pageBreakPreview" topLeftCell="A43" zoomScale="85" zoomScaleNormal="100" zoomScaleSheetLayoutView="85" workbookViewId="0">
      <selection activeCell="P17" sqref="P17"/>
    </sheetView>
  </sheetViews>
  <sheetFormatPr defaultColWidth="9.140625" defaultRowHeight="14.25"/>
  <cols>
    <col min="1" max="1" width="9.140625" style="1"/>
    <col min="2" max="2" width="12.140625" style="1" customWidth="1"/>
    <col min="3" max="3" width="49.28515625" style="1" customWidth="1"/>
    <col min="4" max="4" width="22.85546875" style="1" customWidth="1"/>
    <col min="5" max="5" width="8.140625" style="1" customWidth="1"/>
    <col min="6" max="8" width="9.140625" style="1"/>
    <col min="9" max="9" width="9.140625" style="1" hidden="1" customWidth="1"/>
    <col min="10" max="16384" width="9.140625" style="1"/>
  </cols>
  <sheetData>
    <row r="1" spans="2:7" s="3" customFormat="1" ht="15">
      <c r="B1" s="800" t="s">
        <v>12</v>
      </c>
      <c r="C1" s="800"/>
      <c r="D1" s="28"/>
      <c r="E1" s="14" t="str">
        <f ca="1">MID(CELL("filename",B1), FIND("]", CELL("filename",B1))+ 1, 255)</f>
        <v>3,4</v>
      </c>
      <c r="F1" s="14"/>
      <c r="G1" s="14"/>
    </row>
    <row r="2" spans="2:7" s="3" customFormat="1" ht="15">
      <c r="B2" s="801" t="str">
        <f>C9</f>
        <v>Ārējie vājstrāvu tīkli</v>
      </c>
      <c r="C2" s="801"/>
      <c r="D2" s="801"/>
      <c r="E2" s="801"/>
      <c r="F2" s="801"/>
      <c r="G2" s="801"/>
    </row>
    <row r="3" spans="2:7" ht="15">
      <c r="B3" s="2" t="s">
        <v>1</v>
      </c>
      <c r="C3" s="808" t="str">
        <f>'1,1'!D3</f>
        <v>Ražošanas ēka</v>
      </c>
      <c r="D3" s="808"/>
      <c r="E3" s="808"/>
      <c r="F3" s="808"/>
      <c r="G3" s="808"/>
    </row>
    <row r="4" spans="2:7" ht="15">
      <c r="B4" s="2" t="s">
        <v>2</v>
      </c>
      <c r="C4" s="808" t="str">
        <f>'1,1'!D4</f>
        <v>Ražošanas ēkas Nr.7 jaunbūve</v>
      </c>
      <c r="D4" s="808"/>
      <c r="E4" s="808"/>
      <c r="F4" s="808"/>
      <c r="G4" s="808"/>
    </row>
    <row r="5" spans="2:7" ht="15">
      <c r="B5" s="2" t="s">
        <v>3</v>
      </c>
      <c r="C5" s="808" t="e">
        <f>'1,1'!D5:H5</f>
        <v>#VALUE!</v>
      </c>
      <c r="D5" s="808"/>
      <c r="E5" s="808"/>
      <c r="F5" s="808"/>
      <c r="G5" s="808"/>
    </row>
    <row r="6" spans="2:7" ht="15">
      <c r="B6" s="4"/>
    </row>
    <row r="7" spans="2:7" ht="14.25" customHeight="1">
      <c r="B7" s="802" t="s">
        <v>4</v>
      </c>
      <c r="C7" s="817" t="s">
        <v>6</v>
      </c>
      <c r="D7" s="818"/>
      <c r="E7" s="806" t="s">
        <v>7</v>
      </c>
      <c r="F7" s="807" t="s">
        <v>8</v>
      </c>
      <c r="G7" s="22"/>
    </row>
    <row r="8" spans="2:7" ht="59.25" customHeight="1">
      <c r="B8" s="802"/>
      <c r="C8" s="819"/>
      <c r="D8" s="820"/>
      <c r="E8" s="806"/>
      <c r="F8" s="807"/>
      <c r="G8" s="22"/>
    </row>
    <row r="9" spans="2:7" ht="15.75">
      <c r="B9" s="30"/>
      <c r="C9" s="822" t="s">
        <v>833</v>
      </c>
      <c r="D9" s="823"/>
      <c r="E9" s="32"/>
      <c r="F9" s="33"/>
      <c r="G9" s="22"/>
    </row>
    <row r="10" spans="2:7">
      <c r="B10" s="293"/>
      <c r="C10" s="90" t="s">
        <v>731</v>
      </c>
      <c r="D10" s="90"/>
      <c r="E10" s="41"/>
      <c r="F10" s="41"/>
      <c r="G10" s="22"/>
    </row>
    <row r="11" spans="2:7">
      <c r="B11" s="91">
        <v>1</v>
      </c>
      <c r="C11" s="625" t="s">
        <v>732</v>
      </c>
      <c r="D11" s="623" t="s">
        <v>733</v>
      </c>
      <c r="E11" s="623" t="s">
        <v>26</v>
      </c>
      <c r="F11" s="623">
        <v>14</v>
      </c>
      <c r="G11" s="22"/>
    </row>
    <row r="12" spans="2:7">
      <c r="B12" s="91">
        <v>2</v>
      </c>
      <c r="C12" s="713" t="s">
        <v>732</v>
      </c>
      <c r="D12" s="714" t="s">
        <v>746</v>
      </c>
      <c r="E12" s="714" t="s">
        <v>19</v>
      </c>
      <c r="F12" s="715">
        <v>15</v>
      </c>
      <c r="G12" s="22"/>
    </row>
    <row r="13" spans="2:7">
      <c r="B13" s="91">
        <v>3</v>
      </c>
      <c r="C13" s="716" t="s">
        <v>734</v>
      </c>
      <c r="D13" s="717" t="s">
        <v>735</v>
      </c>
      <c r="E13" s="717" t="s">
        <v>26</v>
      </c>
      <c r="F13" s="717">
        <v>2</v>
      </c>
      <c r="G13" s="22"/>
    </row>
    <row r="14" spans="2:7">
      <c r="B14" s="91">
        <v>4</v>
      </c>
      <c r="C14" s="620" t="s">
        <v>736</v>
      </c>
      <c r="D14" s="307" t="s">
        <v>737</v>
      </c>
      <c r="E14" s="718" t="s">
        <v>44</v>
      </c>
      <c r="F14" s="302">
        <v>1</v>
      </c>
      <c r="G14" s="22"/>
    </row>
    <row r="15" spans="2:7" ht="25.5">
      <c r="B15" s="91">
        <v>5</v>
      </c>
      <c r="C15" s="620" t="s">
        <v>738</v>
      </c>
      <c r="D15" s="307"/>
      <c r="E15" s="718" t="s">
        <v>26</v>
      </c>
      <c r="F15" s="302">
        <v>1</v>
      </c>
      <c r="G15" s="22"/>
    </row>
    <row r="16" spans="2:7">
      <c r="B16" s="91">
        <v>6</v>
      </c>
      <c r="C16" s="620" t="s">
        <v>739</v>
      </c>
      <c r="D16" s="307"/>
      <c r="E16" s="718" t="s">
        <v>26</v>
      </c>
      <c r="F16" s="302">
        <v>2</v>
      </c>
      <c r="G16" s="22"/>
    </row>
    <row r="17" spans="2:7">
      <c r="B17" s="91">
        <v>7</v>
      </c>
      <c r="C17" s="620" t="s">
        <v>740</v>
      </c>
      <c r="D17" s="307"/>
      <c r="E17" s="718" t="s">
        <v>26</v>
      </c>
      <c r="F17" s="302">
        <v>3</v>
      </c>
      <c r="G17" s="22"/>
    </row>
    <row r="18" spans="2:7">
      <c r="B18" s="91">
        <v>8</v>
      </c>
      <c r="C18" s="620" t="s">
        <v>741</v>
      </c>
      <c r="D18" s="307"/>
      <c r="E18" s="718" t="s">
        <v>26</v>
      </c>
      <c r="F18" s="307">
        <v>3</v>
      </c>
      <c r="G18" s="22"/>
    </row>
    <row r="19" spans="2:7">
      <c r="B19" s="91">
        <v>9</v>
      </c>
      <c r="C19" s="620" t="s">
        <v>742</v>
      </c>
      <c r="D19" s="302"/>
      <c r="E19" s="718" t="s">
        <v>26</v>
      </c>
      <c r="F19" s="307">
        <v>1</v>
      </c>
      <c r="G19" s="22"/>
    </row>
    <row r="20" spans="2:7">
      <c r="B20" s="91">
        <v>10</v>
      </c>
      <c r="C20" s="625" t="s">
        <v>743</v>
      </c>
      <c r="D20" s="719"/>
      <c r="E20" s="720" t="s">
        <v>26</v>
      </c>
      <c r="F20" s="721">
        <v>1</v>
      </c>
      <c r="G20" s="22"/>
    </row>
    <row r="21" spans="2:7">
      <c r="B21" s="91">
        <v>11</v>
      </c>
      <c r="C21" s="713" t="s">
        <v>1628</v>
      </c>
      <c r="D21" s="722"/>
      <c r="E21" s="723" t="s">
        <v>674</v>
      </c>
      <c r="F21" s="724">
        <v>5.5</v>
      </c>
      <c r="G21" s="22"/>
    </row>
    <row r="22" spans="2:7">
      <c r="B22" s="91">
        <v>12</v>
      </c>
      <c r="C22" s="626" t="s">
        <v>744</v>
      </c>
      <c r="D22" s="725"/>
      <c r="E22" s="624" t="s">
        <v>1399</v>
      </c>
      <c r="F22" s="725">
        <v>0.1</v>
      </c>
      <c r="G22" s="22"/>
    </row>
    <row r="23" spans="2:7">
      <c r="B23" s="91">
        <v>14</v>
      </c>
      <c r="C23" s="618" t="s">
        <v>747</v>
      </c>
      <c r="D23" s="726" t="s">
        <v>748</v>
      </c>
      <c r="E23" s="294" t="s">
        <v>26</v>
      </c>
      <c r="F23" s="726">
        <v>0.15</v>
      </c>
      <c r="G23" s="22"/>
    </row>
    <row r="24" spans="2:7">
      <c r="B24" s="91">
        <v>15</v>
      </c>
      <c r="C24" s="619" t="s">
        <v>749</v>
      </c>
      <c r="D24" s="302" t="s">
        <v>750</v>
      </c>
      <c r="E24" s="302" t="s">
        <v>146</v>
      </c>
      <c r="F24" s="302">
        <v>1700</v>
      </c>
      <c r="G24" s="22"/>
    </row>
    <row r="25" spans="2:7">
      <c r="B25" s="91">
        <v>16</v>
      </c>
      <c r="C25" s="620" t="s">
        <v>751</v>
      </c>
      <c r="D25" s="307" t="s">
        <v>752</v>
      </c>
      <c r="E25" s="307" t="s">
        <v>44</v>
      </c>
      <c r="F25" s="307">
        <v>1</v>
      </c>
      <c r="G25" s="22"/>
    </row>
    <row r="26" spans="2:7">
      <c r="B26" s="91">
        <v>17</v>
      </c>
      <c r="C26" s="619" t="s">
        <v>745</v>
      </c>
      <c r="D26" s="302" t="s">
        <v>746</v>
      </c>
      <c r="E26" s="302" t="s">
        <v>19</v>
      </c>
      <c r="F26" s="302">
        <v>20</v>
      </c>
      <c r="G26" s="22"/>
    </row>
    <row r="27" spans="2:7">
      <c r="B27" s="91">
        <v>18</v>
      </c>
      <c r="C27" s="619" t="s">
        <v>753</v>
      </c>
      <c r="D27" s="302" t="s">
        <v>754</v>
      </c>
      <c r="E27" s="302" t="s">
        <v>19</v>
      </c>
      <c r="F27" s="302">
        <v>30</v>
      </c>
      <c r="G27" s="22"/>
    </row>
    <row r="28" spans="2:7">
      <c r="B28" s="91">
        <v>19</v>
      </c>
      <c r="C28" s="620" t="s">
        <v>755</v>
      </c>
      <c r="D28" s="307"/>
      <c r="E28" s="307" t="s">
        <v>44</v>
      </c>
      <c r="F28" s="307">
        <v>2</v>
      </c>
      <c r="G28" s="22"/>
    </row>
    <row r="29" spans="2:7">
      <c r="B29" s="91"/>
      <c r="C29" s="617" t="s">
        <v>756</v>
      </c>
      <c r="D29" s="307"/>
      <c r="E29" s="307"/>
      <c r="F29" s="307"/>
      <c r="G29" s="22"/>
    </row>
    <row r="30" spans="2:7" ht="38.25">
      <c r="B30" s="91">
        <v>20</v>
      </c>
      <c r="C30" s="627" t="s">
        <v>757</v>
      </c>
      <c r="D30" s="307" t="s">
        <v>1685</v>
      </c>
      <c r="E30" s="307" t="s">
        <v>44</v>
      </c>
      <c r="F30" s="307">
        <v>1</v>
      </c>
      <c r="G30" s="22"/>
    </row>
    <row r="31" spans="2:7" ht="38.25">
      <c r="B31" s="91">
        <v>21</v>
      </c>
      <c r="C31" s="627" t="s">
        <v>758</v>
      </c>
      <c r="D31" s="307" t="s">
        <v>1686</v>
      </c>
      <c r="E31" s="307" t="s">
        <v>44</v>
      </c>
      <c r="F31" s="307">
        <v>1</v>
      </c>
      <c r="G31" s="22"/>
    </row>
    <row r="32" spans="2:7" ht="63.75">
      <c r="B32" s="91">
        <v>22</v>
      </c>
      <c r="C32" s="627" t="s">
        <v>759</v>
      </c>
      <c r="D32" s="307" t="s">
        <v>1687</v>
      </c>
      <c r="E32" s="307" t="s">
        <v>44</v>
      </c>
      <c r="F32" s="307">
        <v>2</v>
      </c>
      <c r="G32" s="22"/>
    </row>
    <row r="33" spans="2:7">
      <c r="B33" s="92"/>
      <c r="C33" s="616" t="s">
        <v>760</v>
      </c>
      <c r="D33" s="39"/>
      <c r="E33" s="37"/>
      <c r="F33" s="38"/>
      <c r="G33" s="22"/>
    </row>
    <row r="34" spans="2:7" ht="25.5">
      <c r="B34" s="95">
        <v>21</v>
      </c>
      <c r="C34" s="619" t="s">
        <v>1629</v>
      </c>
      <c r="D34" s="727"/>
      <c r="E34" s="728" t="s">
        <v>761</v>
      </c>
      <c r="F34" s="728">
        <v>47.8</v>
      </c>
      <c r="G34" s="22"/>
    </row>
    <row r="35" spans="2:7" ht="25.5">
      <c r="B35" s="95">
        <v>22</v>
      </c>
      <c r="C35" s="619" t="s">
        <v>762</v>
      </c>
      <c r="D35" s="727"/>
      <c r="E35" s="728" t="s">
        <v>19</v>
      </c>
      <c r="F35" s="728">
        <v>85.6</v>
      </c>
      <c r="G35" s="22"/>
    </row>
    <row r="36" spans="2:7">
      <c r="B36" s="95">
        <v>23</v>
      </c>
      <c r="C36" s="620" t="s">
        <v>763</v>
      </c>
      <c r="D36" s="729"/>
      <c r="E36" s="730" t="s">
        <v>44</v>
      </c>
      <c r="F36" s="731">
        <v>1</v>
      </c>
      <c r="G36" s="22"/>
    </row>
    <row r="37" spans="2:7">
      <c r="B37" s="95">
        <v>24</v>
      </c>
      <c r="C37" s="620" t="s">
        <v>764</v>
      </c>
      <c r="D37" s="729"/>
      <c r="E37" s="730" t="s">
        <v>44</v>
      </c>
      <c r="F37" s="730">
        <v>1</v>
      </c>
      <c r="G37" s="22"/>
    </row>
    <row r="38" spans="2:7">
      <c r="B38" s="95">
        <v>25</v>
      </c>
      <c r="C38" s="619" t="s">
        <v>765</v>
      </c>
      <c r="D38" s="727"/>
      <c r="E38" s="731" t="s">
        <v>19</v>
      </c>
      <c r="F38" s="731">
        <v>20</v>
      </c>
      <c r="G38" s="22"/>
    </row>
    <row r="39" spans="2:7">
      <c r="B39" s="95">
        <v>26</v>
      </c>
      <c r="C39" s="619" t="s">
        <v>766</v>
      </c>
      <c r="D39" s="727"/>
      <c r="E39" s="731" t="s">
        <v>296</v>
      </c>
      <c r="F39" s="731">
        <v>4</v>
      </c>
      <c r="G39" s="22"/>
    </row>
    <row r="40" spans="2:7">
      <c r="B40" s="95">
        <v>27</v>
      </c>
      <c r="C40" s="619" t="s">
        <v>767</v>
      </c>
      <c r="D40" s="727"/>
      <c r="E40" s="731" t="s">
        <v>296</v>
      </c>
      <c r="F40" s="731">
        <v>2.9</v>
      </c>
      <c r="G40" s="22"/>
    </row>
    <row r="41" spans="2:7" ht="25.5">
      <c r="B41" s="95">
        <v>28</v>
      </c>
      <c r="C41" s="620" t="s">
        <v>768</v>
      </c>
      <c r="D41" s="729"/>
      <c r="E41" s="732" t="s">
        <v>44</v>
      </c>
      <c r="F41" s="732">
        <v>1</v>
      </c>
      <c r="G41" s="22"/>
    </row>
    <row r="42" spans="2:7">
      <c r="B42" s="95">
        <v>29</v>
      </c>
      <c r="C42" s="619" t="s">
        <v>769</v>
      </c>
      <c r="D42" s="727"/>
      <c r="E42" s="731" t="s">
        <v>26</v>
      </c>
      <c r="F42" s="731">
        <v>96</v>
      </c>
      <c r="G42" s="22"/>
    </row>
    <row r="43" spans="2:7">
      <c r="B43" s="95">
        <v>30</v>
      </c>
      <c r="C43" s="619" t="s">
        <v>770</v>
      </c>
      <c r="D43" s="727"/>
      <c r="E43" s="731" t="s">
        <v>19</v>
      </c>
      <c r="F43" s="731">
        <v>1270</v>
      </c>
      <c r="G43" s="22"/>
    </row>
    <row r="44" spans="2:7">
      <c r="B44" s="95">
        <v>31</v>
      </c>
      <c r="C44" s="619" t="s">
        <v>771</v>
      </c>
      <c r="D44" s="727"/>
      <c r="E44" s="731" t="s">
        <v>19</v>
      </c>
      <c r="F44" s="731">
        <v>140</v>
      </c>
      <c r="G44" s="22"/>
    </row>
    <row r="45" spans="2:7">
      <c r="B45" s="95">
        <v>32</v>
      </c>
      <c r="C45" s="619" t="s">
        <v>772</v>
      </c>
      <c r="D45" s="727"/>
      <c r="E45" s="731" t="s">
        <v>19</v>
      </c>
      <c r="F45" s="731">
        <v>300</v>
      </c>
      <c r="G45" s="22"/>
    </row>
    <row r="46" spans="2:7">
      <c r="B46" s="95">
        <v>33</v>
      </c>
      <c r="C46" s="619" t="s">
        <v>773</v>
      </c>
      <c r="D46" s="727"/>
      <c r="E46" s="731" t="s">
        <v>674</v>
      </c>
      <c r="F46" s="731">
        <v>0.9</v>
      </c>
      <c r="G46" s="22"/>
    </row>
    <row r="47" spans="2:7">
      <c r="B47" s="95">
        <v>34</v>
      </c>
      <c r="C47" s="619" t="s">
        <v>774</v>
      </c>
      <c r="D47" s="729"/>
      <c r="E47" s="302" t="s">
        <v>44</v>
      </c>
      <c r="F47" s="728">
        <v>1</v>
      </c>
      <c r="G47" s="22"/>
    </row>
    <row r="48" spans="2:7">
      <c r="B48" s="95">
        <v>35</v>
      </c>
      <c r="C48" s="619" t="s">
        <v>775</v>
      </c>
      <c r="D48" s="729"/>
      <c r="E48" s="302" t="s">
        <v>44</v>
      </c>
      <c r="F48" s="728">
        <v>1</v>
      </c>
      <c r="G48" s="22"/>
    </row>
    <row r="49" spans="2:7">
      <c r="B49" s="95">
        <v>36</v>
      </c>
      <c r="C49" s="619" t="s">
        <v>776</v>
      </c>
      <c r="D49" s="729"/>
      <c r="E49" s="302" t="s">
        <v>44</v>
      </c>
      <c r="F49" s="728">
        <v>1</v>
      </c>
      <c r="G49" s="22"/>
    </row>
    <row r="50" spans="2:7">
      <c r="B50" s="95">
        <v>37</v>
      </c>
      <c r="C50" s="620" t="s">
        <v>777</v>
      </c>
      <c r="D50" s="729"/>
      <c r="E50" s="302" t="s">
        <v>44</v>
      </c>
      <c r="F50" s="730">
        <v>1</v>
      </c>
      <c r="G50" s="22"/>
    </row>
    <row r="51" spans="2:7">
      <c r="B51" s="631"/>
      <c r="C51" s="90" t="s">
        <v>1654</v>
      </c>
      <c r="D51" s="729"/>
      <c r="E51" s="302"/>
      <c r="F51" s="730"/>
      <c r="G51" s="22"/>
    </row>
    <row r="52" spans="2:7" ht="18.399999999999999" customHeight="1">
      <c r="B52" s="750">
        <v>38</v>
      </c>
      <c r="C52" s="619" t="s">
        <v>732</v>
      </c>
      <c r="D52" s="729" t="s">
        <v>733</v>
      </c>
      <c r="E52" s="302" t="s">
        <v>26</v>
      </c>
      <c r="F52" s="728">
        <v>8</v>
      </c>
      <c r="G52" s="22"/>
    </row>
    <row r="53" spans="2:7">
      <c r="B53" s="750">
        <v>39</v>
      </c>
      <c r="C53" s="619" t="s">
        <v>734</v>
      </c>
      <c r="D53" s="729" t="s">
        <v>735</v>
      </c>
      <c r="E53" s="302" t="s">
        <v>26</v>
      </c>
      <c r="F53" s="728">
        <v>1</v>
      </c>
      <c r="G53" s="22"/>
    </row>
    <row r="54" spans="2:7">
      <c r="B54" s="750">
        <v>40</v>
      </c>
      <c r="C54" s="619" t="s">
        <v>743</v>
      </c>
      <c r="D54" s="729"/>
      <c r="E54" s="302" t="s">
        <v>26</v>
      </c>
      <c r="F54" s="728">
        <v>1</v>
      </c>
      <c r="G54" s="22"/>
    </row>
    <row r="55" spans="2:7">
      <c r="B55" s="750">
        <v>41</v>
      </c>
      <c r="C55" s="619" t="s">
        <v>1628</v>
      </c>
      <c r="D55" s="729"/>
      <c r="E55" s="302" t="s">
        <v>674</v>
      </c>
      <c r="F55" s="728">
        <v>3.2</v>
      </c>
      <c r="G55" s="22"/>
    </row>
    <row r="56" spans="2:7">
      <c r="B56" s="750">
        <v>42</v>
      </c>
      <c r="C56" s="619" t="s">
        <v>744</v>
      </c>
      <c r="D56" s="729"/>
      <c r="E56" s="302" t="s">
        <v>1399</v>
      </c>
      <c r="F56" s="728">
        <v>0.1</v>
      </c>
      <c r="G56" s="22"/>
    </row>
    <row r="57" spans="2:7">
      <c r="B57" s="750">
        <v>43</v>
      </c>
      <c r="C57" s="619" t="s">
        <v>747</v>
      </c>
      <c r="D57" s="729" t="s">
        <v>748</v>
      </c>
      <c r="E57" s="302" t="s">
        <v>26</v>
      </c>
      <c r="F57" s="728">
        <v>0.1</v>
      </c>
      <c r="G57" s="22"/>
    </row>
    <row r="58" spans="2:7">
      <c r="B58" s="750">
        <v>44</v>
      </c>
      <c r="C58" s="619" t="s">
        <v>749</v>
      </c>
      <c r="D58" s="729" t="s">
        <v>1649</v>
      </c>
      <c r="E58" s="302" t="s">
        <v>146</v>
      </c>
      <c r="F58" s="728">
        <v>80</v>
      </c>
      <c r="G58" s="22"/>
    </row>
    <row r="59" spans="2:7" ht="25.5">
      <c r="B59" s="750">
        <v>45</v>
      </c>
      <c r="C59" s="619" t="s">
        <v>1650</v>
      </c>
      <c r="D59" s="729" t="s">
        <v>1651</v>
      </c>
      <c r="E59" s="302" t="s">
        <v>44</v>
      </c>
      <c r="F59" s="728">
        <v>1</v>
      </c>
      <c r="G59" s="22"/>
    </row>
    <row r="60" spans="2:7">
      <c r="B60" s="750">
        <v>46</v>
      </c>
      <c r="C60" s="619" t="s">
        <v>745</v>
      </c>
      <c r="D60" s="729" t="s">
        <v>746</v>
      </c>
      <c r="E60" s="302" t="s">
        <v>19</v>
      </c>
      <c r="F60" s="728">
        <v>3</v>
      </c>
      <c r="G60" s="22"/>
    </row>
    <row r="61" spans="2:7">
      <c r="B61" s="750">
        <v>47</v>
      </c>
      <c r="C61" s="619" t="s">
        <v>753</v>
      </c>
      <c r="D61" s="729" t="s">
        <v>754</v>
      </c>
      <c r="E61" s="302" t="s">
        <v>19</v>
      </c>
      <c r="F61" s="728">
        <v>5</v>
      </c>
      <c r="G61" s="22"/>
    </row>
    <row r="62" spans="2:7">
      <c r="B62" s="750">
        <v>48</v>
      </c>
      <c r="C62" s="619" t="s">
        <v>755</v>
      </c>
      <c r="D62" s="729"/>
      <c r="E62" s="302" t="s">
        <v>44</v>
      </c>
      <c r="F62" s="728">
        <v>2</v>
      </c>
      <c r="G62" s="22"/>
    </row>
    <row r="63" spans="2:7">
      <c r="B63" s="750"/>
      <c r="C63" s="616" t="s">
        <v>1655</v>
      </c>
      <c r="D63" s="729"/>
      <c r="E63" s="302"/>
      <c r="F63" s="730"/>
      <c r="G63" s="22"/>
    </row>
    <row r="64" spans="2:7" ht="25.5">
      <c r="B64" s="750">
        <v>49</v>
      </c>
      <c r="C64" s="619" t="s">
        <v>1652</v>
      </c>
      <c r="D64" s="729"/>
      <c r="E64" s="302" t="s">
        <v>761</v>
      </c>
      <c r="F64" s="728">
        <v>41.7</v>
      </c>
      <c r="G64" s="22"/>
    </row>
    <row r="65" spans="2:7" ht="25.5">
      <c r="B65" s="750">
        <v>50</v>
      </c>
      <c r="C65" s="619" t="s">
        <v>762</v>
      </c>
      <c r="D65" s="729"/>
      <c r="E65" s="302" t="s">
        <v>19</v>
      </c>
      <c r="F65" s="728">
        <v>41.7</v>
      </c>
      <c r="G65" s="22"/>
    </row>
    <row r="66" spans="2:7">
      <c r="B66" s="750">
        <v>51</v>
      </c>
      <c r="C66" s="619" t="s">
        <v>764</v>
      </c>
      <c r="D66" s="729"/>
      <c r="E66" s="302" t="s">
        <v>44</v>
      </c>
      <c r="F66" s="728">
        <v>1</v>
      </c>
      <c r="G66" s="22"/>
    </row>
    <row r="67" spans="2:7">
      <c r="B67" s="750">
        <v>52</v>
      </c>
      <c r="C67" s="619" t="s">
        <v>765</v>
      </c>
      <c r="D67" s="729"/>
      <c r="E67" s="302" t="s">
        <v>19</v>
      </c>
      <c r="F67" s="728">
        <v>3</v>
      </c>
      <c r="G67" s="22"/>
    </row>
    <row r="68" spans="2:7">
      <c r="B68" s="750">
        <v>53</v>
      </c>
      <c r="C68" s="619" t="s">
        <v>767</v>
      </c>
      <c r="D68" s="729"/>
      <c r="E68" s="302" t="s">
        <v>296</v>
      </c>
      <c r="F68" s="728">
        <v>15.1</v>
      </c>
      <c r="G68" s="22"/>
    </row>
    <row r="69" spans="2:7">
      <c r="B69" s="750">
        <v>54</v>
      </c>
      <c r="C69" s="619" t="s">
        <v>1653</v>
      </c>
      <c r="D69" s="729"/>
      <c r="E69" s="302" t="s">
        <v>44</v>
      </c>
      <c r="F69" s="728">
        <v>1</v>
      </c>
      <c r="G69" s="22"/>
    </row>
    <row r="70" spans="2:7">
      <c r="B70" s="750">
        <v>55</v>
      </c>
      <c r="C70" s="619" t="s">
        <v>769</v>
      </c>
      <c r="D70" s="729"/>
      <c r="E70" s="302" t="s">
        <v>790</v>
      </c>
      <c r="F70" s="728">
        <v>12</v>
      </c>
      <c r="G70" s="22"/>
    </row>
    <row r="71" spans="2:7">
      <c r="B71" s="750">
        <v>56</v>
      </c>
      <c r="C71" s="619" t="s">
        <v>771</v>
      </c>
      <c r="D71" s="729"/>
      <c r="E71" s="302" t="s">
        <v>19</v>
      </c>
      <c r="F71" s="728">
        <v>70</v>
      </c>
      <c r="G71" s="22"/>
    </row>
    <row r="72" spans="2:7">
      <c r="B72" s="750">
        <v>57</v>
      </c>
      <c r="C72" s="619" t="s">
        <v>772</v>
      </c>
      <c r="D72" s="729"/>
      <c r="E72" s="302" t="s">
        <v>19</v>
      </c>
      <c r="F72" s="728">
        <v>10</v>
      </c>
      <c r="G72" s="22"/>
    </row>
    <row r="73" spans="2:7">
      <c r="B73" s="750">
        <v>58</v>
      </c>
      <c r="C73" s="619" t="s">
        <v>773</v>
      </c>
      <c r="D73" s="729"/>
      <c r="E73" s="302" t="s">
        <v>674</v>
      </c>
      <c r="F73" s="728">
        <v>0.1</v>
      </c>
      <c r="G73" s="22"/>
    </row>
    <row r="74" spans="2:7">
      <c r="B74" s="750">
        <v>59</v>
      </c>
      <c r="C74" s="619" t="s">
        <v>774</v>
      </c>
      <c r="D74" s="729"/>
      <c r="E74" s="302" t="s">
        <v>44</v>
      </c>
      <c r="F74" s="728">
        <v>1</v>
      </c>
      <c r="G74" s="22"/>
    </row>
    <row r="75" spans="2:7">
      <c r="B75" s="750">
        <v>60</v>
      </c>
      <c r="C75" s="619" t="s">
        <v>775</v>
      </c>
      <c r="D75" s="729"/>
      <c r="E75" s="302" t="s">
        <v>44</v>
      </c>
      <c r="F75" s="728">
        <v>1</v>
      </c>
      <c r="G75" s="22"/>
    </row>
    <row r="76" spans="2:7">
      <c r="B76" s="750">
        <v>61</v>
      </c>
      <c r="C76" s="619" t="s">
        <v>776</v>
      </c>
      <c r="D76" s="729"/>
      <c r="E76" s="302" t="s">
        <v>44</v>
      </c>
      <c r="F76" s="728">
        <v>1</v>
      </c>
      <c r="G76" s="22"/>
    </row>
    <row r="77" spans="2:7">
      <c r="B77" s="750">
        <v>62</v>
      </c>
      <c r="C77" s="619" t="s">
        <v>777</v>
      </c>
      <c r="D77" s="729"/>
      <c r="E77" s="302" t="s">
        <v>44</v>
      </c>
      <c r="F77" s="728">
        <v>1</v>
      </c>
      <c r="G77" s="22"/>
    </row>
    <row r="78" spans="2:7" s="5" customFormat="1">
      <c r="B78" s="751"/>
      <c r="C78" s="10"/>
      <c r="D78" s="10"/>
      <c r="E78" s="11"/>
      <c r="F78" s="21"/>
      <c r="G78" s="24"/>
    </row>
  </sheetData>
  <mergeCells count="10">
    <mergeCell ref="B1:C1"/>
    <mergeCell ref="B2:G2"/>
    <mergeCell ref="C3:G3"/>
    <mergeCell ref="C4:G4"/>
    <mergeCell ref="C5:G5"/>
    <mergeCell ref="B7:B8"/>
    <mergeCell ref="E7:E8"/>
    <mergeCell ref="F7:F8"/>
    <mergeCell ref="C7:D8"/>
    <mergeCell ref="C9:D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59"/>
  <sheetViews>
    <sheetView showZeros="0" view="pageBreakPreview" topLeftCell="A34" zoomScale="80" zoomScaleNormal="100" zoomScaleSheetLayoutView="80" workbookViewId="0">
      <selection activeCell="K53" sqref="K53"/>
    </sheetView>
  </sheetViews>
  <sheetFormatPr defaultColWidth="9.140625" defaultRowHeight="14.25"/>
  <cols>
    <col min="1" max="1" width="9.140625" style="1"/>
    <col min="2" max="2" width="12.140625" style="1" customWidth="1"/>
    <col min="3" max="3" width="16.28515625" style="1" hidden="1" customWidth="1"/>
    <col min="4" max="4" width="57.5703125" style="1" customWidth="1"/>
    <col min="5" max="5" width="19.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3,5</v>
      </c>
      <c r="F1" s="14"/>
      <c r="G1" s="14"/>
      <c r="H1" s="14"/>
    </row>
    <row r="2" spans="2:8" s="3" customFormat="1" ht="15">
      <c r="B2" s="801" t="str">
        <f>D9</f>
        <v>Ārējie siltumtīkli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30"/>
      <c r="C9" s="31">
        <v>0</v>
      </c>
      <c r="D9" s="96" t="s">
        <v>832</v>
      </c>
      <c r="E9" s="32"/>
      <c r="F9" s="33"/>
      <c r="G9" s="22"/>
      <c r="H9" s="23"/>
    </row>
    <row r="10" spans="2:8">
      <c r="B10" s="295"/>
      <c r="C10" s="54"/>
      <c r="D10" s="98" t="s">
        <v>779</v>
      </c>
      <c r="E10" s="99"/>
      <c r="F10" s="99"/>
      <c r="G10" s="22"/>
      <c r="H10" s="23"/>
    </row>
    <row r="11" spans="2:8">
      <c r="B11" s="43">
        <v>1</v>
      </c>
      <c r="C11" s="276"/>
      <c r="D11" s="45" t="s">
        <v>780</v>
      </c>
      <c r="E11" s="46" t="s">
        <v>19</v>
      </c>
      <c r="F11" s="100">
        <v>57</v>
      </c>
      <c r="G11" s="22"/>
      <c r="H11" s="23"/>
    </row>
    <row r="12" spans="2:8">
      <c r="B12" s="43">
        <f>B11+1</f>
        <v>2</v>
      </c>
      <c r="C12" s="276"/>
      <c r="D12" s="45" t="s">
        <v>781</v>
      </c>
      <c r="E12" s="46" t="s">
        <v>19</v>
      </c>
      <c r="F12" s="100">
        <v>4</v>
      </c>
      <c r="G12" s="22"/>
      <c r="H12" s="23"/>
    </row>
    <row r="13" spans="2:8" ht="25.5">
      <c r="B13" s="43">
        <f t="shared" ref="B13:B34" si="0">B12+1</f>
        <v>3</v>
      </c>
      <c r="C13" s="276"/>
      <c r="D13" s="45" t="s">
        <v>782</v>
      </c>
      <c r="E13" s="46" t="s">
        <v>19</v>
      </c>
      <c r="F13" s="100">
        <v>2</v>
      </c>
      <c r="G13" s="22"/>
      <c r="H13" s="23"/>
    </row>
    <row r="14" spans="2:8" ht="25.5">
      <c r="B14" s="43">
        <f t="shared" si="0"/>
        <v>4</v>
      </c>
      <c r="C14" s="276"/>
      <c r="D14" s="45" t="s">
        <v>783</v>
      </c>
      <c r="E14" s="46" t="s">
        <v>26</v>
      </c>
      <c r="F14" s="100">
        <v>2</v>
      </c>
      <c r="G14" s="22"/>
      <c r="H14" s="23"/>
    </row>
    <row r="15" spans="2:8">
      <c r="B15" s="43">
        <f t="shared" si="0"/>
        <v>5</v>
      </c>
      <c r="C15" s="276"/>
      <c r="D15" s="45" t="s">
        <v>784</v>
      </c>
      <c r="E15" s="46" t="s">
        <v>26</v>
      </c>
      <c r="F15" s="100">
        <v>2</v>
      </c>
      <c r="G15" s="22"/>
      <c r="H15" s="23"/>
    </row>
    <row r="16" spans="2:8" ht="76.5">
      <c r="B16" s="43">
        <f t="shared" si="0"/>
        <v>6</v>
      </c>
      <c r="C16" s="276"/>
      <c r="D16" s="45" t="s">
        <v>785</v>
      </c>
      <c r="E16" s="46" t="s">
        <v>44</v>
      </c>
      <c r="F16" s="100">
        <v>2</v>
      </c>
      <c r="G16" s="22"/>
      <c r="H16" s="23"/>
    </row>
    <row r="17" spans="2:8" ht="51">
      <c r="B17" s="43">
        <f t="shared" si="0"/>
        <v>7</v>
      </c>
      <c r="C17" s="276"/>
      <c r="D17" s="53" t="s">
        <v>786</v>
      </c>
      <c r="E17" s="46" t="s">
        <v>26</v>
      </c>
      <c r="F17" s="100">
        <v>22</v>
      </c>
      <c r="G17" s="22"/>
      <c r="H17" s="23"/>
    </row>
    <row r="18" spans="2:8" ht="51">
      <c r="B18" s="43">
        <f t="shared" si="0"/>
        <v>8</v>
      </c>
      <c r="C18" s="276"/>
      <c r="D18" s="53" t="s">
        <v>787</v>
      </c>
      <c r="E18" s="46" t="s">
        <v>26</v>
      </c>
      <c r="F18" s="100">
        <v>6</v>
      </c>
      <c r="G18" s="22"/>
      <c r="H18" s="23"/>
    </row>
    <row r="19" spans="2:8" ht="25.5">
      <c r="B19" s="43">
        <f t="shared" si="0"/>
        <v>9</v>
      </c>
      <c r="C19" s="276"/>
      <c r="D19" s="45" t="s">
        <v>788</v>
      </c>
      <c r="E19" s="46" t="s">
        <v>26</v>
      </c>
      <c r="F19" s="100">
        <v>4</v>
      </c>
      <c r="G19" s="22"/>
      <c r="H19" s="23"/>
    </row>
    <row r="20" spans="2:8" ht="25.5">
      <c r="B20" s="43">
        <v>10</v>
      </c>
      <c r="C20" s="276"/>
      <c r="D20" s="45" t="s">
        <v>789</v>
      </c>
      <c r="E20" s="46" t="s">
        <v>790</v>
      </c>
      <c r="F20" s="100">
        <v>2</v>
      </c>
      <c r="G20" s="22"/>
      <c r="H20" s="23"/>
    </row>
    <row r="21" spans="2:8" ht="25.5">
      <c r="B21" s="43">
        <v>11</v>
      </c>
      <c r="C21" s="276"/>
      <c r="D21" s="45" t="s">
        <v>791</v>
      </c>
      <c r="E21" s="46" t="s">
        <v>26</v>
      </c>
      <c r="F21" s="100">
        <v>2</v>
      </c>
      <c r="G21" s="22"/>
      <c r="H21" s="23"/>
    </row>
    <row r="22" spans="2:8">
      <c r="B22" s="43">
        <f t="shared" si="0"/>
        <v>12</v>
      </c>
      <c r="C22" s="276"/>
      <c r="D22" s="45" t="s">
        <v>792</v>
      </c>
      <c r="E22" s="46" t="s">
        <v>26</v>
      </c>
      <c r="F22" s="46">
        <v>2</v>
      </c>
      <c r="G22" s="22"/>
      <c r="H22" s="23"/>
    </row>
    <row r="23" spans="2:8">
      <c r="B23" s="43">
        <f t="shared" si="0"/>
        <v>13</v>
      </c>
      <c r="C23" s="276"/>
      <c r="D23" s="45" t="s">
        <v>793</v>
      </c>
      <c r="E23" s="46" t="s">
        <v>26</v>
      </c>
      <c r="F23" s="46">
        <v>2</v>
      </c>
      <c r="G23" s="22"/>
      <c r="H23" s="23"/>
    </row>
    <row r="24" spans="2:8">
      <c r="B24" s="43">
        <f t="shared" si="0"/>
        <v>14</v>
      </c>
      <c r="C24" s="276"/>
      <c r="D24" s="45" t="s">
        <v>794</v>
      </c>
      <c r="E24" s="46" t="s">
        <v>26</v>
      </c>
      <c r="F24" s="46">
        <v>4</v>
      </c>
      <c r="G24" s="22"/>
      <c r="H24" s="23"/>
    </row>
    <row r="25" spans="2:8">
      <c r="B25" s="43">
        <f t="shared" si="0"/>
        <v>15</v>
      </c>
      <c r="C25" s="276"/>
      <c r="D25" s="45" t="s">
        <v>795</v>
      </c>
      <c r="E25" s="46" t="s">
        <v>796</v>
      </c>
      <c r="F25" s="46">
        <v>0.2</v>
      </c>
      <c r="G25" s="22"/>
      <c r="H25" s="23"/>
    </row>
    <row r="26" spans="2:8">
      <c r="B26" s="43">
        <f t="shared" si="0"/>
        <v>16</v>
      </c>
      <c r="C26" s="276"/>
      <c r="D26" s="45" t="s">
        <v>797</v>
      </c>
      <c r="E26" s="46" t="s">
        <v>19</v>
      </c>
      <c r="F26" s="46">
        <v>1</v>
      </c>
      <c r="G26" s="22"/>
      <c r="H26" s="23"/>
    </row>
    <row r="27" spans="2:8">
      <c r="B27" s="43">
        <f t="shared" si="0"/>
        <v>17</v>
      </c>
      <c r="C27" s="276"/>
      <c r="D27" s="45" t="s">
        <v>798</v>
      </c>
      <c r="E27" s="46" t="s">
        <v>19</v>
      </c>
      <c r="F27" s="46">
        <v>1</v>
      </c>
      <c r="G27" s="22"/>
      <c r="H27" s="23"/>
    </row>
    <row r="28" spans="2:8">
      <c r="B28" s="43">
        <f t="shared" si="0"/>
        <v>18</v>
      </c>
      <c r="C28" s="276"/>
      <c r="D28" s="45" t="s">
        <v>799</v>
      </c>
      <c r="E28" s="46" t="s">
        <v>44</v>
      </c>
      <c r="F28" s="46">
        <v>1</v>
      </c>
      <c r="G28" s="22"/>
      <c r="H28" s="23"/>
    </row>
    <row r="29" spans="2:8">
      <c r="B29" s="43">
        <f t="shared" si="0"/>
        <v>19</v>
      </c>
      <c r="C29" s="276"/>
      <c r="D29" s="45" t="s">
        <v>800</v>
      </c>
      <c r="E29" s="46" t="s">
        <v>44</v>
      </c>
      <c r="F29" s="46">
        <v>1</v>
      </c>
      <c r="G29" s="22"/>
      <c r="H29" s="23"/>
    </row>
    <row r="30" spans="2:8">
      <c r="B30" s="43">
        <f t="shared" si="0"/>
        <v>20</v>
      </c>
      <c r="C30" s="276"/>
      <c r="D30" s="45" t="s">
        <v>801</v>
      </c>
      <c r="E30" s="46" t="s">
        <v>44</v>
      </c>
      <c r="F30" s="46">
        <v>1</v>
      </c>
      <c r="G30" s="22"/>
      <c r="H30" s="23"/>
    </row>
    <row r="31" spans="2:8">
      <c r="B31" s="43">
        <f t="shared" si="0"/>
        <v>21</v>
      </c>
      <c r="C31" s="276"/>
      <c r="D31" s="45" t="s">
        <v>802</v>
      </c>
      <c r="E31" s="46" t="s">
        <v>19</v>
      </c>
      <c r="F31" s="46">
        <v>12</v>
      </c>
      <c r="G31" s="22"/>
      <c r="H31" s="23"/>
    </row>
    <row r="32" spans="2:8">
      <c r="B32" s="43">
        <f t="shared" si="0"/>
        <v>22</v>
      </c>
      <c r="C32" s="276"/>
      <c r="D32" s="45" t="s">
        <v>803</v>
      </c>
      <c r="E32" s="46" t="s">
        <v>19</v>
      </c>
      <c r="F32" s="100">
        <v>75</v>
      </c>
      <c r="G32" s="22"/>
      <c r="H32" s="23"/>
    </row>
    <row r="33" spans="2:8">
      <c r="B33" s="43">
        <f t="shared" si="0"/>
        <v>23</v>
      </c>
      <c r="C33" s="276"/>
      <c r="D33" s="53" t="s">
        <v>804</v>
      </c>
      <c r="E33" s="46" t="s">
        <v>805</v>
      </c>
      <c r="F33" s="100">
        <v>0.5</v>
      </c>
      <c r="G33" s="22"/>
      <c r="H33" s="23"/>
    </row>
    <row r="34" spans="2:8" ht="25.5">
      <c r="B34" s="43">
        <f t="shared" si="0"/>
        <v>24</v>
      </c>
      <c r="C34" s="276"/>
      <c r="D34" s="45" t="s">
        <v>806</v>
      </c>
      <c r="E34" s="46" t="s">
        <v>796</v>
      </c>
      <c r="F34" s="100">
        <f>(0.15+0.18+0.3)*38*1.2+(0.15+0.25+0.3)*3*1.5</f>
        <v>31.877999999999997</v>
      </c>
      <c r="G34" s="22"/>
      <c r="H34" s="23"/>
    </row>
    <row r="35" spans="2:8">
      <c r="B35" s="62"/>
      <c r="C35" s="63"/>
      <c r="D35" s="101" t="s">
        <v>807</v>
      </c>
      <c r="E35" s="65"/>
      <c r="F35" s="102"/>
      <c r="G35" s="22"/>
      <c r="H35" s="23"/>
    </row>
    <row r="36" spans="2:8">
      <c r="B36" s="43">
        <v>25</v>
      </c>
      <c r="C36" s="276"/>
      <c r="D36" s="45" t="s">
        <v>808</v>
      </c>
      <c r="E36" s="46" t="s">
        <v>796</v>
      </c>
      <c r="F36" s="100">
        <v>62</v>
      </c>
      <c r="G36" s="22"/>
      <c r="H36" s="23"/>
    </row>
    <row r="37" spans="2:8">
      <c r="B37" s="43">
        <f>B36+1</f>
        <v>26</v>
      </c>
      <c r="C37" s="276"/>
      <c r="D37" s="45" t="s">
        <v>809</v>
      </c>
      <c r="E37" s="46" t="s">
        <v>796</v>
      </c>
      <c r="F37" s="100">
        <f>F36*0.15</f>
        <v>9.2999999999999989</v>
      </c>
      <c r="G37" s="22"/>
      <c r="H37" s="23"/>
    </row>
    <row r="38" spans="2:8" ht="25.5">
      <c r="B38" s="43">
        <f>B37+1</f>
        <v>27</v>
      </c>
      <c r="C38" s="276"/>
      <c r="D38" s="45" t="s">
        <v>810</v>
      </c>
      <c r="E38" s="103" t="s">
        <v>811</v>
      </c>
      <c r="F38" s="103"/>
      <c r="G38" s="22"/>
      <c r="H38" s="23"/>
    </row>
    <row r="39" spans="2:8">
      <c r="B39" s="43">
        <f>B38+1</f>
        <v>28</v>
      </c>
      <c r="C39" s="276"/>
      <c r="D39" s="45" t="s">
        <v>812</v>
      </c>
      <c r="E39" s="46" t="s">
        <v>813</v>
      </c>
      <c r="F39" s="100">
        <v>190</v>
      </c>
      <c r="G39" s="22"/>
      <c r="H39" s="23"/>
    </row>
    <row r="40" spans="2:8">
      <c r="B40" s="43">
        <f>B39+1</f>
        <v>29</v>
      </c>
      <c r="C40" s="276"/>
      <c r="D40" s="45" t="s">
        <v>814</v>
      </c>
      <c r="E40" s="46" t="s">
        <v>19</v>
      </c>
      <c r="F40" s="100">
        <v>6</v>
      </c>
      <c r="G40" s="22"/>
      <c r="H40" s="23"/>
    </row>
    <row r="41" spans="2:8">
      <c r="B41" s="43"/>
      <c r="C41" s="276"/>
      <c r="D41" s="77" t="s">
        <v>815</v>
      </c>
      <c r="E41" s="56"/>
      <c r="F41" s="56"/>
      <c r="G41" s="22"/>
      <c r="H41" s="23"/>
    </row>
    <row r="42" spans="2:8" ht="38.25">
      <c r="B42" s="104">
        <v>30</v>
      </c>
      <c r="C42" s="276"/>
      <c r="D42" s="53" t="s">
        <v>816</v>
      </c>
      <c r="E42" s="56" t="s">
        <v>796</v>
      </c>
      <c r="F42" s="105">
        <f>(0.15)*38*1.2+(0.15)*1*1.5</f>
        <v>7.0649999999999995</v>
      </c>
      <c r="G42" s="22"/>
      <c r="H42" s="23"/>
    </row>
    <row r="43" spans="2:8" ht="25.5">
      <c r="B43" s="104">
        <v>31</v>
      </c>
      <c r="C43" s="276"/>
      <c r="D43" s="53" t="s">
        <v>817</v>
      </c>
      <c r="E43" s="56" t="s">
        <v>796</v>
      </c>
      <c r="F43" s="105">
        <f>(0.3+0.18)*38*1.21+(0.3+0.25)*3*1.5</f>
        <v>24.545399999999997</v>
      </c>
      <c r="G43" s="22"/>
      <c r="H43" s="23"/>
    </row>
    <row r="44" spans="2:8" ht="25.5">
      <c r="B44" s="104">
        <v>32</v>
      </c>
      <c r="C44" s="276"/>
      <c r="D44" s="53" t="s">
        <v>818</v>
      </c>
      <c r="E44" s="56" t="s">
        <v>796</v>
      </c>
      <c r="F44" s="105">
        <f>F36+F37-F42-F43</f>
        <v>39.689599999999999</v>
      </c>
      <c r="G44" s="22"/>
      <c r="H44" s="23"/>
    </row>
    <row r="45" spans="2:8" ht="25.5">
      <c r="B45" s="104">
        <v>33</v>
      </c>
      <c r="C45" s="276"/>
      <c r="D45" s="53" t="s">
        <v>819</v>
      </c>
      <c r="E45" s="56" t="s">
        <v>796</v>
      </c>
      <c r="F45" s="105">
        <f>F36+F37-F44</f>
        <v>31.610399999999998</v>
      </c>
      <c r="G45" s="22"/>
      <c r="H45" s="23"/>
    </row>
    <row r="46" spans="2:8">
      <c r="B46" s="104">
        <v>34</v>
      </c>
      <c r="C46" s="276"/>
      <c r="D46" s="45" t="s">
        <v>820</v>
      </c>
      <c r="E46" s="46" t="s">
        <v>813</v>
      </c>
      <c r="F46" s="100">
        <v>36</v>
      </c>
      <c r="G46" s="22"/>
      <c r="H46" s="23"/>
    </row>
    <row r="47" spans="2:8">
      <c r="B47" s="104">
        <v>35</v>
      </c>
      <c r="C47" s="276"/>
      <c r="D47" s="45" t="s">
        <v>821</v>
      </c>
      <c r="E47" s="46" t="s">
        <v>19</v>
      </c>
      <c r="F47" s="100">
        <v>6</v>
      </c>
      <c r="G47" s="22"/>
      <c r="H47" s="23"/>
    </row>
    <row r="48" spans="2:8">
      <c r="B48" s="277"/>
      <c r="C48" s="276"/>
      <c r="D48" s="57" t="s">
        <v>822</v>
      </c>
      <c r="E48" s="57"/>
      <c r="F48" s="57"/>
      <c r="G48" s="22"/>
      <c r="H48" s="23"/>
    </row>
    <row r="49" spans="2:8" ht="25.5">
      <c r="B49" s="43">
        <v>36</v>
      </c>
      <c r="C49" s="276"/>
      <c r="D49" s="45" t="s">
        <v>823</v>
      </c>
      <c r="E49" s="46" t="s">
        <v>19</v>
      </c>
      <c r="F49" s="100">
        <v>28</v>
      </c>
      <c r="G49" s="22"/>
      <c r="H49" s="23"/>
    </row>
    <row r="50" spans="2:8">
      <c r="B50" s="43">
        <f>B49+1</f>
        <v>37</v>
      </c>
      <c r="C50" s="276"/>
      <c r="D50" s="45" t="s">
        <v>824</v>
      </c>
      <c r="E50" s="46" t="s">
        <v>682</v>
      </c>
      <c r="F50" s="100">
        <v>12</v>
      </c>
      <c r="G50" s="22"/>
      <c r="H50" s="23"/>
    </row>
    <row r="51" spans="2:8">
      <c r="B51" s="43">
        <f t="shared" ref="B51:B58" si="1">B50+1</f>
        <v>38</v>
      </c>
      <c r="C51" s="276"/>
      <c r="D51" s="45" t="s">
        <v>803</v>
      </c>
      <c r="E51" s="46" t="s">
        <v>19</v>
      </c>
      <c r="F51" s="100">
        <v>75</v>
      </c>
      <c r="G51" s="22"/>
      <c r="H51" s="23"/>
    </row>
    <row r="52" spans="2:8">
      <c r="B52" s="43">
        <f t="shared" si="1"/>
        <v>39</v>
      </c>
      <c r="C52" s="276"/>
      <c r="D52" s="45" t="s">
        <v>825</v>
      </c>
      <c r="E52" s="46" t="s">
        <v>682</v>
      </c>
      <c r="F52" s="100">
        <v>1</v>
      </c>
      <c r="G52" s="22"/>
      <c r="H52" s="23"/>
    </row>
    <row r="53" spans="2:8">
      <c r="B53" s="43">
        <f t="shared" si="1"/>
        <v>40</v>
      </c>
      <c r="C53" s="276"/>
      <c r="D53" s="45" t="s">
        <v>826</v>
      </c>
      <c r="E53" s="46" t="s">
        <v>682</v>
      </c>
      <c r="F53" s="100">
        <v>1</v>
      </c>
      <c r="G53" s="22"/>
      <c r="H53" s="23"/>
    </row>
    <row r="54" spans="2:8">
      <c r="B54" s="43">
        <f t="shared" si="1"/>
        <v>41</v>
      </c>
      <c r="C54" s="276"/>
      <c r="D54" s="45" t="s">
        <v>827</v>
      </c>
      <c r="E54" s="46" t="s">
        <v>682</v>
      </c>
      <c r="F54" s="100">
        <v>1</v>
      </c>
      <c r="G54" s="22"/>
      <c r="H54" s="23"/>
    </row>
    <row r="55" spans="2:8">
      <c r="B55" s="43">
        <f t="shared" si="1"/>
        <v>42</v>
      </c>
      <c r="C55" s="276"/>
      <c r="D55" s="45" t="s">
        <v>828</v>
      </c>
      <c r="E55" s="46" t="s">
        <v>682</v>
      </c>
      <c r="F55" s="100">
        <v>1</v>
      </c>
      <c r="G55" s="22"/>
      <c r="H55" s="23"/>
    </row>
    <row r="56" spans="2:8">
      <c r="B56" s="43">
        <f t="shared" si="1"/>
        <v>43</v>
      </c>
      <c r="C56" s="276"/>
      <c r="D56" s="45" t="s">
        <v>829</v>
      </c>
      <c r="E56" s="46" t="s">
        <v>682</v>
      </c>
      <c r="F56" s="100">
        <v>4</v>
      </c>
      <c r="G56" s="22"/>
      <c r="H56" s="23"/>
    </row>
    <row r="57" spans="2:8">
      <c r="B57" s="43">
        <f t="shared" si="1"/>
        <v>44</v>
      </c>
      <c r="C57" s="276"/>
      <c r="D57" s="45" t="s">
        <v>830</v>
      </c>
      <c r="E57" s="46" t="s">
        <v>682</v>
      </c>
      <c r="F57" s="100">
        <v>2</v>
      </c>
      <c r="G57" s="22"/>
      <c r="H57" s="23"/>
    </row>
    <row r="58" spans="2:8" ht="25.5">
      <c r="B58" s="43">
        <f t="shared" si="1"/>
        <v>45</v>
      </c>
      <c r="C58" s="276"/>
      <c r="D58" s="45" t="s">
        <v>831</v>
      </c>
      <c r="E58" s="46" t="s">
        <v>19</v>
      </c>
      <c r="F58" s="100">
        <v>76</v>
      </c>
      <c r="G58" s="22"/>
      <c r="H58" s="23"/>
    </row>
    <row r="59" spans="2:8" s="5" customFormat="1">
      <c r="B59" s="8"/>
      <c r="C59" s="9"/>
      <c r="D59" s="10"/>
      <c r="E59" s="11"/>
      <c r="F59" s="21"/>
      <c r="G59" s="24"/>
      <c r="H59"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5"/>
  <sheetViews>
    <sheetView showZeros="0" view="pageBreakPreview" topLeftCell="A25" zoomScale="80" zoomScaleNormal="100" zoomScaleSheetLayoutView="80" workbookViewId="0">
      <selection activeCell="L46" sqref="L46"/>
    </sheetView>
  </sheetViews>
  <sheetFormatPr defaultColWidth="9.140625" defaultRowHeight="14.25"/>
  <cols>
    <col min="1" max="1" width="9.140625" style="1"/>
    <col min="2" max="2" width="12.140625" style="1" customWidth="1"/>
    <col min="3" max="3" width="16.28515625" style="1" hidden="1" customWidth="1"/>
    <col min="4" max="4" width="57.8554687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3,6</v>
      </c>
      <c r="F1" s="14"/>
      <c r="G1" s="14"/>
      <c r="H1" s="14"/>
    </row>
    <row r="2" spans="2:8" s="3" customFormat="1" ht="15">
      <c r="B2" s="801" t="str">
        <f>D9</f>
        <v>Ārējie elektrotīkli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17" t="s">
        <v>6</v>
      </c>
      <c r="E7" s="806" t="s">
        <v>7</v>
      </c>
      <c r="F7" s="807" t="s">
        <v>8</v>
      </c>
      <c r="G7" s="22"/>
      <c r="H7" s="23"/>
    </row>
    <row r="8" spans="2:8" ht="59.25" customHeight="1">
      <c r="B8" s="802"/>
      <c r="C8" s="804"/>
      <c r="D8" s="819"/>
      <c r="E8" s="806"/>
      <c r="F8" s="807"/>
      <c r="G8" s="22"/>
      <c r="H8" s="23"/>
    </row>
    <row r="9" spans="2:8" ht="15.75">
      <c r="B9" s="30"/>
      <c r="C9" s="31">
        <v>0</v>
      </c>
      <c r="D9" s="255" t="s">
        <v>778</v>
      </c>
      <c r="E9" s="32"/>
      <c r="F9" s="33"/>
      <c r="G9" s="22"/>
      <c r="H9" s="23"/>
    </row>
    <row r="10" spans="2:8">
      <c r="B10" s="295"/>
      <c r="C10" s="296"/>
      <c r="D10" s="297" t="s">
        <v>1400</v>
      </c>
      <c r="E10" s="298"/>
      <c r="F10" s="299"/>
      <c r="G10" s="22"/>
      <c r="H10" s="23"/>
    </row>
    <row r="11" spans="2:8">
      <c r="B11" s="60">
        <v>1</v>
      </c>
      <c r="C11" s="276"/>
      <c r="D11" s="300" t="s">
        <v>760</v>
      </c>
      <c r="E11" s="301"/>
      <c r="F11" s="302"/>
      <c r="G11" s="22"/>
      <c r="H11" s="23"/>
    </row>
    <row r="12" spans="2:8">
      <c r="B12" s="81">
        <v>2</v>
      </c>
      <c r="C12" s="276"/>
      <c r="D12" s="303" t="s">
        <v>1401</v>
      </c>
      <c r="E12" s="302" t="s">
        <v>19</v>
      </c>
      <c r="F12" s="302">
        <v>280</v>
      </c>
      <c r="G12" s="22"/>
      <c r="H12" s="23"/>
    </row>
    <row r="13" spans="2:8">
      <c r="B13" s="60">
        <v>3</v>
      </c>
      <c r="C13" s="276"/>
      <c r="D13" s="304" t="s">
        <v>1402</v>
      </c>
      <c r="E13" s="305" t="s">
        <v>19</v>
      </c>
      <c r="F13" s="302">
        <v>280</v>
      </c>
      <c r="G13" s="22"/>
      <c r="H13" s="23"/>
    </row>
    <row r="14" spans="2:8">
      <c r="B14" s="81">
        <v>4</v>
      </c>
      <c r="C14" s="276"/>
      <c r="D14" s="306" t="s">
        <v>1403</v>
      </c>
      <c r="E14" s="307" t="s">
        <v>26</v>
      </c>
      <c r="F14" s="308" t="s">
        <v>375</v>
      </c>
      <c r="G14" s="22"/>
      <c r="H14" s="23"/>
    </row>
    <row r="15" spans="2:8">
      <c r="B15" s="60">
        <v>5</v>
      </c>
      <c r="C15" s="276"/>
      <c r="D15" s="309" t="s">
        <v>1404</v>
      </c>
      <c r="E15" s="310" t="s">
        <v>19</v>
      </c>
      <c r="F15" s="308" t="s">
        <v>1405</v>
      </c>
      <c r="G15" s="22"/>
      <c r="H15" s="23"/>
    </row>
    <row r="16" spans="2:8">
      <c r="B16" s="81">
        <v>6</v>
      </c>
      <c r="C16" s="276"/>
      <c r="D16" s="309" t="s">
        <v>1406</v>
      </c>
      <c r="E16" s="310" t="s">
        <v>26</v>
      </c>
      <c r="F16" s="308" t="s">
        <v>1407</v>
      </c>
      <c r="G16" s="22"/>
      <c r="H16" s="23"/>
    </row>
    <row r="17" spans="2:8">
      <c r="B17" s="81"/>
      <c r="C17" s="276"/>
      <c r="D17" s="301" t="s">
        <v>731</v>
      </c>
      <c r="E17" s="301"/>
      <c r="F17" s="311"/>
      <c r="G17" s="22"/>
      <c r="H17" s="23"/>
    </row>
    <row r="18" spans="2:8">
      <c r="B18" s="52">
        <v>7</v>
      </c>
      <c r="C18" s="276"/>
      <c r="D18" s="312" t="s">
        <v>496</v>
      </c>
      <c r="E18" s="313" t="s">
        <v>19</v>
      </c>
      <c r="F18" s="314">
        <v>280</v>
      </c>
      <c r="G18" s="22"/>
      <c r="H18" s="23"/>
    </row>
    <row r="19" spans="2:8">
      <c r="B19" s="52">
        <v>8</v>
      </c>
      <c r="C19" s="276"/>
      <c r="D19" s="312" t="s">
        <v>497</v>
      </c>
      <c r="E19" s="315" t="s">
        <v>19</v>
      </c>
      <c r="F19" s="316">
        <v>80</v>
      </c>
      <c r="G19" s="22"/>
      <c r="H19" s="23"/>
    </row>
    <row r="20" spans="2:8" ht="25.5">
      <c r="B20" s="52">
        <v>9</v>
      </c>
      <c r="C20" s="276"/>
      <c r="D20" s="312" t="s">
        <v>502</v>
      </c>
      <c r="E20" s="313" t="s">
        <v>26</v>
      </c>
      <c r="F20" s="314">
        <v>16</v>
      </c>
      <c r="G20" s="22"/>
      <c r="H20" s="23"/>
    </row>
    <row r="21" spans="2:8" ht="21.75" customHeight="1">
      <c r="B21" s="52">
        <v>10</v>
      </c>
      <c r="C21" s="276"/>
      <c r="D21" s="312" t="s">
        <v>503</v>
      </c>
      <c r="E21" s="313" t="s">
        <v>26</v>
      </c>
      <c r="F21" s="314">
        <v>96</v>
      </c>
      <c r="G21" s="22"/>
      <c r="H21" s="23"/>
    </row>
    <row r="22" spans="2:8">
      <c r="B22" s="52">
        <v>11</v>
      </c>
      <c r="C22" s="276"/>
      <c r="D22" s="312" t="s">
        <v>506</v>
      </c>
      <c r="E22" s="313" t="s">
        <v>26</v>
      </c>
      <c r="F22" s="314">
        <v>16</v>
      </c>
      <c r="G22" s="22"/>
      <c r="H22" s="23"/>
    </row>
    <row r="23" spans="2:8" ht="25.5">
      <c r="B23" s="52">
        <v>12</v>
      </c>
      <c r="C23" s="276"/>
      <c r="D23" s="312" t="s">
        <v>510</v>
      </c>
      <c r="E23" s="313" t="s">
        <v>26</v>
      </c>
      <c r="F23" s="314">
        <v>2</v>
      </c>
      <c r="G23" s="22"/>
      <c r="H23" s="23"/>
    </row>
    <row r="24" spans="2:8">
      <c r="B24" s="52">
        <v>13</v>
      </c>
      <c r="C24" s="276"/>
      <c r="D24" s="312" t="s">
        <v>1408</v>
      </c>
      <c r="E24" s="316" t="s">
        <v>19</v>
      </c>
      <c r="F24" s="316">
        <v>40</v>
      </c>
      <c r="G24" s="22"/>
      <c r="H24" s="23"/>
    </row>
    <row r="25" spans="2:8" ht="15" customHeight="1">
      <c r="B25" s="52">
        <v>14</v>
      </c>
      <c r="C25" s="276"/>
      <c r="D25" s="317" t="s">
        <v>1409</v>
      </c>
      <c r="E25" s="302" t="s">
        <v>19</v>
      </c>
      <c r="F25" s="302">
        <v>11</v>
      </c>
      <c r="G25" s="22"/>
      <c r="H25" s="23"/>
    </row>
    <row r="26" spans="2:8">
      <c r="B26" s="81"/>
      <c r="C26" s="276"/>
      <c r="D26" s="318" t="s">
        <v>1410</v>
      </c>
      <c r="E26" s="318"/>
      <c r="F26" s="319"/>
      <c r="G26" s="22"/>
      <c r="H26" s="23"/>
    </row>
    <row r="27" spans="2:8">
      <c r="B27" s="81"/>
      <c r="C27" s="276"/>
      <c r="D27" s="320" t="s">
        <v>760</v>
      </c>
      <c r="E27" s="320"/>
      <c r="F27" s="321"/>
      <c r="G27" s="22"/>
      <c r="H27" s="23"/>
    </row>
    <row r="28" spans="2:8" ht="30.75" customHeight="1">
      <c r="B28" s="52">
        <v>15</v>
      </c>
      <c r="C28" s="276"/>
      <c r="D28" s="303" t="s">
        <v>1411</v>
      </c>
      <c r="E28" s="302" t="s">
        <v>19</v>
      </c>
      <c r="F28" s="321">
        <v>10</v>
      </c>
      <c r="G28" s="22"/>
      <c r="H28" s="23"/>
    </row>
    <row r="29" spans="2:8" ht="31.5" customHeight="1">
      <c r="B29" s="52">
        <v>16</v>
      </c>
      <c r="C29" s="276"/>
      <c r="D29" s="306" t="s">
        <v>1412</v>
      </c>
      <c r="E29" s="307" t="s">
        <v>19</v>
      </c>
      <c r="F29" s="321">
        <v>63</v>
      </c>
      <c r="G29" s="22"/>
      <c r="H29" s="23"/>
    </row>
    <row r="30" spans="2:8" ht="25.5">
      <c r="B30" s="52">
        <v>17</v>
      </c>
      <c r="C30" s="276"/>
      <c r="D30" s="303" t="s">
        <v>1413</v>
      </c>
      <c r="E30" s="302" t="s">
        <v>19</v>
      </c>
      <c r="F30" s="321">
        <v>30</v>
      </c>
      <c r="G30" s="22"/>
      <c r="H30" s="23"/>
    </row>
    <row r="31" spans="2:8" ht="25.5">
      <c r="B31" s="52">
        <v>18</v>
      </c>
      <c r="C31" s="276"/>
      <c r="D31" s="306" t="s">
        <v>1414</v>
      </c>
      <c r="E31" s="307" t="s">
        <v>19</v>
      </c>
      <c r="F31" s="321">
        <v>22</v>
      </c>
      <c r="G31" s="22"/>
      <c r="H31" s="23"/>
    </row>
    <row r="32" spans="2:8" ht="25.5">
      <c r="B32" s="52">
        <v>19</v>
      </c>
      <c r="C32" s="276"/>
      <c r="D32" s="306" t="s">
        <v>1415</v>
      </c>
      <c r="E32" s="307" t="s">
        <v>19</v>
      </c>
      <c r="F32" s="321">
        <v>224</v>
      </c>
      <c r="G32" s="22"/>
      <c r="H32" s="23"/>
    </row>
    <row r="33" spans="2:8">
      <c r="B33" s="52">
        <v>20</v>
      </c>
      <c r="C33" s="276"/>
      <c r="D33" s="306" t="s">
        <v>1416</v>
      </c>
      <c r="E33" s="307" t="s">
        <v>19</v>
      </c>
      <c r="F33" s="322">
        <v>10</v>
      </c>
      <c r="G33" s="22"/>
      <c r="H33" s="23"/>
    </row>
    <row r="34" spans="2:8">
      <c r="B34" s="52">
        <v>21</v>
      </c>
      <c r="C34" s="276"/>
      <c r="D34" s="306" t="s">
        <v>1417</v>
      </c>
      <c r="E34" s="307" t="s">
        <v>19</v>
      </c>
      <c r="F34" s="302">
        <v>30</v>
      </c>
      <c r="G34" s="22"/>
      <c r="H34" s="23"/>
    </row>
    <row r="35" spans="2:8">
      <c r="B35" s="52">
        <v>22</v>
      </c>
      <c r="C35" s="276"/>
      <c r="D35" s="306" t="s">
        <v>1418</v>
      </c>
      <c r="E35" s="307" t="s">
        <v>19</v>
      </c>
      <c r="F35" s="302">
        <v>401</v>
      </c>
      <c r="G35" s="22"/>
      <c r="H35" s="23"/>
    </row>
    <row r="36" spans="2:8">
      <c r="B36" s="52">
        <v>23</v>
      </c>
      <c r="C36" s="276"/>
      <c r="D36" s="306" t="s">
        <v>1419</v>
      </c>
      <c r="E36" s="307" t="s">
        <v>19</v>
      </c>
      <c r="F36" s="322">
        <v>109</v>
      </c>
      <c r="G36" s="22"/>
      <c r="H36" s="23"/>
    </row>
    <row r="37" spans="2:8">
      <c r="B37" s="52">
        <v>24</v>
      </c>
      <c r="C37" s="276"/>
      <c r="D37" s="306" t="s">
        <v>1420</v>
      </c>
      <c r="E37" s="307" t="s">
        <v>26</v>
      </c>
      <c r="F37" s="322">
        <v>12</v>
      </c>
      <c r="G37" s="22"/>
      <c r="H37" s="23"/>
    </row>
    <row r="38" spans="2:8">
      <c r="B38" s="60"/>
      <c r="C38" s="276"/>
      <c r="D38" s="301" t="s">
        <v>731</v>
      </c>
      <c r="E38" s="301"/>
      <c r="F38" s="323"/>
      <c r="G38" s="22"/>
      <c r="H38" s="23"/>
    </row>
    <row r="39" spans="2:8">
      <c r="B39" s="43">
        <v>25</v>
      </c>
      <c r="C39" s="276"/>
      <c r="D39" s="324" t="s">
        <v>1421</v>
      </c>
      <c r="E39" s="308" t="s">
        <v>19</v>
      </c>
      <c r="F39" s="323">
        <v>510</v>
      </c>
      <c r="G39" s="22"/>
      <c r="H39" s="23"/>
    </row>
    <row r="40" spans="2:8">
      <c r="B40" s="43">
        <v>26</v>
      </c>
      <c r="C40" s="276"/>
      <c r="D40" s="324" t="s">
        <v>1422</v>
      </c>
      <c r="E40" s="308" t="s">
        <v>19</v>
      </c>
      <c r="F40" s="323">
        <v>200</v>
      </c>
      <c r="G40" s="22"/>
      <c r="H40" s="23"/>
    </row>
    <row r="41" spans="2:8" ht="25.5">
      <c r="B41" s="43">
        <v>27</v>
      </c>
      <c r="C41" s="276"/>
      <c r="D41" s="303" t="s">
        <v>1423</v>
      </c>
      <c r="E41" s="305" t="s">
        <v>19</v>
      </c>
      <c r="F41" s="325" t="s">
        <v>1424</v>
      </c>
      <c r="G41" s="22"/>
      <c r="H41" s="23"/>
    </row>
    <row r="42" spans="2:8" ht="25.5">
      <c r="B42" s="43">
        <v>28</v>
      </c>
      <c r="C42" s="276"/>
      <c r="D42" s="303" t="s">
        <v>1425</v>
      </c>
      <c r="E42" s="305" t="s">
        <v>19</v>
      </c>
      <c r="F42" s="325" t="s">
        <v>1426</v>
      </c>
      <c r="G42" s="22"/>
      <c r="H42" s="23"/>
    </row>
    <row r="43" spans="2:8" ht="25.5">
      <c r="B43" s="43">
        <v>29</v>
      </c>
      <c r="C43" s="276"/>
      <c r="D43" s="303" t="s">
        <v>1427</v>
      </c>
      <c r="E43" s="305" t="s">
        <v>19</v>
      </c>
      <c r="F43" s="325" t="s">
        <v>1428</v>
      </c>
      <c r="G43" s="22"/>
      <c r="H43" s="23"/>
    </row>
    <row r="44" spans="2:8">
      <c r="B44" s="43">
        <v>30</v>
      </c>
      <c r="C44" s="276"/>
      <c r="D44" s="303" t="s">
        <v>1429</v>
      </c>
      <c r="E44" s="305" t="s">
        <v>525</v>
      </c>
      <c r="F44" s="325" t="s">
        <v>1430</v>
      </c>
      <c r="G44" s="22"/>
      <c r="H44" s="23"/>
    </row>
    <row r="45" spans="2:8">
      <c r="B45" s="43">
        <v>31</v>
      </c>
      <c r="C45" s="276"/>
      <c r="D45" s="303" t="s">
        <v>1431</v>
      </c>
      <c r="E45" s="305" t="s">
        <v>525</v>
      </c>
      <c r="F45" s="325" t="s">
        <v>375</v>
      </c>
      <c r="G45" s="22"/>
      <c r="H45" s="23"/>
    </row>
    <row r="46" spans="2:8">
      <c r="B46" s="43">
        <v>32</v>
      </c>
      <c r="C46" s="276"/>
      <c r="D46" s="317" t="s">
        <v>1432</v>
      </c>
      <c r="E46" s="326" t="s">
        <v>19</v>
      </c>
      <c r="F46" s="327">
        <v>300</v>
      </c>
      <c r="G46" s="22"/>
      <c r="H46" s="23"/>
    </row>
    <row r="47" spans="2:8">
      <c r="B47" s="60"/>
      <c r="C47" s="276"/>
      <c r="D47" s="328" t="s">
        <v>1433</v>
      </c>
      <c r="E47" s="299"/>
      <c r="F47" s="329"/>
      <c r="G47" s="22"/>
      <c r="H47" s="23"/>
    </row>
    <row r="48" spans="2:8">
      <c r="B48" s="43">
        <v>33</v>
      </c>
      <c r="C48" s="276"/>
      <c r="D48" s="330" t="s">
        <v>1434</v>
      </c>
      <c r="E48" s="326" t="s">
        <v>26</v>
      </c>
      <c r="F48" s="331">
        <v>6</v>
      </c>
      <c r="G48" s="22"/>
      <c r="H48" s="23"/>
    </row>
    <row r="49" spans="2:8">
      <c r="B49" s="43">
        <v>34</v>
      </c>
      <c r="C49" s="276"/>
      <c r="D49" s="330" t="s">
        <v>1435</v>
      </c>
      <c r="E49" s="326" t="s">
        <v>1436</v>
      </c>
      <c r="F49" s="331">
        <v>6</v>
      </c>
      <c r="G49" s="22"/>
      <c r="H49" s="23"/>
    </row>
    <row r="50" spans="2:8">
      <c r="B50" s="43">
        <v>35</v>
      </c>
      <c r="C50" s="276"/>
      <c r="D50" s="330" t="s">
        <v>1437</v>
      </c>
      <c r="E50" s="326" t="s">
        <v>1438</v>
      </c>
      <c r="F50" s="331">
        <v>0.3</v>
      </c>
      <c r="G50" s="22"/>
      <c r="H50" s="23"/>
    </row>
    <row r="51" spans="2:8">
      <c r="B51" s="43">
        <v>36</v>
      </c>
      <c r="C51" s="276"/>
      <c r="D51" s="330" t="s">
        <v>1439</v>
      </c>
      <c r="E51" s="326" t="s">
        <v>1438</v>
      </c>
      <c r="F51" s="331">
        <v>0.3</v>
      </c>
      <c r="G51" s="22"/>
      <c r="H51" s="23"/>
    </row>
    <row r="52" spans="2:8">
      <c r="B52" s="43">
        <v>37</v>
      </c>
      <c r="C52" s="276"/>
      <c r="D52" s="330" t="s">
        <v>1440</v>
      </c>
      <c r="E52" s="326" t="s">
        <v>1441</v>
      </c>
      <c r="F52" s="331">
        <v>1</v>
      </c>
      <c r="G52" s="22"/>
      <c r="H52" s="23"/>
    </row>
    <row r="53" spans="2:8" ht="25.5">
      <c r="B53" s="43">
        <v>38</v>
      </c>
      <c r="C53" s="276"/>
      <c r="D53" s="309" t="s">
        <v>1442</v>
      </c>
      <c r="E53" s="332" t="s">
        <v>1441</v>
      </c>
      <c r="F53" s="302">
        <v>1</v>
      </c>
      <c r="G53" s="22"/>
      <c r="H53" s="23"/>
    </row>
    <row r="54" spans="2:8">
      <c r="B54" s="43">
        <v>39</v>
      </c>
      <c r="C54" s="276"/>
      <c r="D54" s="330" t="s">
        <v>1443</v>
      </c>
      <c r="E54" s="326" t="s">
        <v>1441</v>
      </c>
      <c r="F54" s="331">
        <v>1</v>
      </c>
      <c r="G54" s="22"/>
      <c r="H54" s="23"/>
    </row>
    <row r="55" spans="2:8" s="5" customFormat="1">
      <c r="B55" s="8"/>
      <c r="C55" s="9"/>
      <c r="D55" s="10"/>
      <c r="E55" s="11"/>
      <c r="F55" s="21"/>
      <c r="G55" s="24"/>
      <c r="H55" s="25"/>
    </row>
  </sheetData>
  <mergeCells count="10">
    <mergeCell ref="B1:D1"/>
    <mergeCell ref="B2:H2"/>
    <mergeCell ref="D3:H3"/>
    <mergeCell ref="D4:H4"/>
    <mergeCell ref="D5:H5"/>
    <mergeCell ref="B7:B8"/>
    <mergeCell ref="C7:C8"/>
    <mergeCell ref="E7:E8"/>
    <mergeCell ref="F7:F8"/>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H70"/>
  <sheetViews>
    <sheetView view="pageBreakPreview" topLeftCell="A52" zoomScale="90" zoomScaleNormal="85" zoomScaleSheetLayoutView="90" workbookViewId="0">
      <selection activeCell="J62" sqref="J62"/>
    </sheetView>
  </sheetViews>
  <sheetFormatPr defaultRowHeight="12.75"/>
  <cols>
    <col min="1" max="1" width="14.28515625" customWidth="1"/>
    <col min="2" max="2" width="5.28515625" customWidth="1"/>
    <col min="3" max="3" width="6.85546875" customWidth="1"/>
    <col min="4" max="4" width="43.28515625" customWidth="1"/>
  </cols>
  <sheetData>
    <row r="1" spans="2:8" ht="15">
      <c r="B1" s="838" t="s">
        <v>12</v>
      </c>
      <c r="C1" s="838"/>
      <c r="D1" s="838"/>
      <c r="E1" s="559" t="s">
        <v>1525</v>
      </c>
      <c r="F1" s="559"/>
      <c r="G1" s="559"/>
      <c r="H1" s="559"/>
    </row>
    <row r="2" spans="2:8" ht="15">
      <c r="B2" s="839" t="s">
        <v>1526</v>
      </c>
      <c r="C2" s="839"/>
      <c r="D2" s="839"/>
      <c r="E2" s="839"/>
      <c r="F2" s="839"/>
      <c r="G2" s="839"/>
      <c r="H2" s="839"/>
    </row>
    <row r="3" spans="2:8" s="1" customFormat="1" ht="15">
      <c r="B3" s="2" t="s">
        <v>1</v>
      </c>
      <c r="D3" s="808" t="str">
        <f>'1,1'!D3</f>
        <v>Ražošanas ēka</v>
      </c>
      <c r="E3" s="808"/>
      <c r="F3" s="808"/>
      <c r="G3" s="808"/>
      <c r="H3" s="808"/>
    </row>
    <row r="4" spans="2:8" s="1" customFormat="1" ht="15">
      <c r="B4" s="2" t="s">
        <v>2</v>
      </c>
      <c r="D4" s="808" t="str">
        <f>'1,1'!D4</f>
        <v>Ražošanas ēkas Nr.7 jaunbūve</v>
      </c>
      <c r="E4" s="808"/>
      <c r="F4" s="808"/>
      <c r="G4" s="808"/>
      <c r="H4" s="808"/>
    </row>
    <row r="5" spans="2:8" s="1" customFormat="1" ht="15">
      <c r="B5" s="2" t="s">
        <v>3</v>
      </c>
      <c r="D5" s="808" t="str">
        <f>'1,1'!D5:H5</f>
        <v>Ventspils, Ventspils Augsto tehnoloģiju parks</v>
      </c>
      <c r="E5" s="808"/>
      <c r="F5" s="808"/>
      <c r="G5" s="808"/>
      <c r="H5" s="808"/>
    </row>
    <row r="6" spans="2:8" ht="15">
      <c r="B6" s="553"/>
      <c r="C6" s="553"/>
      <c r="D6" s="552"/>
      <c r="E6" s="552"/>
      <c r="F6" s="552"/>
      <c r="G6" s="552"/>
      <c r="H6" s="552"/>
    </row>
    <row r="7" spans="2:8" ht="14.25">
      <c r="B7" s="809" t="s">
        <v>4</v>
      </c>
      <c r="C7" s="810"/>
      <c r="D7" s="840" t="s">
        <v>6</v>
      </c>
      <c r="E7" s="813" t="s">
        <v>7</v>
      </c>
      <c r="F7" s="814" t="s">
        <v>8</v>
      </c>
      <c r="G7" s="561"/>
      <c r="H7" s="562"/>
    </row>
    <row r="8" spans="2:8" ht="46.15" customHeight="1">
      <c r="B8" s="809"/>
      <c r="C8" s="811"/>
      <c r="D8" s="841"/>
      <c r="E8" s="813"/>
      <c r="F8" s="814"/>
      <c r="G8" s="561"/>
      <c r="H8" s="562"/>
    </row>
    <row r="9" spans="2:8" ht="15.75">
      <c r="B9" s="565"/>
      <c r="C9" s="566">
        <v>0</v>
      </c>
      <c r="D9" s="594" t="s">
        <v>1526</v>
      </c>
      <c r="E9" s="567"/>
      <c r="F9" s="568"/>
      <c r="G9" s="561"/>
      <c r="H9" s="562"/>
    </row>
    <row r="10" spans="2:8" ht="15.75">
      <c r="B10" s="569"/>
      <c r="C10" s="570"/>
      <c r="D10" s="571" t="s">
        <v>1527</v>
      </c>
      <c r="E10" s="571"/>
      <c r="F10" s="571"/>
      <c r="G10" s="561"/>
      <c r="H10" s="562"/>
    </row>
    <row r="11" spans="2:8" ht="15.75">
      <c r="B11" s="569"/>
      <c r="C11" s="570"/>
      <c r="D11" s="572" t="s">
        <v>760</v>
      </c>
      <c r="E11" s="572"/>
      <c r="F11" s="572"/>
      <c r="G11" s="561"/>
      <c r="H11" s="562"/>
    </row>
    <row r="12" spans="2:8" ht="38.450000000000003" customHeight="1">
      <c r="B12" s="573" t="s">
        <v>1528</v>
      </c>
      <c r="C12" s="574"/>
      <c r="D12" s="575" t="s">
        <v>1529</v>
      </c>
      <c r="E12" s="576" t="s">
        <v>26</v>
      </c>
      <c r="F12" s="576">
        <v>6</v>
      </c>
      <c r="G12" s="561"/>
      <c r="H12" s="562"/>
    </row>
    <row r="13" spans="2:8" ht="20.85" customHeight="1">
      <c r="B13" s="573" t="s">
        <v>1530</v>
      </c>
      <c r="C13" s="574"/>
      <c r="D13" s="575" t="s">
        <v>1531</v>
      </c>
      <c r="E13" s="576" t="s">
        <v>26</v>
      </c>
      <c r="F13" s="576">
        <v>4</v>
      </c>
      <c r="G13" s="561"/>
      <c r="H13" s="562"/>
    </row>
    <row r="14" spans="2:8" ht="44.45" customHeight="1">
      <c r="B14" s="573" t="s">
        <v>1532</v>
      </c>
      <c r="C14" s="574"/>
      <c r="D14" s="577" t="s">
        <v>1533</v>
      </c>
      <c r="E14" s="578" t="s">
        <v>19</v>
      </c>
      <c r="F14" s="576">
        <v>8</v>
      </c>
      <c r="G14" s="561"/>
      <c r="H14" s="562"/>
    </row>
    <row r="15" spans="2:8" ht="42.2" customHeight="1">
      <c r="B15" s="573" t="s">
        <v>1534</v>
      </c>
      <c r="C15" s="574"/>
      <c r="D15" s="577" t="s">
        <v>1535</v>
      </c>
      <c r="E15" s="578" t="s">
        <v>19</v>
      </c>
      <c r="F15" s="576">
        <v>13</v>
      </c>
      <c r="G15" s="561"/>
      <c r="H15" s="562"/>
    </row>
    <row r="16" spans="2:8" ht="42.2" customHeight="1">
      <c r="B16" s="573" t="s">
        <v>1536</v>
      </c>
      <c r="C16" s="574"/>
      <c r="D16" s="575" t="s">
        <v>1537</v>
      </c>
      <c r="E16" s="576" t="s">
        <v>19</v>
      </c>
      <c r="F16" s="576">
        <v>68</v>
      </c>
      <c r="G16" s="561"/>
      <c r="H16" s="562"/>
    </row>
    <row r="17" spans="2:8" ht="38.450000000000003" customHeight="1">
      <c r="B17" s="573" t="s">
        <v>1538</v>
      </c>
      <c r="C17" s="574"/>
      <c r="D17" s="577" t="s">
        <v>1539</v>
      </c>
      <c r="E17" s="578" t="s">
        <v>19</v>
      </c>
      <c r="F17" s="576">
        <v>116</v>
      </c>
      <c r="G17" s="561"/>
      <c r="H17" s="562"/>
    </row>
    <row r="18" spans="2:8" ht="32.450000000000003" customHeight="1">
      <c r="B18" s="573" t="s">
        <v>1540</v>
      </c>
      <c r="C18" s="574"/>
      <c r="D18" s="577" t="s">
        <v>1541</v>
      </c>
      <c r="E18" s="578" t="s">
        <v>19</v>
      </c>
      <c r="F18" s="576">
        <v>36</v>
      </c>
      <c r="G18" s="561"/>
      <c r="H18" s="562"/>
    </row>
    <row r="19" spans="2:8" ht="43.15" customHeight="1">
      <c r="B19" s="573" t="s">
        <v>1542</v>
      </c>
      <c r="C19" s="574"/>
      <c r="D19" s="577" t="s">
        <v>1543</v>
      </c>
      <c r="E19" s="578" t="s">
        <v>19</v>
      </c>
      <c r="F19" s="576">
        <v>6</v>
      </c>
      <c r="G19" s="561"/>
      <c r="H19" s="562"/>
    </row>
    <row r="20" spans="2:8" ht="37.15" customHeight="1">
      <c r="B20" s="573" t="s">
        <v>1544</v>
      </c>
      <c r="C20" s="574"/>
      <c r="D20" s="575" t="s">
        <v>1545</v>
      </c>
      <c r="E20" s="576" t="s">
        <v>19</v>
      </c>
      <c r="F20" s="576">
        <v>68</v>
      </c>
      <c r="G20" s="561"/>
      <c r="H20" s="562"/>
    </row>
    <row r="21" spans="2:8" ht="35.450000000000003" customHeight="1">
      <c r="B21" s="573" t="s">
        <v>1546</v>
      </c>
      <c r="C21" s="574"/>
      <c r="D21" s="575" t="s">
        <v>1547</v>
      </c>
      <c r="E21" s="576" t="s">
        <v>19</v>
      </c>
      <c r="F21" s="576">
        <v>64</v>
      </c>
      <c r="G21" s="561"/>
      <c r="H21" s="562"/>
    </row>
    <row r="22" spans="2:8" ht="37.9" customHeight="1">
      <c r="B22" s="573" t="s">
        <v>1548</v>
      </c>
      <c r="C22" s="574"/>
      <c r="D22" s="575" t="s">
        <v>1549</v>
      </c>
      <c r="E22" s="576" t="s">
        <v>26</v>
      </c>
      <c r="F22" s="576">
        <v>4</v>
      </c>
      <c r="G22" s="561"/>
      <c r="H22" s="562"/>
    </row>
    <row r="23" spans="2:8" ht="32.450000000000003" customHeight="1">
      <c r="B23" s="573" t="s">
        <v>1550</v>
      </c>
      <c r="C23" s="574"/>
      <c r="D23" s="577" t="s">
        <v>1551</v>
      </c>
      <c r="E23" s="576" t="s">
        <v>26</v>
      </c>
      <c r="F23" s="576">
        <v>4</v>
      </c>
      <c r="G23" s="561"/>
      <c r="H23" s="562"/>
    </row>
    <row r="24" spans="2:8" ht="15.75">
      <c r="B24" s="569"/>
      <c r="C24" s="570"/>
      <c r="D24" s="572" t="s">
        <v>731</v>
      </c>
      <c r="E24" s="572"/>
      <c r="F24" s="572"/>
      <c r="G24" s="561"/>
      <c r="H24" s="562"/>
    </row>
    <row r="25" spans="2:8" ht="20.85" customHeight="1">
      <c r="B25" s="579" t="s">
        <v>1552</v>
      </c>
      <c r="C25" s="580"/>
      <c r="D25" s="581" t="s">
        <v>1553</v>
      </c>
      <c r="E25" s="582" t="s">
        <v>19</v>
      </c>
      <c r="F25" s="582">
        <v>158</v>
      </c>
      <c r="G25" s="561"/>
      <c r="H25" s="562"/>
    </row>
    <row r="26" spans="2:8" ht="35.450000000000003" customHeight="1">
      <c r="B26" s="579"/>
      <c r="C26" s="580"/>
      <c r="D26" s="581"/>
      <c r="E26" s="582"/>
      <c r="F26" s="582"/>
      <c r="G26" s="561"/>
      <c r="H26" s="562"/>
    </row>
    <row r="27" spans="2:8" ht="34.15" customHeight="1">
      <c r="B27" s="579" t="s">
        <v>1554</v>
      </c>
      <c r="C27" s="580"/>
      <c r="D27" s="583" t="s">
        <v>1555</v>
      </c>
      <c r="E27" s="582" t="s">
        <v>44</v>
      </c>
      <c r="F27" s="630">
        <v>4</v>
      </c>
      <c r="G27" s="561"/>
      <c r="H27" s="562"/>
    </row>
    <row r="28" spans="2:8" ht="22.15" customHeight="1">
      <c r="B28" s="579" t="s">
        <v>1556</v>
      </c>
      <c r="C28" s="580"/>
      <c r="D28" s="584" t="s">
        <v>1557</v>
      </c>
      <c r="E28" s="582" t="s">
        <v>19</v>
      </c>
      <c r="F28" s="582">
        <v>134</v>
      </c>
      <c r="G28" s="561"/>
      <c r="H28" s="562"/>
    </row>
    <row r="29" spans="2:8" ht="37.15" customHeight="1">
      <c r="B29" s="579" t="s">
        <v>1558</v>
      </c>
      <c r="C29" s="580"/>
      <c r="D29" s="584" t="s">
        <v>1559</v>
      </c>
      <c r="E29" s="582" t="s">
        <v>19</v>
      </c>
      <c r="F29" s="582">
        <v>68</v>
      </c>
      <c r="G29" s="561"/>
      <c r="H29" s="562"/>
    </row>
    <row r="30" spans="2:8" ht="22.15" customHeight="1">
      <c r="B30" s="579" t="s">
        <v>1560</v>
      </c>
      <c r="C30" s="580"/>
      <c r="D30" s="581" t="s">
        <v>1561</v>
      </c>
      <c r="E30" s="582" t="s">
        <v>44</v>
      </c>
      <c r="F30" s="582">
        <v>4</v>
      </c>
      <c r="G30" s="561"/>
      <c r="H30" s="562"/>
    </row>
    <row r="31" spans="2:8" ht="35.450000000000003" customHeight="1">
      <c r="B31" s="579"/>
      <c r="C31" s="580"/>
      <c r="D31" s="581"/>
      <c r="E31" s="582"/>
      <c r="F31" s="582"/>
      <c r="G31" s="561"/>
      <c r="H31" s="562"/>
    </row>
    <row r="32" spans="2:8" ht="20.85" customHeight="1">
      <c r="B32" s="579" t="s">
        <v>1562</v>
      </c>
      <c r="C32" s="580"/>
      <c r="D32" s="581" t="s">
        <v>1563</v>
      </c>
      <c r="E32" s="582" t="s">
        <v>19</v>
      </c>
      <c r="F32" s="582">
        <v>104</v>
      </c>
      <c r="G32" s="561"/>
      <c r="H32" s="562"/>
    </row>
    <row r="33" spans="2:8" ht="34.15" customHeight="1">
      <c r="B33" s="579" t="s">
        <v>1564</v>
      </c>
      <c r="C33" s="580"/>
      <c r="D33" s="581" t="s">
        <v>1565</v>
      </c>
      <c r="E33" s="582" t="s">
        <v>19</v>
      </c>
      <c r="F33" s="582">
        <v>36</v>
      </c>
      <c r="G33" s="561"/>
      <c r="H33" s="562"/>
    </row>
    <row r="34" spans="2:8" ht="36" customHeight="1">
      <c r="B34" s="579" t="s">
        <v>1566</v>
      </c>
      <c r="C34" s="580"/>
      <c r="D34" s="581" t="s">
        <v>1567</v>
      </c>
      <c r="E34" s="582" t="s">
        <v>19</v>
      </c>
      <c r="F34" s="582">
        <v>12</v>
      </c>
      <c r="G34" s="561"/>
      <c r="H34" s="562"/>
    </row>
    <row r="35" spans="2:8" ht="20.45" customHeight="1">
      <c r="B35" s="569"/>
      <c r="C35" s="570"/>
      <c r="D35" s="571" t="s">
        <v>1568</v>
      </c>
      <c r="E35" s="571"/>
      <c r="F35" s="571"/>
      <c r="G35" s="561"/>
      <c r="H35" s="562"/>
    </row>
    <row r="36" spans="2:8" ht="15.75">
      <c r="B36" s="569"/>
      <c r="C36" s="570"/>
      <c r="D36" s="572" t="s">
        <v>760</v>
      </c>
      <c r="E36" s="572"/>
      <c r="F36" s="572"/>
      <c r="G36" s="561"/>
      <c r="H36" s="562"/>
    </row>
    <row r="37" spans="2:8" ht="35.450000000000003" customHeight="1">
      <c r="B37" s="573" t="s">
        <v>1569</v>
      </c>
      <c r="C37" s="574"/>
      <c r="D37" s="575" t="s">
        <v>1570</v>
      </c>
      <c r="E37" s="576" t="s">
        <v>1571</v>
      </c>
      <c r="F37" s="576">
        <v>33</v>
      </c>
      <c r="G37" s="561"/>
      <c r="H37" s="562"/>
    </row>
    <row r="38" spans="2:8" ht="17.45" customHeight="1">
      <c r="B38" s="573" t="s">
        <v>1572</v>
      </c>
      <c r="C38" s="574"/>
      <c r="D38" s="575" t="s">
        <v>1401</v>
      </c>
      <c r="E38" s="576" t="s">
        <v>19</v>
      </c>
      <c r="F38" s="576">
        <v>40</v>
      </c>
      <c r="G38" s="561"/>
      <c r="H38" s="562"/>
    </row>
    <row r="39" spans="2:8" ht="20.45" customHeight="1">
      <c r="B39" s="573" t="s">
        <v>1573</v>
      </c>
      <c r="C39" s="574"/>
      <c r="D39" s="575" t="s">
        <v>1574</v>
      </c>
      <c r="E39" s="576" t="s">
        <v>296</v>
      </c>
      <c r="F39" s="576">
        <v>30</v>
      </c>
      <c r="G39" s="561"/>
      <c r="H39" s="562"/>
    </row>
    <row r="40" spans="2:8" ht="15.6" customHeight="1">
      <c r="B40" s="573" t="s">
        <v>1575</v>
      </c>
      <c r="C40" s="574"/>
      <c r="D40" s="585" t="s">
        <v>1402</v>
      </c>
      <c r="E40" s="586" t="s">
        <v>19</v>
      </c>
      <c r="F40" s="576">
        <v>40</v>
      </c>
      <c r="G40" s="561"/>
      <c r="H40" s="562"/>
    </row>
    <row r="41" spans="2:8" ht="35.450000000000003" customHeight="1">
      <c r="B41" s="573" t="s">
        <v>1576</v>
      </c>
      <c r="C41" s="574"/>
      <c r="D41" s="585" t="s">
        <v>1577</v>
      </c>
      <c r="E41" s="576" t="s">
        <v>26</v>
      </c>
      <c r="F41" s="576">
        <v>5</v>
      </c>
      <c r="G41" s="561"/>
      <c r="H41" s="562"/>
    </row>
    <row r="42" spans="2:8" ht="31.15" customHeight="1">
      <c r="B42" s="573" t="s">
        <v>1578</v>
      </c>
      <c r="C42" s="574"/>
      <c r="D42" s="587" t="s">
        <v>1579</v>
      </c>
      <c r="E42" s="576" t="s">
        <v>26</v>
      </c>
      <c r="F42" s="576">
        <v>1</v>
      </c>
      <c r="G42" s="561"/>
      <c r="H42" s="562"/>
    </row>
    <row r="43" spans="2:8" ht="29.85" customHeight="1">
      <c r="B43" s="573" t="s">
        <v>1580</v>
      </c>
      <c r="C43" s="574"/>
      <c r="D43" s="577" t="s">
        <v>1581</v>
      </c>
      <c r="E43" s="576" t="s">
        <v>26</v>
      </c>
      <c r="F43" s="576">
        <v>2</v>
      </c>
      <c r="G43" s="561"/>
      <c r="H43" s="562"/>
    </row>
    <row r="44" spans="2:8" ht="15.75">
      <c r="B44" s="573" t="s">
        <v>1582</v>
      </c>
      <c r="C44" s="574"/>
      <c r="D44" s="588" t="s">
        <v>1404</v>
      </c>
      <c r="E44" s="589" t="s">
        <v>19</v>
      </c>
      <c r="F44" s="590">
        <v>40</v>
      </c>
      <c r="G44" s="561"/>
      <c r="H44" s="562"/>
    </row>
    <row r="45" spans="2:8" ht="15.75">
      <c r="B45" s="569"/>
      <c r="C45" s="570"/>
      <c r="D45" s="572" t="s">
        <v>731</v>
      </c>
      <c r="E45" s="572"/>
      <c r="F45" s="572"/>
      <c r="G45" s="561"/>
      <c r="H45" s="562"/>
    </row>
    <row r="46" spans="2:8" ht="346.9" customHeight="1">
      <c r="B46" s="591" t="s">
        <v>1583</v>
      </c>
      <c r="C46" s="580"/>
      <c r="D46" s="581" t="s">
        <v>1584</v>
      </c>
      <c r="E46" s="582" t="s">
        <v>44</v>
      </c>
      <c r="F46" s="582">
        <v>1</v>
      </c>
      <c r="G46" s="561"/>
      <c r="H46" s="562"/>
    </row>
    <row r="47" spans="2:8" ht="172.15" customHeight="1">
      <c r="B47" s="591" t="s">
        <v>1585</v>
      </c>
      <c r="C47" s="580"/>
      <c r="D47" s="592" t="s">
        <v>1586</v>
      </c>
      <c r="E47" s="582" t="s">
        <v>44</v>
      </c>
      <c r="F47" s="582">
        <v>2</v>
      </c>
      <c r="G47" s="561"/>
      <c r="H47" s="562"/>
    </row>
    <row r="48" spans="2:8" ht="24.2" customHeight="1">
      <c r="B48" s="591" t="s">
        <v>1587</v>
      </c>
      <c r="C48" s="580"/>
      <c r="D48" s="584" t="s">
        <v>1588</v>
      </c>
      <c r="E48" s="582" t="s">
        <v>19</v>
      </c>
      <c r="F48" s="582">
        <v>40</v>
      </c>
      <c r="G48" s="561"/>
      <c r="H48" s="562"/>
    </row>
    <row r="49" spans="2:8" ht="34.9" customHeight="1">
      <c r="B49" s="591" t="s">
        <v>1589</v>
      </c>
      <c r="C49" s="580"/>
      <c r="D49" s="584" t="s">
        <v>1590</v>
      </c>
      <c r="E49" s="576" t="s">
        <v>26</v>
      </c>
      <c r="F49" s="582">
        <v>3</v>
      </c>
      <c r="G49" s="561"/>
      <c r="H49" s="562"/>
    </row>
    <row r="50" spans="2:8" ht="34.9" customHeight="1">
      <c r="B50" s="591" t="s">
        <v>1591</v>
      </c>
      <c r="C50" s="580"/>
      <c r="D50" s="584" t="s">
        <v>503</v>
      </c>
      <c r="E50" s="576" t="s">
        <v>26</v>
      </c>
      <c r="F50" s="582">
        <v>42</v>
      </c>
      <c r="G50" s="561"/>
      <c r="H50" s="562"/>
    </row>
    <row r="51" spans="2:8" ht="15.75">
      <c r="B51" s="591" t="s">
        <v>1592</v>
      </c>
      <c r="C51" s="580"/>
      <c r="D51" s="581" t="s">
        <v>1593</v>
      </c>
      <c r="E51" s="586" t="s">
        <v>674</v>
      </c>
      <c r="F51" s="586" t="s">
        <v>1594</v>
      </c>
      <c r="G51" s="561"/>
      <c r="H51" s="562"/>
    </row>
    <row r="52" spans="2:8" ht="15.75">
      <c r="B52" s="591" t="s">
        <v>1595</v>
      </c>
      <c r="C52" s="580"/>
      <c r="D52" s="581" t="s">
        <v>1596</v>
      </c>
      <c r="E52" s="586" t="s">
        <v>674</v>
      </c>
      <c r="F52" s="586" t="s">
        <v>1597</v>
      </c>
      <c r="G52" s="561"/>
      <c r="H52" s="562"/>
    </row>
    <row r="53" spans="2:8" ht="15.75">
      <c r="B53" s="591" t="s">
        <v>1598</v>
      </c>
      <c r="C53" s="580"/>
      <c r="D53" s="581" t="s">
        <v>1599</v>
      </c>
      <c r="E53" s="586" t="s">
        <v>296</v>
      </c>
      <c r="F53" s="586" t="s">
        <v>1600</v>
      </c>
      <c r="G53" s="561"/>
      <c r="H53" s="562"/>
    </row>
    <row r="54" spans="2:8" ht="15.75">
      <c r="B54" s="591" t="s">
        <v>1601</v>
      </c>
      <c r="C54" s="580"/>
      <c r="D54" s="581" t="s">
        <v>1602</v>
      </c>
      <c r="E54" s="586" t="s">
        <v>296</v>
      </c>
      <c r="F54" s="586" t="s">
        <v>1603</v>
      </c>
      <c r="G54" s="561"/>
      <c r="H54" s="562"/>
    </row>
    <row r="55" spans="2:8" ht="15.75">
      <c r="B55" s="591" t="s">
        <v>1604</v>
      </c>
      <c r="C55" s="580"/>
      <c r="D55" s="593" t="s">
        <v>1605</v>
      </c>
      <c r="E55" s="586" t="s">
        <v>19</v>
      </c>
      <c r="F55" s="586" t="s">
        <v>1606</v>
      </c>
      <c r="G55" s="561"/>
      <c r="H55" s="562"/>
    </row>
    <row r="56" spans="2:8" ht="63">
      <c r="B56" s="591" t="s">
        <v>1607</v>
      </c>
      <c r="C56" s="580"/>
      <c r="D56" s="593" t="s">
        <v>1608</v>
      </c>
      <c r="E56" s="576" t="s">
        <v>26</v>
      </c>
      <c r="F56" s="586" t="s">
        <v>1600</v>
      </c>
      <c r="G56" s="561"/>
      <c r="H56" s="562"/>
    </row>
    <row r="57" spans="2:8" ht="38.85" customHeight="1">
      <c r="B57" s="591" t="s">
        <v>1609</v>
      </c>
      <c r="C57" s="580"/>
      <c r="D57" s="593" t="s">
        <v>1610</v>
      </c>
      <c r="E57" s="586" t="s">
        <v>19</v>
      </c>
      <c r="F57" s="586" t="s">
        <v>1405</v>
      </c>
      <c r="G57" s="561"/>
      <c r="H57" s="562"/>
    </row>
    <row r="58" spans="2:8" ht="37.15" customHeight="1">
      <c r="B58" s="591" t="s">
        <v>1611</v>
      </c>
      <c r="C58" s="580"/>
      <c r="D58" s="593" t="s">
        <v>1612</v>
      </c>
      <c r="E58" s="586" t="s">
        <v>19</v>
      </c>
      <c r="F58" s="586" t="s">
        <v>1613</v>
      </c>
      <c r="G58" s="561"/>
      <c r="H58" s="562"/>
    </row>
    <row r="59" spans="2:8" ht="50.45" customHeight="1">
      <c r="B59" s="591" t="s">
        <v>1614</v>
      </c>
      <c r="C59" s="580"/>
      <c r="D59" s="593" t="s">
        <v>1615</v>
      </c>
      <c r="E59" s="582" t="s">
        <v>44</v>
      </c>
      <c r="F59" s="586" t="s">
        <v>1594</v>
      </c>
      <c r="G59" s="561"/>
      <c r="H59" s="562"/>
    </row>
    <row r="60" spans="2:8" ht="38.85" customHeight="1">
      <c r="B60" s="591" t="s">
        <v>1616</v>
      </c>
      <c r="C60" s="580"/>
      <c r="D60" s="593" t="s">
        <v>1617</v>
      </c>
      <c r="E60" s="582" t="s">
        <v>44</v>
      </c>
      <c r="F60" s="586" t="s">
        <v>1618</v>
      </c>
      <c r="G60" s="561"/>
      <c r="H60" s="562"/>
    </row>
    <row r="61" spans="2:8" ht="15.75">
      <c r="B61" s="569"/>
      <c r="C61" s="570"/>
      <c r="D61" s="571" t="s">
        <v>1433</v>
      </c>
      <c r="E61" s="571"/>
      <c r="F61" s="571"/>
      <c r="G61" s="561"/>
      <c r="H61" s="562"/>
    </row>
    <row r="62" spans="2:8" ht="15.75">
      <c r="B62" s="569"/>
      <c r="C62" s="570"/>
      <c r="D62" s="572" t="s">
        <v>760</v>
      </c>
      <c r="E62" s="572"/>
      <c r="F62" s="572"/>
      <c r="G62" s="561"/>
      <c r="H62" s="562"/>
    </row>
    <row r="63" spans="2:8" ht="26.45" customHeight="1">
      <c r="B63" s="573" t="s">
        <v>1619</v>
      </c>
      <c r="C63" s="574"/>
      <c r="D63" s="585" t="s">
        <v>1437</v>
      </c>
      <c r="E63" s="586" t="s">
        <v>19</v>
      </c>
      <c r="F63" s="576">
        <v>150</v>
      </c>
      <c r="G63" s="561"/>
      <c r="H63" s="562"/>
    </row>
    <row r="64" spans="2:8" ht="22.9" customHeight="1">
      <c r="B64" s="573" t="s">
        <v>1620</v>
      </c>
      <c r="C64" s="574"/>
      <c r="D64" s="585" t="s">
        <v>1439</v>
      </c>
      <c r="E64" s="586" t="s">
        <v>19</v>
      </c>
      <c r="F64" s="576">
        <v>150</v>
      </c>
      <c r="G64" s="561"/>
      <c r="H64" s="562"/>
    </row>
    <row r="65" spans="1:8" ht="20.85" customHeight="1">
      <c r="B65" s="573" t="s">
        <v>1621</v>
      </c>
      <c r="C65" s="574"/>
      <c r="D65" s="585" t="s">
        <v>1440</v>
      </c>
      <c r="E65" s="586" t="s">
        <v>1441</v>
      </c>
      <c r="F65" s="576">
        <v>1</v>
      </c>
      <c r="G65" s="561"/>
      <c r="H65" s="562"/>
    </row>
    <row r="66" spans="1:8" ht="36.75" customHeight="1">
      <c r="B66" s="573" t="s">
        <v>1622</v>
      </c>
      <c r="C66" s="574"/>
      <c r="D66" s="585" t="s">
        <v>1623</v>
      </c>
      <c r="E66" s="586" t="s">
        <v>1624</v>
      </c>
      <c r="F66" s="576">
        <v>8</v>
      </c>
      <c r="G66" s="561"/>
      <c r="H66" s="562"/>
    </row>
    <row r="67" spans="1:8" ht="14.25">
      <c r="B67" s="555"/>
      <c r="C67" s="556"/>
      <c r="D67" s="557"/>
      <c r="E67" s="558"/>
      <c r="F67" s="560"/>
      <c r="G67" s="563"/>
      <c r="H67" s="564"/>
    </row>
    <row r="69" spans="1:8">
      <c r="B69" s="554"/>
      <c r="C69" s="551" t="s">
        <v>9</v>
      </c>
      <c r="D69" s="554"/>
      <c r="E69" s="554"/>
      <c r="F69" s="554"/>
      <c r="G69" s="554"/>
      <c r="H69" s="554"/>
    </row>
    <row r="70" spans="1:8" ht="60" customHeight="1">
      <c r="A70" s="799" t="s">
        <v>1625</v>
      </c>
      <c r="B70" s="799"/>
      <c r="C70" s="799"/>
      <c r="D70" s="799"/>
      <c r="E70" s="799"/>
      <c r="F70" s="799"/>
      <c r="G70" s="842"/>
      <c r="H70" s="842"/>
    </row>
  </sheetData>
  <mergeCells count="11">
    <mergeCell ref="B1:D1"/>
    <mergeCell ref="B2:H2"/>
    <mergeCell ref="D3:H3"/>
    <mergeCell ref="D4:H4"/>
    <mergeCell ref="D5:H5"/>
    <mergeCell ref="B7:B8"/>
    <mergeCell ref="C7:C8"/>
    <mergeCell ref="D7:D8"/>
    <mergeCell ref="E7:E8"/>
    <mergeCell ref="F7:F8"/>
    <mergeCell ref="A70:F70"/>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7" zoomScale="90" zoomScaleNormal="100" zoomScaleSheetLayoutView="90" workbookViewId="0">
      <selection activeCell="E56" sqref="E56"/>
    </sheetView>
  </sheetViews>
  <sheetFormatPr defaultColWidth="9.140625" defaultRowHeight="12.75"/>
  <cols>
    <col min="1" max="1" width="10.28515625" style="371" customWidth="1"/>
    <col min="2" max="2" width="12.7109375" style="371" customWidth="1"/>
    <col min="3" max="3" width="32.7109375" style="371" customWidth="1"/>
    <col min="4" max="4" width="10" style="371" customWidth="1"/>
    <col min="5" max="5" width="13.28515625" style="371" customWidth="1"/>
    <col min="6" max="6" width="13.7109375" style="371" customWidth="1"/>
    <col min="7" max="7" width="17.7109375" style="371" customWidth="1"/>
    <col min="8" max="8" width="12.85546875" style="371" customWidth="1"/>
    <col min="9" max="9" width="16" style="371" customWidth="1"/>
    <col min="10" max="16384" width="9.140625" style="371"/>
  </cols>
  <sheetData>
    <row r="1" spans="1:9" ht="18">
      <c r="A1" s="370"/>
    </row>
    <row r="2" spans="1:9" ht="18" customHeight="1">
      <c r="A2" s="794" t="s">
        <v>1507</v>
      </c>
      <c r="B2" s="794"/>
      <c r="C2" s="794"/>
      <c r="D2" s="794"/>
      <c r="E2" s="794"/>
      <c r="F2" s="794"/>
      <c r="G2" s="794"/>
      <c r="H2" s="794"/>
      <c r="I2" s="794"/>
    </row>
    <row r="3" spans="1:9" ht="18">
      <c r="C3" s="372"/>
      <c r="D3" s="373"/>
      <c r="F3" s="374"/>
      <c r="G3" s="374"/>
      <c r="H3" s="374"/>
      <c r="I3" s="374"/>
    </row>
    <row r="4" spans="1:9" ht="18">
      <c r="C4" s="372"/>
      <c r="D4" s="373"/>
      <c r="F4" s="374"/>
      <c r="G4" s="374"/>
      <c r="H4" s="374"/>
      <c r="I4" s="374"/>
    </row>
    <row r="5" spans="1:9">
      <c r="A5" s="375"/>
    </row>
    <row r="6" spans="1:9" ht="18">
      <c r="A6" s="795" t="str">
        <f>[3]Koptame!C24</f>
        <v>Teritorijas labiekārtošana</v>
      </c>
      <c r="B6" s="796"/>
      <c r="C6" s="796"/>
      <c r="D6" s="796"/>
      <c r="E6" s="796"/>
      <c r="F6" s="796"/>
      <c r="G6" s="796"/>
      <c r="H6" s="796"/>
      <c r="I6" s="797"/>
    </row>
    <row r="7" spans="1:9">
      <c r="A7" s="375"/>
    </row>
    <row r="8" spans="1:9" ht="15">
      <c r="A8" s="798" t="s">
        <v>1446</v>
      </c>
      <c r="B8" s="798"/>
      <c r="C8" s="787" t="str">
        <f>[3]Koptame!C11</f>
        <v>Ražošanas ēka</v>
      </c>
      <c r="D8" s="787"/>
      <c r="E8" s="787"/>
      <c r="F8" s="787"/>
      <c r="G8" s="787"/>
      <c r="H8" s="787"/>
      <c r="I8" s="787"/>
    </row>
    <row r="9" spans="1:9" ht="15.75" customHeight="1">
      <c r="A9" s="786" t="s">
        <v>1447</v>
      </c>
      <c r="B9" s="786"/>
      <c r="C9" s="787" t="str">
        <f>[3]Koptame!C12</f>
        <v>Ražošanas ēkas Nr.7 jaunbūve</v>
      </c>
      <c r="D9" s="787"/>
      <c r="E9" s="787"/>
      <c r="F9" s="787"/>
      <c r="G9" s="787"/>
      <c r="H9" s="787"/>
      <c r="I9" s="787"/>
    </row>
    <row r="10" spans="1:9" ht="15">
      <c r="A10" s="786" t="s">
        <v>1448</v>
      </c>
      <c r="B10" s="786"/>
      <c r="C10" s="787" t="str">
        <f>[3]Koptame!C13</f>
        <v>Ventspils, Ventspils Augsto tehnoloģiju parks</v>
      </c>
      <c r="D10" s="787"/>
      <c r="E10" s="787"/>
      <c r="F10" s="787"/>
      <c r="G10" s="787"/>
      <c r="H10" s="787"/>
      <c r="I10" s="787"/>
    </row>
    <row r="11" spans="1:9" ht="15">
      <c r="A11" s="786"/>
      <c r="B11" s="786"/>
      <c r="C11" s="376">
        <f>[3]Koptame!C14</f>
        <v>0</v>
      </c>
      <c r="D11" s="374"/>
      <c r="F11" s="377"/>
      <c r="G11" s="377"/>
      <c r="H11" s="377"/>
      <c r="I11" s="377"/>
    </row>
    <row r="12" spans="1:9" ht="15.2" customHeight="1">
      <c r="A12" s="378"/>
      <c r="B12" s="378"/>
      <c r="C12" s="374"/>
      <c r="D12" s="374"/>
      <c r="F12" s="377"/>
      <c r="G12" s="377"/>
      <c r="H12" s="377"/>
      <c r="I12" s="377"/>
    </row>
    <row r="13" spans="1:9" ht="18" customHeight="1">
      <c r="A13" s="379"/>
      <c r="F13" s="788" t="s">
        <v>1458</v>
      </c>
      <c r="G13" s="789"/>
      <c r="H13" s="380">
        <f>E27</f>
        <v>0</v>
      </c>
      <c r="I13" s="381"/>
    </row>
    <row r="14" spans="1:9" ht="18">
      <c r="A14" s="379"/>
      <c r="F14" s="788" t="s">
        <v>1459</v>
      </c>
      <c r="G14" s="789"/>
      <c r="H14" s="380">
        <f>I23</f>
        <v>0</v>
      </c>
      <c r="I14" s="381"/>
    </row>
    <row r="15" spans="1:9" ht="14.25">
      <c r="G15" s="382" t="str">
        <f>[3]Koptame!D16</f>
        <v xml:space="preserve">Tāme sastādīta:  </v>
      </c>
    </row>
    <row r="16" spans="1:9" ht="14.25">
      <c r="G16" s="382"/>
    </row>
    <row r="17" spans="1:9" ht="15">
      <c r="A17" s="384"/>
    </row>
    <row r="18" spans="1:9" ht="51.2" customHeight="1">
      <c r="A18" s="783" t="s">
        <v>4</v>
      </c>
      <c r="B18" s="783" t="s">
        <v>1460</v>
      </c>
      <c r="C18" s="790" t="s">
        <v>1461</v>
      </c>
      <c r="D18" s="791"/>
      <c r="E18" s="783" t="s">
        <v>1462</v>
      </c>
      <c r="F18" s="783" t="s">
        <v>1463</v>
      </c>
      <c r="G18" s="783"/>
      <c r="H18" s="783"/>
      <c r="I18" s="783" t="s">
        <v>1464</v>
      </c>
    </row>
    <row r="19" spans="1:9" ht="40.9" customHeight="1">
      <c r="A19" s="783"/>
      <c r="B19" s="783"/>
      <c r="C19" s="792"/>
      <c r="D19" s="793"/>
      <c r="E19" s="783"/>
      <c r="F19" s="385" t="s">
        <v>1465</v>
      </c>
      <c r="G19" s="385" t="s">
        <v>1498</v>
      </c>
      <c r="H19" s="385" t="s">
        <v>1467</v>
      </c>
      <c r="I19" s="783"/>
    </row>
    <row r="20" spans="1:9" ht="18">
      <c r="A20" s="386"/>
      <c r="B20" s="387"/>
      <c r="C20" s="784"/>
      <c r="D20" s="785"/>
      <c r="E20" s="387"/>
      <c r="F20" s="387"/>
      <c r="G20" s="387"/>
      <c r="H20" s="387"/>
      <c r="I20" s="388"/>
    </row>
    <row r="21" spans="1:9">
      <c r="A21" s="389">
        <v>1</v>
      </c>
      <c r="B21" s="390" t="s">
        <v>1508</v>
      </c>
      <c r="C21" s="777" t="s">
        <v>880</v>
      </c>
      <c r="D21" s="778"/>
      <c r="E21" s="391"/>
      <c r="F21" s="391"/>
      <c r="G21" s="391"/>
      <c r="H21" s="391"/>
      <c r="I21" s="392"/>
    </row>
    <row r="22" spans="1:9">
      <c r="A22" s="393"/>
      <c r="B22" s="394"/>
      <c r="C22" s="779"/>
      <c r="D22" s="780"/>
      <c r="E22" s="395"/>
      <c r="F22" s="395"/>
      <c r="G22" s="395"/>
      <c r="H22" s="395"/>
      <c r="I22" s="396"/>
    </row>
    <row r="23" spans="1:9" ht="16.5" customHeight="1">
      <c r="A23" s="397"/>
      <c r="B23" s="397"/>
      <c r="C23" s="398" t="s">
        <v>5</v>
      </c>
      <c r="D23" s="398"/>
      <c r="E23" s="399">
        <f>SUM(E21:E22)</f>
        <v>0</v>
      </c>
      <c r="F23" s="399">
        <f>SUM(F21:F22)</f>
        <v>0</v>
      </c>
      <c r="G23" s="399">
        <f>SUM(G21:G22)</f>
        <v>0</v>
      </c>
      <c r="H23" s="399">
        <f>SUM(H21:H22)</f>
        <v>0</v>
      </c>
      <c r="I23" s="399">
        <f>SUM(I21:I22)</f>
        <v>0</v>
      </c>
    </row>
    <row r="24" spans="1:9" ht="15.75">
      <c r="A24" s="781" t="s">
        <v>1478</v>
      </c>
      <c r="B24" s="781"/>
      <c r="C24" s="781"/>
      <c r="D24" s="400">
        <f>[3]kops1!$D$34</f>
        <v>0</v>
      </c>
      <c r="E24" s="401">
        <f>ROUND(E23*D24,2)</f>
        <v>0</v>
      </c>
      <c r="F24" s="401">
        <f>ROUND(F23*D24,2)</f>
        <v>0</v>
      </c>
      <c r="G24" s="401">
        <f>ROUND(G23*D24,2)</f>
        <v>0</v>
      </c>
      <c r="H24" s="401">
        <f>ROUND(H23*D24,2)</f>
        <v>0</v>
      </c>
      <c r="I24" s="401"/>
    </row>
    <row r="25" spans="1:9" ht="15.75">
      <c r="A25" s="402"/>
      <c r="B25" s="402"/>
      <c r="C25" s="403" t="s">
        <v>1479</v>
      </c>
      <c r="D25" s="400"/>
      <c r="E25" s="401">
        <f>E24*0.1</f>
        <v>0</v>
      </c>
      <c r="F25" s="401"/>
      <c r="G25" s="401"/>
      <c r="H25" s="401"/>
      <c r="I25" s="401"/>
    </row>
    <row r="26" spans="1:9" ht="15.75">
      <c r="A26" s="781" t="s">
        <v>1480</v>
      </c>
      <c r="B26" s="781"/>
      <c r="C26" s="781"/>
      <c r="D26" s="400">
        <f>[3]kops1!$D$36</f>
        <v>0</v>
      </c>
      <c r="E26" s="401">
        <f>ROUND(E23*D26,2)</f>
        <v>0</v>
      </c>
      <c r="F26" s="401">
        <f>ROUND(F23*D26,2)</f>
        <v>0</v>
      </c>
      <c r="G26" s="401">
        <f>ROUND(G23*D26,2)</f>
        <v>0</v>
      </c>
      <c r="H26" s="401">
        <f>ROUND(H23*D26,2)</f>
        <v>0</v>
      </c>
      <c r="I26" s="401"/>
    </row>
    <row r="27" spans="1:9" ht="18" customHeight="1">
      <c r="A27" s="782"/>
      <c r="B27" s="782"/>
      <c r="C27" s="398" t="s">
        <v>1481</v>
      </c>
      <c r="D27" s="398"/>
      <c r="E27" s="404">
        <f>SUM(F27:H27)</f>
        <v>0</v>
      </c>
      <c r="F27" s="404">
        <f>SUM(F23:F26)</f>
        <v>0</v>
      </c>
      <c r="G27" s="404">
        <f>SUM(G23:G26)</f>
        <v>0</v>
      </c>
      <c r="H27" s="404">
        <f>SUM(H23:H26)</f>
        <v>0</v>
      </c>
      <c r="I27" s="401"/>
    </row>
    <row r="28" spans="1:9" ht="18">
      <c r="A28" s="405"/>
    </row>
    <row r="29" spans="1:9" ht="18">
      <c r="A29" s="405"/>
    </row>
    <row r="30" spans="1:9" ht="14.25">
      <c r="A30" s="406"/>
      <c r="B30" s="27" t="s">
        <v>0</v>
      </c>
      <c r="C30" s="26"/>
      <c r="F30" s="377"/>
    </row>
    <row r="31" spans="1:9" ht="14.25">
      <c r="A31" s="377"/>
      <c r="B31" s="26"/>
      <c r="C31" s="12"/>
      <c r="D31" s="407"/>
      <c r="E31" s="407"/>
      <c r="F31" s="377"/>
    </row>
    <row r="32" spans="1:9" ht="14.25">
      <c r="A32" s="408"/>
      <c r="B32" s="27"/>
      <c r="C32" s="13"/>
      <c r="D32" s="377"/>
      <c r="E32" s="377"/>
      <c r="F32" s="377"/>
    </row>
    <row r="33" spans="2:3" ht="14.25">
      <c r="B33" s="27"/>
      <c r="C33" s="13"/>
    </row>
    <row r="34" spans="2:3" ht="14.25">
      <c r="B34" s="27"/>
      <c r="C34" s="13"/>
    </row>
    <row r="35" spans="2:3" ht="14.25">
      <c r="B35" s="365"/>
      <c r="C35" s="357"/>
    </row>
    <row r="36" spans="2:3" ht="14.25">
      <c r="B36" s="27" t="str">
        <f>[3]Koptame!B39</f>
        <v>Pārbaudīja:</v>
      </c>
      <c r="C36" s="337"/>
    </row>
    <row r="37" spans="2:3" ht="14.25">
      <c r="B37" s="26"/>
      <c r="C37" s="12"/>
    </row>
    <row r="38" spans="2:3" ht="14.25">
      <c r="B38" s="27"/>
      <c r="C38" s="13"/>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B1:J87"/>
  <sheetViews>
    <sheetView showZeros="0" view="pageBreakPreview" topLeftCell="A55" zoomScale="80" zoomScaleNormal="100" zoomScaleSheetLayoutView="80" workbookViewId="0">
      <selection activeCell="I79" sqref="I79"/>
    </sheetView>
  </sheetViews>
  <sheetFormatPr defaultColWidth="9.140625" defaultRowHeight="14.25"/>
  <cols>
    <col min="1" max="1" width="9.140625" style="1"/>
    <col min="2" max="2" width="12.140625" style="1" customWidth="1"/>
    <col min="3" max="3" width="16.28515625" style="1" hidden="1" customWidth="1"/>
    <col min="4" max="4" width="59.425781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4,1</v>
      </c>
      <c r="F1" s="14"/>
      <c r="G1" s="14"/>
      <c r="H1" s="14"/>
    </row>
    <row r="2" spans="2:8" s="3" customFormat="1" ht="15">
      <c r="B2" s="801" t="str">
        <f>D9</f>
        <v>Teritorijas labiekārtošana</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06"/>
      <c r="C9" s="107"/>
      <c r="D9" s="108" t="s">
        <v>880</v>
      </c>
      <c r="E9" s="109"/>
      <c r="F9" s="110"/>
      <c r="G9" s="22"/>
      <c r="H9" s="23"/>
    </row>
    <row r="10" spans="2:8" ht="15">
      <c r="B10" s="111"/>
      <c r="C10" s="112"/>
      <c r="D10" s="113" t="s">
        <v>834</v>
      </c>
      <c r="E10" s="114"/>
      <c r="F10" s="115"/>
      <c r="G10" s="22"/>
      <c r="H10" s="23"/>
    </row>
    <row r="11" spans="2:8" ht="15">
      <c r="B11" s="116">
        <v>1</v>
      </c>
      <c r="C11" s="19"/>
      <c r="D11" s="117" t="s">
        <v>835</v>
      </c>
      <c r="E11" s="118" t="s">
        <v>44</v>
      </c>
      <c r="F11" s="413">
        <v>1</v>
      </c>
      <c r="G11" s="22"/>
      <c r="H11" s="23"/>
    </row>
    <row r="12" spans="2:8" ht="25.5">
      <c r="B12" s="116">
        <v>2</v>
      </c>
      <c r="C12" s="19"/>
      <c r="D12" s="117" t="s">
        <v>836</v>
      </c>
      <c r="E12" s="118" t="s">
        <v>525</v>
      </c>
      <c r="F12" s="413">
        <v>1</v>
      </c>
      <c r="G12" s="22"/>
      <c r="H12" s="23"/>
    </row>
    <row r="13" spans="2:8" ht="15">
      <c r="B13" s="116"/>
      <c r="C13" s="19"/>
      <c r="D13" s="113" t="s">
        <v>837</v>
      </c>
      <c r="E13" s="118"/>
      <c r="F13" s="413"/>
      <c r="G13" s="22"/>
      <c r="H13" s="23"/>
    </row>
    <row r="14" spans="2:8" ht="25.5">
      <c r="B14" s="119">
        <v>3</v>
      </c>
      <c r="C14" s="19"/>
      <c r="D14" s="120" t="s">
        <v>838</v>
      </c>
      <c r="E14" s="121" t="s">
        <v>296</v>
      </c>
      <c r="F14" s="414">
        <f>F18+F30+F71+F24</f>
        <v>5389</v>
      </c>
      <c r="G14" s="22"/>
      <c r="H14" s="23"/>
    </row>
    <row r="15" spans="2:8">
      <c r="B15" s="119">
        <v>4</v>
      </c>
      <c r="C15" s="19"/>
      <c r="D15" s="120" t="s">
        <v>839</v>
      </c>
      <c r="E15" s="121" t="s">
        <v>296</v>
      </c>
      <c r="F15" s="414">
        <f>F14</f>
        <v>5389</v>
      </c>
      <c r="G15" s="22"/>
      <c r="H15" s="23"/>
    </row>
    <row r="16" spans="2:8" ht="15">
      <c r="B16" s="116"/>
      <c r="C16" s="19"/>
      <c r="D16" s="113" t="s">
        <v>840</v>
      </c>
      <c r="E16" s="118"/>
      <c r="F16" s="413"/>
      <c r="G16" s="22"/>
      <c r="H16" s="23"/>
    </row>
    <row r="17" spans="2:8" ht="25.5">
      <c r="B17" s="116"/>
      <c r="C17" s="19"/>
      <c r="D17" s="122" t="s">
        <v>841</v>
      </c>
      <c r="E17" s="118"/>
      <c r="F17" s="413"/>
      <c r="G17" s="22"/>
      <c r="H17" s="23"/>
    </row>
    <row r="18" spans="2:8" ht="15">
      <c r="B18" s="116">
        <v>5</v>
      </c>
      <c r="C18" s="19"/>
      <c r="D18" s="117" t="s">
        <v>842</v>
      </c>
      <c r="E18" s="118" t="s">
        <v>296</v>
      </c>
      <c r="F18" s="413">
        <v>3503</v>
      </c>
      <c r="G18" s="22"/>
      <c r="H18" s="23"/>
    </row>
    <row r="19" spans="2:8" ht="15">
      <c r="B19" s="116">
        <v>6</v>
      </c>
      <c r="C19" s="19"/>
      <c r="D19" s="117" t="s">
        <v>843</v>
      </c>
      <c r="E19" s="118" t="s">
        <v>296</v>
      </c>
      <c r="F19" s="413">
        <f>F18</f>
        <v>3503</v>
      </c>
      <c r="G19" s="22"/>
      <c r="H19" s="23"/>
    </row>
    <row r="20" spans="2:8" ht="25.5">
      <c r="B20" s="116">
        <v>7</v>
      </c>
      <c r="C20" s="19"/>
      <c r="D20" s="117" t="s">
        <v>844</v>
      </c>
      <c r="E20" s="118" t="s">
        <v>296</v>
      </c>
      <c r="F20" s="413">
        <f>F19</f>
        <v>3503</v>
      </c>
      <c r="G20" s="22"/>
      <c r="H20" s="23"/>
    </row>
    <row r="21" spans="2:8" ht="25.5">
      <c r="B21" s="116">
        <v>8</v>
      </c>
      <c r="C21" s="19"/>
      <c r="D21" s="117" t="s">
        <v>1334</v>
      </c>
      <c r="E21" s="118" t="s">
        <v>296</v>
      </c>
      <c r="F21" s="413">
        <f>F20</f>
        <v>3503</v>
      </c>
      <c r="G21" s="22"/>
      <c r="H21" s="23"/>
    </row>
    <row r="22" spans="2:8" ht="15">
      <c r="B22" s="116">
        <v>9</v>
      </c>
      <c r="C22" s="19"/>
      <c r="D22" s="117" t="s">
        <v>845</v>
      </c>
      <c r="E22" s="118" t="s">
        <v>296</v>
      </c>
      <c r="F22" s="413">
        <f>F21</f>
        <v>3503</v>
      </c>
      <c r="G22" s="22"/>
      <c r="H22" s="23"/>
    </row>
    <row r="23" spans="2:8" ht="25.5">
      <c r="B23" s="116"/>
      <c r="C23" s="19"/>
      <c r="D23" s="122" t="s">
        <v>1335</v>
      </c>
      <c r="E23" s="118"/>
      <c r="F23" s="413"/>
      <c r="G23" s="22"/>
      <c r="H23" s="23"/>
    </row>
    <row r="24" spans="2:8" ht="15">
      <c r="B24" s="116">
        <v>10</v>
      </c>
      <c r="C24" s="19"/>
      <c r="D24" s="117" t="s">
        <v>842</v>
      </c>
      <c r="E24" s="118" t="s">
        <v>296</v>
      </c>
      <c r="F24" s="413">
        <v>165</v>
      </c>
      <c r="G24" s="22"/>
      <c r="H24" s="23"/>
    </row>
    <row r="25" spans="2:8" ht="15">
      <c r="B25" s="116">
        <v>11</v>
      </c>
      <c r="C25" s="19"/>
      <c r="D25" s="117" t="s">
        <v>843</v>
      </c>
      <c r="E25" s="118" t="s">
        <v>296</v>
      </c>
      <c r="F25" s="413">
        <f>F24</f>
        <v>165</v>
      </c>
      <c r="G25" s="22"/>
      <c r="H25" s="23"/>
    </row>
    <row r="26" spans="2:8" ht="25.5">
      <c r="B26" s="116">
        <v>12</v>
      </c>
      <c r="C26" s="19"/>
      <c r="D26" s="117" t="s">
        <v>1336</v>
      </c>
      <c r="E26" s="118" t="s">
        <v>296</v>
      </c>
      <c r="F26" s="413">
        <f>F25</f>
        <v>165</v>
      </c>
      <c r="G26" s="22"/>
      <c r="H26" s="23"/>
    </row>
    <row r="27" spans="2:8" ht="25.5">
      <c r="B27" s="116">
        <v>13</v>
      </c>
      <c r="C27" s="19"/>
      <c r="D27" s="117" t="s">
        <v>1337</v>
      </c>
      <c r="E27" s="118" t="s">
        <v>296</v>
      </c>
      <c r="F27" s="413">
        <f>F26</f>
        <v>165</v>
      </c>
      <c r="G27" s="22"/>
      <c r="H27" s="23"/>
    </row>
    <row r="28" spans="2:8" ht="15">
      <c r="B28" s="116">
        <v>14</v>
      </c>
      <c r="C28" s="19"/>
      <c r="D28" s="117" t="s">
        <v>845</v>
      </c>
      <c r="E28" s="118" t="s">
        <v>296</v>
      </c>
      <c r="F28" s="413">
        <f>F27</f>
        <v>165</v>
      </c>
      <c r="G28" s="22"/>
      <c r="H28" s="23"/>
    </row>
    <row r="29" spans="2:8" ht="38.25">
      <c r="B29" s="116"/>
      <c r="C29" s="19"/>
      <c r="D29" s="122" t="s">
        <v>846</v>
      </c>
      <c r="E29" s="118"/>
      <c r="F29" s="413"/>
      <c r="G29" s="22"/>
      <c r="H29" s="23"/>
    </row>
    <row r="30" spans="2:8" ht="25.5">
      <c r="B30" s="116">
        <v>15</v>
      </c>
      <c r="C30" s="19"/>
      <c r="D30" s="117" t="s">
        <v>847</v>
      </c>
      <c r="E30" s="118" t="s">
        <v>296</v>
      </c>
      <c r="F30" s="413">
        <f>318+63</f>
        <v>381</v>
      </c>
      <c r="G30" s="22"/>
      <c r="H30" s="23"/>
    </row>
    <row r="31" spans="2:8" ht="25.5">
      <c r="B31" s="116">
        <v>16</v>
      </c>
      <c r="C31" s="19"/>
      <c r="D31" s="117" t="s">
        <v>848</v>
      </c>
      <c r="E31" s="118" t="s">
        <v>296</v>
      </c>
      <c r="F31" s="413">
        <f t="shared" ref="F31:F32" si="0">318+63</f>
        <v>381</v>
      </c>
      <c r="G31" s="22"/>
      <c r="H31" s="23"/>
    </row>
    <row r="32" spans="2:8" ht="15">
      <c r="B32" s="116">
        <v>17</v>
      </c>
      <c r="C32" s="19"/>
      <c r="D32" s="117" t="s">
        <v>845</v>
      </c>
      <c r="E32" s="118" t="s">
        <v>296</v>
      </c>
      <c r="F32" s="413">
        <f t="shared" si="0"/>
        <v>381</v>
      </c>
      <c r="G32" s="22"/>
      <c r="H32" s="23"/>
    </row>
    <row r="33" spans="2:8" ht="15">
      <c r="B33" s="116"/>
      <c r="C33" s="19"/>
      <c r="D33" s="122" t="s">
        <v>849</v>
      </c>
      <c r="E33" s="118"/>
      <c r="F33" s="413"/>
      <c r="G33" s="22"/>
      <c r="H33" s="23"/>
    </row>
    <row r="34" spans="2:8" ht="15">
      <c r="B34" s="116">
        <v>18</v>
      </c>
      <c r="C34" s="19"/>
      <c r="D34" s="117" t="s">
        <v>850</v>
      </c>
      <c r="E34" s="118" t="s">
        <v>296</v>
      </c>
      <c r="F34" s="413">
        <f>3503+165</f>
        <v>3668</v>
      </c>
      <c r="G34" s="22"/>
      <c r="H34" s="23"/>
    </row>
    <row r="35" spans="2:8" ht="15">
      <c r="B35" s="116">
        <v>19</v>
      </c>
      <c r="C35" s="19"/>
      <c r="D35" s="117" t="s">
        <v>851</v>
      </c>
      <c r="E35" s="118" t="s">
        <v>296</v>
      </c>
      <c r="F35" s="413">
        <v>318</v>
      </c>
      <c r="G35" s="22"/>
      <c r="H35" s="23"/>
    </row>
    <row r="36" spans="2:8" ht="15">
      <c r="B36" s="116">
        <v>20</v>
      </c>
      <c r="C36" s="19"/>
      <c r="D36" s="117" t="s">
        <v>852</v>
      </c>
      <c r="E36" s="118" t="s">
        <v>296</v>
      </c>
      <c r="F36" s="413">
        <v>63</v>
      </c>
      <c r="G36" s="22"/>
      <c r="H36" s="23"/>
    </row>
    <row r="37" spans="2:8" ht="15">
      <c r="B37" s="116"/>
      <c r="C37" s="19"/>
      <c r="D37" s="122" t="s">
        <v>853</v>
      </c>
      <c r="E37" s="118"/>
      <c r="F37" s="413"/>
      <c r="G37" s="22"/>
      <c r="H37" s="23"/>
    </row>
    <row r="38" spans="2:8" ht="25.5">
      <c r="B38" s="123">
        <v>21</v>
      </c>
      <c r="C38" s="112"/>
      <c r="D38" s="124" t="s">
        <v>854</v>
      </c>
      <c r="E38" s="125" t="s">
        <v>19</v>
      </c>
      <c r="F38" s="415">
        <v>455</v>
      </c>
      <c r="G38" s="22"/>
      <c r="H38" s="23"/>
    </row>
    <row r="39" spans="2:8" ht="25.5">
      <c r="B39" s="126">
        <v>22</v>
      </c>
      <c r="C39" s="112"/>
      <c r="D39" s="127" t="s">
        <v>855</v>
      </c>
      <c r="E39" s="114" t="s">
        <v>19</v>
      </c>
      <c r="F39" s="416">
        <v>26</v>
      </c>
      <c r="G39" s="22"/>
      <c r="H39" s="23"/>
    </row>
    <row r="40" spans="2:8" ht="25.5">
      <c r="B40" s="123">
        <v>23</v>
      </c>
      <c r="C40" s="112"/>
      <c r="D40" s="127" t="s">
        <v>856</v>
      </c>
      <c r="E40" s="114" t="s">
        <v>19</v>
      </c>
      <c r="F40" s="416">
        <v>194</v>
      </c>
      <c r="G40" s="22"/>
      <c r="H40" s="23"/>
    </row>
    <row r="41" spans="2:8" ht="30">
      <c r="B41" s="126">
        <v>24</v>
      </c>
      <c r="C41" s="238"/>
      <c r="D41" s="256" t="s">
        <v>1338</v>
      </c>
      <c r="E41" s="257" t="s">
        <v>44</v>
      </c>
      <c r="F41" s="417">
        <v>5</v>
      </c>
      <c r="G41" s="22"/>
      <c r="H41" s="23"/>
    </row>
    <row r="42" spans="2:8">
      <c r="B42" s="128"/>
      <c r="C42" s="19"/>
      <c r="D42" s="129" t="s">
        <v>857</v>
      </c>
      <c r="E42" s="130"/>
      <c r="F42" s="416"/>
      <c r="G42" s="22"/>
      <c r="H42" s="23"/>
    </row>
    <row r="43" spans="2:8" ht="25.5">
      <c r="B43" s="128">
        <v>25</v>
      </c>
      <c r="C43" s="19"/>
      <c r="D43" s="131" t="s">
        <v>858</v>
      </c>
      <c r="E43" s="130" t="s">
        <v>19</v>
      </c>
      <c r="F43" s="416">
        <v>60</v>
      </c>
      <c r="G43" s="22"/>
      <c r="H43" s="23"/>
    </row>
    <row r="44" spans="2:8" ht="25.5">
      <c r="B44" s="669">
        <v>26</v>
      </c>
      <c r="C44" s="728"/>
      <c r="D44" s="668" t="s">
        <v>1339</v>
      </c>
      <c r="E44" s="728" t="s">
        <v>790</v>
      </c>
      <c r="F44" s="728">
        <v>11</v>
      </c>
      <c r="G44" s="22"/>
      <c r="H44" s="23"/>
    </row>
    <row r="45" spans="2:8" ht="25.5">
      <c r="B45" s="669" t="s">
        <v>1645</v>
      </c>
      <c r="C45" s="728"/>
      <c r="D45" s="668" t="s">
        <v>1646</v>
      </c>
      <c r="E45" s="728" t="s">
        <v>790</v>
      </c>
      <c r="F45" s="728">
        <v>5</v>
      </c>
      <c r="G45" s="22"/>
      <c r="H45" s="23"/>
    </row>
    <row r="46" spans="2:8" ht="25.5">
      <c r="B46" s="669" t="s">
        <v>1648</v>
      </c>
      <c r="C46" s="728"/>
      <c r="D46" s="668" t="s">
        <v>1647</v>
      </c>
      <c r="E46" s="728" t="s">
        <v>790</v>
      </c>
      <c r="F46" s="728">
        <v>5</v>
      </c>
      <c r="G46" s="22"/>
      <c r="H46" s="23"/>
    </row>
    <row r="47" spans="2:8" ht="15">
      <c r="B47" s="739"/>
      <c r="C47" s="733"/>
      <c r="D47" s="740" t="s">
        <v>859</v>
      </c>
      <c r="E47" s="414"/>
      <c r="F47" s="413"/>
      <c r="G47" s="22"/>
      <c r="H47" s="23"/>
    </row>
    <row r="48" spans="2:8" ht="63.75">
      <c r="B48" s="741">
        <v>27</v>
      </c>
      <c r="C48" s="734"/>
      <c r="D48" s="735" t="s">
        <v>1852</v>
      </c>
      <c r="E48" s="737" t="s">
        <v>860</v>
      </c>
      <c r="F48" s="742">
        <v>342</v>
      </c>
      <c r="G48" s="22"/>
      <c r="H48" s="23"/>
    </row>
    <row r="49" spans="2:8">
      <c r="B49" s="741">
        <v>28</v>
      </c>
      <c r="C49" s="734"/>
      <c r="D49" s="736" t="s">
        <v>861</v>
      </c>
      <c r="E49" s="737" t="s">
        <v>11</v>
      </c>
      <c r="F49" s="742">
        <v>2</v>
      </c>
      <c r="G49" s="22"/>
      <c r="H49" s="23"/>
    </row>
    <row r="50" spans="2:8" ht="25.5">
      <c r="B50" s="741">
        <v>29</v>
      </c>
      <c r="C50" s="734"/>
      <c r="D50" s="743" t="s">
        <v>1849</v>
      </c>
      <c r="E50" s="414" t="s">
        <v>26</v>
      </c>
      <c r="F50" s="413">
        <v>1</v>
      </c>
      <c r="G50" s="22"/>
      <c r="H50" s="23"/>
    </row>
    <row r="51" spans="2:8" ht="15">
      <c r="B51" s="741">
        <v>30</v>
      </c>
      <c r="C51" s="734"/>
      <c r="D51" s="743" t="s">
        <v>1850</v>
      </c>
      <c r="E51" s="414" t="s">
        <v>26</v>
      </c>
      <c r="F51" s="413">
        <v>1</v>
      </c>
      <c r="G51" s="22"/>
      <c r="H51" s="23"/>
    </row>
    <row r="52" spans="2:8" ht="15">
      <c r="B52" s="741">
        <v>31</v>
      </c>
      <c r="C52" s="734"/>
      <c r="D52" s="743" t="s">
        <v>1851</v>
      </c>
      <c r="E52" s="414" t="s">
        <v>26</v>
      </c>
      <c r="F52" s="413">
        <v>2</v>
      </c>
      <c r="G52" s="22"/>
      <c r="H52" s="23"/>
    </row>
    <row r="53" spans="2:8">
      <c r="B53" s="744"/>
      <c r="C53" s="738"/>
      <c r="D53" s="113" t="s">
        <v>862</v>
      </c>
      <c r="E53" s="745"/>
      <c r="F53" s="745"/>
      <c r="G53" s="22"/>
      <c r="H53" s="23"/>
    </row>
    <row r="54" spans="2:8" ht="25.5">
      <c r="B54" s="739">
        <v>32</v>
      </c>
      <c r="C54" s="733"/>
      <c r="D54" s="743" t="s">
        <v>863</v>
      </c>
      <c r="E54" s="414" t="s">
        <v>26</v>
      </c>
      <c r="F54" s="413">
        <f>F55+F56+F57+F58+F59</f>
        <v>59</v>
      </c>
      <c r="G54" s="22"/>
      <c r="H54" s="23"/>
    </row>
    <row r="55" spans="2:8" ht="15">
      <c r="B55" s="116"/>
      <c r="C55" s="19"/>
      <c r="D55" s="133" t="s">
        <v>864</v>
      </c>
      <c r="E55" s="118" t="s">
        <v>26</v>
      </c>
      <c r="F55" s="413">
        <v>12</v>
      </c>
      <c r="G55" s="22"/>
      <c r="H55" s="23"/>
    </row>
    <row r="56" spans="2:8" ht="15">
      <c r="B56" s="116"/>
      <c r="C56" s="19"/>
      <c r="D56" s="133" t="s">
        <v>865</v>
      </c>
      <c r="E56" s="118" t="s">
        <v>26</v>
      </c>
      <c r="F56" s="413">
        <v>3</v>
      </c>
      <c r="G56" s="22"/>
      <c r="H56" s="23"/>
    </row>
    <row r="57" spans="2:8" ht="15">
      <c r="B57" s="116"/>
      <c r="C57" s="19"/>
      <c r="D57" s="133" t="s">
        <v>866</v>
      </c>
      <c r="E57" s="118" t="s">
        <v>26</v>
      </c>
      <c r="F57" s="413">
        <v>23</v>
      </c>
      <c r="G57" s="22"/>
      <c r="H57" s="23"/>
    </row>
    <row r="58" spans="2:8" ht="15">
      <c r="B58" s="116"/>
      <c r="C58" s="19"/>
      <c r="D58" s="133" t="s">
        <v>867</v>
      </c>
      <c r="E58" s="118" t="s">
        <v>26</v>
      </c>
      <c r="F58" s="413">
        <v>11</v>
      </c>
      <c r="G58" s="22"/>
      <c r="H58" s="23"/>
    </row>
    <row r="59" spans="2:8" ht="15">
      <c r="B59" s="116"/>
      <c r="C59" s="19"/>
      <c r="D59" s="133" t="s">
        <v>868</v>
      </c>
      <c r="E59" s="118" t="s">
        <v>26</v>
      </c>
      <c r="F59" s="413">
        <v>10</v>
      </c>
      <c r="G59" s="22"/>
      <c r="H59" s="23"/>
    </row>
    <row r="60" spans="2:8" ht="15">
      <c r="B60" s="116"/>
      <c r="C60" s="19"/>
      <c r="D60" s="133" t="s">
        <v>869</v>
      </c>
      <c r="E60" s="118" t="s">
        <v>674</v>
      </c>
      <c r="F60" s="413">
        <f>1.12*F54</f>
        <v>66.080000000000013</v>
      </c>
      <c r="G60" s="22"/>
      <c r="H60" s="23"/>
    </row>
    <row r="61" spans="2:8" ht="15">
      <c r="B61" s="116"/>
      <c r="C61" s="19"/>
      <c r="D61" s="134" t="s">
        <v>870</v>
      </c>
      <c r="E61" s="118" t="s">
        <v>674</v>
      </c>
      <c r="F61" s="413">
        <f>0.025*F54</f>
        <v>1.4750000000000001</v>
      </c>
      <c r="G61" s="22"/>
      <c r="H61" s="23"/>
    </row>
    <row r="62" spans="2:8" ht="15">
      <c r="B62" s="116"/>
      <c r="C62" s="19"/>
      <c r="D62" s="133" t="s">
        <v>494</v>
      </c>
      <c r="E62" s="118" t="s">
        <v>525</v>
      </c>
      <c r="F62" s="413">
        <v>1</v>
      </c>
      <c r="G62" s="22"/>
      <c r="H62" s="23"/>
    </row>
    <row r="63" spans="2:8" ht="25.5">
      <c r="B63" s="116">
        <v>33</v>
      </c>
      <c r="C63" s="19"/>
      <c r="D63" s="117" t="s">
        <v>871</v>
      </c>
      <c r="E63" s="118" t="s">
        <v>26</v>
      </c>
      <c r="F63" s="413">
        <f>F64+F65+F66+F67</f>
        <v>127</v>
      </c>
      <c r="G63" s="22"/>
      <c r="H63" s="23"/>
    </row>
    <row r="64" spans="2:8" ht="15">
      <c r="B64" s="116"/>
      <c r="C64" s="19"/>
      <c r="D64" s="133" t="s">
        <v>872</v>
      </c>
      <c r="E64" s="118" t="s">
        <v>26</v>
      </c>
      <c r="F64" s="413">
        <v>25</v>
      </c>
      <c r="G64" s="22"/>
      <c r="H64" s="23"/>
    </row>
    <row r="65" spans="2:8" ht="15">
      <c r="B65" s="116"/>
      <c r="C65" s="19"/>
      <c r="D65" s="133" t="s">
        <v>873</v>
      </c>
      <c r="E65" s="118" t="s">
        <v>26</v>
      </c>
      <c r="F65" s="413">
        <v>64</v>
      </c>
      <c r="G65" s="22"/>
      <c r="H65" s="23"/>
    </row>
    <row r="66" spans="2:8" ht="15">
      <c r="B66" s="116"/>
      <c r="C66" s="19"/>
      <c r="D66" s="133" t="s">
        <v>874</v>
      </c>
      <c r="E66" s="118" t="s">
        <v>26</v>
      </c>
      <c r="F66" s="413">
        <v>21</v>
      </c>
      <c r="G66" s="22"/>
      <c r="H66" s="23"/>
    </row>
    <row r="67" spans="2:8" ht="15">
      <c r="B67" s="135"/>
      <c r="C67" s="136"/>
      <c r="D67" s="137" t="s">
        <v>875</v>
      </c>
      <c r="E67" s="138" t="s">
        <v>26</v>
      </c>
      <c r="F67" s="418">
        <v>17</v>
      </c>
      <c r="G67" s="22"/>
      <c r="H67" s="23"/>
    </row>
    <row r="68" spans="2:8" ht="15">
      <c r="B68" s="135"/>
      <c r="C68" s="136"/>
      <c r="D68" s="133" t="s">
        <v>869</v>
      </c>
      <c r="E68" s="118" t="s">
        <v>674</v>
      </c>
      <c r="F68" s="413">
        <f>0.125*F63</f>
        <v>15.875</v>
      </c>
      <c r="G68" s="22"/>
      <c r="H68" s="23"/>
    </row>
    <row r="69" spans="2:8">
      <c r="B69" s="139"/>
      <c r="C69" s="140"/>
      <c r="D69" s="134" t="s">
        <v>870</v>
      </c>
      <c r="E69" s="42" t="s">
        <v>674</v>
      </c>
      <c r="F69" s="419">
        <f>0.02*F63</f>
        <v>2.54</v>
      </c>
      <c r="G69" s="22"/>
      <c r="H69" s="23"/>
    </row>
    <row r="70" spans="2:8" ht="15">
      <c r="B70" s="116"/>
      <c r="C70" s="19"/>
      <c r="D70" s="133" t="s">
        <v>494</v>
      </c>
      <c r="E70" s="118" t="s">
        <v>525</v>
      </c>
      <c r="F70" s="413">
        <v>1</v>
      </c>
      <c r="G70" s="22"/>
      <c r="H70" s="23"/>
    </row>
    <row r="71" spans="2:8" ht="15">
      <c r="B71" s="116">
        <v>34</v>
      </c>
      <c r="C71" s="19"/>
      <c r="D71" s="117" t="s">
        <v>876</v>
      </c>
      <c r="E71" s="118" t="s">
        <v>296</v>
      </c>
      <c r="F71" s="413">
        <v>1340</v>
      </c>
      <c r="G71" s="22"/>
      <c r="H71" s="23"/>
    </row>
    <row r="72" spans="2:8" ht="15">
      <c r="B72" s="116"/>
      <c r="C72" s="19"/>
      <c r="D72" s="141" t="s">
        <v>877</v>
      </c>
      <c r="E72" s="118"/>
      <c r="F72" s="413"/>
      <c r="G72" s="22"/>
      <c r="H72" s="23"/>
    </row>
    <row r="73" spans="2:8" ht="25.5">
      <c r="B73" s="123">
        <v>35</v>
      </c>
      <c r="C73" s="112"/>
      <c r="D73" s="127" t="s">
        <v>878</v>
      </c>
      <c r="E73" s="114" t="s">
        <v>19</v>
      </c>
      <c r="F73" s="416">
        <v>107.5</v>
      </c>
      <c r="G73" s="22"/>
      <c r="H73" s="23"/>
    </row>
    <row r="74" spans="2:8" ht="25.5">
      <c r="B74" s="116">
        <v>36</v>
      </c>
      <c r="C74" s="19"/>
      <c r="D74" s="117" t="s">
        <v>879</v>
      </c>
      <c r="E74" s="118" t="s">
        <v>296</v>
      </c>
      <c r="F74" s="413">
        <v>202</v>
      </c>
      <c r="G74" s="22"/>
      <c r="H74" s="23"/>
    </row>
    <row r="75" spans="2:8" ht="25.5">
      <c r="B75" s="123">
        <v>37</v>
      </c>
      <c r="C75" s="19"/>
      <c r="D75" s="117" t="s">
        <v>847</v>
      </c>
      <c r="E75" s="118" t="s">
        <v>296</v>
      </c>
      <c r="F75" s="413">
        <v>37.5</v>
      </c>
      <c r="G75" s="22"/>
      <c r="H75" s="23"/>
    </row>
    <row r="76" spans="2:8" ht="25.5">
      <c r="B76" s="116">
        <v>38</v>
      </c>
      <c r="C76" s="19"/>
      <c r="D76" s="117" t="s">
        <v>848</v>
      </c>
      <c r="E76" s="118" t="s">
        <v>296</v>
      </c>
      <c r="F76" s="413">
        <v>37.5</v>
      </c>
      <c r="G76" s="22"/>
      <c r="H76" s="23"/>
    </row>
    <row r="77" spans="2:8" ht="15">
      <c r="B77" s="123">
        <v>39</v>
      </c>
      <c r="C77" s="19"/>
      <c r="D77" s="117" t="s">
        <v>845</v>
      </c>
      <c r="E77" s="118" t="s">
        <v>296</v>
      </c>
      <c r="F77" s="413">
        <v>37.5</v>
      </c>
      <c r="G77" s="22"/>
      <c r="H77" s="23"/>
    </row>
    <row r="78" spans="2:8" ht="15">
      <c r="B78" s="116">
        <v>40</v>
      </c>
      <c r="C78" s="19"/>
      <c r="D78" s="117" t="s">
        <v>851</v>
      </c>
      <c r="E78" s="118" t="s">
        <v>296</v>
      </c>
      <c r="F78" s="413">
        <v>37.5</v>
      </c>
      <c r="G78" s="22"/>
      <c r="H78" s="23"/>
    </row>
    <row r="79" spans="2:8" ht="15">
      <c r="B79" s="123">
        <v>41</v>
      </c>
      <c r="C79" s="19"/>
      <c r="D79" s="117" t="s">
        <v>842</v>
      </c>
      <c r="E79" s="118" t="s">
        <v>296</v>
      </c>
      <c r="F79" s="413">
        <v>118.5</v>
      </c>
      <c r="G79" s="22"/>
      <c r="H79" s="23"/>
    </row>
    <row r="80" spans="2:8" ht="15">
      <c r="B80" s="116">
        <v>42</v>
      </c>
      <c r="C80" s="19"/>
      <c r="D80" s="117" t="s">
        <v>843</v>
      </c>
      <c r="E80" s="118" t="s">
        <v>296</v>
      </c>
      <c r="F80" s="413">
        <f>F79</f>
        <v>118.5</v>
      </c>
      <c r="G80" s="22"/>
      <c r="H80" s="23"/>
    </row>
    <row r="81" spans="2:8" ht="25.5">
      <c r="B81" s="123">
        <v>43</v>
      </c>
      <c r="C81" s="19"/>
      <c r="D81" s="117" t="s">
        <v>844</v>
      </c>
      <c r="E81" s="118" t="s">
        <v>296</v>
      </c>
      <c r="F81" s="413">
        <f>F80</f>
        <v>118.5</v>
      </c>
      <c r="G81" s="22"/>
      <c r="H81" s="23"/>
    </row>
    <row r="82" spans="2:8" ht="25.5">
      <c r="B82" s="116">
        <v>44</v>
      </c>
      <c r="C82" s="19"/>
      <c r="D82" s="117" t="s">
        <v>1334</v>
      </c>
      <c r="E82" s="118" t="s">
        <v>296</v>
      </c>
      <c r="F82" s="413">
        <f>F81</f>
        <v>118.5</v>
      </c>
      <c r="G82" s="22"/>
      <c r="H82" s="23"/>
    </row>
    <row r="83" spans="2:8" ht="15">
      <c r="B83" s="123">
        <v>45</v>
      </c>
      <c r="C83" s="19"/>
      <c r="D83" s="117" t="s">
        <v>845</v>
      </c>
      <c r="E83" s="118" t="s">
        <v>296</v>
      </c>
      <c r="F83" s="413">
        <f>F82</f>
        <v>118.5</v>
      </c>
      <c r="G83" s="22"/>
      <c r="H83" s="23"/>
    </row>
    <row r="84" spans="2:8" ht="15">
      <c r="B84" s="116">
        <v>46</v>
      </c>
      <c r="C84" s="19"/>
      <c r="D84" s="117" t="s">
        <v>850</v>
      </c>
      <c r="E84" s="118" t="s">
        <v>296</v>
      </c>
      <c r="F84" s="413">
        <v>118.5</v>
      </c>
      <c r="G84" s="22"/>
      <c r="H84" s="23"/>
    </row>
    <row r="85" spans="2:8" ht="25.5">
      <c r="B85" s="123">
        <v>47</v>
      </c>
      <c r="C85" s="112"/>
      <c r="D85" s="127" t="s">
        <v>856</v>
      </c>
      <c r="E85" s="114" t="s">
        <v>19</v>
      </c>
      <c r="F85" s="416">
        <v>42</v>
      </c>
      <c r="G85" s="22"/>
      <c r="H85" s="23"/>
    </row>
    <row r="86" spans="2:8" ht="15">
      <c r="B86" s="116">
        <v>48</v>
      </c>
      <c r="C86" s="19"/>
      <c r="D86" s="117" t="s">
        <v>876</v>
      </c>
      <c r="E86" s="118" t="s">
        <v>296</v>
      </c>
      <c r="F86" s="413">
        <v>395</v>
      </c>
      <c r="G86" s="22"/>
      <c r="H86" s="23"/>
    </row>
    <row r="87" spans="2:8" s="5" customFormat="1">
      <c r="B87" s="8"/>
      <c r="C87" s="9"/>
      <c r="D87" s="10"/>
      <c r="E87" s="11"/>
      <c r="F87" s="21"/>
      <c r="G87" s="24"/>
      <c r="H87"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J234"/>
  <sheetViews>
    <sheetView showZeros="0" view="pageBreakPreview" topLeftCell="A214" zoomScale="80" zoomScaleNormal="100" zoomScaleSheetLayoutView="80" workbookViewId="0">
      <selection activeCell="O243" sqref="O243"/>
    </sheetView>
  </sheetViews>
  <sheetFormatPr defaultColWidth="9.140625" defaultRowHeight="14.25"/>
  <cols>
    <col min="1" max="1" width="9.140625" style="1"/>
    <col min="2" max="2" width="12.140625" style="1" customWidth="1"/>
    <col min="3" max="3" width="16.28515625" style="1" hidden="1" customWidth="1"/>
    <col min="4" max="4" width="57.710937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1,2</v>
      </c>
      <c r="F1" s="14"/>
      <c r="G1" s="14"/>
      <c r="H1" s="14"/>
    </row>
    <row r="2" spans="2:8" s="3" customFormat="1" ht="15">
      <c r="B2" s="801" t="str">
        <f>D9</f>
        <v>Pamati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2"/>
      <c r="D7" s="805" t="s">
        <v>6</v>
      </c>
      <c r="E7" s="806" t="s">
        <v>7</v>
      </c>
      <c r="F7" s="802" t="s">
        <v>8</v>
      </c>
      <c r="G7" s="23"/>
      <c r="H7" s="23"/>
    </row>
    <row r="8" spans="2:8" ht="59.25" customHeight="1">
      <c r="B8" s="802"/>
      <c r="C8" s="802"/>
      <c r="D8" s="805"/>
      <c r="E8" s="806"/>
      <c r="F8" s="802"/>
      <c r="G8" s="23"/>
      <c r="H8" s="23"/>
    </row>
    <row r="9" spans="2:8" ht="15.75">
      <c r="B9" s="422"/>
      <c r="C9" s="421">
        <v>0</v>
      </c>
      <c r="D9" s="426" t="s">
        <v>917</v>
      </c>
      <c r="E9" s="420"/>
      <c r="F9" s="427"/>
      <c r="G9" s="23"/>
      <c r="H9" s="23"/>
    </row>
    <row r="10" spans="2:8" ht="15">
      <c r="B10" s="424">
        <v>0</v>
      </c>
      <c r="C10" s="425"/>
      <c r="D10" s="423" t="s">
        <v>889</v>
      </c>
      <c r="E10" s="425"/>
      <c r="F10" s="428"/>
      <c r="G10" s="23"/>
      <c r="H10" s="23"/>
    </row>
    <row r="11" spans="2:8" ht="102">
      <c r="B11" s="490">
        <v>1</v>
      </c>
      <c r="C11" s="489"/>
      <c r="D11" s="441" t="s">
        <v>890</v>
      </c>
      <c r="E11" s="491" t="s">
        <v>891</v>
      </c>
      <c r="F11" s="492">
        <v>191</v>
      </c>
      <c r="G11" s="23"/>
      <c r="H11" s="23"/>
    </row>
    <row r="12" spans="2:8" ht="15">
      <c r="B12" s="434">
        <v>0</v>
      </c>
      <c r="C12" s="452"/>
      <c r="D12" s="440"/>
      <c r="E12" s="452"/>
      <c r="F12" s="450"/>
      <c r="G12" s="23"/>
      <c r="H12" s="23"/>
    </row>
    <row r="13" spans="2:8" ht="15">
      <c r="B13" s="434">
        <v>0</v>
      </c>
      <c r="C13" s="452"/>
      <c r="D13" s="439" t="s">
        <v>892</v>
      </c>
      <c r="E13" s="452"/>
      <c r="F13" s="450"/>
      <c r="G13" s="23"/>
      <c r="H13" s="23"/>
    </row>
    <row r="14" spans="2:8" ht="15">
      <c r="B14" s="434">
        <v>0</v>
      </c>
      <c r="C14" s="452"/>
      <c r="D14" s="435" t="s">
        <v>893</v>
      </c>
      <c r="E14" s="452"/>
      <c r="F14" s="450"/>
      <c r="G14" s="23"/>
      <c r="H14" s="23"/>
    </row>
    <row r="15" spans="2:8" ht="15">
      <c r="B15" s="438">
        <v>2</v>
      </c>
      <c r="C15" s="437"/>
      <c r="D15" s="436" t="s">
        <v>894</v>
      </c>
      <c r="E15" s="437" t="s">
        <v>674</v>
      </c>
      <c r="F15" s="450">
        <v>5.4</v>
      </c>
      <c r="G15" s="23"/>
      <c r="H15" s="23"/>
    </row>
    <row r="16" spans="2:8" ht="15">
      <c r="B16" s="438">
        <v>3</v>
      </c>
      <c r="C16" s="437"/>
      <c r="D16" s="436" t="s">
        <v>895</v>
      </c>
      <c r="E16" s="437" t="s">
        <v>674</v>
      </c>
      <c r="F16" s="450">
        <v>1.35</v>
      </c>
      <c r="G16" s="23"/>
      <c r="H16" s="23"/>
    </row>
    <row r="17" spans="2:8" ht="15">
      <c r="B17" s="438">
        <v>0</v>
      </c>
      <c r="C17" s="437"/>
      <c r="D17" s="436" t="s">
        <v>896</v>
      </c>
      <c r="E17" s="437" t="s">
        <v>674</v>
      </c>
      <c r="F17" s="450">
        <v>1.4175000000000002</v>
      </c>
      <c r="G17" s="23"/>
      <c r="H17" s="23"/>
    </row>
    <row r="18" spans="2:8" ht="15">
      <c r="B18" s="438">
        <v>0</v>
      </c>
      <c r="C18" s="437"/>
      <c r="D18" s="436" t="s">
        <v>897</v>
      </c>
      <c r="E18" s="437" t="s">
        <v>898</v>
      </c>
      <c r="F18" s="450">
        <v>0.33750000000000002</v>
      </c>
      <c r="G18" s="23"/>
      <c r="H18" s="23"/>
    </row>
    <row r="19" spans="2:8" ht="30">
      <c r="B19" s="438">
        <v>4</v>
      </c>
      <c r="C19" s="437"/>
      <c r="D19" s="436" t="s">
        <v>899</v>
      </c>
      <c r="E19" s="437" t="s">
        <v>296</v>
      </c>
      <c r="F19" s="450">
        <v>220</v>
      </c>
      <c r="G19" s="23"/>
      <c r="H19" s="23"/>
    </row>
    <row r="20" spans="2:8" ht="30">
      <c r="B20" s="438">
        <v>5</v>
      </c>
      <c r="C20" s="437"/>
      <c r="D20" s="436" t="s">
        <v>900</v>
      </c>
      <c r="E20" s="437" t="s">
        <v>901</v>
      </c>
      <c r="F20" s="450">
        <v>3.6</v>
      </c>
      <c r="G20" s="23"/>
      <c r="H20" s="23"/>
    </row>
    <row r="21" spans="2:8" ht="15">
      <c r="B21" s="438">
        <v>0</v>
      </c>
      <c r="C21" s="437"/>
      <c r="D21" s="436" t="s">
        <v>902</v>
      </c>
      <c r="E21" s="437" t="s">
        <v>901</v>
      </c>
      <c r="F21" s="450">
        <v>4.1399999999999997</v>
      </c>
      <c r="G21" s="23"/>
      <c r="H21" s="23"/>
    </row>
    <row r="22" spans="2:8" ht="30">
      <c r="B22" s="438">
        <v>0</v>
      </c>
      <c r="C22" s="437"/>
      <c r="D22" s="436" t="s">
        <v>903</v>
      </c>
      <c r="E22" s="437" t="s">
        <v>44</v>
      </c>
      <c r="F22" s="450">
        <v>1</v>
      </c>
      <c r="G22" s="23"/>
      <c r="H22" s="23"/>
    </row>
    <row r="23" spans="2:8" ht="15">
      <c r="B23" s="438">
        <v>6</v>
      </c>
      <c r="C23" s="437"/>
      <c r="D23" s="436" t="s">
        <v>904</v>
      </c>
      <c r="E23" s="437" t="s">
        <v>891</v>
      </c>
      <c r="F23" s="450">
        <v>36</v>
      </c>
      <c r="G23" s="23"/>
      <c r="H23" s="23"/>
    </row>
    <row r="24" spans="2:8" ht="15">
      <c r="B24" s="438">
        <v>7</v>
      </c>
      <c r="C24" s="437"/>
      <c r="D24" s="436" t="s">
        <v>905</v>
      </c>
      <c r="E24" s="437" t="s">
        <v>674</v>
      </c>
      <c r="F24" s="450">
        <v>29.25</v>
      </c>
      <c r="G24" s="23"/>
      <c r="H24" s="23"/>
    </row>
    <row r="25" spans="2:8" ht="15">
      <c r="B25" s="438">
        <v>0</v>
      </c>
      <c r="C25" s="437"/>
      <c r="D25" s="436" t="s">
        <v>906</v>
      </c>
      <c r="E25" s="437" t="s">
        <v>674</v>
      </c>
      <c r="F25" s="450">
        <v>30.712500000000002</v>
      </c>
      <c r="G25" s="23"/>
      <c r="H25" s="23"/>
    </row>
    <row r="26" spans="2:8" ht="15">
      <c r="B26" s="438">
        <v>0</v>
      </c>
      <c r="C26" s="437"/>
      <c r="D26" s="436" t="s">
        <v>897</v>
      </c>
      <c r="E26" s="437" t="s">
        <v>898</v>
      </c>
      <c r="F26" s="450">
        <v>7.3125</v>
      </c>
      <c r="G26" s="23"/>
      <c r="H26" s="23"/>
    </row>
    <row r="27" spans="2:8" ht="15">
      <c r="B27" s="438">
        <v>8</v>
      </c>
      <c r="C27" s="437"/>
      <c r="D27" s="436" t="s">
        <v>907</v>
      </c>
      <c r="E27" s="437" t="s">
        <v>296</v>
      </c>
      <c r="F27" s="450">
        <v>1.8</v>
      </c>
      <c r="G27" s="23"/>
      <c r="H27" s="23"/>
    </row>
    <row r="28" spans="2:8" ht="15">
      <c r="B28" s="434">
        <v>0</v>
      </c>
      <c r="C28" s="452"/>
      <c r="D28" s="440"/>
      <c r="E28" s="452"/>
      <c r="F28" s="450"/>
      <c r="G28" s="23"/>
      <c r="H28" s="23"/>
    </row>
    <row r="29" spans="2:8" ht="15">
      <c r="B29" s="434">
        <v>0</v>
      </c>
      <c r="C29" s="452"/>
      <c r="D29" s="435" t="s">
        <v>908</v>
      </c>
      <c r="E29" s="452"/>
      <c r="F29" s="450"/>
      <c r="G29" s="23"/>
      <c r="H29" s="23"/>
    </row>
    <row r="30" spans="2:8" ht="15">
      <c r="B30" s="438">
        <v>9</v>
      </c>
      <c r="C30" s="437"/>
      <c r="D30" s="436" t="s">
        <v>894</v>
      </c>
      <c r="E30" s="437" t="s">
        <v>674</v>
      </c>
      <c r="F30" s="450">
        <v>1.2</v>
      </c>
      <c r="G30" s="23"/>
      <c r="H30" s="23"/>
    </row>
    <row r="31" spans="2:8" ht="15">
      <c r="B31" s="438">
        <v>10</v>
      </c>
      <c r="C31" s="437"/>
      <c r="D31" s="436" t="s">
        <v>895</v>
      </c>
      <c r="E31" s="437" t="s">
        <v>674</v>
      </c>
      <c r="F31" s="450">
        <v>0.3</v>
      </c>
      <c r="G31" s="23"/>
      <c r="H31" s="23"/>
    </row>
    <row r="32" spans="2:8" ht="15">
      <c r="B32" s="438">
        <v>0</v>
      </c>
      <c r="C32" s="437"/>
      <c r="D32" s="436" t="s">
        <v>896</v>
      </c>
      <c r="E32" s="437" t="s">
        <v>674</v>
      </c>
      <c r="F32" s="450">
        <v>0.315</v>
      </c>
      <c r="G32" s="23"/>
      <c r="H32" s="23"/>
    </row>
    <row r="33" spans="2:8" ht="15">
      <c r="B33" s="438">
        <v>0</v>
      </c>
      <c r="C33" s="437"/>
      <c r="D33" s="436" t="s">
        <v>897</v>
      </c>
      <c r="E33" s="437" t="s">
        <v>898</v>
      </c>
      <c r="F33" s="450">
        <v>7.4999999999999997E-2</v>
      </c>
      <c r="G33" s="23"/>
      <c r="H33" s="23"/>
    </row>
    <row r="34" spans="2:8" ht="30">
      <c r="B34" s="438">
        <v>11</v>
      </c>
      <c r="C34" s="437"/>
      <c r="D34" s="436" t="s">
        <v>899</v>
      </c>
      <c r="E34" s="437" t="s">
        <v>296</v>
      </c>
      <c r="F34" s="450">
        <v>28</v>
      </c>
      <c r="G34" s="23"/>
      <c r="H34" s="23"/>
    </row>
    <row r="35" spans="2:8" ht="30">
      <c r="B35" s="438">
        <v>12</v>
      </c>
      <c r="C35" s="437"/>
      <c r="D35" s="436" t="s">
        <v>900</v>
      </c>
      <c r="E35" s="437" t="s">
        <v>901</v>
      </c>
      <c r="F35" s="450">
        <v>0.91</v>
      </c>
      <c r="G35" s="23"/>
      <c r="H35" s="23"/>
    </row>
    <row r="36" spans="2:8" ht="15">
      <c r="B36" s="438">
        <v>0</v>
      </c>
      <c r="C36" s="437"/>
      <c r="D36" s="436" t="s">
        <v>902</v>
      </c>
      <c r="E36" s="437" t="s">
        <v>901</v>
      </c>
      <c r="F36" s="450">
        <v>1.0465</v>
      </c>
      <c r="G36" s="23"/>
      <c r="H36" s="23"/>
    </row>
    <row r="37" spans="2:8" ht="30">
      <c r="B37" s="438">
        <v>0</v>
      </c>
      <c r="C37" s="437"/>
      <c r="D37" s="436" t="s">
        <v>903</v>
      </c>
      <c r="E37" s="437" t="s">
        <v>44</v>
      </c>
      <c r="F37" s="450">
        <v>1</v>
      </c>
      <c r="G37" s="23"/>
      <c r="H37" s="23"/>
    </row>
    <row r="38" spans="2:8" ht="15">
      <c r="B38" s="438">
        <v>13</v>
      </c>
      <c r="C38" s="437"/>
      <c r="D38" s="436" t="s">
        <v>909</v>
      </c>
      <c r="E38" s="437" t="s">
        <v>891</v>
      </c>
      <c r="F38" s="450">
        <v>8</v>
      </c>
      <c r="G38" s="23"/>
      <c r="H38" s="23"/>
    </row>
    <row r="39" spans="2:8" ht="15">
      <c r="B39" s="438">
        <v>14</v>
      </c>
      <c r="C39" s="437"/>
      <c r="D39" s="436" t="s">
        <v>905</v>
      </c>
      <c r="E39" s="437" t="s">
        <v>674</v>
      </c>
      <c r="F39" s="450">
        <v>6.8</v>
      </c>
      <c r="G39" s="23"/>
      <c r="H39" s="23"/>
    </row>
    <row r="40" spans="2:8" ht="15">
      <c r="B40" s="438">
        <v>0</v>
      </c>
      <c r="C40" s="437"/>
      <c r="D40" s="436" t="s">
        <v>906</v>
      </c>
      <c r="E40" s="437" t="s">
        <v>674</v>
      </c>
      <c r="F40" s="450">
        <v>7.14</v>
      </c>
      <c r="G40" s="23"/>
      <c r="H40" s="23"/>
    </row>
    <row r="41" spans="2:8" ht="15">
      <c r="B41" s="438">
        <v>0</v>
      </c>
      <c r="C41" s="437"/>
      <c r="D41" s="436" t="s">
        <v>897</v>
      </c>
      <c r="E41" s="437" t="s">
        <v>898</v>
      </c>
      <c r="F41" s="450">
        <v>1.7</v>
      </c>
      <c r="G41" s="23"/>
      <c r="H41" s="23"/>
    </row>
    <row r="42" spans="2:8" ht="15">
      <c r="B42" s="438">
        <v>15</v>
      </c>
      <c r="C42" s="437"/>
      <c r="D42" s="436" t="s">
        <v>907</v>
      </c>
      <c r="E42" s="437" t="s">
        <v>296</v>
      </c>
      <c r="F42" s="450">
        <v>0.42</v>
      </c>
      <c r="G42" s="23"/>
      <c r="H42" s="23"/>
    </row>
    <row r="43" spans="2:8" ht="15">
      <c r="B43" s="434">
        <v>0</v>
      </c>
      <c r="C43" s="452"/>
      <c r="D43" s="440"/>
      <c r="E43" s="452"/>
      <c r="F43" s="450"/>
      <c r="G43" s="23"/>
      <c r="H43" s="23"/>
    </row>
    <row r="44" spans="2:8" ht="15">
      <c r="B44" s="434">
        <v>0</v>
      </c>
      <c r="C44" s="452"/>
      <c r="D44" s="435" t="s">
        <v>910</v>
      </c>
      <c r="E44" s="452"/>
      <c r="F44" s="450"/>
      <c r="G44" s="23"/>
      <c r="H44" s="23"/>
    </row>
    <row r="45" spans="2:8" ht="15">
      <c r="B45" s="438">
        <v>16</v>
      </c>
      <c r="C45" s="437"/>
      <c r="D45" s="436" t="s">
        <v>894</v>
      </c>
      <c r="E45" s="437" t="s">
        <v>674</v>
      </c>
      <c r="F45" s="450">
        <v>0.8</v>
      </c>
      <c r="G45" s="23"/>
      <c r="H45" s="23"/>
    </row>
    <row r="46" spans="2:8" ht="15">
      <c r="B46" s="438">
        <v>17</v>
      </c>
      <c r="C46" s="437"/>
      <c r="D46" s="436" t="s">
        <v>895</v>
      </c>
      <c r="E46" s="437" t="s">
        <v>674</v>
      </c>
      <c r="F46" s="450">
        <v>0.2</v>
      </c>
      <c r="G46" s="23"/>
      <c r="H46" s="23"/>
    </row>
    <row r="47" spans="2:8" ht="15">
      <c r="B47" s="438">
        <v>0</v>
      </c>
      <c r="C47" s="437"/>
      <c r="D47" s="436" t="s">
        <v>896</v>
      </c>
      <c r="E47" s="437" t="s">
        <v>674</v>
      </c>
      <c r="F47" s="450">
        <v>0.21000000000000002</v>
      </c>
      <c r="G47" s="23"/>
      <c r="H47" s="23"/>
    </row>
    <row r="48" spans="2:8" ht="15">
      <c r="B48" s="438">
        <v>0</v>
      </c>
      <c r="C48" s="437"/>
      <c r="D48" s="436" t="s">
        <v>897</v>
      </c>
      <c r="E48" s="437" t="s">
        <v>898</v>
      </c>
      <c r="F48" s="450">
        <v>0.05</v>
      </c>
      <c r="G48" s="23"/>
      <c r="H48" s="23"/>
    </row>
    <row r="49" spans="2:8" ht="30">
      <c r="B49" s="438">
        <v>18</v>
      </c>
      <c r="C49" s="437"/>
      <c r="D49" s="436" t="s">
        <v>899</v>
      </c>
      <c r="E49" s="437" t="s">
        <v>296</v>
      </c>
      <c r="F49" s="450">
        <v>42</v>
      </c>
      <c r="G49" s="23"/>
      <c r="H49" s="23"/>
    </row>
    <row r="50" spans="2:8" ht="30">
      <c r="B50" s="438">
        <v>19</v>
      </c>
      <c r="C50" s="437"/>
      <c r="D50" s="436" t="s">
        <v>900</v>
      </c>
      <c r="E50" s="437" t="s">
        <v>901</v>
      </c>
      <c r="F50" s="450">
        <v>0.83</v>
      </c>
      <c r="G50" s="23"/>
      <c r="H50" s="23"/>
    </row>
    <row r="51" spans="2:8" ht="15">
      <c r="B51" s="438">
        <v>0</v>
      </c>
      <c r="C51" s="437"/>
      <c r="D51" s="436" t="s">
        <v>902</v>
      </c>
      <c r="E51" s="437" t="s">
        <v>901</v>
      </c>
      <c r="F51" s="450">
        <v>0.9544999999999999</v>
      </c>
      <c r="G51" s="23"/>
      <c r="H51" s="23"/>
    </row>
    <row r="52" spans="2:8" ht="30">
      <c r="B52" s="438">
        <v>0</v>
      </c>
      <c r="C52" s="437"/>
      <c r="D52" s="436" t="s">
        <v>903</v>
      </c>
      <c r="E52" s="437" t="s">
        <v>44</v>
      </c>
      <c r="F52" s="450">
        <v>1</v>
      </c>
      <c r="G52" s="23"/>
      <c r="H52" s="23"/>
    </row>
    <row r="53" spans="2:8" ht="15">
      <c r="B53" s="438">
        <v>20</v>
      </c>
      <c r="C53" s="437"/>
      <c r="D53" s="436" t="s">
        <v>904</v>
      </c>
      <c r="E53" s="437" t="s">
        <v>891</v>
      </c>
      <c r="F53" s="450">
        <v>16</v>
      </c>
      <c r="G53" s="23"/>
      <c r="H53" s="23"/>
    </row>
    <row r="54" spans="2:8" ht="15">
      <c r="B54" s="438">
        <v>21</v>
      </c>
      <c r="C54" s="437"/>
      <c r="D54" s="436" t="s">
        <v>905</v>
      </c>
      <c r="E54" s="437" t="s">
        <v>674</v>
      </c>
      <c r="F54" s="450">
        <v>5.6</v>
      </c>
      <c r="G54" s="23"/>
      <c r="H54" s="23"/>
    </row>
    <row r="55" spans="2:8" ht="15">
      <c r="B55" s="438">
        <v>0</v>
      </c>
      <c r="C55" s="437"/>
      <c r="D55" s="436" t="s">
        <v>906</v>
      </c>
      <c r="E55" s="437" t="s">
        <v>674</v>
      </c>
      <c r="F55" s="450">
        <v>5.88</v>
      </c>
      <c r="G55" s="23"/>
      <c r="H55" s="23"/>
    </row>
    <row r="56" spans="2:8" ht="15">
      <c r="B56" s="438">
        <v>0</v>
      </c>
      <c r="C56" s="437"/>
      <c r="D56" s="436" t="s">
        <v>897</v>
      </c>
      <c r="E56" s="437" t="s">
        <v>898</v>
      </c>
      <c r="F56" s="450">
        <v>1.4</v>
      </c>
      <c r="G56" s="23"/>
      <c r="H56" s="23"/>
    </row>
    <row r="57" spans="2:8" ht="15">
      <c r="B57" s="438">
        <v>22</v>
      </c>
      <c r="C57" s="437"/>
      <c r="D57" s="436" t="s">
        <v>907</v>
      </c>
      <c r="E57" s="437" t="s">
        <v>296</v>
      </c>
      <c r="F57" s="450">
        <v>0.8</v>
      </c>
      <c r="G57" s="23"/>
      <c r="H57" s="23"/>
    </row>
    <row r="58" spans="2:8" ht="15">
      <c r="B58" s="434">
        <v>0</v>
      </c>
      <c r="C58" s="452"/>
      <c r="D58" s="440"/>
      <c r="E58" s="452"/>
      <c r="F58" s="450"/>
      <c r="G58" s="23"/>
      <c r="H58" s="23"/>
    </row>
    <row r="59" spans="2:8" ht="15">
      <c r="B59" s="434">
        <v>0</v>
      </c>
      <c r="C59" s="452"/>
      <c r="D59" s="435" t="s">
        <v>911</v>
      </c>
      <c r="E59" s="452"/>
      <c r="F59" s="450"/>
      <c r="G59" s="23"/>
      <c r="H59" s="23"/>
    </row>
    <row r="60" spans="2:8" ht="15">
      <c r="B60" s="438">
        <v>23</v>
      </c>
      <c r="C60" s="437"/>
      <c r="D60" s="436" t="s">
        <v>894</v>
      </c>
      <c r="E60" s="437" t="s">
        <v>674</v>
      </c>
      <c r="F60" s="450">
        <v>0.4</v>
      </c>
      <c r="G60" s="23"/>
      <c r="H60" s="23"/>
    </row>
    <row r="61" spans="2:8" ht="15">
      <c r="B61" s="438">
        <v>24</v>
      </c>
      <c r="C61" s="437"/>
      <c r="D61" s="436" t="s">
        <v>895</v>
      </c>
      <c r="E61" s="437" t="s">
        <v>674</v>
      </c>
      <c r="F61" s="450">
        <v>0.1</v>
      </c>
      <c r="G61" s="23"/>
      <c r="H61" s="23"/>
    </row>
    <row r="62" spans="2:8" ht="15">
      <c r="B62" s="438">
        <v>0</v>
      </c>
      <c r="C62" s="437"/>
      <c r="D62" s="436" t="s">
        <v>896</v>
      </c>
      <c r="E62" s="437" t="s">
        <v>674</v>
      </c>
      <c r="F62" s="450">
        <v>0.10500000000000001</v>
      </c>
      <c r="G62" s="23"/>
      <c r="H62" s="23"/>
    </row>
    <row r="63" spans="2:8" ht="15">
      <c r="B63" s="438">
        <v>0</v>
      </c>
      <c r="C63" s="437"/>
      <c r="D63" s="436" t="s">
        <v>897</v>
      </c>
      <c r="E63" s="437" t="s">
        <v>898</v>
      </c>
      <c r="F63" s="450">
        <v>2.5000000000000001E-2</v>
      </c>
      <c r="G63" s="23"/>
      <c r="H63" s="23"/>
    </row>
    <row r="64" spans="2:8" ht="30">
      <c r="B64" s="438">
        <v>25</v>
      </c>
      <c r="C64" s="437"/>
      <c r="D64" s="436" t="s">
        <v>899</v>
      </c>
      <c r="E64" s="437" t="s">
        <v>296</v>
      </c>
      <c r="F64" s="450">
        <v>24</v>
      </c>
      <c r="G64" s="23"/>
      <c r="H64" s="23"/>
    </row>
    <row r="65" spans="2:8" ht="30">
      <c r="B65" s="438">
        <v>26</v>
      </c>
      <c r="C65" s="437"/>
      <c r="D65" s="436" t="s">
        <v>900</v>
      </c>
      <c r="E65" s="437" t="s">
        <v>901</v>
      </c>
      <c r="F65" s="450">
        <v>0.5</v>
      </c>
      <c r="G65" s="23"/>
      <c r="H65" s="23"/>
    </row>
    <row r="66" spans="2:8" ht="15">
      <c r="B66" s="438">
        <v>0</v>
      </c>
      <c r="C66" s="437"/>
      <c r="D66" s="436" t="s">
        <v>902</v>
      </c>
      <c r="E66" s="437" t="s">
        <v>901</v>
      </c>
      <c r="F66" s="450">
        <v>0.57499999999999996</v>
      </c>
      <c r="G66" s="23"/>
      <c r="H66" s="23"/>
    </row>
    <row r="67" spans="2:8" ht="30">
      <c r="B67" s="438">
        <v>0</v>
      </c>
      <c r="C67" s="437"/>
      <c r="D67" s="436" t="s">
        <v>903</v>
      </c>
      <c r="E67" s="437" t="s">
        <v>44</v>
      </c>
      <c r="F67" s="450">
        <v>1</v>
      </c>
      <c r="G67" s="23"/>
      <c r="H67" s="23"/>
    </row>
    <row r="68" spans="2:8" ht="30">
      <c r="B68" s="438">
        <v>27</v>
      </c>
      <c r="C68" s="437"/>
      <c r="D68" s="763" t="s">
        <v>1767</v>
      </c>
      <c r="E68" s="437" t="s">
        <v>891</v>
      </c>
      <c r="F68" s="450">
        <v>8</v>
      </c>
      <c r="G68" s="23"/>
      <c r="H68" s="23"/>
    </row>
    <row r="69" spans="2:8" ht="15">
      <c r="B69" s="438">
        <v>28</v>
      </c>
      <c r="C69" s="437"/>
      <c r="D69" s="436" t="s">
        <v>905</v>
      </c>
      <c r="E69" s="437" t="s">
        <v>674</v>
      </c>
      <c r="F69" s="450">
        <v>3</v>
      </c>
      <c r="G69" s="23"/>
      <c r="H69" s="23"/>
    </row>
    <row r="70" spans="2:8" ht="15">
      <c r="B70" s="438">
        <v>0</v>
      </c>
      <c r="C70" s="437"/>
      <c r="D70" s="436" t="s">
        <v>906</v>
      </c>
      <c r="E70" s="437" t="s">
        <v>674</v>
      </c>
      <c r="F70" s="450">
        <v>3.1500000000000004</v>
      </c>
      <c r="G70" s="23"/>
      <c r="H70" s="23"/>
    </row>
    <row r="71" spans="2:8" ht="15">
      <c r="B71" s="438">
        <v>0</v>
      </c>
      <c r="C71" s="437"/>
      <c r="D71" s="436" t="s">
        <v>897</v>
      </c>
      <c r="E71" s="437" t="s">
        <v>898</v>
      </c>
      <c r="F71" s="450">
        <v>0.75</v>
      </c>
      <c r="G71" s="23"/>
      <c r="H71" s="23"/>
    </row>
    <row r="72" spans="2:8" ht="15">
      <c r="B72" s="438">
        <v>29</v>
      </c>
      <c r="C72" s="437"/>
      <c r="D72" s="436" t="s">
        <v>907</v>
      </c>
      <c r="E72" s="437" t="s">
        <v>296</v>
      </c>
      <c r="F72" s="450">
        <v>0.4</v>
      </c>
      <c r="G72" s="23"/>
      <c r="H72" s="23"/>
    </row>
    <row r="73" spans="2:8" ht="15">
      <c r="B73" s="434">
        <v>0</v>
      </c>
      <c r="C73" s="452"/>
      <c r="D73" s="440"/>
      <c r="E73" s="452"/>
      <c r="F73" s="450"/>
      <c r="G73" s="23"/>
      <c r="H73" s="23"/>
    </row>
    <row r="74" spans="2:8" ht="15">
      <c r="B74" s="434">
        <v>0</v>
      </c>
      <c r="C74" s="452"/>
      <c r="D74" s="435" t="s">
        <v>912</v>
      </c>
      <c r="E74" s="452"/>
      <c r="F74" s="450"/>
      <c r="G74" s="23"/>
      <c r="H74" s="23"/>
    </row>
    <row r="75" spans="2:8" ht="15">
      <c r="B75" s="438">
        <v>30</v>
      </c>
      <c r="C75" s="437"/>
      <c r="D75" s="436" t="s">
        <v>894</v>
      </c>
      <c r="E75" s="437" t="s">
        <v>674</v>
      </c>
      <c r="F75" s="450">
        <v>7.68</v>
      </c>
      <c r="G75" s="23"/>
      <c r="H75" s="23"/>
    </row>
    <row r="76" spans="2:8" ht="15">
      <c r="B76" s="438">
        <v>31</v>
      </c>
      <c r="C76" s="437"/>
      <c r="D76" s="436" t="s">
        <v>895</v>
      </c>
      <c r="E76" s="437" t="s">
        <v>674</v>
      </c>
      <c r="F76" s="450">
        <v>1.92</v>
      </c>
      <c r="G76" s="23"/>
      <c r="H76" s="23"/>
    </row>
    <row r="77" spans="2:8" ht="15">
      <c r="B77" s="438">
        <v>0</v>
      </c>
      <c r="C77" s="437"/>
      <c r="D77" s="436" t="s">
        <v>896</v>
      </c>
      <c r="E77" s="437" t="s">
        <v>674</v>
      </c>
      <c r="F77" s="450">
        <v>2.016</v>
      </c>
      <c r="G77" s="23"/>
      <c r="H77" s="23"/>
    </row>
    <row r="78" spans="2:8" ht="15">
      <c r="B78" s="438">
        <v>0</v>
      </c>
      <c r="C78" s="437"/>
      <c r="D78" s="436" t="s">
        <v>897</v>
      </c>
      <c r="E78" s="437" t="s">
        <v>898</v>
      </c>
      <c r="F78" s="450">
        <v>0.48</v>
      </c>
      <c r="G78" s="23"/>
      <c r="H78" s="23"/>
    </row>
    <row r="79" spans="2:8" ht="30">
      <c r="B79" s="438">
        <v>32</v>
      </c>
      <c r="C79" s="437"/>
      <c r="D79" s="436" t="s">
        <v>899</v>
      </c>
      <c r="E79" s="437" t="s">
        <v>296</v>
      </c>
      <c r="F79" s="450">
        <v>320</v>
      </c>
      <c r="G79" s="23"/>
      <c r="H79" s="23"/>
    </row>
    <row r="80" spans="2:8" ht="30">
      <c r="B80" s="438">
        <v>33</v>
      </c>
      <c r="C80" s="437"/>
      <c r="D80" s="436" t="s">
        <v>900</v>
      </c>
      <c r="E80" s="437" t="s">
        <v>901</v>
      </c>
      <c r="F80" s="450">
        <v>7.44</v>
      </c>
      <c r="G80" s="23"/>
      <c r="H80" s="23"/>
    </row>
    <row r="81" spans="2:8" ht="15">
      <c r="B81" s="438">
        <v>0</v>
      </c>
      <c r="C81" s="437"/>
      <c r="D81" s="436" t="s">
        <v>902</v>
      </c>
      <c r="E81" s="437" t="s">
        <v>901</v>
      </c>
      <c r="F81" s="450">
        <v>8.5559999999999992</v>
      </c>
      <c r="G81" s="23"/>
      <c r="H81" s="23"/>
    </row>
    <row r="82" spans="2:8" ht="30">
      <c r="B82" s="438">
        <v>0</v>
      </c>
      <c r="C82" s="437"/>
      <c r="D82" s="436" t="s">
        <v>903</v>
      </c>
      <c r="E82" s="437" t="s">
        <v>44</v>
      </c>
      <c r="F82" s="450">
        <v>1</v>
      </c>
      <c r="G82" s="23"/>
      <c r="H82" s="23"/>
    </row>
    <row r="83" spans="2:8" ht="30">
      <c r="B83" s="438">
        <v>34</v>
      </c>
      <c r="C83" s="437"/>
      <c r="D83" s="763" t="s">
        <v>1768</v>
      </c>
      <c r="E83" s="437" t="s">
        <v>891</v>
      </c>
      <c r="F83" s="450">
        <v>96</v>
      </c>
      <c r="G83" s="23"/>
      <c r="H83" s="23"/>
    </row>
    <row r="84" spans="2:8" ht="15">
      <c r="B84" s="438">
        <v>35</v>
      </c>
      <c r="C84" s="437"/>
      <c r="D84" s="436" t="s">
        <v>905</v>
      </c>
      <c r="E84" s="437" t="s">
        <v>674</v>
      </c>
      <c r="F84" s="450">
        <v>48</v>
      </c>
      <c r="G84" s="23"/>
      <c r="H84" s="23"/>
    </row>
    <row r="85" spans="2:8" ht="15">
      <c r="B85" s="438">
        <v>0</v>
      </c>
      <c r="C85" s="437"/>
      <c r="D85" s="436" t="s">
        <v>906</v>
      </c>
      <c r="E85" s="437" t="s">
        <v>674</v>
      </c>
      <c r="F85" s="450">
        <v>50.400000000000006</v>
      </c>
      <c r="G85" s="23"/>
      <c r="H85" s="23"/>
    </row>
    <row r="86" spans="2:8" ht="15">
      <c r="B86" s="438">
        <v>0</v>
      </c>
      <c r="C86" s="437"/>
      <c r="D86" s="436" t="s">
        <v>897</v>
      </c>
      <c r="E86" s="437" t="s">
        <v>898</v>
      </c>
      <c r="F86" s="450">
        <v>12</v>
      </c>
      <c r="G86" s="23"/>
      <c r="H86" s="23"/>
    </row>
    <row r="87" spans="2:8" ht="15">
      <c r="B87" s="438">
        <v>36</v>
      </c>
      <c r="C87" s="437"/>
      <c r="D87" s="436" t="s">
        <v>907</v>
      </c>
      <c r="E87" s="437" t="s">
        <v>296</v>
      </c>
      <c r="F87" s="450">
        <v>4.8</v>
      </c>
      <c r="G87" s="23"/>
      <c r="H87" s="23"/>
    </row>
    <row r="88" spans="2:8" ht="15">
      <c r="B88" s="434">
        <v>0</v>
      </c>
      <c r="C88" s="452"/>
      <c r="D88" s="440"/>
      <c r="E88" s="452"/>
      <c r="F88" s="450"/>
      <c r="G88" s="23"/>
      <c r="H88" s="23"/>
    </row>
    <row r="89" spans="2:8" ht="15">
      <c r="B89" s="434">
        <v>0</v>
      </c>
      <c r="C89" s="452"/>
      <c r="D89" s="435" t="s">
        <v>913</v>
      </c>
      <c r="E89" s="452"/>
      <c r="F89" s="450"/>
      <c r="G89" s="23"/>
      <c r="H89" s="23"/>
    </row>
    <row r="90" spans="2:8" ht="15">
      <c r="B90" s="438">
        <v>37</v>
      </c>
      <c r="C90" s="437"/>
      <c r="D90" s="436" t="s">
        <v>894</v>
      </c>
      <c r="E90" s="437" t="s">
        <v>674</v>
      </c>
      <c r="F90" s="450">
        <v>2.72</v>
      </c>
      <c r="G90" s="23"/>
      <c r="H90" s="23"/>
    </row>
    <row r="91" spans="2:8" ht="15">
      <c r="B91" s="438">
        <v>38</v>
      </c>
      <c r="C91" s="437"/>
      <c r="D91" s="436" t="s">
        <v>895</v>
      </c>
      <c r="E91" s="437" t="s">
        <v>674</v>
      </c>
      <c r="F91" s="450">
        <v>0.64</v>
      </c>
      <c r="G91" s="23"/>
      <c r="H91" s="23"/>
    </row>
    <row r="92" spans="2:8" ht="15">
      <c r="B92" s="438">
        <v>0</v>
      </c>
      <c r="C92" s="437"/>
      <c r="D92" s="436" t="s">
        <v>896</v>
      </c>
      <c r="E92" s="437" t="s">
        <v>674</v>
      </c>
      <c r="F92" s="450">
        <v>0.67200000000000004</v>
      </c>
      <c r="G92" s="23"/>
      <c r="H92" s="23"/>
    </row>
    <row r="93" spans="2:8" ht="15">
      <c r="B93" s="438">
        <v>0</v>
      </c>
      <c r="C93" s="437"/>
      <c r="D93" s="436" t="s">
        <v>897</v>
      </c>
      <c r="E93" s="437" t="s">
        <v>898</v>
      </c>
      <c r="F93" s="450">
        <v>0.16</v>
      </c>
      <c r="G93" s="23"/>
      <c r="H93" s="23"/>
    </row>
    <row r="94" spans="2:8" ht="30">
      <c r="B94" s="438">
        <v>39</v>
      </c>
      <c r="C94" s="437"/>
      <c r="D94" s="436" t="s">
        <v>899</v>
      </c>
      <c r="E94" s="437" t="s">
        <v>296</v>
      </c>
      <c r="F94" s="450">
        <v>142</v>
      </c>
      <c r="G94" s="23"/>
      <c r="H94" s="23"/>
    </row>
    <row r="95" spans="2:8" ht="30">
      <c r="B95" s="438">
        <v>40</v>
      </c>
      <c r="C95" s="437"/>
      <c r="D95" s="436" t="s">
        <v>900</v>
      </c>
      <c r="E95" s="437" t="s">
        <v>901</v>
      </c>
      <c r="F95" s="450">
        <v>3.42</v>
      </c>
      <c r="G95" s="23"/>
      <c r="H95" s="23"/>
    </row>
    <row r="96" spans="2:8" ht="15">
      <c r="B96" s="438">
        <v>0</v>
      </c>
      <c r="C96" s="437"/>
      <c r="D96" s="436" t="s">
        <v>902</v>
      </c>
      <c r="E96" s="437" t="s">
        <v>901</v>
      </c>
      <c r="F96" s="450">
        <v>3.9329999999999998</v>
      </c>
      <c r="G96" s="23"/>
      <c r="H96" s="23"/>
    </row>
    <row r="97" spans="2:8" ht="30">
      <c r="B97" s="438">
        <v>0</v>
      </c>
      <c r="C97" s="437"/>
      <c r="D97" s="436" t="s">
        <v>903</v>
      </c>
      <c r="E97" s="437" t="s">
        <v>44</v>
      </c>
      <c r="F97" s="450">
        <v>1</v>
      </c>
      <c r="G97" s="23"/>
      <c r="H97" s="23"/>
    </row>
    <row r="98" spans="2:8" ht="30">
      <c r="B98" s="438">
        <v>41</v>
      </c>
      <c r="C98" s="437"/>
      <c r="D98" s="763" t="s">
        <v>1767</v>
      </c>
      <c r="E98" s="437" t="s">
        <v>891</v>
      </c>
      <c r="F98" s="450">
        <v>32</v>
      </c>
      <c r="G98" s="23"/>
      <c r="H98" s="23"/>
    </row>
    <row r="99" spans="2:8" ht="15">
      <c r="B99" s="438">
        <v>42</v>
      </c>
      <c r="C99" s="437"/>
      <c r="D99" s="436" t="s">
        <v>905</v>
      </c>
      <c r="E99" s="437" t="s">
        <v>674</v>
      </c>
      <c r="F99" s="450">
        <v>17.600000000000001</v>
      </c>
      <c r="G99" s="23"/>
      <c r="H99" s="23"/>
    </row>
    <row r="100" spans="2:8" ht="15">
      <c r="B100" s="438">
        <v>0</v>
      </c>
      <c r="C100" s="437"/>
      <c r="D100" s="436" t="s">
        <v>906</v>
      </c>
      <c r="E100" s="437" t="s">
        <v>674</v>
      </c>
      <c r="F100" s="450">
        <v>18.480000000000004</v>
      </c>
      <c r="G100" s="23"/>
      <c r="H100" s="23"/>
    </row>
    <row r="101" spans="2:8" ht="15">
      <c r="B101" s="438">
        <v>0</v>
      </c>
      <c r="C101" s="437"/>
      <c r="D101" s="436" t="s">
        <v>897</v>
      </c>
      <c r="E101" s="437" t="s">
        <v>898</v>
      </c>
      <c r="F101" s="450">
        <v>4.4000000000000004</v>
      </c>
      <c r="G101" s="23"/>
      <c r="H101" s="23"/>
    </row>
    <row r="102" spans="2:8" ht="15">
      <c r="B102" s="438">
        <v>43</v>
      </c>
      <c r="C102" s="437"/>
      <c r="D102" s="436" t="s">
        <v>907</v>
      </c>
      <c r="E102" s="437" t="s">
        <v>296</v>
      </c>
      <c r="F102" s="450">
        <v>1.84</v>
      </c>
      <c r="G102" s="23"/>
      <c r="H102" s="23"/>
    </row>
    <row r="103" spans="2:8" ht="15">
      <c r="B103" s="434">
        <v>0</v>
      </c>
      <c r="C103" s="452"/>
      <c r="D103" s="440"/>
      <c r="E103" s="452"/>
      <c r="F103" s="450"/>
      <c r="G103" s="23"/>
      <c r="H103" s="23"/>
    </row>
    <row r="104" spans="2:8" ht="15">
      <c r="B104" s="434">
        <v>0</v>
      </c>
      <c r="C104" s="452"/>
      <c r="D104" s="435" t="s">
        <v>914</v>
      </c>
      <c r="E104" s="452"/>
      <c r="F104" s="450"/>
      <c r="G104" s="23"/>
      <c r="H104" s="23"/>
    </row>
    <row r="105" spans="2:8" ht="15">
      <c r="B105" s="438">
        <v>44</v>
      </c>
      <c r="C105" s="437"/>
      <c r="D105" s="436" t="s">
        <v>894</v>
      </c>
      <c r="E105" s="437" t="s">
        <v>674</v>
      </c>
      <c r="F105" s="450">
        <v>10.68</v>
      </c>
      <c r="G105" s="23"/>
      <c r="H105" s="23"/>
    </row>
    <row r="106" spans="2:8" ht="15">
      <c r="B106" s="438">
        <v>45</v>
      </c>
      <c r="C106" s="437"/>
      <c r="D106" s="436" t="s">
        <v>895</v>
      </c>
      <c r="E106" s="437" t="s">
        <v>674</v>
      </c>
      <c r="F106" s="450">
        <v>2.67</v>
      </c>
      <c r="G106" s="23"/>
      <c r="H106" s="23"/>
    </row>
    <row r="107" spans="2:8" ht="15">
      <c r="B107" s="438">
        <v>0</v>
      </c>
      <c r="C107" s="437"/>
      <c r="D107" s="436" t="s">
        <v>896</v>
      </c>
      <c r="E107" s="437" t="s">
        <v>674</v>
      </c>
      <c r="F107" s="450">
        <v>2.8035000000000001</v>
      </c>
      <c r="G107" s="23"/>
      <c r="H107" s="23"/>
    </row>
    <row r="108" spans="2:8" ht="15">
      <c r="B108" s="438">
        <v>0</v>
      </c>
      <c r="C108" s="437"/>
      <c r="D108" s="436" t="s">
        <v>897</v>
      </c>
      <c r="E108" s="437" t="s">
        <v>898</v>
      </c>
      <c r="F108" s="450">
        <v>0.66749999999999998</v>
      </c>
      <c r="G108" s="23"/>
      <c r="H108" s="23"/>
    </row>
    <row r="109" spans="2:8" ht="30">
      <c r="B109" s="438">
        <v>46</v>
      </c>
      <c r="C109" s="437"/>
      <c r="D109" s="436" t="s">
        <v>899</v>
      </c>
      <c r="E109" s="437" t="s">
        <v>296</v>
      </c>
      <c r="F109" s="450">
        <v>424</v>
      </c>
      <c r="G109" s="23"/>
      <c r="H109" s="23"/>
    </row>
    <row r="110" spans="2:8" ht="30">
      <c r="B110" s="438">
        <v>47</v>
      </c>
      <c r="C110" s="437"/>
      <c r="D110" s="436" t="s">
        <v>900</v>
      </c>
      <c r="E110" s="437" t="s">
        <v>901</v>
      </c>
      <c r="F110" s="450">
        <v>5.79</v>
      </c>
      <c r="G110" s="23"/>
      <c r="H110" s="23"/>
    </row>
    <row r="111" spans="2:8" ht="15">
      <c r="B111" s="438">
        <v>0</v>
      </c>
      <c r="C111" s="437"/>
      <c r="D111" s="436" t="s">
        <v>902</v>
      </c>
      <c r="E111" s="437" t="s">
        <v>901</v>
      </c>
      <c r="F111" s="450">
        <v>6.6584999999999992</v>
      </c>
      <c r="G111" s="23"/>
      <c r="H111" s="23"/>
    </row>
    <row r="112" spans="2:8" ht="30">
      <c r="B112" s="438">
        <v>0</v>
      </c>
      <c r="C112" s="437"/>
      <c r="D112" s="436" t="s">
        <v>903</v>
      </c>
      <c r="E112" s="437" t="s">
        <v>44</v>
      </c>
      <c r="F112" s="450">
        <v>1</v>
      </c>
      <c r="G112" s="23"/>
      <c r="H112" s="23"/>
    </row>
    <row r="113" spans="2:8" ht="15">
      <c r="B113" s="438">
        <v>48</v>
      </c>
      <c r="C113" s="437"/>
      <c r="D113" s="436" t="s">
        <v>905</v>
      </c>
      <c r="E113" s="437" t="s">
        <v>674</v>
      </c>
      <c r="F113" s="450">
        <v>53.4</v>
      </c>
      <c r="G113" s="23"/>
      <c r="H113" s="23"/>
    </row>
    <row r="114" spans="2:8" ht="15">
      <c r="B114" s="438">
        <v>0</v>
      </c>
      <c r="C114" s="437"/>
      <c r="D114" s="436" t="s">
        <v>906</v>
      </c>
      <c r="E114" s="437" t="s">
        <v>674</v>
      </c>
      <c r="F114" s="450">
        <v>56.07</v>
      </c>
      <c r="G114" s="23"/>
      <c r="H114" s="23"/>
    </row>
    <row r="115" spans="2:8" ht="15">
      <c r="B115" s="438">
        <v>0</v>
      </c>
      <c r="C115" s="437"/>
      <c r="D115" s="436" t="s">
        <v>897</v>
      </c>
      <c r="E115" s="437" t="s">
        <v>898</v>
      </c>
      <c r="F115" s="450">
        <v>13.35</v>
      </c>
      <c r="G115" s="23"/>
      <c r="H115" s="23"/>
    </row>
    <row r="116" spans="2:8" ht="15">
      <c r="B116" s="438">
        <v>49</v>
      </c>
      <c r="C116" s="437"/>
      <c r="D116" s="436" t="s">
        <v>907</v>
      </c>
      <c r="E116" s="437" t="s">
        <v>296</v>
      </c>
      <c r="F116" s="450">
        <v>26.7</v>
      </c>
      <c r="G116" s="23"/>
      <c r="H116" s="23"/>
    </row>
    <row r="117" spans="2:8" ht="15">
      <c r="B117" s="434">
        <v>0</v>
      </c>
      <c r="C117" s="452"/>
      <c r="D117" s="440"/>
      <c r="E117" s="452"/>
      <c r="F117" s="450"/>
      <c r="G117" s="23"/>
      <c r="H117" s="23"/>
    </row>
    <row r="118" spans="2:8" ht="15">
      <c r="B118" s="434">
        <v>0</v>
      </c>
      <c r="C118" s="452"/>
      <c r="D118" s="439" t="s">
        <v>915</v>
      </c>
      <c r="E118" s="452"/>
      <c r="F118" s="450"/>
      <c r="G118" s="23"/>
      <c r="H118" s="23"/>
    </row>
    <row r="119" spans="2:8" ht="15">
      <c r="B119" s="438">
        <v>50</v>
      </c>
      <c r="C119" s="437"/>
      <c r="D119" s="436" t="s">
        <v>894</v>
      </c>
      <c r="E119" s="437" t="s">
        <v>674</v>
      </c>
      <c r="F119" s="450">
        <v>6</v>
      </c>
      <c r="G119" s="23"/>
      <c r="H119" s="23"/>
    </row>
    <row r="120" spans="2:8" ht="15">
      <c r="B120" s="438">
        <v>51</v>
      </c>
      <c r="C120" s="437"/>
      <c r="D120" s="436" t="s">
        <v>895</v>
      </c>
      <c r="E120" s="437" t="s">
        <v>674</v>
      </c>
      <c r="F120" s="450">
        <v>3</v>
      </c>
      <c r="G120" s="23"/>
      <c r="H120" s="23"/>
    </row>
    <row r="121" spans="2:8" ht="15">
      <c r="B121" s="438">
        <v>0</v>
      </c>
      <c r="C121" s="437"/>
      <c r="D121" s="436" t="s">
        <v>896</v>
      </c>
      <c r="E121" s="437" t="s">
        <v>674</v>
      </c>
      <c r="F121" s="450">
        <v>3.1500000000000004</v>
      </c>
      <c r="G121" s="23"/>
      <c r="H121" s="23"/>
    </row>
    <row r="122" spans="2:8" ht="15">
      <c r="B122" s="438">
        <v>0</v>
      </c>
      <c r="C122" s="437"/>
      <c r="D122" s="436" t="s">
        <v>897</v>
      </c>
      <c r="E122" s="437" t="s">
        <v>898</v>
      </c>
      <c r="F122" s="450">
        <v>0.75</v>
      </c>
      <c r="G122" s="23"/>
      <c r="H122" s="23"/>
    </row>
    <row r="123" spans="2:8" ht="30">
      <c r="B123" s="438">
        <v>52</v>
      </c>
      <c r="C123" s="437"/>
      <c r="D123" s="436" t="s">
        <v>899</v>
      </c>
      <c r="E123" s="437" t="s">
        <v>296</v>
      </c>
      <c r="F123" s="450">
        <v>624</v>
      </c>
      <c r="G123" s="23"/>
      <c r="H123" s="23"/>
    </row>
    <row r="124" spans="2:8" ht="30">
      <c r="B124" s="438">
        <v>53</v>
      </c>
      <c r="C124" s="437"/>
      <c r="D124" s="436" t="s">
        <v>900</v>
      </c>
      <c r="E124" s="437" t="s">
        <v>901</v>
      </c>
      <c r="F124" s="450">
        <v>7.31</v>
      </c>
      <c r="G124" s="23"/>
      <c r="H124" s="23"/>
    </row>
    <row r="125" spans="2:8" ht="15">
      <c r="B125" s="438">
        <v>0</v>
      </c>
      <c r="C125" s="437"/>
      <c r="D125" s="436" t="s">
        <v>902</v>
      </c>
      <c r="E125" s="437" t="s">
        <v>901</v>
      </c>
      <c r="F125" s="450">
        <v>8.4064999999999994</v>
      </c>
      <c r="G125" s="23"/>
      <c r="H125" s="23"/>
    </row>
    <row r="126" spans="2:8" ht="30">
      <c r="B126" s="438">
        <v>0</v>
      </c>
      <c r="C126" s="437"/>
      <c r="D126" s="436" t="s">
        <v>903</v>
      </c>
      <c r="E126" s="437" t="s">
        <v>44</v>
      </c>
      <c r="F126" s="450">
        <v>1</v>
      </c>
      <c r="G126" s="23"/>
      <c r="H126" s="23"/>
    </row>
    <row r="127" spans="2:8" ht="15">
      <c r="B127" s="438">
        <v>54</v>
      </c>
      <c r="C127" s="437"/>
      <c r="D127" s="436" t="s">
        <v>916</v>
      </c>
      <c r="E127" s="437" t="s">
        <v>674</v>
      </c>
      <c r="F127" s="450">
        <v>78</v>
      </c>
      <c r="G127" s="23"/>
      <c r="H127" s="23"/>
    </row>
    <row r="128" spans="2:8" ht="15">
      <c r="B128" s="438">
        <v>0</v>
      </c>
      <c r="C128" s="437"/>
      <c r="D128" s="436" t="s">
        <v>906</v>
      </c>
      <c r="E128" s="437" t="s">
        <v>674</v>
      </c>
      <c r="F128" s="450">
        <v>81.900000000000006</v>
      </c>
      <c r="G128" s="23"/>
      <c r="H128" s="23"/>
    </row>
    <row r="129" spans="2:8" ht="15">
      <c r="B129" s="438">
        <v>0</v>
      </c>
      <c r="C129" s="437"/>
      <c r="D129" s="436" t="s">
        <v>897</v>
      </c>
      <c r="E129" s="437" t="s">
        <v>898</v>
      </c>
      <c r="F129" s="450">
        <v>19.5</v>
      </c>
      <c r="G129" s="23"/>
      <c r="H129" s="23"/>
    </row>
    <row r="130" spans="2:8" ht="15">
      <c r="B130" s="434">
        <v>0</v>
      </c>
      <c r="C130" s="452"/>
      <c r="D130" s="439" t="s">
        <v>1205</v>
      </c>
      <c r="E130" s="452"/>
      <c r="F130" s="450"/>
      <c r="G130" s="23"/>
      <c r="H130" s="23"/>
    </row>
    <row r="131" spans="2:8" ht="15">
      <c r="B131" s="438">
        <v>55</v>
      </c>
      <c r="C131" s="437"/>
      <c r="D131" s="436" t="s">
        <v>1206</v>
      </c>
      <c r="E131" s="437" t="s">
        <v>674</v>
      </c>
      <c r="F131" s="450">
        <v>4.4000000000000004</v>
      </c>
      <c r="G131" s="23"/>
      <c r="H131" s="23"/>
    </row>
    <row r="132" spans="2:8" ht="30">
      <c r="B132" s="438">
        <v>56</v>
      </c>
      <c r="C132" s="437"/>
      <c r="D132" s="436" t="s">
        <v>899</v>
      </c>
      <c r="E132" s="437" t="s">
        <v>296</v>
      </c>
      <c r="F132" s="450">
        <v>64</v>
      </c>
      <c r="G132" s="23"/>
      <c r="H132" s="23"/>
    </row>
    <row r="133" spans="2:8" ht="30">
      <c r="B133" s="438">
        <v>57</v>
      </c>
      <c r="C133" s="437"/>
      <c r="D133" s="436" t="s">
        <v>900</v>
      </c>
      <c r="E133" s="437" t="s">
        <v>901</v>
      </c>
      <c r="F133" s="450">
        <v>0.66400000000000003</v>
      </c>
      <c r="G133" s="23"/>
      <c r="H133" s="23"/>
    </row>
    <row r="134" spans="2:8" ht="15">
      <c r="B134" s="438">
        <v>0</v>
      </c>
      <c r="C134" s="437"/>
      <c r="D134" s="436" t="s">
        <v>902</v>
      </c>
      <c r="E134" s="437" t="s">
        <v>901</v>
      </c>
      <c r="F134" s="450">
        <v>0.76359999999999995</v>
      </c>
      <c r="G134" s="23"/>
      <c r="H134" s="23"/>
    </row>
    <row r="135" spans="2:8" ht="30">
      <c r="B135" s="438">
        <v>0</v>
      </c>
      <c r="C135" s="437"/>
      <c r="D135" s="436" t="s">
        <v>903</v>
      </c>
      <c r="E135" s="437" t="s">
        <v>44</v>
      </c>
      <c r="F135" s="450">
        <v>1</v>
      </c>
      <c r="G135" s="23"/>
      <c r="H135" s="23"/>
    </row>
    <row r="136" spans="2:8" ht="15">
      <c r="B136" s="438">
        <v>58</v>
      </c>
      <c r="C136" s="437"/>
      <c r="D136" s="436" t="s">
        <v>905</v>
      </c>
      <c r="E136" s="437" t="s">
        <v>674</v>
      </c>
      <c r="F136" s="450">
        <v>5.6000000000000001E-2</v>
      </c>
      <c r="G136" s="23"/>
      <c r="H136" s="23"/>
    </row>
    <row r="137" spans="2:8" ht="15">
      <c r="B137" s="438">
        <v>0</v>
      </c>
      <c r="C137" s="437"/>
      <c r="D137" s="436" t="s">
        <v>906</v>
      </c>
      <c r="E137" s="437" t="s">
        <v>674</v>
      </c>
      <c r="F137" s="450">
        <v>5.8800000000000005E-2</v>
      </c>
      <c r="G137" s="23"/>
      <c r="H137" s="23"/>
    </row>
    <row r="138" spans="2:8" ht="15">
      <c r="B138" s="438">
        <v>0</v>
      </c>
      <c r="C138" s="437"/>
      <c r="D138" s="436" t="s">
        <v>897</v>
      </c>
      <c r="E138" s="437" t="s">
        <v>898</v>
      </c>
      <c r="F138" s="450">
        <v>1.4E-2</v>
      </c>
      <c r="G138" s="23"/>
      <c r="H138" s="23"/>
    </row>
    <row r="139" spans="2:8" ht="15">
      <c r="B139" s="438">
        <v>59</v>
      </c>
      <c r="C139" s="437"/>
      <c r="D139" s="436" t="s">
        <v>905</v>
      </c>
      <c r="E139" s="437" t="s">
        <v>674</v>
      </c>
      <c r="F139" s="450">
        <v>7.6</v>
      </c>
      <c r="G139" s="23"/>
      <c r="H139" s="23"/>
    </row>
    <row r="140" spans="2:8" ht="15">
      <c r="B140" s="438">
        <v>0</v>
      </c>
      <c r="C140" s="437"/>
      <c r="D140" s="436" t="s">
        <v>1207</v>
      </c>
      <c r="E140" s="437" t="s">
        <v>674</v>
      </c>
      <c r="F140" s="450">
        <v>7.9799999999999995</v>
      </c>
      <c r="G140" s="23"/>
      <c r="H140" s="23"/>
    </row>
    <row r="141" spans="2:8" ht="15">
      <c r="B141" s="438">
        <v>0</v>
      </c>
      <c r="C141" s="437"/>
      <c r="D141" s="436" t="s">
        <v>897</v>
      </c>
      <c r="E141" s="437" t="s">
        <v>898</v>
      </c>
      <c r="F141" s="450">
        <v>1.9</v>
      </c>
      <c r="G141" s="23"/>
      <c r="H141" s="23"/>
    </row>
    <row r="142" spans="2:8" ht="15">
      <c r="B142" s="445">
        <v>60</v>
      </c>
      <c r="C142" s="430"/>
      <c r="D142" s="493" t="s">
        <v>907</v>
      </c>
      <c r="E142" s="430" t="s">
        <v>296</v>
      </c>
      <c r="F142" s="450">
        <v>1.1200000000000001</v>
      </c>
      <c r="G142" s="23"/>
      <c r="H142" s="23"/>
    </row>
    <row r="143" spans="2:8" ht="30">
      <c r="B143" s="445">
        <v>61</v>
      </c>
      <c r="C143" s="430"/>
      <c r="D143" s="764" t="s">
        <v>1769</v>
      </c>
      <c r="E143" s="430" t="s">
        <v>891</v>
      </c>
      <c r="F143" s="450">
        <v>32</v>
      </c>
      <c r="G143" s="23"/>
      <c r="H143" s="23"/>
    </row>
    <row r="144" spans="2:8" ht="15">
      <c r="B144" s="434">
        <v>0</v>
      </c>
      <c r="C144" s="452"/>
      <c r="D144" s="435" t="s">
        <v>1208</v>
      </c>
      <c r="E144" s="452"/>
      <c r="F144" s="450"/>
      <c r="G144" s="23"/>
      <c r="H144" s="23"/>
    </row>
    <row r="145" spans="2:8" ht="15">
      <c r="B145" s="438">
        <v>62</v>
      </c>
      <c r="C145" s="437"/>
      <c r="D145" s="431" t="s">
        <v>1209</v>
      </c>
      <c r="E145" s="437" t="s">
        <v>674</v>
      </c>
      <c r="F145" s="450">
        <v>9.8000000000000004E-2</v>
      </c>
      <c r="G145" s="23"/>
      <c r="H145" s="23"/>
    </row>
    <row r="146" spans="2:8" ht="30">
      <c r="B146" s="438">
        <v>63</v>
      </c>
      <c r="C146" s="437"/>
      <c r="D146" s="436" t="s">
        <v>899</v>
      </c>
      <c r="E146" s="437" t="s">
        <v>296</v>
      </c>
      <c r="F146" s="450">
        <v>4</v>
      </c>
      <c r="G146" s="23"/>
      <c r="H146" s="23"/>
    </row>
    <row r="147" spans="2:8" ht="30">
      <c r="B147" s="438">
        <v>64</v>
      </c>
      <c r="C147" s="437"/>
      <c r="D147" s="436" t="s">
        <v>900</v>
      </c>
      <c r="E147" s="437" t="s">
        <v>901</v>
      </c>
      <c r="F147" s="450">
        <v>6.0000000000000001E-3</v>
      </c>
      <c r="G147" s="23"/>
      <c r="H147" s="23"/>
    </row>
    <row r="148" spans="2:8" ht="15">
      <c r="B148" s="438">
        <v>0</v>
      </c>
      <c r="C148" s="437"/>
      <c r="D148" s="436" t="s">
        <v>902</v>
      </c>
      <c r="E148" s="437" t="s">
        <v>901</v>
      </c>
      <c r="F148" s="450">
        <v>6.8999999999999999E-3</v>
      </c>
      <c r="G148" s="23"/>
      <c r="H148" s="23"/>
    </row>
    <row r="149" spans="2:8" ht="30">
      <c r="B149" s="438">
        <v>0</v>
      </c>
      <c r="C149" s="437"/>
      <c r="D149" s="436" t="s">
        <v>903</v>
      </c>
      <c r="E149" s="437" t="s">
        <v>44</v>
      </c>
      <c r="F149" s="450">
        <v>1</v>
      </c>
      <c r="G149" s="23"/>
      <c r="H149" s="23"/>
    </row>
    <row r="150" spans="2:8" ht="15">
      <c r="B150" s="438">
        <v>65</v>
      </c>
      <c r="C150" s="437"/>
      <c r="D150" s="436" t="s">
        <v>905</v>
      </c>
      <c r="E150" s="437" t="s">
        <v>674</v>
      </c>
      <c r="F150" s="450">
        <v>7.0000000000000001E-3</v>
      </c>
      <c r="G150" s="23"/>
      <c r="H150" s="23"/>
    </row>
    <row r="151" spans="2:8" ht="15">
      <c r="B151" s="438">
        <v>0</v>
      </c>
      <c r="C151" s="437"/>
      <c r="D151" s="436" t="s">
        <v>906</v>
      </c>
      <c r="E151" s="437" t="s">
        <v>674</v>
      </c>
      <c r="F151" s="450">
        <v>7.3500000000000006E-3</v>
      </c>
      <c r="G151" s="23"/>
      <c r="H151" s="23"/>
    </row>
    <row r="152" spans="2:8" ht="15">
      <c r="B152" s="438">
        <v>0</v>
      </c>
      <c r="C152" s="437"/>
      <c r="D152" s="436" t="s">
        <v>897</v>
      </c>
      <c r="E152" s="437" t="s">
        <v>898</v>
      </c>
      <c r="F152" s="450">
        <v>1.75E-3</v>
      </c>
      <c r="G152" s="23"/>
      <c r="H152" s="23"/>
    </row>
    <row r="153" spans="2:8" ht="15">
      <c r="B153" s="438">
        <v>66</v>
      </c>
      <c r="C153" s="437"/>
      <c r="D153" s="431" t="s">
        <v>1210</v>
      </c>
      <c r="E153" s="437" t="s">
        <v>674</v>
      </c>
      <c r="F153" s="450">
        <v>0.15</v>
      </c>
      <c r="G153" s="23"/>
      <c r="H153" s="23"/>
    </row>
    <row r="154" spans="2:8" ht="15">
      <c r="B154" s="438">
        <v>0</v>
      </c>
      <c r="C154" s="437"/>
      <c r="D154" s="436" t="s">
        <v>906</v>
      </c>
      <c r="E154" s="437" t="s">
        <v>674</v>
      </c>
      <c r="F154" s="450">
        <v>0.1575</v>
      </c>
      <c r="G154" s="23"/>
      <c r="H154" s="23"/>
    </row>
    <row r="155" spans="2:8" ht="15">
      <c r="B155" s="438">
        <v>0</v>
      </c>
      <c r="C155" s="437"/>
      <c r="D155" s="436" t="s">
        <v>897</v>
      </c>
      <c r="E155" s="437" t="s">
        <v>898</v>
      </c>
      <c r="F155" s="450">
        <v>3.7499999999999999E-2</v>
      </c>
      <c r="G155" s="23"/>
      <c r="H155" s="23"/>
    </row>
    <row r="156" spans="2:8" ht="15">
      <c r="B156" s="438">
        <v>67</v>
      </c>
      <c r="C156" s="437"/>
      <c r="D156" s="436" t="s">
        <v>907</v>
      </c>
      <c r="E156" s="437" t="s">
        <v>296</v>
      </c>
      <c r="F156" s="450">
        <v>0.11</v>
      </c>
      <c r="G156" s="23"/>
      <c r="H156" s="23"/>
    </row>
    <row r="157" spans="2:8" ht="30">
      <c r="B157" s="438">
        <v>68</v>
      </c>
      <c r="C157" s="437"/>
      <c r="D157" s="763" t="s">
        <v>1769</v>
      </c>
      <c r="E157" s="437" t="s">
        <v>891</v>
      </c>
      <c r="F157" s="450">
        <v>2</v>
      </c>
      <c r="G157" s="23"/>
      <c r="H157" s="23"/>
    </row>
    <row r="158" spans="2:8" ht="15">
      <c r="B158" s="434">
        <v>0</v>
      </c>
      <c r="C158" s="452"/>
      <c r="D158" s="435" t="s">
        <v>1211</v>
      </c>
      <c r="E158" s="452"/>
      <c r="F158" s="450"/>
      <c r="G158" s="23"/>
      <c r="H158" s="23"/>
    </row>
    <row r="159" spans="2:8" ht="15">
      <c r="B159" s="438">
        <v>69</v>
      </c>
      <c r="C159" s="437"/>
      <c r="D159" s="431" t="s">
        <v>1209</v>
      </c>
      <c r="E159" s="437" t="s">
        <v>674</v>
      </c>
      <c r="F159" s="450">
        <v>9.8000000000000004E-2</v>
      </c>
      <c r="G159" s="23"/>
      <c r="H159" s="23"/>
    </row>
    <row r="160" spans="2:8" ht="30">
      <c r="B160" s="438">
        <v>70</v>
      </c>
      <c r="C160" s="437"/>
      <c r="D160" s="436" t="s">
        <v>899</v>
      </c>
      <c r="E160" s="437" t="s">
        <v>296</v>
      </c>
      <c r="F160" s="450">
        <v>4</v>
      </c>
      <c r="G160" s="23"/>
      <c r="H160" s="23"/>
    </row>
    <row r="161" spans="2:8" ht="30">
      <c r="B161" s="438">
        <v>71</v>
      </c>
      <c r="C161" s="437"/>
      <c r="D161" s="436" t="s">
        <v>900</v>
      </c>
      <c r="E161" s="437" t="s">
        <v>901</v>
      </c>
      <c r="F161" s="450">
        <v>6.0000000000000001E-3</v>
      </c>
      <c r="G161" s="23"/>
      <c r="H161" s="23"/>
    </row>
    <row r="162" spans="2:8" ht="15">
      <c r="B162" s="438">
        <v>0</v>
      </c>
      <c r="C162" s="437"/>
      <c r="D162" s="436" t="s">
        <v>902</v>
      </c>
      <c r="E162" s="437" t="s">
        <v>901</v>
      </c>
      <c r="F162" s="450">
        <v>6.8999999999999999E-3</v>
      </c>
      <c r="G162" s="23"/>
      <c r="H162" s="23"/>
    </row>
    <row r="163" spans="2:8" ht="30">
      <c r="B163" s="438">
        <v>0</v>
      </c>
      <c r="C163" s="437"/>
      <c r="D163" s="436" t="s">
        <v>903</v>
      </c>
      <c r="E163" s="437" t="s">
        <v>44</v>
      </c>
      <c r="F163" s="450">
        <v>1</v>
      </c>
      <c r="G163" s="23"/>
      <c r="H163" s="23"/>
    </row>
    <row r="164" spans="2:8" ht="15">
      <c r="B164" s="438">
        <v>72</v>
      </c>
      <c r="C164" s="437"/>
      <c r="D164" s="436" t="s">
        <v>905</v>
      </c>
      <c r="E164" s="437" t="s">
        <v>674</v>
      </c>
      <c r="F164" s="450">
        <v>7.0000000000000001E-3</v>
      </c>
      <c r="G164" s="23"/>
      <c r="H164" s="23"/>
    </row>
    <row r="165" spans="2:8" ht="15">
      <c r="B165" s="438">
        <v>0</v>
      </c>
      <c r="C165" s="437"/>
      <c r="D165" s="436" t="s">
        <v>906</v>
      </c>
      <c r="E165" s="437" t="s">
        <v>674</v>
      </c>
      <c r="F165" s="450">
        <v>7.3500000000000006E-3</v>
      </c>
      <c r="G165" s="23"/>
      <c r="H165" s="23"/>
    </row>
    <row r="166" spans="2:8" ht="15">
      <c r="B166" s="438">
        <v>0</v>
      </c>
      <c r="C166" s="437"/>
      <c r="D166" s="436" t="s">
        <v>897</v>
      </c>
      <c r="E166" s="437" t="s">
        <v>898</v>
      </c>
      <c r="F166" s="450">
        <v>1.75E-3</v>
      </c>
      <c r="G166" s="23"/>
      <c r="H166" s="23"/>
    </row>
    <row r="167" spans="2:8" ht="15">
      <c r="B167" s="438">
        <v>73</v>
      </c>
      <c r="C167" s="437"/>
      <c r="D167" s="431" t="s">
        <v>1210</v>
      </c>
      <c r="E167" s="437" t="s">
        <v>674</v>
      </c>
      <c r="F167" s="450">
        <v>0.15</v>
      </c>
      <c r="G167" s="23"/>
      <c r="H167" s="23"/>
    </row>
    <row r="168" spans="2:8" ht="15">
      <c r="B168" s="438">
        <v>0</v>
      </c>
      <c r="C168" s="437"/>
      <c r="D168" s="436" t="s">
        <v>906</v>
      </c>
      <c r="E168" s="437" t="s">
        <v>674</v>
      </c>
      <c r="F168" s="450">
        <v>0.1575</v>
      </c>
      <c r="G168" s="23"/>
      <c r="H168" s="23"/>
    </row>
    <row r="169" spans="2:8" ht="15">
      <c r="B169" s="438">
        <v>0</v>
      </c>
      <c r="C169" s="437"/>
      <c r="D169" s="436" t="s">
        <v>897</v>
      </c>
      <c r="E169" s="437" t="s">
        <v>898</v>
      </c>
      <c r="F169" s="450">
        <v>3.7499999999999999E-2</v>
      </c>
      <c r="G169" s="23"/>
      <c r="H169" s="23"/>
    </row>
    <row r="170" spans="2:8" ht="15">
      <c r="B170" s="438">
        <v>74</v>
      </c>
      <c r="C170" s="437"/>
      <c r="D170" s="436" t="s">
        <v>907</v>
      </c>
      <c r="E170" s="437" t="s">
        <v>296</v>
      </c>
      <c r="F170" s="450">
        <v>0.11</v>
      </c>
      <c r="G170" s="23"/>
      <c r="H170" s="23"/>
    </row>
    <row r="171" spans="2:8" ht="30">
      <c r="B171" s="438">
        <v>75</v>
      </c>
      <c r="C171" s="437"/>
      <c r="D171" s="763" t="s">
        <v>1769</v>
      </c>
      <c r="E171" s="437" t="s">
        <v>891</v>
      </c>
      <c r="F171" s="450">
        <v>2</v>
      </c>
      <c r="G171" s="23"/>
      <c r="H171" s="23"/>
    </row>
    <row r="172" spans="2:8" ht="15">
      <c r="B172" s="434">
        <v>0</v>
      </c>
      <c r="C172" s="452"/>
      <c r="D172" s="435" t="s">
        <v>1212</v>
      </c>
      <c r="E172" s="452"/>
      <c r="F172" s="450"/>
      <c r="G172" s="23"/>
      <c r="H172" s="23"/>
    </row>
    <row r="173" spans="2:8" ht="15">
      <c r="B173" s="438">
        <v>76</v>
      </c>
      <c r="C173" s="437"/>
      <c r="D173" s="431" t="s">
        <v>1209</v>
      </c>
      <c r="E173" s="437" t="s">
        <v>674</v>
      </c>
      <c r="F173" s="450">
        <v>0.64800000000000002</v>
      </c>
      <c r="G173" s="23"/>
      <c r="H173" s="23"/>
    </row>
    <row r="174" spans="2:8" ht="30">
      <c r="B174" s="438">
        <v>77</v>
      </c>
      <c r="C174" s="437"/>
      <c r="D174" s="436" t="s">
        <v>899</v>
      </c>
      <c r="E174" s="437" t="s">
        <v>296</v>
      </c>
      <c r="F174" s="450">
        <v>14</v>
      </c>
      <c r="G174" s="23"/>
      <c r="H174" s="23"/>
    </row>
    <row r="175" spans="2:8" ht="30">
      <c r="B175" s="438">
        <v>78</v>
      </c>
      <c r="C175" s="437"/>
      <c r="D175" s="436" t="s">
        <v>900</v>
      </c>
      <c r="E175" s="437" t="s">
        <v>901</v>
      </c>
      <c r="F175" s="450">
        <v>0.09</v>
      </c>
      <c r="G175" s="23"/>
      <c r="H175" s="23"/>
    </row>
    <row r="176" spans="2:8" ht="15">
      <c r="B176" s="438">
        <v>0</v>
      </c>
      <c r="C176" s="437"/>
      <c r="D176" s="436" t="s">
        <v>902</v>
      </c>
      <c r="E176" s="437" t="s">
        <v>901</v>
      </c>
      <c r="F176" s="450">
        <v>0.10349999999999999</v>
      </c>
      <c r="G176" s="23"/>
      <c r="H176" s="23"/>
    </row>
    <row r="177" spans="2:8" ht="30">
      <c r="B177" s="438">
        <v>0</v>
      </c>
      <c r="C177" s="437"/>
      <c r="D177" s="436" t="s">
        <v>903</v>
      </c>
      <c r="E177" s="437" t="s">
        <v>44</v>
      </c>
      <c r="F177" s="450">
        <v>1</v>
      </c>
      <c r="G177" s="23"/>
      <c r="H177" s="23"/>
    </row>
    <row r="178" spans="2:8" ht="15">
      <c r="B178" s="438">
        <v>79</v>
      </c>
      <c r="C178" s="437"/>
      <c r="D178" s="436" t="s">
        <v>905</v>
      </c>
      <c r="E178" s="437" t="s">
        <v>674</v>
      </c>
      <c r="F178" s="450">
        <v>1.4E-2</v>
      </c>
      <c r="G178" s="23"/>
      <c r="H178" s="23"/>
    </row>
    <row r="179" spans="2:8" ht="15">
      <c r="B179" s="438">
        <v>0</v>
      </c>
      <c r="C179" s="437"/>
      <c r="D179" s="436" t="s">
        <v>906</v>
      </c>
      <c r="E179" s="437" t="s">
        <v>674</v>
      </c>
      <c r="F179" s="450">
        <v>1.4700000000000001E-2</v>
      </c>
      <c r="G179" s="23"/>
      <c r="H179" s="23"/>
    </row>
    <row r="180" spans="2:8" ht="15">
      <c r="B180" s="438">
        <v>0</v>
      </c>
      <c r="C180" s="437"/>
      <c r="D180" s="436" t="s">
        <v>897</v>
      </c>
      <c r="E180" s="437" t="s">
        <v>898</v>
      </c>
      <c r="F180" s="450">
        <v>3.5000000000000001E-3</v>
      </c>
      <c r="G180" s="23"/>
      <c r="H180" s="23"/>
    </row>
    <row r="181" spans="2:8" ht="15">
      <c r="B181" s="438">
        <v>80</v>
      </c>
      <c r="C181" s="437"/>
      <c r="D181" s="431" t="s">
        <v>1210</v>
      </c>
      <c r="E181" s="437" t="s">
        <v>674</v>
      </c>
      <c r="F181" s="450">
        <v>1.0999999999999999</v>
      </c>
      <c r="G181" s="23"/>
      <c r="H181" s="23"/>
    </row>
    <row r="182" spans="2:8" ht="15">
      <c r="B182" s="438">
        <v>0</v>
      </c>
      <c r="C182" s="437"/>
      <c r="D182" s="436" t="s">
        <v>906</v>
      </c>
      <c r="E182" s="437" t="s">
        <v>674</v>
      </c>
      <c r="F182" s="450">
        <v>1.1549999999999998</v>
      </c>
      <c r="G182" s="23"/>
      <c r="H182" s="23"/>
    </row>
    <row r="183" spans="2:8" ht="15">
      <c r="B183" s="438">
        <v>0</v>
      </c>
      <c r="C183" s="437"/>
      <c r="D183" s="436" t="s">
        <v>897</v>
      </c>
      <c r="E183" s="437" t="s">
        <v>898</v>
      </c>
      <c r="F183" s="450">
        <v>0.27499999999999997</v>
      </c>
      <c r="G183" s="23"/>
      <c r="H183" s="23"/>
    </row>
    <row r="184" spans="2:8" ht="15">
      <c r="B184" s="438">
        <v>81</v>
      </c>
      <c r="C184" s="437"/>
      <c r="D184" s="436" t="s">
        <v>907</v>
      </c>
      <c r="E184" s="437" t="s">
        <v>296</v>
      </c>
      <c r="F184" s="450">
        <v>0.3</v>
      </c>
      <c r="G184" s="23"/>
      <c r="H184" s="23"/>
    </row>
    <row r="185" spans="2:8" ht="30">
      <c r="B185" s="438">
        <v>82</v>
      </c>
      <c r="C185" s="437"/>
      <c r="D185" s="763" t="s">
        <v>1769</v>
      </c>
      <c r="E185" s="437" t="s">
        <v>891</v>
      </c>
      <c r="F185" s="450">
        <v>4</v>
      </c>
      <c r="G185" s="23"/>
      <c r="H185" s="23"/>
    </row>
    <row r="186" spans="2:8" ht="15">
      <c r="B186" s="434">
        <v>0</v>
      </c>
      <c r="C186" s="452"/>
      <c r="D186" s="435" t="s">
        <v>1213</v>
      </c>
      <c r="E186" s="452"/>
      <c r="F186" s="450"/>
      <c r="G186" s="23"/>
      <c r="H186" s="23"/>
    </row>
    <row r="187" spans="2:8" ht="15">
      <c r="B187" s="438">
        <v>83</v>
      </c>
      <c r="C187" s="437"/>
      <c r="D187" s="431" t="s">
        <v>1209</v>
      </c>
      <c r="E187" s="437" t="s">
        <v>674</v>
      </c>
      <c r="F187" s="450">
        <v>0.64800000000000002</v>
      </c>
      <c r="G187" s="23"/>
      <c r="H187" s="23"/>
    </row>
    <row r="188" spans="2:8" ht="30">
      <c r="B188" s="438">
        <v>84</v>
      </c>
      <c r="C188" s="437"/>
      <c r="D188" s="436" t="s">
        <v>899</v>
      </c>
      <c r="E188" s="437" t="s">
        <v>296</v>
      </c>
      <c r="F188" s="450">
        <v>14</v>
      </c>
      <c r="G188" s="23"/>
      <c r="H188" s="23"/>
    </row>
    <row r="189" spans="2:8" ht="30">
      <c r="B189" s="438">
        <v>85</v>
      </c>
      <c r="C189" s="437"/>
      <c r="D189" s="436" t="s">
        <v>900</v>
      </c>
      <c r="E189" s="437" t="s">
        <v>901</v>
      </c>
      <c r="F189" s="450">
        <v>0.09</v>
      </c>
      <c r="G189" s="23"/>
      <c r="H189" s="23"/>
    </row>
    <row r="190" spans="2:8" ht="15">
      <c r="B190" s="438">
        <v>0</v>
      </c>
      <c r="C190" s="437"/>
      <c r="D190" s="436" t="s">
        <v>902</v>
      </c>
      <c r="E190" s="437" t="s">
        <v>901</v>
      </c>
      <c r="F190" s="450">
        <v>0.10349999999999999</v>
      </c>
      <c r="G190" s="23"/>
      <c r="H190" s="23"/>
    </row>
    <row r="191" spans="2:8" ht="30">
      <c r="B191" s="438">
        <v>0</v>
      </c>
      <c r="C191" s="437"/>
      <c r="D191" s="436" t="s">
        <v>903</v>
      </c>
      <c r="E191" s="437" t="s">
        <v>44</v>
      </c>
      <c r="F191" s="450">
        <v>1</v>
      </c>
      <c r="G191" s="23"/>
      <c r="H191" s="23"/>
    </row>
    <row r="192" spans="2:8" ht="15">
      <c r="B192" s="438">
        <v>86</v>
      </c>
      <c r="C192" s="437"/>
      <c r="D192" s="436" t="s">
        <v>905</v>
      </c>
      <c r="E192" s="437" t="s">
        <v>674</v>
      </c>
      <c r="F192" s="450">
        <v>1.4E-2</v>
      </c>
      <c r="G192" s="23"/>
      <c r="H192" s="23"/>
    </row>
    <row r="193" spans="2:8" ht="15">
      <c r="B193" s="438">
        <v>0</v>
      </c>
      <c r="C193" s="437"/>
      <c r="D193" s="436" t="s">
        <v>906</v>
      </c>
      <c r="E193" s="437" t="s">
        <v>674</v>
      </c>
      <c r="F193" s="450">
        <v>1.4700000000000001E-2</v>
      </c>
      <c r="G193" s="23"/>
      <c r="H193" s="23"/>
    </row>
    <row r="194" spans="2:8" ht="15">
      <c r="B194" s="438">
        <v>0</v>
      </c>
      <c r="C194" s="437"/>
      <c r="D194" s="436" t="s">
        <v>897</v>
      </c>
      <c r="E194" s="437" t="s">
        <v>898</v>
      </c>
      <c r="F194" s="450">
        <v>3.5000000000000001E-3</v>
      </c>
      <c r="G194" s="23"/>
      <c r="H194" s="23"/>
    </row>
    <row r="195" spans="2:8" ht="15">
      <c r="B195" s="438">
        <v>87</v>
      </c>
      <c r="C195" s="437"/>
      <c r="D195" s="431" t="s">
        <v>1210</v>
      </c>
      <c r="E195" s="437" t="s">
        <v>674</v>
      </c>
      <c r="F195" s="450">
        <v>1.0999999999999999</v>
      </c>
      <c r="G195" s="23"/>
      <c r="H195" s="23"/>
    </row>
    <row r="196" spans="2:8" ht="15">
      <c r="B196" s="438">
        <v>0</v>
      </c>
      <c r="C196" s="437"/>
      <c r="D196" s="436" t="s">
        <v>1207</v>
      </c>
      <c r="E196" s="437" t="s">
        <v>674</v>
      </c>
      <c r="F196" s="450">
        <v>1.1549999999999998</v>
      </c>
      <c r="G196" s="23"/>
      <c r="H196" s="23"/>
    </row>
    <row r="197" spans="2:8" ht="15">
      <c r="B197" s="438">
        <v>0</v>
      </c>
      <c r="C197" s="437"/>
      <c r="D197" s="436" t="s">
        <v>897</v>
      </c>
      <c r="E197" s="437" t="s">
        <v>898</v>
      </c>
      <c r="F197" s="450">
        <v>0.27499999999999997</v>
      </c>
      <c r="G197" s="23"/>
      <c r="H197" s="23"/>
    </row>
    <row r="198" spans="2:8" s="5" customFormat="1" ht="15">
      <c r="B198" s="438">
        <v>88</v>
      </c>
      <c r="C198" s="437"/>
      <c r="D198" s="436" t="s">
        <v>907</v>
      </c>
      <c r="E198" s="437" t="s">
        <v>296</v>
      </c>
      <c r="F198" s="450">
        <v>0.3</v>
      </c>
      <c r="G198" s="25"/>
      <c r="H198" s="25"/>
    </row>
    <row r="199" spans="2:8" ht="30">
      <c r="B199" s="438">
        <v>89</v>
      </c>
      <c r="C199" s="437"/>
      <c r="D199" s="763" t="s">
        <v>1769</v>
      </c>
      <c r="E199" s="437" t="s">
        <v>891</v>
      </c>
      <c r="F199" s="450">
        <v>6</v>
      </c>
      <c r="G199" s="23"/>
      <c r="H199" s="23"/>
    </row>
    <row r="200" spans="2:8" ht="15">
      <c r="B200" s="641">
        <v>0</v>
      </c>
      <c r="C200" s="642"/>
      <c r="D200" s="643" t="s">
        <v>1509</v>
      </c>
      <c r="E200" s="642"/>
      <c r="F200" s="644"/>
      <c r="G200" s="23"/>
      <c r="H200" s="23"/>
    </row>
    <row r="201" spans="2:8" ht="15">
      <c r="B201" s="641">
        <v>90</v>
      </c>
      <c r="C201" s="642"/>
      <c r="D201" s="645" t="s">
        <v>1510</v>
      </c>
      <c r="E201" s="642" t="s">
        <v>674</v>
      </c>
      <c r="F201" s="644">
        <v>18</v>
      </c>
      <c r="G201" s="23"/>
      <c r="H201" s="23"/>
    </row>
    <row r="202" spans="2:8" ht="15">
      <c r="B202" s="641">
        <v>91</v>
      </c>
      <c r="C202" s="642"/>
      <c r="D202" s="645" t="s">
        <v>1209</v>
      </c>
      <c r="E202" s="642" t="s">
        <v>674</v>
      </c>
      <c r="F202" s="644">
        <v>7</v>
      </c>
      <c r="G202" s="23"/>
      <c r="H202" s="23"/>
    </row>
    <row r="203" spans="2:8" ht="30">
      <c r="B203" s="641">
        <v>92</v>
      </c>
      <c r="C203" s="642"/>
      <c r="D203" s="645" t="s">
        <v>899</v>
      </c>
      <c r="E203" s="642" t="s">
        <v>296</v>
      </c>
      <c r="F203" s="644">
        <v>24</v>
      </c>
      <c r="G203" s="23"/>
      <c r="H203" s="23"/>
    </row>
    <row r="204" spans="2:8" ht="30">
      <c r="B204" s="641">
        <v>93</v>
      </c>
      <c r="C204" s="642"/>
      <c r="D204" s="645" t="s">
        <v>900</v>
      </c>
      <c r="E204" s="642" t="s">
        <v>901</v>
      </c>
      <c r="F204" s="644">
        <v>1.1399999999999999</v>
      </c>
      <c r="G204" s="23"/>
      <c r="H204" s="23"/>
    </row>
    <row r="205" spans="2:8" ht="15">
      <c r="B205" s="641">
        <v>0</v>
      </c>
      <c r="C205" s="642"/>
      <c r="D205" s="645" t="s">
        <v>902</v>
      </c>
      <c r="E205" s="642" t="s">
        <v>901</v>
      </c>
      <c r="F205" s="644">
        <v>1.3109999999999997</v>
      </c>
      <c r="G205" s="23"/>
      <c r="H205" s="23"/>
    </row>
    <row r="206" spans="2:8" ht="30">
      <c r="B206" s="641">
        <v>0</v>
      </c>
      <c r="C206" s="642"/>
      <c r="D206" s="645" t="s">
        <v>903</v>
      </c>
      <c r="E206" s="642" t="s">
        <v>44</v>
      </c>
      <c r="F206" s="644">
        <v>1</v>
      </c>
      <c r="G206" s="596"/>
      <c r="H206" s="23"/>
    </row>
    <row r="207" spans="2:8" ht="15">
      <c r="B207" s="641">
        <v>94</v>
      </c>
      <c r="C207" s="642"/>
      <c r="D207" s="645" t="s">
        <v>1511</v>
      </c>
      <c r="E207" s="642" t="s">
        <v>674</v>
      </c>
      <c r="F207" s="644">
        <v>8.1</v>
      </c>
      <c r="G207" s="23"/>
      <c r="H207" s="23"/>
    </row>
    <row r="208" spans="2:8" ht="15">
      <c r="B208" s="641">
        <v>0</v>
      </c>
      <c r="C208" s="642"/>
      <c r="D208" s="645" t="s">
        <v>1512</v>
      </c>
      <c r="E208" s="642" t="s">
        <v>674</v>
      </c>
      <c r="F208" s="644">
        <v>8.5050000000000008</v>
      </c>
      <c r="G208" s="23"/>
      <c r="H208" s="23"/>
    </row>
    <row r="209" spans="2:8" ht="15">
      <c r="B209" s="641">
        <v>0</v>
      </c>
      <c r="C209" s="642"/>
      <c r="D209" s="645" t="s">
        <v>897</v>
      </c>
      <c r="E209" s="642" t="s">
        <v>898</v>
      </c>
      <c r="F209" s="644">
        <v>2.0249999999999999</v>
      </c>
      <c r="G209" s="23"/>
      <c r="H209" s="23"/>
    </row>
    <row r="210" spans="2:8" ht="30">
      <c r="B210" s="641">
        <v>0</v>
      </c>
      <c r="C210" s="642"/>
      <c r="D210" s="643" t="s">
        <v>1513</v>
      </c>
      <c r="E210" s="642"/>
      <c r="F210" s="644"/>
      <c r="G210" s="23"/>
      <c r="H210" s="23"/>
    </row>
    <row r="211" spans="2:8" ht="15">
      <c r="B211" s="641">
        <v>95</v>
      </c>
      <c r="C211" s="642"/>
      <c r="D211" s="645" t="s">
        <v>1510</v>
      </c>
      <c r="E211" s="642" t="s">
        <v>674</v>
      </c>
      <c r="F211" s="644">
        <v>12.5</v>
      </c>
      <c r="G211" s="23"/>
      <c r="H211" s="23"/>
    </row>
    <row r="212" spans="2:8" ht="15">
      <c r="B212" s="641">
        <v>96</v>
      </c>
      <c r="C212" s="642"/>
      <c r="D212" s="645" t="s">
        <v>1209</v>
      </c>
      <c r="E212" s="642" t="s">
        <v>674</v>
      </c>
      <c r="F212" s="644">
        <v>5</v>
      </c>
      <c r="G212" s="23"/>
      <c r="H212" s="429"/>
    </row>
    <row r="213" spans="2:8" ht="30">
      <c r="B213" s="641">
        <v>97</v>
      </c>
      <c r="C213" s="642"/>
      <c r="D213" s="645" t="s">
        <v>899</v>
      </c>
      <c r="E213" s="642" t="s">
        <v>296</v>
      </c>
      <c r="F213" s="644">
        <v>24</v>
      </c>
      <c r="G213" s="23"/>
      <c r="H213" s="23"/>
    </row>
    <row r="214" spans="2:8" ht="30">
      <c r="B214" s="641">
        <v>98</v>
      </c>
      <c r="C214" s="642"/>
      <c r="D214" s="645" t="s">
        <v>900</v>
      </c>
      <c r="E214" s="642" t="s">
        <v>901</v>
      </c>
      <c r="F214" s="644">
        <v>0.88</v>
      </c>
      <c r="G214" s="23"/>
      <c r="H214" s="23"/>
    </row>
    <row r="215" spans="2:8" ht="15">
      <c r="B215" s="641">
        <v>0</v>
      </c>
      <c r="C215" s="642"/>
      <c r="D215" s="645" t="s">
        <v>902</v>
      </c>
      <c r="E215" s="642" t="s">
        <v>901</v>
      </c>
      <c r="F215" s="644">
        <v>1.012</v>
      </c>
      <c r="G215" s="23"/>
      <c r="H215" s="23"/>
    </row>
    <row r="216" spans="2:8" ht="30">
      <c r="B216" s="641">
        <v>0</v>
      </c>
      <c r="C216" s="642"/>
      <c r="D216" s="645" t="s">
        <v>903</v>
      </c>
      <c r="E216" s="642" t="s">
        <v>44</v>
      </c>
      <c r="F216" s="644">
        <v>1</v>
      </c>
      <c r="G216" s="23"/>
      <c r="H216" s="23"/>
    </row>
    <row r="217" spans="2:8" ht="15">
      <c r="B217" s="641">
        <v>99</v>
      </c>
      <c r="C217" s="642"/>
      <c r="D217" s="645" t="s">
        <v>1511</v>
      </c>
      <c r="E217" s="642" t="s">
        <v>674</v>
      </c>
      <c r="F217" s="644">
        <v>6.1</v>
      </c>
      <c r="G217" s="23"/>
      <c r="H217" s="23"/>
    </row>
    <row r="218" spans="2:8" ht="15">
      <c r="B218" s="641">
        <v>0</v>
      </c>
      <c r="C218" s="642"/>
      <c r="D218" s="645" t="s">
        <v>1512</v>
      </c>
      <c r="E218" s="642" t="s">
        <v>674</v>
      </c>
      <c r="F218" s="644">
        <v>6.4050000000000002</v>
      </c>
      <c r="G218" s="23"/>
      <c r="H218" s="23"/>
    </row>
    <row r="219" spans="2:8" ht="15">
      <c r="B219" s="646">
        <v>0</v>
      </c>
      <c r="C219" s="647"/>
      <c r="D219" s="648" t="s">
        <v>897</v>
      </c>
      <c r="E219" s="647" t="s">
        <v>898</v>
      </c>
      <c r="F219" s="649">
        <v>1.5249999999999999</v>
      </c>
    </row>
    <row r="220" spans="2:8" ht="15">
      <c r="B220" s="434">
        <v>0</v>
      </c>
      <c r="C220" s="452"/>
      <c r="D220" s="643" t="s">
        <v>1665</v>
      </c>
      <c r="E220" s="642"/>
      <c r="F220" s="644"/>
    </row>
    <row r="221" spans="2:8" ht="15">
      <c r="B221" s="434">
        <v>100</v>
      </c>
      <c r="C221" s="452"/>
      <c r="D221" s="645" t="s">
        <v>1510</v>
      </c>
      <c r="E221" s="642" t="s">
        <v>674</v>
      </c>
      <c r="F221" s="644">
        <v>17</v>
      </c>
    </row>
    <row r="222" spans="2:8" ht="15">
      <c r="B222" s="434">
        <v>101</v>
      </c>
      <c r="C222" s="452"/>
      <c r="D222" s="645" t="s">
        <v>1209</v>
      </c>
      <c r="E222" s="642" t="s">
        <v>674</v>
      </c>
      <c r="F222" s="644">
        <v>7</v>
      </c>
    </row>
    <row r="223" spans="2:8" ht="30">
      <c r="B223" s="434">
        <v>102</v>
      </c>
      <c r="C223" s="452"/>
      <c r="D223" s="645" t="s">
        <v>899</v>
      </c>
      <c r="E223" s="642" t="s">
        <v>296</v>
      </c>
      <c r="F223" s="644">
        <v>70</v>
      </c>
    </row>
    <row r="224" spans="2:8" ht="30">
      <c r="B224" s="434">
        <v>103</v>
      </c>
      <c r="C224" s="452"/>
      <c r="D224" s="645" t="s">
        <v>900</v>
      </c>
      <c r="E224" s="642" t="s">
        <v>901</v>
      </c>
      <c r="F224" s="644">
        <v>1.115</v>
      </c>
    </row>
    <row r="225" spans="2:6" ht="15">
      <c r="B225" s="434">
        <v>0</v>
      </c>
      <c r="C225" s="452"/>
      <c r="D225" s="645" t="s">
        <v>902</v>
      </c>
      <c r="E225" s="642" t="s">
        <v>901</v>
      </c>
      <c r="F225" s="644">
        <v>1.2822499999999999</v>
      </c>
    </row>
    <row r="226" spans="2:6" ht="30">
      <c r="B226" s="434">
        <v>0</v>
      </c>
      <c r="C226" s="452"/>
      <c r="D226" s="645" t="s">
        <v>903</v>
      </c>
      <c r="E226" s="642" t="s">
        <v>44</v>
      </c>
      <c r="F226" s="644">
        <v>1</v>
      </c>
    </row>
    <row r="227" spans="2:6" ht="15">
      <c r="B227" s="434">
        <v>104</v>
      </c>
      <c r="C227" s="452"/>
      <c r="D227" s="645" t="s">
        <v>1511</v>
      </c>
      <c r="E227" s="642" t="s">
        <v>674</v>
      </c>
      <c r="F227" s="644">
        <v>11.8</v>
      </c>
    </row>
    <row r="228" spans="2:6" ht="15">
      <c r="B228" s="434">
        <v>0</v>
      </c>
      <c r="C228" s="452"/>
      <c r="D228" s="645" t="s">
        <v>1512</v>
      </c>
      <c r="E228" s="642" t="s">
        <v>674</v>
      </c>
      <c r="F228" s="644">
        <v>12.39</v>
      </c>
    </row>
    <row r="229" spans="2:6" ht="15">
      <c r="B229" s="434">
        <v>0</v>
      </c>
      <c r="C229" s="452"/>
      <c r="D229" s="645" t="s">
        <v>897</v>
      </c>
      <c r="E229" s="642" t="s">
        <v>898</v>
      </c>
      <c r="F229" s="644">
        <v>2.95</v>
      </c>
    </row>
    <row r="230" spans="2:6" ht="30">
      <c r="B230" s="434">
        <v>105</v>
      </c>
      <c r="C230" s="452"/>
      <c r="D230" s="645" t="s">
        <v>919</v>
      </c>
      <c r="E230" s="642" t="s">
        <v>901</v>
      </c>
      <c r="F230" s="644">
        <v>1.86</v>
      </c>
    </row>
    <row r="231" spans="2:6" ht="30">
      <c r="B231" s="434">
        <v>0</v>
      </c>
      <c r="C231" s="452"/>
      <c r="D231" s="645" t="s">
        <v>920</v>
      </c>
      <c r="E231" s="642" t="s">
        <v>901</v>
      </c>
      <c r="F231" s="644">
        <v>2.0460000000000003</v>
      </c>
    </row>
    <row r="232" spans="2:6" ht="30">
      <c r="B232" s="434">
        <v>0</v>
      </c>
      <c r="C232" s="452"/>
      <c r="D232" s="645" t="s">
        <v>921</v>
      </c>
      <c r="E232" s="642" t="s">
        <v>44</v>
      </c>
      <c r="F232" s="644">
        <v>1</v>
      </c>
    </row>
    <row r="233" spans="2:6" ht="15">
      <c r="B233" s="434">
        <v>106</v>
      </c>
      <c r="C233" s="452"/>
      <c r="D233" s="645" t="s">
        <v>1666</v>
      </c>
      <c r="E233" s="642" t="s">
        <v>19</v>
      </c>
      <c r="F233" s="644">
        <v>35</v>
      </c>
    </row>
    <row r="234" spans="2:6" ht="15">
      <c r="B234" s="434"/>
      <c r="C234" s="452"/>
      <c r="D234" s="595"/>
      <c r="E234" s="598"/>
      <c r="F234" s="599"/>
    </row>
  </sheetData>
  <mergeCells count="10">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J144"/>
  <sheetViews>
    <sheetView showZeros="0" view="pageBreakPreview" topLeftCell="A112" zoomScale="80" zoomScaleNormal="100" zoomScaleSheetLayoutView="80" workbookViewId="0">
      <selection activeCell="I138" sqref="I138"/>
    </sheetView>
  </sheetViews>
  <sheetFormatPr defaultColWidth="9.140625" defaultRowHeight="14.25"/>
  <cols>
    <col min="1" max="1" width="9.140625" style="1"/>
    <col min="2" max="2" width="12.140625" style="1" customWidth="1"/>
    <col min="3" max="3" width="16.28515625" style="1" hidden="1" customWidth="1"/>
    <col min="4" max="4" width="58.140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1,3</v>
      </c>
      <c r="F1" s="14"/>
      <c r="G1" s="14"/>
      <c r="H1" s="14"/>
    </row>
    <row r="2" spans="2:8" s="3" customFormat="1" ht="15">
      <c r="B2" s="801" t="str">
        <f>D9</f>
        <v>Sienas, nesošās konstrukcijas</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9" t="s">
        <v>4</v>
      </c>
      <c r="C7" s="810"/>
      <c r="D7" s="812" t="s">
        <v>6</v>
      </c>
      <c r="E7" s="813" t="s">
        <v>7</v>
      </c>
      <c r="F7" s="809" t="s">
        <v>8</v>
      </c>
      <c r="G7" s="23"/>
      <c r="H7" s="23"/>
    </row>
    <row r="8" spans="2:8" ht="59.25" customHeight="1">
      <c r="B8" s="809"/>
      <c r="C8" s="811"/>
      <c r="D8" s="812"/>
      <c r="E8" s="813"/>
      <c r="F8" s="809"/>
      <c r="G8" s="23"/>
      <c r="H8" s="23"/>
    </row>
    <row r="9" spans="2:8" ht="15.75">
      <c r="B9" s="746"/>
      <c r="C9" s="522">
        <v>0</v>
      </c>
      <c r="D9" s="665" t="s">
        <v>1007</v>
      </c>
      <c r="E9" s="518"/>
      <c r="F9" s="453"/>
      <c r="G9" s="23"/>
      <c r="H9" s="23"/>
    </row>
    <row r="10" spans="2:8" ht="30">
      <c r="B10" s="656">
        <v>0</v>
      </c>
      <c r="C10" s="657"/>
      <c r="D10" s="658" t="s">
        <v>918</v>
      </c>
      <c r="E10" s="657"/>
      <c r="F10" s="659"/>
      <c r="G10" s="23"/>
      <c r="H10" s="23"/>
    </row>
    <row r="11" spans="2:8" ht="30">
      <c r="B11" s="656">
        <v>1</v>
      </c>
      <c r="C11" s="657"/>
      <c r="D11" s="652" t="s">
        <v>919</v>
      </c>
      <c r="E11" s="657" t="s">
        <v>901</v>
      </c>
      <c r="F11" s="653">
        <v>33.520000000000003</v>
      </c>
      <c r="G11" s="23"/>
      <c r="H11" s="23"/>
    </row>
    <row r="12" spans="2:8" ht="30">
      <c r="B12" s="656">
        <v>0</v>
      </c>
      <c r="C12" s="657"/>
      <c r="D12" s="652" t="s">
        <v>920</v>
      </c>
      <c r="E12" s="657" t="s">
        <v>901</v>
      </c>
      <c r="F12" s="653">
        <v>36.872000000000007</v>
      </c>
      <c r="G12" s="23"/>
      <c r="H12" s="23"/>
    </row>
    <row r="13" spans="2:8" ht="30">
      <c r="B13" s="656">
        <v>0</v>
      </c>
      <c r="C13" s="657"/>
      <c r="D13" s="652" t="s">
        <v>921</v>
      </c>
      <c r="E13" s="657" t="s">
        <v>44</v>
      </c>
      <c r="F13" s="653">
        <v>1</v>
      </c>
      <c r="G13" s="23"/>
      <c r="H13" s="23"/>
    </row>
    <row r="14" spans="2:8" ht="15">
      <c r="B14" s="448" t="s">
        <v>1214</v>
      </c>
      <c r="C14" s="459"/>
      <c r="D14" s="765" t="s">
        <v>1770</v>
      </c>
      <c r="E14" s="459" t="s">
        <v>26</v>
      </c>
      <c r="F14" s="449">
        <v>110</v>
      </c>
      <c r="G14" s="23"/>
      <c r="H14" s="23"/>
    </row>
    <row r="15" spans="2:8" ht="15">
      <c r="B15" s="448" t="s">
        <v>1215</v>
      </c>
      <c r="C15" s="459"/>
      <c r="D15" s="765" t="s">
        <v>1771</v>
      </c>
      <c r="E15" s="459" t="s">
        <v>26</v>
      </c>
      <c r="F15" s="449">
        <v>196</v>
      </c>
      <c r="G15" s="23"/>
      <c r="H15" s="23"/>
    </row>
    <row r="16" spans="2:8" ht="15">
      <c r="B16" s="454">
        <v>0</v>
      </c>
      <c r="C16" s="464"/>
      <c r="D16" s="465"/>
      <c r="E16" s="459"/>
      <c r="F16" s="449"/>
      <c r="G16" s="23"/>
      <c r="H16" s="23"/>
    </row>
    <row r="17" spans="2:8" ht="15">
      <c r="B17" s="454">
        <v>0</v>
      </c>
      <c r="C17" s="464"/>
      <c r="D17" s="460" t="s">
        <v>922</v>
      </c>
      <c r="E17" s="459"/>
      <c r="F17" s="449"/>
      <c r="G17" s="23"/>
      <c r="H17" s="23"/>
    </row>
    <row r="18" spans="2:8" ht="15">
      <c r="B18" s="448">
        <v>2</v>
      </c>
      <c r="C18" s="459"/>
      <c r="D18" s="463" t="s">
        <v>923</v>
      </c>
      <c r="E18" s="459" t="s">
        <v>891</v>
      </c>
      <c r="F18" s="449">
        <v>4</v>
      </c>
      <c r="G18" s="23"/>
      <c r="H18" s="23"/>
    </row>
    <row r="19" spans="2:8" ht="30">
      <c r="B19" s="454">
        <v>3</v>
      </c>
      <c r="C19" s="464"/>
      <c r="D19" s="465" t="s">
        <v>899</v>
      </c>
      <c r="E19" s="464" t="s">
        <v>296</v>
      </c>
      <c r="F19" s="449">
        <v>88.2</v>
      </c>
      <c r="G19" s="23"/>
      <c r="H19" s="23"/>
    </row>
    <row r="20" spans="2:8" ht="30">
      <c r="B20" s="656">
        <v>4</v>
      </c>
      <c r="C20" s="657"/>
      <c r="D20" s="652" t="s">
        <v>924</v>
      </c>
      <c r="E20" s="657" t="s">
        <v>901</v>
      </c>
      <c r="F20" s="653">
        <v>2.99</v>
      </c>
      <c r="G20" s="23"/>
      <c r="H20" s="23"/>
    </row>
    <row r="21" spans="2:8" ht="15">
      <c r="B21" s="656">
        <v>0</v>
      </c>
      <c r="C21" s="657"/>
      <c r="D21" s="652" t="s">
        <v>902</v>
      </c>
      <c r="E21" s="657" t="s">
        <v>901</v>
      </c>
      <c r="F21" s="653">
        <v>3.4384999999999999</v>
      </c>
      <c r="G21" s="23"/>
      <c r="H21" s="23"/>
    </row>
    <row r="22" spans="2:8" ht="30">
      <c r="B22" s="454">
        <v>0</v>
      </c>
      <c r="C22" s="464"/>
      <c r="D22" s="465" t="s">
        <v>903</v>
      </c>
      <c r="E22" s="464" t="s">
        <v>44</v>
      </c>
      <c r="F22" s="449">
        <v>1</v>
      </c>
      <c r="G22" s="23"/>
      <c r="H22" s="23"/>
    </row>
    <row r="23" spans="2:8" ht="30">
      <c r="B23" s="448">
        <v>5</v>
      </c>
      <c r="C23" s="459"/>
      <c r="D23" s="463" t="s">
        <v>925</v>
      </c>
      <c r="E23" s="459" t="s">
        <v>674</v>
      </c>
      <c r="F23" s="449">
        <v>13.3</v>
      </c>
      <c r="G23" s="23"/>
      <c r="H23" s="23"/>
    </row>
    <row r="24" spans="2:8" ht="15">
      <c r="B24" s="448">
        <v>0</v>
      </c>
      <c r="C24" s="459"/>
      <c r="D24" s="463" t="s">
        <v>926</v>
      </c>
      <c r="E24" s="459" t="s">
        <v>674</v>
      </c>
      <c r="F24" s="449">
        <v>13.965000000000002</v>
      </c>
      <c r="G24" s="23"/>
      <c r="H24" s="23"/>
    </row>
    <row r="25" spans="2:8" ht="15">
      <c r="B25" s="448">
        <v>0</v>
      </c>
      <c r="C25" s="459"/>
      <c r="D25" s="463" t="s">
        <v>897</v>
      </c>
      <c r="E25" s="459" t="s">
        <v>898</v>
      </c>
      <c r="F25" s="449">
        <v>3.3250000000000002</v>
      </c>
      <c r="G25" s="23"/>
      <c r="H25" s="23"/>
    </row>
    <row r="26" spans="2:8" ht="45">
      <c r="B26" s="454">
        <v>0</v>
      </c>
      <c r="C26" s="464"/>
      <c r="D26" s="460" t="s">
        <v>1514</v>
      </c>
      <c r="E26" s="459"/>
      <c r="F26" s="449"/>
      <c r="G26" s="23"/>
      <c r="H26" s="23"/>
    </row>
    <row r="27" spans="2:8" ht="30">
      <c r="B27" s="454" t="s">
        <v>1515</v>
      </c>
      <c r="C27" s="464"/>
      <c r="D27" s="483" t="s">
        <v>919</v>
      </c>
      <c r="E27" s="461" t="s">
        <v>901</v>
      </c>
      <c r="F27" s="449">
        <v>3.52</v>
      </c>
      <c r="G27" s="23"/>
      <c r="H27" s="23"/>
    </row>
    <row r="28" spans="2:8" ht="30">
      <c r="B28" s="454">
        <v>0</v>
      </c>
      <c r="C28" s="464"/>
      <c r="D28" s="483" t="s">
        <v>920</v>
      </c>
      <c r="E28" s="461" t="s">
        <v>901</v>
      </c>
      <c r="F28" s="449">
        <v>3.8720000000000003</v>
      </c>
      <c r="G28" s="23"/>
      <c r="H28" s="23"/>
    </row>
    <row r="29" spans="2:8" ht="30">
      <c r="B29" s="454">
        <v>0</v>
      </c>
      <c r="C29" s="464"/>
      <c r="D29" s="483" t="s">
        <v>921</v>
      </c>
      <c r="E29" s="461" t="s">
        <v>44</v>
      </c>
      <c r="F29" s="449">
        <v>1</v>
      </c>
      <c r="G29" s="23"/>
      <c r="H29" s="23"/>
    </row>
    <row r="30" spans="2:8" ht="15">
      <c r="B30" s="448" t="s">
        <v>1516</v>
      </c>
      <c r="C30" s="459"/>
      <c r="D30" s="483" t="s">
        <v>1517</v>
      </c>
      <c r="E30" s="461" t="s">
        <v>674</v>
      </c>
      <c r="F30" s="449">
        <v>0.1</v>
      </c>
      <c r="G30" s="23"/>
      <c r="H30" s="23"/>
    </row>
    <row r="31" spans="2:8" ht="15">
      <c r="B31" s="448">
        <v>0</v>
      </c>
      <c r="C31" s="459"/>
      <c r="D31" s="483" t="s">
        <v>1518</v>
      </c>
      <c r="E31" s="461" t="s">
        <v>674</v>
      </c>
      <c r="F31" s="449">
        <v>0.10500000000000001</v>
      </c>
      <c r="G31" s="23"/>
      <c r="H31" s="23"/>
    </row>
    <row r="32" spans="2:8" ht="15">
      <c r="B32" s="448">
        <v>0</v>
      </c>
      <c r="C32" s="459"/>
      <c r="D32" s="483" t="s">
        <v>897</v>
      </c>
      <c r="E32" s="461" t="s">
        <v>898</v>
      </c>
      <c r="F32" s="449">
        <v>2.5000000000000001E-2</v>
      </c>
      <c r="G32" s="23"/>
      <c r="H32" s="23"/>
    </row>
    <row r="33" spans="2:8" ht="30">
      <c r="B33" s="454">
        <v>0</v>
      </c>
      <c r="C33" s="464"/>
      <c r="D33" s="460" t="s">
        <v>927</v>
      </c>
      <c r="E33" s="464"/>
      <c r="F33" s="449"/>
      <c r="G33" s="23"/>
      <c r="H33" s="23"/>
    </row>
    <row r="34" spans="2:8" ht="30">
      <c r="B34" s="448">
        <v>6</v>
      </c>
      <c r="C34" s="459"/>
      <c r="D34" s="463" t="s">
        <v>928</v>
      </c>
      <c r="E34" s="459" t="s">
        <v>891</v>
      </c>
      <c r="F34" s="449">
        <v>1</v>
      </c>
      <c r="G34" s="23"/>
      <c r="H34" s="23"/>
    </row>
    <row r="35" spans="2:8" ht="30">
      <c r="B35" s="448">
        <v>7</v>
      </c>
      <c r="C35" s="459"/>
      <c r="D35" s="463" t="s">
        <v>929</v>
      </c>
      <c r="E35" s="459" t="s">
        <v>891</v>
      </c>
      <c r="F35" s="449">
        <v>1</v>
      </c>
      <c r="G35" s="23"/>
      <c r="H35" s="23"/>
    </row>
    <row r="36" spans="2:8" ht="30">
      <c r="B36" s="448">
        <v>8</v>
      </c>
      <c r="C36" s="459"/>
      <c r="D36" s="463" t="s">
        <v>930</v>
      </c>
      <c r="E36" s="459" t="s">
        <v>891</v>
      </c>
      <c r="F36" s="449">
        <v>1</v>
      </c>
      <c r="G36" s="23"/>
      <c r="H36" s="23"/>
    </row>
    <row r="37" spans="2:8" ht="30">
      <c r="B37" s="448">
        <v>9</v>
      </c>
      <c r="C37" s="459"/>
      <c r="D37" s="463" t="s">
        <v>931</v>
      </c>
      <c r="E37" s="459" t="s">
        <v>891</v>
      </c>
      <c r="F37" s="449">
        <v>1</v>
      </c>
      <c r="G37" s="23"/>
      <c r="H37" s="23"/>
    </row>
    <row r="38" spans="2:8" ht="30">
      <c r="B38" s="448">
        <v>10</v>
      </c>
      <c r="C38" s="459"/>
      <c r="D38" s="463" t="s">
        <v>932</v>
      </c>
      <c r="E38" s="459" t="s">
        <v>891</v>
      </c>
      <c r="F38" s="449">
        <v>1</v>
      </c>
      <c r="G38" s="23"/>
      <c r="H38" s="23"/>
    </row>
    <row r="39" spans="2:8" ht="30">
      <c r="B39" s="448">
        <v>11</v>
      </c>
      <c r="C39" s="459"/>
      <c r="D39" s="463" t="s">
        <v>933</v>
      </c>
      <c r="E39" s="459" t="s">
        <v>891</v>
      </c>
      <c r="F39" s="449">
        <v>1</v>
      </c>
      <c r="G39" s="23"/>
      <c r="H39" s="23"/>
    </row>
    <row r="40" spans="2:8" ht="30">
      <c r="B40" s="448">
        <v>12</v>
      </c>
      <c r="C40" s="459"/>
      <c r="D40" s="463" t="s">
        <v>934</v>
      </c>
      <c r="E40" s="459" t="s">
        <v>891</v>
      </c>
      <c r="F40" s="449">
        <v>1</v>
      </c>
      <c r="G40" s="23"/>
      <c r="H40" s="23"/>
    </row>
    <row r="41" spans="2:8" ht="30">
      <c r="B41" s="650">
        <v>13</v>
      </c>
      <c r="C41" s="651"/>
      <c r="D41" s="652" t="s">
        <v>935</v>
      </c>
      <c r="E41" s="651" t="s">
        <v>891</v>
      </c>
      <c r="F41" s="653">
        <v>1</v>
      </c>
      <c r="G41" s="23"/>
      <c r="H41" s="23"/>
    </row>
    <row r="42" spans="2:8" ht="30">
      <c r="B42" s="650">
        <v>14</v>
      </c>
      <c r="C42" s="654"/>
      <c r="D42" s="652" t="s">
        <v>1519</v>
      </c>
      <c r="E42" s="651" t="s">
        <v>891</v>
      </c>
      <c r="F42" s="653">
        <v>1</v>
      </c>
      <c r="G42" s="23"/>
      <c r="H42" s="23"/>
    </row>
    <row r="43" spans="2:8" ht="30">
      <c r="B43" s="650">
        <v>15</v>
      </c>
      <c r="C43" s="654"/>
      <c r="D43" s="652" t="s">
        <v>1520</v>
      </c>
      <c r="E43" s="651" t="s">
        <v>891</v>
      </c>
      <c r="F43" s="653">
        <v>1</v>
      </c>
      <c r="G43" s="23"/>
      <c r="H43" s="23"/>
    </row>
    <row r="44" spans="2:8" ht="30">
      <c r="B44" s="448">
        <v>16</v>
      </c>
      <c r="C44" s="459"/>
      <c r="D44" s="463" t="s">
        <v>936</v>
      </c>
      <c r="E44" s="459" t="s">
        <v>891</v>
      </c>
      <c r="F44" s="449">
        <v>1</v>
      </c>
      <c r="G44" s="23"/>
      <c r="H44" s="23"/>
    </row>
    <row r="45" spans="2:8" ht="30">
      <c r="B45" s="448">
        <v>17</v>
      </c>
      <c r="C45" s="459"/>
      <c r="D45" s="463" t="s">
        <v>937</v>
      </c>
      <c r="E45" s="459" t="s">
        <v>891</v>
      </c>
      <c r="F45" s="449">
        <v>1</v>
      </c>
      <c r="G45" s="23"/>
      <c r="H45" s="23"/>
    </row>
    <row r="46" spans="2:8" ht="30">
      <c r="B46" s="448">
        <v>18</v>
      </c>
      <c r="C46" s="459"/>
      <c r="D46" s="463" t="s">
        <v>938</v>
      </c>
      <c r="E46" s="459" t="s">
        <v>891</v>
      </c>
      <c r="F46" s="449">
        <v>1</v>
      </c>
      <c r="G46" s="23"/>
      <c r="H46" s="23"/>
    </row>
    <row r="47" spans="2:8" ht="30">
      <c r="B47" s="448">
        <v>19</v>
      </c>
      <c r="C47" s="459"/>
      <c r="D47" s="463" t="s">
        <v>939</v>
      </c>
      <c r="E47" s="459" t="s">
        <v>891</v>
      </c>
      <c r="F47" s="449">
        <v>1</v>
      </c>
      <c r="G47" s="23"/>
      <c r="H47" s="23"/>
    </row>
    <row r="48" spans="2:8" ht="30">
      <c r="B48" s="448">
        <v>20</v>
      </c>
      <c r="C48" s="459"/>
      <c r="D48" s="463" t="s">
        <v>940</v>
      </c>
      <c r="E48" s="459" t="s">
        <v>891</v>
      </c>
      <c r="F48" s="449">
        <v>1</v>
      </c>
      <c r="G48" s="23"/>
      <c r="H48" s="23"/>
    </row>
    <row r="49" spans="2:8" ht="30">
      <c r="B49" s="448">
        <v>21</v>
      </c>
      <c r="C49" s="459"/>
      <c r="D49" s="463" t="s">
        <v>941</v>
      </c>
      <c r="E49" s="459" t="s">
        <v>891</v>
      </c>
      <c r="F49" s="449">
        <v>1</v>
      </c>
      <c r="G49" s="23"/>
      <c r="H49" s="23"/>
    </row>
    <row r="50" spans="2:8" ht="30">
      <c r="B50" s="448">
        <v>22</v>
      </c>
      <c r="C50" s="459"/>
      <c r="D50" s="463" t="s">
        <v>942</v>
      </c>
      <c r="E50" s="459" t="s">
        <v>891</v>
      </c>
      <c r="F50" s="449">
        <v>1</v>
      </c>
      <c r="G50" s="23"/>
      <c r="H50" s="23"/>
    </row>
    <row r="51" spans="2:8" ht="30">
      <c r="B51" s="448">
        <v>23</v>
      </c>
      <c r="C51" s="459"/>
      <c r="D51" s="463" t="s">
        <v>943</v>
      </c>
      <c r="E51" s="459" t="s">
        <v>891</v>
      </c>
      <c r="F51" s="449">
        <v>1</v>
      </c>
      <c r="G51" s="23"/>
      <c r="H51" s="23"/>
    </row>
    <row r="52" spans="2:8" ht="30">
      <c r="B52" s="448">
        <v>24</v>
      </c>
      <c r="C52" s="459"/>
      <c r="D52" s="463" t="s">
        <v>944</v>
      </c>
      <c r="E52" s="459" t="s">
        <v>891</v>
      </c>
      <c r="F52" s="449">
        <v>1</v>
      </c>
      <c r="G52" s="23"/>
      <c r="H52" s="23"/>
    </row>
    <row r="53" spans="2:8" ht="30">
      <c r="B53" s="448">
        <v>25</v>
      </c>
      <c r="C53" s="459"/>
      <c r="D53" s="463" t="s">
        <v>945</v>
      </c>
      <c r="E53" s="459" t="s">
        <v>891</v>
      </c>
      <c r="F53" s="449">
        <v>1</v>
      </c>
      <c r="G53" s="23"/>
      <c r="H53" s="23"/>
    </row>
    <row r="54" spans="2:8" ht="30">
      <c r="B54" s="448">
        <v>26</v>
      </c>
      <c r="C54" s="459"/>
      <c r="D54" s="463" t="s">
        <v>946</v>
      </c>
      <c r="E54" s="459" t="s">
        <v>891</v>
      </c>
      <c r="F54" s="449">
        <v>1</v>
      </c>
      <c r="G54" s="23"/>
      <c r="H54" s="23"/>
    </row>
    <row r="55" spans="2:8" ht="30">
      <c r="B55" s="650">
        <v>27</v>
      </c>
      <c r="C55" s="651"/>
      <c r="D55" s="652" t="s">
        <v>947</v>
      </c>
      <c r="E55" s="651" t="s">
        <v>891</v>
      </c>
      <c r="F55" s="653">
        <v>1</v>
      </c>
      <c r="G55" s="23"/>
      <c r="H55" s="23"/>
    </row>
    <row r="56" spans="2:8" ht="30">
      <c r="B56" s="650">
        <v>28</v>
      </c>
      <c r="C56" s="651"/>
      <c r="D56" s="652" t="s">
        <v>948</v>
      </c>
      <c r="E56" s="651" t="s">
        <v>891</v>
      </c>
      <c r="F56" s="653">
        <v>1</v>
      </c>
      <c r="G56" s="23"/>
      <c r="H56" s="23"/>
    </row>
    <row r="57" spans="2:8" ht="30">
      <c r="B57" s="650">
        <v>29</v>
      </c>
      <c r="C57" s="651"/>
      <c r="D57" s="652" t="s">
        <v>1521</v>
      </c>
      <c r="E57" s="651" t="s">
        <v>891</v>
      </c>
      <c r="F57" s="653">
        <v>1</v>
      </c>
      <c r="G57" s="23"/>
      <c r="H57" s="23"/>
    </row>
    <row r="58" spans="2:8" ht="30">
      <c r="B58" s="448">
        <v>30</v>
      </c>
      <c r="C58" s="459"/>
      <c r="D58" s="463" t="s">
        <v>949</v>
      </c>
      <c r="E58" s="459" t="s">
        <v>891</v>
      </c>
      <c r="F58" s="449">
        <v>1</v>
      </c>
      <c r="G58" s="23"/>
      <c r="H58" s="23"/>
    </row>
    <row r="59" spans="2:8" ht="30">
      <c r="B59" s="448">
        <v>31</v>
      </c>
      <c r="C59" s="459"/>
      <c r="D59" s="463" t="s">
        <v>950</v>
      </c>
      <c r="E59" s="459" t="s">
        <v>891</v>
      </c>
      <c r="F59" s="449">
        <v>1</v>
      </c>
      <c r="G59" s="23"/>
      <c r="H59" s="23"/>
    </row>
    <row r="60" spans="2:8" ht="30">
      <c r="B60" s="448">
        <v>32</v>
      </c>
      <c r="C60" s="459"/>
      <c r="D60" s="463" t="s">
        <v>951</v>
      </c>
      <c r="E60" s="459" t="s">
        <v>891</v>
      </c>
      <c r="F60" s="449">
        <v>1</v>
      </c>
      <c r="G60" s="23"/>
      <c r="H60" s="23"/>
    </row>
    <row r="61" spans="2:8" ht="30">
      <c r="B61" s="448">
        <v>33</v>
      </c>
      <c r="C61" s="459"/>
      <c r="D61" s="463" t="s">
        <v>952</v>
      </c>
      <c r="E61" s="459" t="s">
        <v>891</v>
      </c>
      <c r="F61" s="449">
        <v>1</v>
      </c>
      <c r="G61" s="23"/>
      <c r="H61" s="23"/>
    </row>
    <row r="62" spans="2:8" ht="30">
      <c r="B62" s="448">
        <v>34</v>
      </c>
      <c r="C62" s="459"/>
      <c r="D62" s="463" t="s">
        <v>953</v>
      </c>
      <c r="E62" s="459" t="s">
        <v>891</v>
      </c>
      <c r="F62" s="449">
        <v>1</v>
      </c>
      <c r="G62" s="23"/>
      <c r="H62" s="23"/>
    </row>
    <row r="63" spans="2:8" ht="30">
      <c r="B63" s="448">
        <v>35</v>
      </c>
      <c r="C63" s="459"/>
      <c r="D63" s="463" t="s">
        <v>954</v>
      </c>
      <c r="E63" s="459" t="s">
        <v>891</v>
      </c>
      <c r="F63" s="449">
        <v>1</v>
      </c>
      <c r="G63" s="23"/>
      <c r="H63" s="23"/>
    </row>
    <row r="64" spans="2:8" ht="30">
      <c r="B64" s="448">
        <v>36</v>
      </c>
      <c r="C64" s="459"/>
      <c r="D64" s="463" t="s">
        <v>955</v>
      </c>
      <c r="E64" s="459" t="s">
        <v>891</v>
      </c>
      <c r="F64" s="449">
        <v>1</v>
      </c>
      <c r="G64" s="23"/>
      <c r="H64" s="23"/>
    </row>
    <row r="65" spans="2:8" ht="30">
      <c r="B65" s="448">
        <v>37</v>
      </c>
      <c r="C65" s="459"/>
      <c r="D65" s="463" t="s">
        <v>956</v>
      </c>
      <c r="E65" s="459" t="s">
        <v>891</v>
      </c>
      <c r="F65" s="449">
        <v>1</v>
      </c>
      <c r="G65" s="23"/>
      <c r="H65" s="23"/>
    </row>
    <row r="66" spans="2:8" ht="30">
      <c r="B66" s="448">
        <v>38</v>
      </c>
      <c r="C66" s="459"/>
      <c r="D66" s="463" t="s">
        <v>957</v>
      </c>
      <c r="E66" s="459" t="s">
        <v>891</v>
      </c>
      <c r="F66" s="449">
        <v>1</v>
      </c>
      <c r="G66" s="23"/>
      <c r="H66" s="23"/>
    </row>
    <row r="67" spans="2:8" ht="30">
      <c r="B67" s="448">
        <v>39</v>
      </c>
      <c r="C67" s="459"/>
      <c r="D67" s="463" t="s">
        <v>958</v>
      </c>
      <c r="E67" s="459" t="s">
        <v>891</v>
      </c>
      <c r="F67" s="449">
        <v>1</v>
      </c>
      <c r="G67" s="23"/>
      <c r="H67" s="23"/>
    </row>
    <row r="68" spans="2:8" ht="30">
      <c r="B68" s="448">
        <v>40</v>
      </c>
      <c r="C68" s="459"/>
      <c r="D68" s="463" t="s">
        <v>959</v>
      </c>
      <c r="E68" s="459" t="s">
        <v>891</v>
      </c>
      <c r="F68" s="449">
        <v>1</v>
      </c>
      <c r="G68" s="23"/>
      <c r="H68" s="23"/>
    </row>
    <row r="69" spans="2:8" ht="30">
      <c r="B69" s="448">
        <v>41</v>
      </c>
      <c r="C69" s="459"/>
      <c r="D69" s="463" t="s">
        <v>960</v>
      </c>
      <c r="E69" s="459" t="s">
        <v>891</v>
      </c>
      <c r="F69" s="449">
        <v>1</v>
      </c>
      <c r="G69" s="23"/>
      <c r="H69" s="23"/>
    </row>
    <row r="70" spans="2:8" ht="30">
      <c r="B70" s="448">
        <v>42</v>
      </c>
      <c r="C70" s="459"/>
      <c r="D70" s="463" t="s">
        <v>961</v>
      </c>
      <c r="E70" s="459" t="s">
        <v>891</v>
      </c>
      <c r="F70" s="449">
        <v>6</v>
      </c>
      <c r="G70" s="23"/>
      <c r="H70" s="23"/>
    </row>
    <row r="71" spans="2:8" ht="30">
      <c r="B71" s="448">
        <v>43</v>
      </c>
      <c r="C71" s="459"/>
      <c r="D71" s="463" t="s">
        <v>962</v>
      </c>
      <c r="E71" s="459" t="s">
        <v>891</v>
      </c>
      <c r="F71" s="449">
        <v>1</v>
      </c>
      <c r="G71" s="23"/>
      <c r="H71" s="23"/>
    </row>
    <row r="72" spans="2:8" ht="30">
      <c r="B72" s="448">
        <v>44</v>
      </c>
      <c r="C72" s="459"/>
      <c r="D72" s="463" t="s">
        <v>963</v>
      </c>
      <c r="E72" s="459" t="s">
        <v>891</v>
      </c>
      <c r="F72" s="449">
        <v>1</v>
      </c>
      <c r="G72" s="23"/>
      <c r="H72" s="23"/>
    </row>
    <row r="73" spans="2:8" ht="30">
      <c r="B73" s="448">
        <v>45</v>
      </c>
      <c r="C73" s="459"/>
      <c r="D73" s="463" t="s">
        <v>964</v>
      </c>
      <c r="E73" s="459" t="s">
        <v>891</v>
      </c>
      <c r="F73" s="449">
        <v>1</v>
      </c>
      <c r="G73" s="23"/>
      <c r="H73" s="23"/>
    </row>
    <row r="74" spans="2:8" ht="30">
      <c r="B74" s="448">
        <v>46</v>
      </c>
      <c r="C74" s="459"/>
      <c r="D74" s="463" t="s">
        <v>965</v>
      </c>
      <c r="E74" s="459" t="s">
        <v>891</v>
      </c>
      <c r="F74" s="449">
        <v>1</v>
      </c>
      <c r="G74" s="23"/>
      <c r="H74" s="23"/>
    </row>
    <row r="75" spans="2:8" ht="30">
      <c r="B75" s="448">
        <v>47</v>
      </c>
      <c r="C75" s="459"/>
      <c r="D75" s="463" t="s">
        <v>966</v>
      </c>
      <c r="E75" s="459" t="s">
        <v>891</v>
      </c>
      <c r="F75" s="449">
        <v>2</v>
      </c>
      <c r="G75" s="23"/>
      <c r="H75" s="23"/>
    </row>
    <row r="76" spans="2:8" ht="30">
      <c r="B76" s="650">
        <v>48</v>
      </c>
      <c r="C76" s="651"/>
      <c r="D76" s="652" t="s">
        <v>967</v>
      </c>
      <c r="E76" s="651" t="s">
        <v>891</v>
      </c>
      <c r="F76" s="653">
        <v>1</v>
      </c>
      <c r="G76" s="23"/>
      <c r="H76" s="23"/>
    </row>
    <row r="77" spans="2:8" ht="30">
      <c r="B77" s="448">
        <v>49</v>
      </c>
      <c r="C77" s="459"/>
      <c r="D77" s="463" t="s">
        <v>968</v>
      </c>
      <c r="E77" s="459" t="s">
        <v>891</v>
      </c>
      <c r="F77" s="449">
        <v>1</v>
      </c>
      <c r="G77" s="23"/>
      <c r="H77" s="23"/>
    </row>
    <row r="78" spans="2:8" ht="15">
      <c r="B78" s="448">
        <v>0</v>
      </c>
      <c r="C78" s="459"/>
      <c r="D78" s="463"/>
      <c r="E78" s="459"/>
      <c r="F78" s="449"/>
      <c r="G78" s="23"/>
      <c r="H78" s="23"/>
    </row>
    <row r="79" spans="2:8" ht="15">
      <c r="B79" s="454">
        <v>0</v>
      </c>
      <c r="C79" s="464"/>
      <c r="D79" s="460" t="s">
        <v>969</v>
      </c>
      <c r="E79" s="464"/>
      <c r="F79" s="449"/>
      <c r="G79" s="23"/>
      <c r="H79" s="23"/>
    </row>
    <row r="80" spans="2:8" ht="30">
      <c r="B80" s="448">
        <v>47</v>
      </c>
      <c r="C80" s="459"/>
      <c r="D80" s="463" t="s">
        <v>970</v>
      </c>
      <c r="E80" s="459" t="s">
        <v>891</v>
      </c>
      <c r="F80" s="449">
        <v>1</v>
      </c>
      <c r="G80" s="23"/>
      <c r="H80" s="23"/>
    </row>
    <row r="81" spans="2:8" ht="30">
      <c r="B81" s="448">
        <v>48</v>
      </c>
      <c r="C81" s="459"/>
      <c r="D81" s="463" t="s">
        <v>971</v>
      </c>
      <c r="E81" s="459" t="s">
        <v>891</v>
      </c>
      <c r="F81" s="449">
        <v>3</v>
      </c>
      <c r="G81" s="23"/>
      <c r="H81" s="23"/>
    </row>
    <row r="82" spans="2:8" ht="30">
      <c r="B82" s="448">
        <v>49</v>
      </c>
      <c r="C82" s="459"/>
      <c r="D82" s="463" t="s">
        <v>972</v>
      </c>
      <c r="E82" s="459" t="s">
        <v>891</v>
      </c>
      <c r="F82" s="449">
        <v>2</v>
      </c>
      <c r="G82" s="23"/>
      <c r="H82" s="23"/>
    </row>
    <row r="83" spans="2:8" ht="30">
      <c r="B83" s="448">
        <v>50</v>
      </c>
      <c r="C83" s="459"/>
      <c r="D83" s="463" t="s">
        <v>973</v>
      </c>
      <c r="E83" s="459" t="s">
        <v>891</v>
      </c>
      <c r="F83" s="449">
        <v>5</v>
      </c>
      <c r="G83" s="23"/>
      <c r="H83" s="23"/>
    </row>
    <row r="84" spans="2:8" ht="30">
      <c r="B84" s="448">
        <v>51</v>
      </c>
      <c r="C84" s="459"/>
      <c r="D84" s="463" t="s">
        <v>974</v>
      </c>
      <c r="E84" s="459" t="s">
        <v>891</v>
      </c>
      <c r="F84" s="449">
        <v>1</v>
      </c>
      <c r="G84" s="23"/>
      <c r="H84" s="23"/>
    </row>
    <row r="85" spans="2:8">
      <c r="B85" s="462">
        <v>0</v>
      </c>
      <c r="C85" s="466"/>
      <c r="D85" s="467" t="s">
        <v>975</v>
      </c>
      <c r="E85" s="468"/>
      <c r="F85" s="447"/>
      <c r="G85" s="23"/>
      <c r="H85" s="23"/>
    </row>
    <row r="86" spans="2:8" ht="25.5">
      <c r="B86" s="469">
        <v>52</v>
      </c>
      <c r="C86" s="470"/>
      <c r="D86" s="471" t="s">
        <v>976</v>
      </c>
      <c r="E86" s="472" t="s">
        <v>296</v>
      </c>
      <c r="F86" s="447">
        <v>2031</v>
      </c>
      <c r="G86" s="23"/>
      <c r="H86" s="23"/>
    </row>
    <row r="87" spans="2:8" ht="76.5">
      <c r="B87" s="462">
        <v>53</v>
      </c>
      <c r="C87" s="470"/>
      <c r="D87" s="473" t="s">
        <v>1772</v>
      </c>
      <c r="E87" s="468" t="s">
        <v>296</v>
      </c>
      <c r="F87" s="447">
        <v>2031</v>
      </c>
      <c r="G87" s="23"/>
      <c r="H87" s="23"/>
    </row>
    <row r="88" spans="2:8" ht="38.25">
      <c r="B88" s="458">
        <v>54</v>
      </c>
      <c r="C88" s="488"/>
      <c r="D88" s="474" t="s">
        <v>977</v>
      </c>
      <c r="E88" s="457" t="s">
        <v>296</v>
      </c>
      <c r="F88" s="451">
        <v>340</v>
      </c>
      <c r="G88" s="23"/>
      <c r="H88" s="23"/>
    </row>
    <row r="89" spans="2:8" ht="25.5">
      <c r="B89" s="462">
        <v>55</v>
      </c>
      <c r="C89" s="475"/>
      <c r="D89" s="473" t="s">
        <v>978</v>
      </c>
      <c r="E89" s="468" t="s">
        <v>296</v>
      </c>
      <c r="F89" s="447">
        <v>340</v>
      </c>
      <c r="G89" s="23"/>
      <c r="H89" s="23"/>
    </row>
    <row r="90" spans="2:8">
      <c r="B90" s="462">
        <v>0</v>
      </c>
      <c r="C90" s="475"/>
      <c r="D90" s="476" t="s">
        <v>979</v>
      </c>
      <c r="E90" s="468" t="s">
        <v>980</v>
      </c>
      <c r="F90" s="447">
        <v>23.8</v>
      </c>
      <c r="G90" s="23"/>
      <c r="H90" s="23"/>
    </row>
    <row r="91" spans="2:8">
      <c r="B91" s="462">
        <v>0</v>
      </c>
      <c r="C91" s="475"/>
      <c r="D91" s="476" t="s">
        <v>981</v>
      </c>
      <c r="E91" s="468" t="s">
        <v>980</v>
      </c>
      <c r="F91" s="447">
        <v>51</v>
      </c>
      <c r="G91" s="23"/>
      <c r="H91" s="23"/>
    </row>
    <row r="92" spans="2:8">
      <c r="B92" s="462">
        <v>0</v>
      </c>
      <c r="C92" s="475"/>
      <c r="D92" s="477" t="s">
        <v>982</v>
      </c>
      <c r="E92" s="468" t="s">
        <v>296</v>
      </c>
      <c r="F92" s="447">
        <v>374.00000000000006</v>
      </c>
      <c r="G92" s="23"/>
      <c r="H92" s="23"/>
    </row>
    <row r="93" spans="2:8">
      <c r="B93" s="462">
        <v>0</v>
      </c>
      <c r="C93" s="475"/>
      <c r="D93" s="477" t="s">
        <v>982</v>
      </c>
      <c r="E93" s="468" t="s">
        <v>296</v>
      </c>
      <c r="F93" s="447">
        <v>374.00000000000006</v>
      </c>
      <c r="G93" s="23"/>
      <c r="H93" s="23"/>
    </row>
    <row r="94" spans="2:8">
      <c r="B94" s="462">
        <v>0</v>
      </c>
      <c r="C94" s="466"/>
      <c r="D94" s="467" t="s">
        <v>983</v>
      </c>
      <c r="E94" s="468"/>
      <c r="F94" s="447"/>
      <c r="G94" s="23"/>
      <c r="H94" s="23"/>
    </row>
    <row r="95" spans="2:8" ht="25.5">
      <c r="B95" s="469">
        <v>56</v>
      </c>
      <c r="C95" s="470"/>
      <c r="D95" s="471" t="s">
        <v>976</v>
      </c>
      <c r="E95" s="472" t="s">
        <v>296</v>
      </c>
      <c r="F95" s="447">
        <v>1782</v>
      </c>
      <c r="G95" s="23"/>
      <c r="H95" s="23"/>
    </row>
    <row r="96" spans="2:8" ht="76.5">
      <c r="B96" s="462">
        <v>57</v>
      </c>
      <c r="C96" s="470"/>
      <c r="D96" s="473" t="s">
        <v>1773</v>
      </c>
      <c r="E96" s="468" t="s">
        <v>296</v>
      </c>
      <c r="F96" s="447">
        <v>1782</v>
      </c>
      <c r="G96" s="23"/>
      <c r="H96" s="23"/>
    </row>
    <row r="97" spans="2:8">
      <c r="B97" s="462">
        <v>0</v>
      </c>
      <c r="C97" s="466"/>
      <c r="D97" s="467" t="s">
        <v>984</v>
      </c>
      <c r="E97" s="468"/>
      <c r="F97" s="447"/>
      <c r="G97" s="23"/>
      <c r="H97" s="23"/>
    </row>
    <row r="98" spans="2:8">
      <c r="B98" s="462">
        <v>58</v>
      </c>
      <c r="C98" s="475"/>
      <c r="D98" s="478" t="s">
        <v>985</v>
      </c>
      <c r="E98" s="472" t="s">
        <v>674</v>
      </c>
      <c r="F98" s="447">
        <v>195.29999999999998</v>
      </c>
      <c r="G98" s="23"/>
      <c r="H98" s="23"/>
    </row>
    <row r="99" spans="2:8">
      <c r="B99" s="462">
        <v>0</v>
      </c>
      <c r="C99" s="475"/>
      <c r="D99" s="479" t="s">
        <v>986</v>
      </c>
      <c r="E99" s="472" t="s">
        <v>674</v>
      </c>
      <c r="F99" s="447">
        <v>181.62899999999999</v>
      </c>
      <c r="G99" s="23"/>
      <c r="H99" s="23"/>
    </row>
    <row r="100" spans="2:8">
      <c r="B100" s="462">
        <v>0</v>
      </c>
      <c r="C100" s="475"/>
      <c r="D100" s="479" t="s">
        <v>987</v>
      </c>
      <c r="E100" s="472" t="s">
        <v>674</v>
      </c>
      <c r="F100" s="447">
        <v>29.294999999999995</v>
      </c>
      <c r="G100" s="23"/>
      <c r="H100" s="23"/>
    </row>
    <row r="101" spans="2:8">
      <c r="B101" s="462">
        <v>0</v>
      </c>
      <c r="C101" s="475"/>
      <c r="D101" s="479" t="s">
        <v>988</v>
      </c>
      <c r="E101" s="468" t="s">
        <v>19</v>
      </c>
      <c r="F101" s="447">
        <v>2864.4</v>
      </c>
      <c r="G101" s="23"/>
      <c r="H101" s="23"/>
    </row>
    <row r="102" spans="2:8">
      <c r="B102" s="462">
        <v>0</v>
      </c>
      <c r="C102" s="466"/>
      <c r="D102" s="467" t="s">
        <v>989</v>
      </c>
      <c r="E102" s="468"/>
      <c r="F102" s="447"/>
      <c r="G102" s="23"/>
      <c r="H102" s="23"/>
    </row>
    <row r="103" spans="2:8">
      <c r="B103" s="462">
        <v>59</v>
      </c>
      <c r="C103" s="475"/>
      <c r="D103" s="478" t="s">
        <v>990</v>
      </c>
      <c r="E103" s="472" t="s">
        <v>674</v>
      </c>
      <c r="F103" s="447">
        <v>11.4</v>
      </c>
      <c r="G103" s="23"/>
      <c r="H103" s="23"/>
    </row>
    <row r="104" spans="2:8">
      <c r="B104" s="462">
        <v>0</v>
      </c>
      <c r="C104" s="475"/>
      <c r="D104" s="479" t="s">
        <v>991</v>
      </c>
      <c r="E104" s="472" t="s">
        <v>674</v>
      </c>
      <c r="F104" s="447">
        <v>10.602</v>
      </c>
      <c r="G104" s="23"/>
      <c r="H104" s="23"/>
    </row>
    <row r="105" spans="2:8">
      <c r="B105" s="462">
        <v>0</v>
      </c>
      <c r="C105" s="475"/>
      <c r="D105" s="479" t="s">
        <v>987</v>
      </c>
      <c r="E105" s="472" t="s">
        <v>674</v>
      </c>
      <c r="F105" s="447">
        <v>1.71</v>
      </c>
      <c r="G105" s="23"/>
      <c r="H105" s="23"/>
    </row>
    <row r="106" spans="2:8">
      <c r="B106" s="462">
        <v>0</v>
      </c>
      <c r="C106" s="475"/>
      <c r="D106" s="479" t="s">
        <v>988</v>
      </c>
      <c r="E106" s="468" t="s">
        <v>19</v>
      </c>
      <c r="F106" s="447">
        <v>167.20000000000002</v>
      </c>
      <c r="G106" s="23"/>
      <c r="H106" s="23"/>
    </row>
    <row r="107" spans="2:8">
      <c r="B107" s="462">
        <v>0</v>
      </c>
      <c r="C107" s="466"/>
      <c r="D107" s="467" t="s">
        <v>992</v>
      </c>
      <c r="E107" s="468"/>
      <c r="F107" s="447"/>
      <c r="G107" s="23"/>
      <c r="H107" s="23"/>
    </row>
    <row r="108" spans="2:8" ht="38.25">
      <c r="B108" s="458">
        <v>60</v>
      </c>
      <c r="C108" s="488"/>
      <c r="D108" s="474" t="s">
        <v>993</v>
      </c>
      <c r="E108" s="457" t="s">
        <v>296</v>
      </c>
      <c r="F108" s="451">
        <v>534</v>
      </c>
      <c r="G108" s="23"/>
      <c r="H108" s="23"/>
    </row>
    <row r="109" spans="2:8" ht="25.5">
      <c r="B109" s="462">
        <v>61</v>
      </c>
      <c r="C109" s="475"/>
      <c r="D109" s="471" t="s">
        <v>994</v>
      </c>
      <c r="E109" s="468" t="s">
        <v>296</v>
      </c>
      <c r="F109" s="447">
        <v>534</v>
      </c>
      <c r="G109" s="23"/>
      <c r="H109" s="23"/>
    </row>
    <row r="110" spans="2:8">
      <c r="B110" s="462">
        <v>0</v>
      </c>
      <c r="C110" s="475"/>
      <c r="D110" s="476" t="s">
        <v>995</v>
      </c>
      <c r="E110" s="468" t="s">
        <v>296</v>
      </c>
      <c r="F110" s="447">
        <v>560.70000000000005</v>
      </c>
      <c r="G110" s="23"/>
      <c r="H110" s="23"/>
    </row>
    <row r="111" spans="2:8">
      <c r="B111" s="462">
        <v>62</v>
      </c>
      <c r="C111" s="475"/>
      <c r="D111" s="471" t="s">
        <v>996</v>
      </c>
      <c r="E111" s="468" t="s">
        <v>296</v>
      </c>
      <c r="F111" s="447">
        <v>1068</v>
      </c>
      <c r="G111" s="23"/>
      <c r="H111" s="23"/>
    </row>
    <row r="112" spans="2:8">
      <c r="B112" s="462">
        <v>0</v>
      </c>
      <c r="C112" s="475"/>
      <c r="D112" s="476" t="s">
        <v>979</v>
      </c>
      <c r="E112" s="468" t="s">
        <v>980</v>
      </c>
      <c r="F112" s="447">
        <v>74.760000000000005</v>
      </c>
      <c r="G112" s="23"/>
      <c r="H112" s="23"/>
    </row>
    <row r="113" spans="2:8">
      <c r="B113" s="462">
        <v>0</v>
      </c>
      <c r="C113" s="475"/>
      <c r="D113" s="476" t="s">
        <v>981</v>
      </c>
      <c r="E113" s="468" t="s">
        <v>980</v>
      </c>
      <c r="F113" s="447">
        <v>160.19999999999999</v>
      </c>
      <c r="G113" s="23"/>
      <c r="H113" s="23"/>
    </row>
    <row r="114" spans="2:8">
      <c r="B114" s="462">
        <v>0</v>
      </c>
      <c r="C114" s="475"/>
      <c r="D114" s="477" t="s">
        <v>982</v>
      </c>
      <c r="E114" s="468" t="s">
        <v>296</v>
      </c>
      <c r="F114" s="447">
        <v>1174.8000000000002</v>
      </c>
      <c r="G114" s="23"/>
      <c r="H114" s="23"/>
    </row>
    <row r="115" spans="2:8">
      <c r="B115" s="462">
        <v>0</v>
      </c>
      <c r="C115" s="475"/>
      <c r="D115" s="477" t="s">
        <v>982</v>
      </c>
      <c r="E115" s="468" t="s">
        <v>296</v>
      </c>
      <c r="F115" s="447">
        <v>1174.8000000000002</v>
      </c>
      <c r="G115" s="23"/>
      <c r="H115" s="23"/>
    </row>
    <row r="116" spans="2:8">
      <c r="B116" s="462">
        <v>0</v>
      </c>
      <c r="C116" s="466"/>
      <c r="D116" s="467" t="s">
        <v>997</v>
      </c>
      <c r="E116" s="468"/>
      <c r="F116" s="447"/>
      <c r="G116" s="23"/>
      <c r="H116" s="23"/>
    </row>
    <row r="117" spans="2:8" ht="38.25">
      <c r="B117" s="458">
        <v>63</v>
      </c>
      <c r="C117" s="488"/>
      <c r="D117" s="474" t="s">
        <v>993</v>
      </c>
      <c r="E117" s="457" t="s">
        <v>296</v>
      </c>
      <c r="F117" s="451">
        <v>426</v>
      </c>
      <c r="G117" s="23"/>
      <c r="H117" s="23"/>
    </row>
    <row r="118" spans="2:8" ht="25.5">
      <c r="B118" s="462">
        <v>64</v>
      </c>
      <c r="C118" s="475"/>
      <c r="D118" s="530" t="s">
        <v>1774</v>
      </c>
      <c r="E118" s="468" t="s">
        <v>296</v>
      </c>
      <c r="F118" s="447">
        <v>426</v>
      </c>
      <c r="G118" s="23"/>
      <c r="H118" s="23"/>
    </row>
    <row r="119" spans="2:8">
      <c r="B119" s="462">
        <v>0</v>
      </c>
      <c r="C119" s="475"/>
      <c r="D119" s="477" t="s">
        <v>1775</v>
      </c>
      <c r="E119" s="468" t="s">
        <v>296</v>
      </c>
      <c r="F119" s="447">
        <v>447.3</v>
      </c>
      <c r="G119" s="23"/>
      <c r="H119" s="23"/>
    </row>
    <row r="120" spans="2:8">
      <c r="B120" s="462">
        <v>65</v>
      </c>
      <c r="C120" s="475"/>
      <c r="D120" s="471" t="s">
        <v>996</v>
      </c>
      <c r="E120" s="468" t="s">
        <v>296</v>
      </c>
      <c r="F120" s="447">
        <v>852</v>
      </c>
      <c r="G120" s="23"/>
      <c r="H120" s="23"/>
    </row>
    <row r="121" spans="2:8">
      <c r="B121" s="462">
        <v>0</v>
      </c>
      <c r="C121" s="475"/>
      <c r="D121" s="476" t="s">
        <v>979</v>
      </c>
      <c r="E121" s="468" t="s">
        <v>980</v>
      </c>
      <c r="F121" s="447">
        <v>59.640000000000008</v>
      </c>
      <c r="G121" s="23"/>
      <c r="H121" s="23"/>
    </row>
    <row r="122" spans="2:8">
      <c r="B122" s="462">
        <v>0</v>
      </c>
      <c r="C122" s="475"/>
      <c r="D122" s="476" t="s">
        <v>981</v>
      </c>
      <c r="E122" s="468" t="s">
        <v>980</v>
      </c>
      <c r="F122" s="447">
        <v>127.8</v>
      </c>
      <c r="G122" s="23"/>
      <c r="H122" s="23"/>
    </row>
    <row r="123" spans="2:8">
      <c r="B123" s="462">
        <v>0</v>
      </c>
      <c r="C123" s="475"/>
      <c r="D123" s="477" t="s">
        <v>998</v>
      </c>
      <c r="E123" s="468" t="s">
        <v>296</v>
      </c>
      <c r="F123" s="447">
        <v>937.2</v>
      </c>
      <c r="G123" s="23"/>
      <c r="H123" s="23"/>
    </row>
    <row r="124" spans="2:8">
      <c r="B124" s="462">
        <v>0</v>
      </c>
      <c r="C124" s="475"/>
      <c r="D124" s="477" t="s">
        <v>998</v>
      </c>
      <c r="E124" s="468" t="s">
        <v>296</v>
      </c>
      <c r="F124" s="447">
        <v>937.2</v>
      </c>
      <c r="G124" s="23"/>
      <c r="H124" s="23"/>
    </row>
    <row r="125" spans="2:8">
      <c r="B125" s="462">
        <v>0</v>
      </c>
      <c r="C125" s="466"/>
      <c r="D125" s="467" t="s">
        <v>999</v>
      </c>
      <c r="E125" s="468"/>
      <c r="F125" s="447"/>
      <c r="G125" s="23"/>
      <c r="H125" s="23"/>
    </row>
    <row r="126" spans="2:8" ht="38.25">
      <c r="B126" s="458">
        <v>66</v>
      </c>
      <c r="C126" s="488"/>
      <c r="D126" s="474" t="s">
        <v>1000</v>
      </c>
      <c r="E126" s="457" t="s">
        <v>296</v>
      </c>
      <c r="F126" s="451">
        <v>70.099999999999994</v>
      </c>
      <c r="G126" s="23"/>
      <c r="H126" s="23"/>
    </row>
    <row r="127" spans="2:8" ht="25.5">
      <c r="B127" s="462">
        <v>67</v>
      </c>
      <c r="C127" s="475"/>
      <c r="D127" s="530" t="s">
        <v>1776</v>
      </c>
      <c r="E127" s="468" t="s">
        <v>296</v>
      </c>
      <c r="F127" s="447">
        <v>70.099999999999994</v>
      </c>
      <c r="G127" s="23"/>
      <c r="H127" s="23"/>
    </row>
    <row r="128" spans="2:8">
      <c r="B128" s="462">
        <v>0</v>
      </c>
      <c r="C128" s="475"/>
      <c r="D128" s="477" t="s">
        <v>1777</v>
      </c>
      <c r="E128" s="468" t="s">
        <v>296</v>
      </c>
      <c r="F128" s="447">
        <v>73.605000000000004</v>
      </c>
      <c r="G128" s="23"/>
      <c r="H128" s="23"/>
    </row>
    <row r="129" spans="2:8">
      <c r="B129" s="462">
        <v>68</v>
      </c>
      <c r="C129" s="475"/>
      <c r="D129" s="471" t="s">
        <v>996</v>
      </c>
      <c r="E129" s="468" t="s">
        <v>296</v>
      </c>
      <c r="F129" s="447">
        <v>140.19999999999999</v>
      </c>
      <c r="G129" s="23"/>
      <c r="H129" s="23"/>
    </row>
    <row r="130" spans="2:8">
      <c r="B130" s="462">
        <v>0</v>
      </c>
      <c r="C130" s="475"/>
      <c r="D130" s="476" t="s">
        <v>979</v>
      </c>
      <c r="E130" s="468" t="s">
        <v>980</v>
      </c>
      <c r="F130" s="447">
        <v>9.8140000000000001</v>
      </c>
      <c r="G130" s="23"/>
      <c r="H130" s="23"/>
    </row>
    <row r="131" spans="2:8">
      <c r="B131" s="462">
        <v>0</v>
      </c>
      <c r="C131" s="475"/>
      <c r="D131" s="476" t="s">
        <v>981</v>
      </c>
      <c r="E131" s="468" t="s">
        <v>980</v>
      </c>
      <c r="F131" s="447">
        <v>21.029999999999998</v>
      </c>
      <c r="G131" s="23"/>
      <c r="H131" s="23"/>
    </row>
    <row r="132" spans="2:8">
      <c r="B132" s="462">
        <v>0</v>
      </c>
      <c r="C132" s="475"/>
      <c r="D132" s="477" t="s">
        <v>998</v>
      </c>
      <c r="E132" s="468" t="s">
        <v>296</v>
      </c>
      <c r="F132" s="447">
        <v>154.22</v>
      </c>
      <c r="G132" s="23"/>
      <c r="H132" s="23"/>
    </row>
    <row r="133" spans="2:8" s="5" customFormat="1">
      <c r="B133" s="462">
        <v>0</v>
      </c>
      <c r="C133" s="475"/>
      <c r="D133" s="477" t="s">
        <v>998</v>
      </c>
      <c r="E133" s="468" t="s">
        <v>296</v>
      </c>
      <c r="F133" s="447">
        <v>154.22</v>
      </c>
      <c r="G133" s="25"/>
      <c r="H133" s="25"/>
    </row>
    <row r="134" spans="2:8">
      <c r="B134" s="462">
        <v>0</v>
      </c>
      <c r="C134" s="466"/>
      <c r="D134" s="467" t="s">
        <v>1001</v>
      </c>
      <c r="E134" s="468"/>
      <c r="F134" s="447"/>
      <c r="G134" s="23"/>
      <c r="H134" s="23"/>
    </row>
    <row r="135" spans="2:8" ht="38.25">
      <c r="B135" s="458">
        <v>69</v>
      </c>
      <c r="C135" s="488"/>
      <c r="D135" s="474" t="s">
        <v>1002</v>
      </c>
      <c r="E135" s="457" t="s">
        <v>296</v>
      </c>
      <c r="F135" s="451">
        <v>7</v>
      </c>
    </row>
    <row r="136" spans="2:8" ht="25.5">
      <c r="B136" s="462">
        <v>70</v>
      </c>
      <c r="C136" s="475"/>
      <c r="D136" s="530" t="s">
        <v>1776</v>
      </c>
      <c r="E136" s="468" t="s">
        <v>296</v>
      </c>
      <c r="F136" s="447">
        <v>7</v>
      </c>
    </row>
    <row r="137" spans="2:8">
      <c r="B137" s="462">
        <v>0</v>
      </c>
      <c r="C137" s="475"/>
      <c r="D137" s="477" t="s">
        <v>1778</v>
      </c>
      <c r="E137" s="468" t="s">
        <v>296</v>
      </c>
      <c r="F137" s="447">
        <v>7.3500000000000005</v>
      </c>
    </row>
    <row r="138" spans="2:8">
      <c r="B138" s="462">
        <v>71</v>
      </c>
      <c r="C138" s="475"/>
      <c r="D138" s="473" t="s">
        <v>1003</v>
      </c>
      <c r="E138" s="468" t="s">
        <v>296</v>
      </c>
      <c r="F138" s="447">
        <v>14</v>
      </c>
    </row>
    <row r="139" spans="2:8">
      <c r="B139" s="462">
        <v>0</v>
      </c>
      <c r="C139" s="475"/>
      <c r="D139" s="477" t="s">
        <v>998</v>
      </c>
      <c r="E139" s="468" t="s">
        <v>296</v>
      </c>
      <c r="F139" s="447">
        <v>14.700000000000001</v>
      </c>
    </row>
    <row r="140" spans="2:8">
      <c r="B140" s="462">
        <v>0</v>
      </c>
      <c r="C140" s="475"/>
      <c r="D140" s="476" t="s">
        <v>979</v>
      </c>
      <c r="E140" s="468" t="s">
        <v>980</v>
      </c>
      <c r="F140" s="447">
        <v>2.2400000000000002</v>
      </c>
    </row>
    <row r="141" spans="2:8">
      <c r="B141" s="462">
        <v>0</v>
      </c>
      <c r="C141" s="466"/>
      <c r="D141" s="467" t="s">
        <v>1004</v>
      </c>
      <c r="E141" s="468"/>
      <c r="F141" s="447"/>
    </row>
    <row r="142" spans="2:8">
      <c r="B142" s="462">
        <v>72</v>
      </c>
      <c r="C142" s="480"/>
      <c r="D142" s="481" t="s">
        <v>1005</v>
      </c>
      <c r="E142" s="468" t="s">
        <v>296</v>
      </c>
      <c r="F142" s="447">
        <v>6</v>
      </c>
    </row>
    <row r="143" spans="2:8" ht="38.25">
      <c r="B143" s="462">
        <v>0</v>
      </c>
      <c r="C143" s="480"/>
      <c r="D143" s="482" t="s">
        <v>1006</v>
      </c>
      <c r="E143" s="468" t="s">
        <v>296</v>
      </c>
      <c r="F143" s="447">
        <v>6</v>
      </c>
    </row>
    <row r="144" spans="2:8">
      <c r="B144" s="484"/>
      <c r="C144" s="485"/>
      <c r="D144" s="486"/>
      <c r="E144" s="487"/>
      <c r="F144" s="446"/>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B1:J20"/>
  <sheetViews>
    <sheetView showZeros="0" view="pageBreakPreview" zoomScale="80" zoomScaleNormal="100" zoomScaleSheetLayoutView="80" workbookViewId="0">
      <selection activeCell="L23" sqref="L23"/>
    </sheetView>
  </sheetViews>
  <sheetFormatPr defaultColWidth="9.140625" defaultRowHeight="14.25"/>
  <cols>
    <col min="1" max="1" width="9.140625" style="1"/>
    <col min="2" max="2" width="12.140625" style="1" customWidth="1"/>
    <col min="3" max="3" width="16.28515625" style="1" hidden="1" customWidth="1"/>
    <col min="4" max="4" width="58.140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1,4</v>
      </c>
      <c r="F1" s="14"/>
      <c r="G1" s="14"/>
      <c r="H1" s="14"/>
    </row>
    <row r="2" spans="2:8" s="3" customFormat="1" ht="15">
      <c r="B2" s="801" t="str">
        <f>D9</f>
        <v>Pārsegums</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58">
        <v>0</v>
      </c>
      <c r="D9" s="108" t="s">
        <v>1013</v>
      </c>
      <c r="E9" s="109"/>
      <c r="F9" s="110"/>
      <c r="G9" s="22"/>
      <c r="H9" s="23"/>
    </row>
    <row r="10" spans="2:8" ht="15">
      <c r="B10" s="159">
        <v>0</v>
      </c>
      <c r="C10" s="160"/>
      <c r="D10" s="161" t="s">
        <v>1008</v>
      </c>
      <c r="E10" s="160"/>
      <c r="F10" s="162"/>
      <c r="G10" s="22"/>
      <c r="H10" s="23"/>
    </row>
    <row r="11" spans="2:8" ht="30">
      <c r="B11" s="159">
        <v>1</v>
      </c>
      <c r="C11" s="160"/>
      <c r="D11" s="164" t="s">
        <v>1009</v>
      </c>
      <c r="E11" s="160" t="s">
        <v>296</v>
      </c>
      <c r="F11" s="162">
        <v>756</v>
      </c>
      <c r="G11" s="22"/>
      <c r="H11" s="23"/>
    </row>
    <row r="12" spans="2:8" ht="30">
      <c r="B12" s="159">
        <v>2</v>
      </c>
      <c r="C12" s="160"/>
      <c r="D12" s="164" t="s">
        <v>1010</v>
      </c>
      <c r="E12" s="160" t="s">
        <v>901</v>
      </c>
      <c r="F12" s="162">
        <v>0.98</v>
      </c>
      <c r="G12" s="22"/>
      <c r="H12" s="23"/>
    </row>
    <row r="13" spans="2:8" ht="30">
      <c r="B13" s="159">
        <v>3</v>
      </c>
      <c r="C13" s="160"/>
      <c r="D13" s="164" t="s">
        <v>1011</v>
      </c>
      <c r="E13" s="160" t="s">
        <v>674</v>
      </c>
      <c r="F13" s="162">
        <v>14</v>
      </c>
      <c r="G13" s="22"/>
      <c r="H13" s="23"/>
    </row>
    <row r="14" spans="2:8">
      <c r="B14" s="148">
        <v>4</v>
      </c>
      <c r="C14" s="175"/>
      <c r="D14" s="176" t="s">
        <v>1012</v>
      </c>
      <c r="E14" s="177" t="s">
        <v>19</v>
      </c>
      <c r="F14" s="178">
        <v>270</v>
      </c>
      <c r="G14" s="22"/>
      <c r="H14" s="23"/>
    </row>
    <row r="15" spans="2:8" ht="15">
      <c r="B15" s="159">
        <v>0</v>
      </c>
      <c r="C15" s="160"/>
      <c r="D15" s="164"/>
      <c r="E15" s="160"/>
      <c r="F15" s="162"/>
      <c r="G15" s="22"/>
      <c r="H15" s="23"/>
    </row>
    <row r="16" spans="2:8" ht="15">
      <c r="B16" s="165">
        <v>0</v>
      </c>
      <c r="C16" s="166"/>
      <c r="D16" s="747" t="s">
        <v>1671</v>
      </c>
      <c r="E16" s="166"/>
      <c r="F16" s="162"/>
      <c r="G16" s="22"/>
      <c r="H16" s="23"/>
    </row>
    <row r="17" spans="2:8" ht="30">
      <c r="B17" s="165">
        <v>5</v>
      </c>
      <c r="C17" s="166"/>
      <c r="D17" s="167" t="s">
        <v>919</v>
      </c>
      <c r="E17" s="166" t="s">
        <v>901</v>
      </c>
      <c r="F17" s="162">
        <v>3.57</v>
      </c>
      <c r="G17" s="22"/>
      <c r="H17" s="23"/>
    </row>
    <row r="18" spans="2:8" ht="30">
      <c r="B18" s="165">
        <v>0</v>
      </c>
      <c r="C18" s="166"/>
      <c r="D18" s="167" t="s">
        <v>920</v>
      </c>
      <c r="E18" s="166" t="s">
        <v>901</v>
      </c>
      <c r="F18" s="162">
        <f>F17*1.1</f>
        <v>3.927</v>
      </c>
      <c r="G18" s="22"/>
      <c r="H18" s="23"/>
    </row>
    <row r="19" spans="2:8" ht="30">
      <c r="B19" s="165">
        <v>0</v>
      </c>
      <c r="C19" s="166"/>
      <c r="D19" s="167" t="s">
        <v>921</v>
      </c>
      <c r="E19" s="166" t="s">
        <v>44</v>
      </c>
      <c r="F19" s="162">
        <v>1</v>
      </c>
      <c r="G19" s="22"/>
      <c r="H19" s="23"/>
    </row>
    <row r="20" spans="2:8" s="5" customFormat="1">
      <c r="B20" s="8"/>
      <c r="C20" s="9"/>
      <c r="D20" s="10"/>
      <c r="E20" s="11"/>
      <c r="F20" s="21"/>
      <c r="G20" s="24"/>
      <c r="H20"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J53"/>
  <sheetViews>
    <sheetView showZeros="0" view="pageBreakPreview" topLeftCell="A34" zoomScale="80" zoomScaleNormal="100" zoomScaleSheetLayoutView="80" workbookViewId="0">
      <selection activeCell="M48" sqref="M47:M48"/>
    </sheetView>
  </sheetViews>
  <sheetFormatPr defaultColWidth="9.140625" defaultRowHeight="14.25"/>
  <cols>
    <col min="1" max="1" width="9.140625" style="1"/>
    <col min="2" max="2" width="12.140625" style="1" customWidth="1"/>
    <col min="3" max="3" width="16.28515625" style="1" hidden="1" customWidth="1"/>
    <col min="4" max="4" width="57.140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1,5</v>
      </c>
      <c r="F1" s="14"/>
      <c r="G1" s="14"/>
      <c r="H1" s="14"/>
    </row>
    <row r="2" spans="2:8" s="3" customFormat="1" ht="15">
      <c r="B2" s="801" t="str">
        <f>D9</f>
        <v>Jumti</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9" t="s">
        <v>4</v>
      </c>
      <c r="C7" s="810"/>
      <c r="D7" s="812" t="s">
        <v>6</v>
      </c>
      <c r="E7" s="813" t="s">
        <v>7</v>
      </c>
      <c r="F7" s="809" t="s">
        <v>8</v>
      </c>
      <c r="G7" s="22"/>
      <c r="H7" s="23"/>
    </row>
    <row r="8" spans="2:8" ht="59.25" customHeight="1">
      <c r="B8" s="809"/>
      <c r="C8" s="811"/>
      <c r="D8" s="812"/>
      <c r="E8" s="813"/>
      <c r="F8" s="809"/>
      <c r="G8" s="22"/>
      <c r="H8" s="23"/>
    </row>
    <row r="9" spans="2:8" ht="15.75">
      <c r="B9" s="521"/>
      <c r="C9" s="522">
        <v>0</v>
      </c>
      <c r="D9" s="517" t="s">
        <v>1034</v>
      </c>
      <c r="E9" s="518"/>
      <c r="F9" s="453"/>
      <c r="G9" s="22"/>
      <c r="H9" s="23"/>
    </row>
    <row r="10" spans="2:8" ht="30">
      <c r="B10" s="454">
        <v>0</v>
      </c>
      <c r="C10" s="525"/>
      <c r="D10" s="523" t="s">
        <v>1014</v>
      </c>
      <c r="E10" s="525"/>
      <c r="F10" s="449"/>
      <c r="G10" s="22"/>
      <c r="H10" s="23"/>
    </row>
    <row r="11" spans="2:8" ht="30">
      <c r="B11" s="454">
        <v>1</v>
      </c>
      <c r="C11" s="525"/>
      <c r="D11" s="526" t="s">
        <v>919</v>
      </c>
      <c r="E11" s="525" t="s">
        <v>901</v>
      </c>
      <c r="F11" s="449">
        <v>33.409999999999997</v>
      </c>
      <c r="G11" s="22"/>
      <c r="H11" s="23"/>
    </row>
    <row r="12" spans="2:8" ht="30">
      <c r="B12" s="454">
        <v>0</v>
      </c>
      <c r="C12" s="525"/>
      <c r="D12" s="526" t="s">
        <v>920</v>
      </c>
      <c r="E12" s="525" t="s">
        <v>901</v>
      </c>
      <c r="F12" s="449">
        <v>36.750999999999998</v>
      </c>
      <c r="G12" s="22"/>
      <c r="H12" s="23"/>
    </row>
    <row r="13" spans="2:8" ht="15">
      <c r="B13" s="454">
        <v>0</v>
      </c>
      <c r="C13" s="525"/>
      <c r="D13" s="526" t="s">
        <v>1015</v>
      </c>
      <c r="E13" s="525" t="s">
        <v>44</v>
      </c>
      <c r="F13" s="449">
        <v>1</v>
      </c>
      <c r="G13" s="22"/>
      <c r="H13" s="23"/>
    </row>
    <row r="14" spans="2:8" ht="25.5">
      <c r="B14" s="458" t="s">
        <v>1214</v>
      </c>
      <c r="C14" s="547"/>
      <c r="D14" s="210" t="s">
        <v>1779</v>
      </c>
      <c r="E14" s="200" t="s">
        <v>19</v>
      </c>
      <c r="F14" s="653">
        <v>500</v>
      </c>
      <c r="G14" s="22"/>
      <c r="H14" s="23"/>
    </row>
    <row r="15" spans="2:8" ht="15">
      <c r="B15" s="458" t="s">
        <v>1215</v>
      </c>
      <c r="C15" s="547"/>
      <c r="D15" s="655" t="s">
        <v>1216</v>
      </c>
      <c r="E15" s="200" t="s">
        <v>19</v>
      </c>
      <c r="F15" s="653">
        <v>515</v>
      </c>
      <c r="G15" s="22"/>
      <c r="H15" s="23"/>
    </row>
    <row r="16" spans="2:8" ht="30">
      <c r="B16" s="656">
        <v>0</v>
      </c>
      <c r="C16" s="657"/>
      <c r="D16" s="658" t="s">
        <v>1016</v>
      </c>
      <c r="E16" s="657"/>
      <c r="F16" s="659"/>
      <c r="G16" s="22"/>
      <c r="H16" s="23"/>
    </row>
    <row r="17" spans="2:8" ht="30">
      <c r="B17" s="656">
        <v>2</v>
      </c>
      <c r="C17" s="657"/>
      <c r="D17" s="652" t="s">
        <v>919</v>
      </c>
      <c r="E17" s="657" t="s">
        <v>901</v>
      </c>
      <c r="F17" s="653">
        <v>44.89</v>
      </c>
      <c r="G17" s="22"/>
      <c r="H17" s="23"/>
    </row>
    <row r="18" spans="2:8" ht="30">
      <c r="B18" s="656">
        <v>0</v>
      </c>
      <c r="C18" s="657"/>
      <c r="D18" s="652" t="s">
        <v>920</v>
      </c>
      <c r="E18" s="657" t="s">
        <v>901</v>
      </c>
      <c r="F18" s="653">
        <v>49.379000000000005</v>
      </c>
      <c r="G18" s="22"/>
      <c r="H18" s="23"/>
    </row>
    <row r="19" spans="2:8" ht="15">
      <c r="B19" s="656">
        <v>0</v>
      </c>
      <c r="C19" s="657"/>
      <c r="D19" s="652" t="s">
        <v>1015</v>
      </c>
      <c r="E19" s="657" t="s">
        <v>44</v>
      </c>
      <c r="F19" s="653">
        <v>1</v>
      </c>
      <c r="G19" s="22"/>
      <c r="H19" s="23"/>
    </row>
    <row r="20" spans="2:8" ht="15">
      <c r="B20" s="454">
        <v>0</v>
      </c>
      <c r="C20" s="525"/>
      <c r="D20" s="523" t="s">
        <v>1217</v>
      </c>
      <c r="E20" s="525"/>
      <c r="F20" s="449"/>
      <c r="G20" s="22"/>
      <c r="H20" s="23"/>
    </row>
    <row r="21" spans="2:8" ht="30">
      <c r="B21" s="454">
        <v>2</v>
      </c>
      <c r="C21" s="525"/>
      <c r="D21" s="526" t="s">
        <v>919</v>
      </c>
      <c r="E21" s="525" t="s">
        <v>901</v>
      </c>
      <c r="F21" s="449">
        <v>2.89</v>
      </c>
      <c r="G21" s="22"/>
      <c r="H21" s="23"/>
    </row>
    <row r="22" spans="2:8" ht="30">
      <c r="B22" s="454">
        <v>0</v>
      </c>
      <c r="C22" s="525"/>
      <c r="D22" s="526" t="s">
        <v>920</v>
      </c>
      <c r="E22" s="525" t="s">
        <v>901</v>
      </c>
      <c r="F22" s="449">
        <v>3.1790000000000003</v>
      </c>
      <c r="G22" s="22"/>
      <c r="H22" s="23"/>
    </row>
    <row r="23" spans="2:8" ht="15">
      <c r="B23" s="454">
        <v>0</v>
      </c>
      <c r="C23" s="525"/>
      <c r="D23" s="526" t="s">
        <v>1015</v>
      </c>
      <c r="E23" s="525" t="s">
        <v>44</v>
      </c>
      <c r="F23" s="449">
        <v>1</v>
      </c>
      <c r="G23" s="22"/>
      <c r="H23" s="23"/>
    </row>
    <row r="24" spans="2:8" ht="25.5">
      <c r="B24" s="546" t="s">
        <v>1218</v>
      </c>
      <c r="C24" s="519"/>
      <c r="D24" s="548" t="s">
        <v>1219</v>
      </c>
      <c r="E24" s="520" t="s">
        <v>674</v>
      </c>
      <c r="F24" s="449">
        <v>1.92</v>
      </c>
      <c r="G24" s="22"/>
      <c r="H24" s="23"/>
    </row>
    <row r="25" spans="2:8" ht="38.25">
      <c r="B25" s="549" t="s">
        <v>1220</v>
      </c>
      <c r="C25" s="535"/>
      <c r="D25" s="531" t="s">
        <v>1780</v>
      </c>
      <c r="E25" s="528" t="s">
        <v>296</v>
      </c>
      <c r="F25" s="447">
        <v>90</v>
      </c>
      <c r="G25" s="22"/>
      <c r="H25" s="23"/>
    </row>
    <row r="26" spans="2:8" ht="15">
      <c r="B26" s="454">
        <v>0</v>
      </c>
      <c r="C26" s="525"/>
      <c r="D26" s="523" t="s">
        <v>1017</v>
      </c>
      <c r="E26" s="525"/>
      <c r="F26" s="449"/>
      <c r="G26" s="22"/>
      <c r="H26" s="23"/>
    </row>
    <row r="27" spans="2:8">
      <c r="B27" s="524">
        <v>3</v>
      </c>
      <c r="C27" s="535"/>
      <c r="D27" s="530" t="s">
        <v>1018</v>
      </c>
      <c r="E27" s="528" t="s">
        <v>296</v>
      </c>
      <c r="F27" s="447">
        <v>3963</v>
      </c>
      <c r="G27" s="22"/>
      <c r="H27" s="23"/>
    </row>
    <row r="28" spans="2:8" ht="25.5">
      <c r="B28" s="524">
        <v>0</v>
      </c>
      <c r="C28" s="535"/>
      <c r="D28" s="534" t="s">
        <v>1781</v>
      </c>
      <c r="E28" s="528" t="s">
        <v>296</v>
      </c>
      <c r="F28" s="447">
        <v>4557.45</v>
      </c>
      <c r="G28" s="22"/>
      <c r="H28" s="23"/>
    </row>
    <row r="29" spans="2:8">
      <c r="B29" s="524">
        <v>0</v>
      </c>
      <c r="C29" s="535"/>
      <c r="D29" s="534" t="s">
        <v>1019</v>
      </c>
      <c r="E29" s="528" t="s">
        <v>44</v>
      </c>
      <c r="F29" s="447">
        <v>1</v>
      </c>
      <c r="G29" s="22"/>
      <c r="H29" s="23"/>
    </row>
    <row r="30" spans="2:8">
      <c r="B30" s="524">
        <v>4</v>
      </c>
      <c r="C30" s="532"/>
      <c r="D30" s="530" t="s">
        <v>1020</v>
      </c>
      <c r="E30" s="528" t="s">
        <v>296</v>
      </c>
      <c r="F30" s="447">
        <v>3963</v>
      </c>
      <c r="G30" s="22"/>
      <c r="H30" s="23"/>
    </row>
    <row r="31" spans="2:8">
      <c r="B31" s="524">
        <v>0</v>
      </c>
      <c r="C31" s="532"/>
      <c r="D31" s="536" t="s">
        <v>1782</v>
      </c>
      <c r="E31" s="528" t="s">
        <v>296</v>
      </c>
      <c r="F31" s="447">
        <v>4161.1500000000005</v>
      </c>
      <c r="G31" s="22"/>
      <c r="H31" s="23"/>
    </row>
    <row r="32" spans="2:8">
      <c r="B32" s="524">
        <v>5</v>
      </c>
      <c r="C32" s="532"/>
      <c r="D32" s="533" t="s">
        <v>1021</v>
      </c>
      <c r="E32" s="529" t="s">
        <v>296</v>
      </c>
      <c r="F32" s="433">
        <v>3963</v>
      </c>
      <c r="G32" s="22"/>
      <c r="H32" s="23"/>
    </row>
    <row r="33" spans="2:8">
      <c r="B33" s="524">
        <v>0</v>
      </c>
      <c r="C33" s="532"/>
      <c r="D33" s="534" t="s">
        <v>1783</v>
      </c>
      <c r="E33" s="529" t="s">
        <v>296</v>
      </c>
      <c r="F33" s="433">
        <v>4755.5999999999995</v>
      </c>
      <c r="G33" s="22"/>
      <c r="H33" s="23"/>
    </row>
    <row r="34" spans="2:8">
      <c r="B34" s="524">
        <v>6</v>
      </c>
      <c r="C34" s="532"/>
      <c r="D34" s="533" t="s">
        <v>1022</v>
      </c>
      <c r="E34" s="529" t="s">
        <v>296</v>
      </c>
      <c r="F34" s="433">
        <v>3963</v>
      </c>
      <c r="G34" s="22"/>
      <c r="H34" s="23"/>
    </row>
    <row r="35" spans="2:8" ht="25.5">
      <c r="B35" s="524">
        <v>0</v>
      </c>
      <c r="C35" s="532"/>
      <c r="D35" s="534" t="s">
        <v>1784</v>
      </c>
      <c r="E35" s="529" t="s">
        <v>296</v>
      </c>
      <c r="F35" s="433">
        <v>4161.1500000000005</v>
      </c>
      <c r="G35" s="22"/>
      <c r="H35" s="23"/>
    </row>
    <row r="36" spans="2:8">
      <c r="B36" s="524">
        <v>7</v>
      </c>
      <c r="C36" s="532"/>
      <c r="D36" s="530" t="s">
        <v>1023</v>
      </c>
      <c r="E36" s="528" t="s">
        <v>296</v>
      </c>
      <c r="F36" s="447">
        <v>3963</v>
      </c>
      <c r="G36" s="22"/>
      <c r="H36" s="23"/>
    </row>
    <row r="37" spans="2:8">
      <c r="B37" s="524">
        <v>0</v>
      </c>
      <c r="C37" s="532"/>
      <c r="D37" s="536" t="s">
        <v>1785</v>
      </c>
      <c r="E37" s="528" t="s">
        <v>296</v>
      </c>
      <c r="F37" s="447">
        <v>4161.1500000000005</v>
      </c>
      <c r="G37" s="22"/>
      <c r="H37" s="23"/>
    </row>
    <row r="38" spans="2:8" ht="25.5">
      <c r="B38" s="524">
        <v>8</v>
      </c>
      <c r="C38" s="532"/>
      <c r="D38" s="533" t="s">
        <v>1024</v>
      </c>
      <c r="E38" s="529" t="s">
        <v>296</v>
      </c>
      <c r="F38" s="433">
        <v>4043</v>
      </c>
      <c r="G38" s="22"/>
      <c r="H38" s="23"/>
    </row>
    <row r="39" spans="2:8" ht="51">
      <c r="B39" s="524">
        <v>0</v>
      </c>
      <c r="C39" s="532"/>
      <c r="D39" s="534" t="s">
        <v>1669</v>
      </c>
      <c r="E39" s="529" t="s">
        <v>296</v>
      </c>
      <c r="F39" s="433">
        <v>4730.3099999999995</v>
      </c>
      <c r="G39" s="22"/>
      <c r="H39" s="23"/>
    </row>
    <row r="40" spans="2:8" ht="38.25">
      <c r="B40" s="524">
        <v>0</v>
      </c>
      <c r="C40" s="532"/>
      <c r="D40" s="534" t="s">
        <v>1670</v>
      </c>
      <c r="E40" s="529" t="s">
        <v>296</v>
      </c>
      <c r="F40" s="433">
        <v>4730.3099999999995</v>
      </c>
      <c r="G40" s="22"/>
      <c r="H40" s="23"/>
    </row>
    <row r="41" spans="2:8">
      <c r="B41" s="524">
        <v>9</v>
      </c>
      <c r="C41" s="532"/>
      <c r="D41" s="537" t="s">
        <v>1025</v>
      </c>
      <c r="E41" s="529" t="s">
        <v>19</v>
      </c>
      <c r="F41" s="433">
        <v>77.5</v>
      </c>
      <c r="G41" s="22"/>
      <c r="H41" s="23"/>
    </row>
    <row r="42" spans="2:8" ht="51">
      <c r="B42" s="524">
        <v>10</v>
      </c>
      <c r="C42" s="527"/>
      <c r="D42" s="537" t="s">
        <v>1026</v>
      </c>
      <c r="E42" s="528" t="s">
        <v>19</v>
      </c>
      <c r="F42" s="447">
        <v>156</v>
      </c>
      <c r="G42" s="22"/>
      <c r="H42" s="23"/>
    </row>
    <row r="43" spans="2:8">
      <c r="B43" s="524">
        <v>11</v>
      </c>
      <c r="C43" s="532"/>
      <c r="D43" s="530" t="s">
        <v>1027</v>
      </c>
      <c r="E43" s="528" t="s">
        <v>11</v>
      </c>
      <c r="F43" s="447">
        <v>40</v>
      </c>
      <c r="G43" s="22"/>
      <c r="H43" s="23"/>
    </row>
    <row r="44" spans="2:8">
      <c r="B44" s="524">
        <v>12</v>
      </c>
      <c r="C44" s="527"/>
      <c r="D44" s="753" t="s">
        <v>1664</v>
      </c>
      <c r="E44" s="754" t="s">
        <v>19</v>
      </c>
      <c r="F44" s="755">
        <v>108</v>
      </c>
      <c r="G44" s="22"/>
      <c r="H44" s="23"/>
    </row>
    <row r="45" spans="2:8" ht="25.5">
      <c r="B45" s="524">
        <v>0</v>
      </c>
      <c r="C45" s="527"/>
      <c r="D45" s="534" t="s">
        <v>1028</v>
      </c>
      <c r="E45" s="539" t="s">
        <v>19</v>
      </c>
      <c r="F45" s="432">
        <v>118.80000000000001</v>
      </c>
      <c r="G45" s="22"/>
      <c r="H45" s="23"/>
    </row>
    <row r="46" spans="2:8">
      <c r="B46" s="524">
        <v>13</v>
      </c>
      <c r="C46" s="527"/>
      <c r="D46" s="538" t="s">
        <v>1029</v>
      </c>
      <c r="E46" s="539" t="s">
        <v>19</v>
      </c>
      <c r="F46" s="443">
        <v>154</v>
      </c>
      <c r="G46" s="22"/>
      <c r="H46" s="23"/>
    </row>
    <row r="47" spans="2:8" ht="25.5">
      <c r="B47" s="524">
        <v>0</v>
      </c>
      <c r="C47" s="527"/>
      <c r="D47" s="534" t="s">
        <v>1030</v>
      </c>
      <c r="E47" s="539" t="s">
        <v>19</v>
      </c>
      <c r="F47" s="442">
        <v>169.4</v>
      </c>
      <c r="G47" s="22"/>
      <c r="H47" s="23"/>
    </row>
    <row r="48" spans="2:8">
      <c r="B48" s="524">
        <v>14</v>
      </c>
      <c r="C48" s="540"/>
      <c r="D48" s="541" t="s">
        <v>1523</v>
      </c>
      <c r="E48" s="542" t="s">
        <v>525</v>
      </c>
      <c r="F48" s="456">
        <v>1</v>
      </c>
      <c r="G48" s="22"/>
      <c r="H48" s="23"/>
    </row>
    <row r="49" spans="2:8">
      <c r="B49" s="524">
        <v>15</v>
      </c>
      <c r="C49" s="527"/>
      <c r="D49" s="543" t="s">
        <v>1031</v>
      </c>
      <c r="E49" s="539" t="s">
        <v>19</v>
      </c>
      <c r="F49" s="443">
        <v>156</v>
      </c>
      <c r="G49" s="22"/>
      <c r="H49" s="23"/>
    </row>
    <row r="50" spans="2:8">
      <c r="B50" s="524">
        <v>0</v>
      </c>
      <c r="C50" s="527"/>
      <c r="D50" s="534" t="s">
        <v>1032</v>
      </c>
      <c r="E50" s="539" t="s">
        <v>19</v>
      </c>
      <c r="F50" s="442">
        <v>171.60000000000002</v>
      </c>
      <c r="G50" s="22"/>
      <c r="H50" s="23"/>
    </row>
    <row r="51" spans="2:8" ht="15">
      <c r="B51" s="524">
        <v>16</v>
      </c>
      <c r="C51" s="544"/>
      <c r="D51" s="550" t="s">
        <v>1033</v>
      </c>
      <c r="E51" s="545" t="s">
        <v>860</v>
      </c>
      <c r="F51" s="444">
        <v>202</v>
      </c>
      <c r="G51" s="22"/>
      <c r="H51" s="23"/>
    </row>
    <row r="52" spans="2:8" ht="25.5">
      <c r="B52" s="524">
        <v>17</v>
      </c>
      <c r="C52" s="540"/>
      <c r="D52" s="541" t="s">
        <v>1524</v>
      </c>
      <c r="E52" s="542" t="s">
        <v>525</v>
      </c>
      <c r="F52" s="456">
        <v>14</v>
      </c>
      <c r="G52" s="22"/>
      <c r="H52" s="597"/>
    </row>
    <row r="53" spans="2:8">
      <c r="B53" s="513"/>
      <c r="C53" s="514"/>
      <c r="D53" s="515"/>
      <c r="E53" s="516"/>
      <c r="F53" s="455"/>
      <c r="G53" s="22"/>
      <c r="H53" s="23"/>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B1:J17"/>
  <sheetViews>
    <sheetView showZeros="0" view="pageBreakPreview" zoomScale="80" zoomScaleNormal="100" zoomScaleSheetLayoutView="80" workbookViewId="0">
      <selection activeCell="G32" sqref="G32"/>
    </sheetView>
  </sheetViews>
  <sheetFormatPr defaultColWidth="9.140625" defaultRowHeight="14.25"/>
  <cols>
    <col min="1" max="1" width="9.140625" style="1"/>
    <col min="2" max="2" width="12.140625" style="1" customWidth="1"/>
    <col min="3" max="3" width="16.28515625" style="1" hidden="1" customWidth="1"/>
    <col min="4" max="4" width="56.8554687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1,6</v>
      </c>
      <c r="F1" s="14"/>
      <c r="G1" s="14"/>
      <c r="H1" s="14"/>
    </row>
    <row r="2" spans="2:8" s="3" customFormat="1" ht="15">
      <c r="B2" s="801" t="str">
        <f>D9</f>
        <v>Kāpnes un lievenis</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c r="C9" s="158">
        <v>0</v>
      </c>
      <c r="D9" s="108" t="s">
        <v>1042</v>
      </c>
      <c r="E9" s="109"/>
      <c r="F9" s="110"/>
      <c r="G9" s="22"/>
      <c r="H9" s="23"/>
    </row>
    <row r="10" spans="2:8" ht="25.5">
      <c r="B10" s="181">
        <v>1</v>
      </c>
      <c r="C10" s="112"/>
      <c r="D10" s="180" t="s">
        <v>1035</v>
      </c>
      <c r="E10" s="182" t="s">
        <v>525</v>
      </c>
      <c r="F10" s="147">
        <v>1</v>
      </c>
      <c r="G10" s="22"/>
      <c r="H10" s="23"/>
    </row>
    <row r="11" spans="2:8" ht="25.5">
      <c r="B11" s="181">
        <v>2</v>
      </c>
      <c r="C11" s="112"/>
      <c r="D11" s="180" t="s">
        <v>1036</v>
      </c>
      <c r="E11" s="182" t="s">
        <v>525</v>
      </c>
      <c r="F11" s="147">
        <v>1</v>
      </c>
      <c r="G11" s="22"/>
      <c r="H11" s="23"/>
    </row>
    <row r="12" spans="2:8" ht="25.5">
      <c r="B12" s="181">
        <v>3</v>
      </c>
      <c r="C12" s="112"/>
      <c r="D12" s="180" t="s">
        <v>1037</v>
      </c>
      <c r="E12" s="182" t="s">
        <v>525</v>
      </c>
      <c r="F12" s="147">
        <v>1</v>
      </c>
      <c r="G12" s="22"/>
      <c r="H12" s="23"/>
    </row>
    <row r="13" spans="2:8" ht="25.5">
      <c r="B13" s="181">
        <v>4</v>
      </c>
      <c r="C13" s="112"/>
      <c r="D13" s="180" t="s">
        <v>1038</v>
      </c>
      <c r="E13" s="182" t="s">
        <v>525</v>
      </c>
      <c r="F13" s="147">
        <v>1</v>
      </c>
      <c r="G13" s="22"/>
      <c r="H13" s="23"/>
    </row>
    <row r="14" spans="2:8" ht="15">
      <c r="B14" s="181">
        <v>5</v>
      </c>
      <c r="C14" s="112"/>
      <c r="D14" s="180" t="s">
        <v>1039</v>
      </c>
      <c r="E14" s="182" t="s">
        <v>296</v>
      </c>
      <c r="F14" s="147">
        <v>55</v>
      </c>
      <c r="G14" s="22"/>
      <c r="H14" s="23"/>
    </row>
    <row r="15" spans="2:8">
      <c r="B15" s="183">
        <v>6</v>
      </c>
      <c r="C15" s="184"/>
      <c r="D15" s="185" t="s">
        <v>1040</v>
      </c>
      <c r="E15" s="184" t="s">
        <v>19</v>
      </c>
      <c r="F15" s="184">
        <v>80</v>
      </c>
      <c r="G15" s="22"/>
      <c r="H15" s="23"/>
    </row>
    <row r="16" spans="2:8" ht="25.5">
      <c r="B16" s="183">
        <v>7</v>
      </c>
      <c r="C16" s="184"/>
      <c r="D16" s="185" t="s">
        <v>1041</v>
      </c>
      <c r="E16" s="184" t="s">
        <v>19</v>
      </c>
      <c r="F16" s="184">
        <v>84</v>
      </c>
      <c r="G16" s="22"/>
      <c r="H16" s="23"/>
    </row>
    <row r="17" spans="2:8" s="5" customFormat="1">
      <c r="B17" s="8"/>
      <c r="C17" s="9"/>
      <c r="D17" s="10"/>
      <c r="E17" s="11"/>
      <c r="F17" s="21"/>
      <c r="G17" s="24"/>
      <c r="H17" s="25"/>
    </row>
  </sheetData>
  <mergeCells count="1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69"/>
  <sheetViews>
    <sheetView showZeros="0" view="pageBreakPreview" topLeftCell="A46" zoomScale="80" zoomScaleNormal="100" zoomScaleSheetLayoutView="80" workbookViewId="0">
      <selection activeCell="L79" sqref="L79"/>
    </sheetView>
  </sheetViews>
  <sheetFormatPr defaultColWidth="9.140625" defaultRowHeight="14.25"/>
  <cols>
    <col min="1" max="1" width="9.140625" style="1"/>
    <col min="2" max="2" width="12.140625" style="1" customWidth="1"/>
    <col min="3" max="3" width="16.28515625" style="1" hidden="1" customWidth="1"/>
    <col min="4" max="4" width="58.57031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0" t="s">
        <v>12</v>
      </c>
      <c r="C1" s="800"/>
      <c r="D1" s="800"/>
      <c r="E1" s="14" t="str">
        <f ca="1">MID(CELL("filename",B1), FIND("]", CELL("filename",B1))+ 1, 255)</f>
        <v>1,7</v>
      </c>
      <c r="F1" s="14"/>
      <c r="G1" s="14"/>
      <c r="H1" s="14"/>
    </row>
    <row r="2" spans="2:8" s="3" customFormat="1" ht="15">
      <c r="B2" s="801" t="str">
        <f>D9</f>
        <v>Grīdas</v>
      </c>
      <c r="C2" s="801"/>
      <c r="D2" s="801"/>
      <c r="E2" s="801"/>
      <c r="F2" s="801"/>
      <c r="G2" s="801"/>
      <c r="H2" s="801"/>
    </row>
    <row r="3" spans="2:8" ht="15">
      <c r="B3" s="2" t="s">
        <v>1</v>
      </c>
      <c r="D3" s="808" t="str">
        <f>'1,1'!D3</f>
        <v>Ražošanas ēka</v>
      </c>
      <c r="E3" s="808"/>
      <c r="F3" s="808"/>
      <c r="G3" s="808"/>
      <c r="H3" s="808"/>
    </row>
    <row r="4" spans="2:8" ht="15">
      <c r="B4" s="2" t="s">
        <v>2</v>
      </c>
      <c r="D4" s="808" t="str">
        <f>'1,1'!D4</f>
        <v>Ražošanas ēkas Nr.7 jaunbūve</v>
      </c>
      <c r="E4" s="808"/>
      <c r="F4" s="808"/>
      <c r="G4" s="808"/>
      <c r="H4" s="808"/>
    </row>
    <row r="5" spans="2:8" ht="15">
      <c r="B5" s="2" t="s">
        <v>3</v>
      </c>
      <c r="D5" s="808" t="str">
        <f>'1,1'!D5:H5</f>
        <v>Ventspils, Ventspils Augsto tehnoloģiju parks</v>
      </c>
      <c r="E5" s="808"/>
      <c r="F5" s="808"/>
      <c r="G5" s="808"/>
      <c r="H5" s="808"/>
    </row>
    <row r="6" spans="2:8" ht="15">
      <c r="B6" s="4"/>
      <c r="C6" s="4"/>
    </row>
    <row r="7" spans="2:8" ht="14.25" customHeight="1">
      <c r="B7" s="802" t="s">
        <v>4</v>
      </c>
      <c r="C7" s="803"/>
      <c r="D7" s="805" t="s">
        <v>6</v>
      </c>
      <c r="E7" s="806" t="s">
        <v>7</v>
      </c>
      <c r="F7" s="807" t="s">
        <v>8</v>
      </c>
      <c r="G7" s="22"/>
      <c r="H7" s="23"/>
    </row>
    <row r="8" spans="2:8" ht="59.25" customHeight="1">
      <c r="B8" s="802"/>
      <c r="C8" s="804"/>
      <c r="D8" s="805"/>
      <c r="E8" s="806"/>
      <c r="F8" s="807"/>
      <c r="G8" s="22"/>
      <c r="H8" s="23"/>
    </row>
    <row r="9" spans="2:8" ht="15.75">
      <c r="B9" s="142">
        <v>0</v>
      </c>
      <c r="C9" s="186"/>
      <c r="D9" s="108" t="s">
        <v>1071</v>
      </c>
      <c r="E9" s="110"/>
      <c r="F9" s="187"/>
      <c r="G9" s="22"/>
      <c r="H9" s="23"/>
    </row>
    <row r="10" spans="2:8" ht="15">
      <c r="B10" s="159">
        <v>0</v>
      </c>
      <c r="C10" s="160"/>
      <c r="D10" s="161" t="s">
        <v>1043</v>
      </c>
      <c r="E10" s="160"/>
      <c r="F10" s="162"/>
      <c r="G10" s="22"/>
      <c r="H10" s="23"/>
    </row>
    <row r="11" spans="2:8" ht="25.5">
      <c r="B11" s="163">
        <v>1</v>
      </c>
      <c r="C11" s="232"/>
      <c r="D11" s="233" t="s">
        <v>1221</v>
      </c>
      <c r="E11" s="234" t="s">
        <v>674</v>
      </c>
      <c r="F11" s="155">
        <v>189</v>
      </c>
      <c r="G11" s="22"/>
      <c r="H11" s="23"/>
    </row>
    <row r="12" spans="2:8" ht="25.5">
      <c r="B12" s="163">
        <v>2</v>
      </c>
      <c r="C12" s="232"/>
      <c r="D12" s="235" t="s">
        <v>1222</v>
      </c>
      <c r="E12" s="234" t="s">
        <v>674</v>
      </c>
      <c r="F12" s="155">
        <v>755</v>
      </c>
      <c r="G12" s="22"/>
      <c r="H12" s="23"/>
    </row>
    <row r="13" spans="2:8" ht="25.5">
      <c r="B13" s="163">
        <v>3</v>
      </c>
      <c r="C13" s="232"/>
      <c r="D13" s="235" t="s">
        <v>1223</v>
      </c>
      <c r="E13" s="234" t="s">
        <v>674</v>
      </c>
      <c r="F13" s="155">
        <v>1510</v>
      </c>
      <c r="G13" s="22"/>
      <c r="H13" s="23"/>
    </row>
    <row r="14" spans="2:8" ht="25.5">
      <c r="B14" s="163">
        <v>4</v>
      </c>
      <c r="C14" s="149"/>
      <c r="D14" s="235" t="s">
        <v>1224</v>
      </c>
      <c r="E14" s="236" t="s">
        <v>674</v>
      </c>
      <c r="F14" s="237">
        <v>1510</v>
      </c>
      <c r="G14" s="22"/>
      <c r="H14" s="23"/>
    </row>
    <row r="15" spans="2:8">
      <c r="B15" s="163">
        <v>5</v>
      </c>
      <c r="C15" s="238"/>
      <c r="D15" s="239" t="s">
        <v>1225</v>
      </c>
      <c r="E15" s="238" t="s">
        <v>258</v>
      </c>
      <c r="F15" s="240">
        <v>3775</v>
      </c>
      <c r="G15" s="22"/>
      <c r="H15" s="23"/>
    </row>
    <row r="16" spans="2:8">
      <c r="B16" s="163">
        <v>6</v>
      </c>
      <c r="C16" s="238"/>
      <c r="D16" s="239" t="s">
        <v>1226</v>
      </c>
      <c r="E16" s="238" t="s">
        <v>258</v>
      </c>
      <c r="F16" s="240">
        <v>3775</v>
      </c>
      <c r="G16" s="22"/>
      <c r="H16" s="23"/>
    </row>
    <row r="17" spans="2:8">
      <c r="B17" s="524">
        <v>9</v>
      </c>
      <c r="C17" s="232"/>
      <c r="D17" s="660" t="s">
        <v>1227</v>
      </c>
      <c r="E17" s="661" t="s">
        <v>296</v>
      </c>
      <c r="F17" s="155">
        <v>3775</v>
      </c>
      <c r="G17" s="22"/>
      <c r="H17" s="23"/>
    </row>
    <row r="18" spans="2:8" ht="15">
      <c r="B18" s="159">
        <v>0</v>
      </c>
      <c r="C18" s="160"/>
      <c r="D18" s="161" t="s">
        <v>1017</v>
      </c>
      <c r="E18" s="160"/>
      <c r="F18" s="162"/>
      <c r="G18" s="22"/>
      <c r="H18" s="23"/>
    </row>
    <row r="19" spans="2:8">
      <c r="B19" s="163">
        <v>5</v>
      </c>
      <c r="C19" s="172"/>
      <c r="D19" s="171" t="s">
        <v>1044</v>
      </c>
      <c r="E19" s="168" t="s">
        <v>296</v>
      </c>
      <c r="F19" s="169">
        <v>3850</v>
      </c>
      <c r="G19" s="22"/>
      <c r="H19" s="23"/>
    </row>
    <row r="20" spans="2:8" ht="25.5">
      <c r="B20" s="163">
        <v>0</v>
      </c>
      <c r="C20" s="172"/>
      <c r="D20" s="174" t="s">
        <v>1786</v>
      </c>
      <c r="E20" s="168" t="s">
        <v>296</v>
      </c>
      <c r="F20" s="169">
        <f>1.05*F19</f>
        <v>4042.5</v>
      </c>
      <c r="G20" s="22"/>
      <c r="H20" s="23"/>
    </row>
    <row r="21" spans="2:8">
      <c r="B21" s="188">
        <v>6</v>
      </c>
      <c r="C21" s="189"/>
      <c r="D21" s="190" t="s">
        <v>1787</v>
      </c>
      <c r="E21" s="191" t="s">
        <v>296</v>
      </c>
      <c r="F21" s="192">
        <v>3850</v>
      </c>
      <c r="G21" s="22"/>
      <c r="H21" s="23"/>
    </row>
    <row r="22" spans="2:8">
      <c r="B22" s="163"/>
      <c r="C22" s="193"/>
      <c r="D22" s="194"/>
      <c r="E22" s="195"/>
      <c r="F22" s="177"/>
      <c r="G22" s="22"/>
      <c r="H22" s="23"/>
    </row>
    <row r="23" spans="2:8">
      <c r="B23" s="163">
        <v>0</v>
      </c>
      <c r="C23" s="112"/>
      <c r="D23" s="196" t="s">
        <v>1045</v>
      </c>
      <c r="E23" s="177"/>
      <c r="F23" s="169"/>
      <c r="G23" s="22"/>
      <c r="H23" s="23"/>
    </row>
    <row r="24" spans="2:8">
      <c r="B24" s="188">
        <v>8</v>
      </c>
      <c r="C24" s="189"/>
      <c r="D24" s="197" t="s">
        <v>1044</v>
      </c>
      <c r="E24" s="191" t="s">
        <v>296</v>
      </c>
      <c r="F24" s="192">
        <v>807</v>
      </c>
      <c r="G24" s="22"/>
      <c r="H24" s="23"/>
    </row>
    <row r="25" spans="2:8">
      <c r="B25" s="188">
        <v>0</v>
      </c>
      <c r="C25" s="189"/>
      <c r="D25" s="198" t="s">
        <v>1788</v>
      </c>
      <c r="E25" s="191" t="s">
        <v>296</v>
      </c>
      <c r="F25" s="192">
        <f>1.05*F24</f>
        <v>847.35</v>
      </c>
      <c r="G25" s="22"/>
      <c r="H25" s="23"/>
    </row>
    <row r="26" spans="2:8">
      <c r="B26" s="188">
        <v>9</v>
      </c>
      <c r="C26" s="189"/>
      <c r="D26" s="197" t="s">
        <v>1046</v>
      </c>
      <c r="E26" s="191" t="s">
        <v>296</v>
      </c>
      <c r="F26" s="192">
        <f>F24</f>
        <v>807</v>
      </c>
      <c r="G26" s="22"/>
      <c r="H26" s="23"/>
    </row>
    <row r="27" spans="2:8">
      <c r="B27" s="188">
        <v>0</v>
      </c>
      <c r="C27" s="189"/>
      <c r="D27" s="199" t="s">
        <v>1047</v>
      </c>
      <c r="E27" s="191" t="s">
        <v>296</v>
      </c>
      <c r="F27" s="192">
        <f>1.2*F26</f>
        <v>968.4</v>
      </c>
      <c r="G27" s="22"/>
      <c r="H27" s="23"/>
    </row>
    <row r="28" spans="2:8">
      <c r="B28" s="92">
        <v>10</v>
      </c>
      <c r="C28" s="172"/>
      <c r="D28" s="170" t="s">
        <v>1048</v>
      </c>
      <c r="E28" s="200" t="s">
        <v>296</v>
      </c>
      <c r="F28" s="132">
        <f>F26</f>
        <v>807</v>
      </c>
      <c r="G28" s="22"/>
      <c r="H28" s="23"/>
    </row>
    <row r="29" spans="2:8">
      <c r="B29" s="92">
        <v>0</v>
      </c>
      <c r="C29" s="172"/>
      <c r="D29" s="201" t="s">
        <v>1049</v>
      </c>
      <c r="E29" s="200" t="s">
        <v>296</v>
      </c>
      <c r="F29" s="132">
        <f>1.1*F28</f>
        <v>887.7</v>
      </c>
      <c r="G29" s="22"/>
      <c r="H29" s="23"/>
    </row>
    <row r="30" spans="2:8" ht="25.5">
      <c r="B30" s="92">
        <v>0</v>
      </c>
      <c r="C30" s="172"/>
      <c r="D30" s="201" t="s">
        <v>1050</v>
      </c>
      <c r="E30" s="200" t="s">
        <v>525</v>
      </c>
      <c r="F30" s="132">
        <v>1</v>
      </c>
      <c r="G30" s="22"/>
      <c r="H30" s="23"/>
    </row>
    <row r="31" spans="2:8">
      <c r="B31" s="202">
        <v>11</v>
      </c>
      <c r="C31" s="203"/>
      <c r="D31" s="204" t="s">
        <v>1051</v>
      </c>
      <c r="E31" s="203" t="s">
        <v>674</v>
      </c>
      <c r="F31" s="205">
        <f>0.06*F24</f>
        <v>48.42</v>
      </c>
      <c r="G31" s="22"/>
      <c r="H31" s="23"/>
    </row>
    <row r="32" spans="2:8">
      <c r="B32" s="202">
        <v>0</v>
      </c>
      <c r="C32" s="203"/>
      <c r="D32" s="204" t="s">
        <v>926</v>
      </c>
      <c r="E32" s="203" t="s">
        <v>674</v>
      </c>
      <c r="F32" s="205">
        <f>F31*1.05</f>
        <v>50.841000000000001</v>
      </c>
      <c r="G32" s="22"/>
      <c r="H32" s="23"/>
    </row>
    <row r="33" spans="2:8">
      <c r="B33" s="202">
        <v>0</v>
      </c>
      <c r="C33" s="203"/>
      <c r="D33" s="204" t="s">
        <v>897</v>
      </c>
      <c r="E33" s="203" t="s">
        <v>898</v>
      </c>
      <c r="F33" s="205">
        <f>F31*0.25</f>
        <v>12.105</v>
      </c>
      <c r="G33" s="22"/>
      <c r="H33" s="23"/>
    </row>
    <row r="34" spans="2:8">
      <c r="B34" s="163">
        <v>0</v>
      </c>
      <c r="C34" s="112"/>
      <c r="D34" s="196" t="s">
        <v>1052</v>
      </c>
      <c r="E34" s="177"/>
      <c r="F34" s="169"/>
      <c r="G34" s="22"/>
      <c r="H34" s="23"/>
    </row>
    <row r="35" spans="2:8">
      <c r="B35" s="163">
        <v>12</v>
      </c>
      <c r="C35" s="172"/>
      <c r="D35" s="206" t="s">
        <v>1053</v>
      </c>
      <c r="E35" s="168" t="s">
        <v>296</v>
      </c>
      <c r="F35" s="169">
        <v>1042.8</v>
      </c>
      <c r="G35" s="22"/>
      <c r="H35" s="23"/>
    </row>
    <row r="36" spans="2:8">
      <c r="B36" s="163">
        <v>13</v>
      </c>
      <c r="C36" s="172"/>
      <c r="D36" s="171" t="s">
        <v>1054</v>
      </c>
      <c r="E36" s="168" t="s">
        <v>296</v>
      </c>
      <c r="F36" s="169">
        <v>1042.8</v>
      </c>
      <c r="G36" s="22"/>
      <c r="H36" s="23"/>
    </row>
    <row r="37" spans="2:8" ht="25.5">
      <c r="B37" s="163">
        <v>14</v>
      </c>
      <c r="C37" s="172"/>
      <c r="D37" s="171" t="s">
        <v>1789</v>
      </c>
      <c r="E37" s="168" t="s">
        <v>296</v>
      </c>
      <c r="F37" s="169">
        <f>F39</f>
        <v>3399.9</v>
      </c>
      <c r="G37" s="22"/>
      <c r="H37" s="23"/>
    </row>
    <row r="38" spans="2:8" ht="25.5">
      <c r="B38" s="163">
        <v>0</v>
      </c>
      <c r="C38" s="172"/>
      <c r="D38" s="477" t="s">
        <v>1790</v>
      </c>
      <c r="E38" s="168" t="s">
        <v>1055</v>
      </c>
      <c r="F38" s="169">
        <f>1.8*10*F37</f>
        <v>61198.200000000004</v>
      </c>
      <c r="G38" s="22"/>
      <c r="H38" s="23"/>
    </row>
    <row r="39" spans="2:8" ht="25.5">
      <c r="B39" s="163">
        <v>15</v>
      </c>
      <c r="C39" s="172"/>
      <c r="D39" s="530" t="s">
        <v>1791</v>
      </c>
      <c r="E39" s="168" t="s">
        <v>296</v>
      </c>
      <c r="F39" s="169">
        <f>F41+F45+F49</f>
        <v>3399.9</v>
      </c>
      <c r="G39" s="22"/>
      <c r="H39" s="23"/>
    </row>
    <row r="40" spans="2:8" ht="25.5">
      <c r="B40" s="163">
        <v>0</v>
      </c>
      <c r="C40" s="172"/>
      <c r="D40" s="477" t="s">
        <v>1792</v>
      </c>
      <c r="E40" s="168" t="s">
        <v>1055</v>
      </c>
      <c r="F40" s="169">
        <f>1.5*3*1.15*F39</f>
        <v>17594.482499999998</v>
      </c>
      <c r="G40" s="22"/>
      <c r="H40" s="23"/>
    </row>
    <row r="41" spans="2:8">
      <c r="B41" s="163">
        <v>16</v>
      </c>
      <c r="C41" s="172"/>
      <c r="D41" s="171" t="s">
        <v>1056</v>
      </c>
      <c r="E41" s="168" t="s">
        <v>296</v>
      </c>
      <c r="F41" s="169">
        <v>2626.8</v>
      </c>
      <c r="G41" s="22"/>
      <c r="H41" s="23"/>
    </row>
    <row r="42" spans="2:8" ht="25.5">
      <c r="B42" s="163">
        <v>0</v>
      </c>
      <c r="C42" s="172"/>
      <c r="D42" s="174" t="s">
        <v>1057</v>
      </c>
      <c r="E42" s="168" t="s">
        <v>296</v>
      </c>
      <c r="F42" s="169">
        <f>1.25*F41</f>
        <v>3283.5</v>
      </c>
      <c r="G42" s="22"/>
      <c r="H42" s="23"/>
    </row>
    <row r="43" spans="2:8">
      <c r="B43" s="163">
        <v>0</v>
      </c>
      <c r="C43" s="172"/>
      <c r="D43" s="174" t="s">
        <v>1058</v>
      </c>
      <c r="E43" s="168" t="s">
        <v>1055</v>
      </c>
      <c r="F43" s="169">
        <f>0.45*F41</f>
        <v>1182.0600000000002</v>
      </c>
      <c r="G43" s="22"/>
      <c r="H43" s="23"/>
    </row>
    <row r="44" spans="2:8">
      <c r="B44" s="163">
        <v>0</v>
      </c>
      <c r="C44" s="172"/>
      <c r="D44" s="173" t="s">
        <v>1059</v>
      </c>
      <c r="E44" s="168" t="s">
        <v>860</v>
      </c>
      <c r="F44" s="169">
        <f>0.7*F41</f>
        <v>1838.76</v>
      </c>
      <c r="G44" s="22"/>
      <c r="H44" s="23"/>
    </row>
    <row r="45" spans="2:8">
      <c r="B45" s="163">
        <v>17</v>
      </c>
      <c r="C45" s="172"/>
      <c r="D45" s="171" t="s">
        <v>1056</v>
      </c>
      <c r="E45" s="168" t="s">
        <v>296</v>
      </c>
      <c r="F45" s="169">
        <v>598.20000000000005</v>
      </c>
      <c r="G45" s="22"/>
      <c r="H45" s="23"/>
    </row>
    <row r="46" spans="2:8" ht="38.25">
      <c r="B46" s="163">
        <v>0</v>
      </c>
      <c r="C46" s="172"/>
      <c r="D46" s="174" t="s">
        <v>1060</v>
      </c>
      <c r="E46" s="168" t="s">
        <v>296</v>
      </c>
      <c r="F46" s="169">
        <f>1.25*F45</f>
        <v>747.75</v>
      </c>
      <c r="G46" s="22"/>
      <c r="H46" s="23"/>
    </row>
    <row r="47" spans="2:8">
      <c r="B47" s="163">
        <v>0</v>
      </c>
      <c r="C47" s="172"/>
      <c r="D47" s="174" t="s">
        <v>1058</v>
      </c>
      <c r="E47" s="168" t="s">
        <v>1055</v>
      </c>
      <c r="F47" s="169">
        <f>0.45*F45</f>
        <v>269.19000000000005</v>
      </c>
      <c r="G47" s="22"/>
      <c r="H47" s="23"/>
    </row>
    <row r="48" spans="2:8">
      <c r="B48" s="163">
        <v>0</v>
      </c>
      <c r="C48" s="172"/>
      <c r="D48" s="173" t="s">
        <v>1059</v>
      </c>
      <c r="E48" s="168" t="s">
        <v>860</v>
      </c>
      <c r="F48" s="169">
        <f>0.7*F45</f>
        <v>418.74</v>
      </c>
      <c r="G48" s="22"/>
      <c r="H48" s="23"/>
    </row>
    <row r="49" spans="2:8">
      <c r="B49" s="163">
        <v>18</v>
      </c>
      <c r="C49" s="172"/>
      <c r="D49" s="171" t="s">
        <v>1056</v>
      </c>
      <c r="E49" s="168" t="s">
        <v>296</v>
      </c>
      <c r="F49" s="169">
        <v>174.9</v>
      </c>
      <c r="G49" s="22"/>
      <c r="H49" s="23"/>
    </row>
    <row r="50" spans="2:8" ht="25.5">
      <c r="B50" s="163">
        <v>0</v>
      </c>
      <c r="C50" s="172"/>
      <c r="D50" s="174" t="s">
        <v>1061</v>
      </c>
      <c r="E50" s="168" t="s">
        <v>296</v>
      </c>
      <c r="F50" s="169">
        <f>1.25*F49</f>
        <v>218.625</v>
      </c>
      <c r="G50" s="22"/>
      <c r="H50" s="23"/>
    </row>
    <row r="51" spans="2:8">
      <c r="B51" s="163">
        <v>0</v>
      </c>
      <c r="C51" s="172"/>
      <c r="D51" s="174" t="s">
        <v>1058</v>
      </c>
      <c r="E51" s="168" t="s">
        <v>1055</v>
      </c>
      <c r="F51" s="169">
        <f>0.45*F49</f>
        <v>78.704999999999998</v>
      </c>
      <c r="G51" s="22"/>
      <c r="H51" s="23"/>
    </row>
    <row r="52" spans="2:8">
      <c r="B52" s="163">
        <v>0</v>
      </c>
      <c r="C52" s="172"/>
      <c r="D52" s="173" t="s">
        <v>1059</v>
      </c>
      <c r="E52" s="168" t="s">
        <v>860</v>
      </c>
      <c r="F52" s="169">
        <f>0.7*F49</f>
        <v>122.42999999999999</v>
      </c>
      <c r="G52" s="22"/>
      <c r="H52" s="23"/>
    </row>
    <row r="53" spans="2:8">
      <c r="B53" s="163">
        <v>19</v>
      </c>
      <c r="C53" s="172"/>
      <c r="D53" s="171" t="s">
        <v>1062</v>
      </c>
      <c r="E53" s="168" t="s">
        <v>19</v>
      </c>
      <c r="F53" s="169">
        <v>242.14</v>
      </c>
      <c r="G53" s="22"/>
      <c r="H53" s="23"/>
    </row>
    <row r="54" spans="2:8" ht="25.5">
      <c r="B54" s="163">
        <v>20</v>
      </c>
      <c r="C54" s="172"/>
      <c r="D54" s="171" t="s">
        <v>1063</v>
      </c>
      <c r="E54" s="168" t="s">
        <v>19</v>
      </c>
      <c r="F54" s="169">
        <v>883.98</v>
      </c>
      <c r="G54" s="22"/>
      <c r="H54" s="23"/>
    </row>
    <row r="55" spans="2:8">
      <c r="B55" s="163">
        <v>21</v>
      </c>
      <c r="C55" s="172"/>
      <c r="D55" s="171" t="s">
        <v>1064</v>
      </c>
      <c r="E55" s="168" t="s">
        <v>296</v>
      </c>
      <c r="F55" s="169">
        <f>F58+F62</f>
        <v>65.5</v>
      </c>
      <c r="G55" s="22"/>
      <c r="H55" s="23"/>
    </row>
    <row r="56" spans="2:8" ht="25.5">
      <c r="B56" s="163">
        <v>0</v>
      </c>
      <c r="C56" s="172"/>
      <c r="D56" s="477" t="s">
        <v>1793</v>
      </c>
      <c r="E56" s="168" t="s">
        <v>1055</v>
      </c>
      <c r="F56" s="169">
        <f>2.1*F55</f>
        <v>137.55000000000001</v>
      </c>
      <c r="G56" s="22"/>
      <c r="H56" s="23"/>
    </row>
    <row r="57" spans="2:8">
      <c r="B57" s="163">
        <v>0</v>
      </c>
      <c r="C57" s="172"/>
      <c r="D57" s="173" t="s">
        <v>494</v>
      </c>
      <c r="E57" s="168" t="s">
        <v>296</v>
      </c>
      <c r="F57" s="169">
        <f>F55</f>
        <v>65.5</v>
      </c>
      <c r="G57" s="22"/>
      <c r="H57" s="23"/>
    </row>
    <row r="58" spans="2:8">
      <c r="B58" s="163">
        <v>22</v>
      </c>
      <c r="C58" s="172"/>
      <c r="D58" s="170" t="s">
        <v>1065</v>
      </c>
      <c r="E58" s="168" t="s">
        <v>296</v>
      </c>
      <c r="F58" s="169">
        <v>32.299999999999997</v>
      </c>
      <c r="G58" s="22"/>
      <c r="H58" s="23"/>
    </row>
    <row r="59" spans="2:8" ht="38.25">
      <c r="B59" s="163">
        <v>0</v>
      </c>
      <c r="C59" s="172"/>
      <c r="D59" s="174" t="s">
        <v>1195</v>
      </c>
      <c r="E59" s="168" t="s">
        <v>296</v>
      </c>
      <c r="F59" s="169">
        <f>1.08*F58</f>
        <v>34.884</v>
      </c>
      <c r="G59" s="22"/>
      <c r="H59" s="23"/>
    </row>
    <row r="60" spans="2:8">
      <c r="B60" s="163">
        <v>0</v>
      </c>
      <c r="C60" s="172"/>
      <c r="D60" s="207" t="s">
        <v>1066</v>
      </c>
      <c r="E60" s="168" t="s">
        <v>1055</v>
      </c>
      <c r="F60" s="169">
        <f>4.4*F58</f>
        <v>142.12</v>
      </c>
      <c r="G60" s="22"/>
      <c r="H60" s="23"/>
    </row>
    <row r="61" spans="2:8">
      <c r="B61" s="163">
        <v>0</v>
      </c>
      <c r="C61" s="172"/>
      <c r="D61" s="173" t="s">
        <v>1067</v>
      </c>
      <c r="E61" s="168" t="s">
        <v>1055</v>
      </c>
      <c r="F61" s="169">
        <f>0.44*F58</f>
        <v>14.211999999999998</v>
      </c>
      <c r="G61" s="22"/>
      <c r="H61" s="23"/>
    </row>
    <row r="62" spans="2:8">
      <c r="B62" s="163">
        <v>23</v>
      </c>
      <c r="C62" s="172"/>
      <c r="D62" s="170" t="s">
        <v>1065</v>
      </c>
      <c r="E62" s="168" t="s">
        <v>296</v>
      </c>
      <c r="F62" s="169">
        <v>33.200000000000003</v>
      </c>
      <c r="G62" s="22"/>
      <c r="H62" s="23"/>
    </row>
    <row r="63" spans="2:8" ht="25.5">
      <c r="B63" s="163">
        <v>0</v>
      </c>
      <c r="C63" s="172"/>
      <c r="D63" s="174" t="s">
        <v>1196</v>
      </c>
      <c r="E63" s="168" t="s">
        <v>296</v>
      </c>
      <c r="F63" s="169">
        <f>1.08*F62</f>
        <v>35.856000000000009</v>
      </c>
      <c r="G63" s="22"/>
      <c r="H63" s="23"/>
    </row>
    <row r="64" spans="2:8">
      <c r="B64" s="163">
        <v>0</v>
      </c>
      <c r="C64" s="172"/>
      <c r="D64" s="207" t="s">
        <v>1066</v>
      </c>
      <c r="E64" s="168" t="s">
        <v>1055</v>
      </c>
      <c r="F64" s="169">
        <f>4.4*F62</f>
        <v>146.08000000000001</v>
      </c>
      <c r="G64" s="22"/>
      <c r="H64" s="23"/>
    </row>
    <row r="65" spans="2:8">
      <c r="B65" s="163">
        <v>0</v>
      </c>
      <c r="C65" s="172"/>
      <c r="D65" s="173" t="s">
        <v>1067</v>
      </c>
      <c r="E65" s="168" t="s">
        <v>1055</v>
      </c>
      <c r="F65" s="169">
        <f>0.44*F62</f>
        <v>14.608000000000001</v>
      </c>
      <c r="G65" s="22"/>
      <c r="H65" s="23"/>
    </row>
    <row r="66" spans="2:8" ht="25.5">
      <c r="B66" s="163">
        <v>24</v>
      </c>
      <c r="C66" s="172"/>
      <c r="D66" s="171" t="s">
        <v>1068</v>
      </c>
      <c r="E66" s="168" t="s">
        <v>296</v>
      </c>
      <c r="F66" s="169">
        <v>23.62</v>
      </c>
      <c r="G66" s="22"/>
      <c r="H66" s="23"/>
    </row>
    <row r="67" spans="2:8" ht="15">
      <c r="B67" s="144">
        <v>0</v>
      </c>
      <c r="C67" s="112"/>
      <c r="D67" s="196" t="s">
        <v>1069</v>
      </c>
      <c r="E67" s="177"/>
      <c r="F67" s="147"/>
      <c r="G67" s="22"/>
      <c r="H67" s="23"/>
    </row>
    <row r="68" spans="2:8">
      <c r="B68" s="208">
        <v>25</v>
      </c>
      <c r="C68" s="209"/>
      <c r="D68" s="210" t="s">
        <v>1070</v>
      </c>
      <c r="E68" s="168" t="s">
        <v>296</v>
      </c>
      <c r="F68" s="169">
        <v>10.1</v>
      </c>
      <c r="G68" s="22"/>
      <c r="H68" s="23"/>
    </row>
    <row r="69" spans="2:8" s="5" customFormat="1">
      <c r="B69" s="8"/>
      <c r="C69" s="9"/>
      <c r="D69" s="10"/>
      <c r="E69" s="11"/>
      <c r="F69" s="21"/>
      <c r="G69" s="24"/>
      <c r="H69" s="25"/>
    </row>
  </sheetData>
  <mergeCells count="10">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68</vt:i4>
      </vt:variant>
    </vt:vector>
  </HeadingPairs>
  <TitlesOfParts>
    <vt:vector size="105"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'3.7'!Print_Area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2017-12-05T07:50:51Z</cp:lastPrinted>
  <dcterms:created xsi:type="dcterms:W3CDTF">2011-09-07T11:49:58Z</dcterms:created>
  <dcterms:modified xsi:type="dcterms:W3CDTF">2018-10-31T06:57:06Z</dcterms:modified>
</cp:coreProperties>
</file>