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updateLinks="never" defaultThemeVersion="124226"/>
  <mc:AlternateContent xmlns:mc="http://schemas.openxmlformats.org/markup-compatibility/2006">
    <mc:Choice Requires="x15">
      <x15ac:absPath xmlns:x15ac="http://schemas.microsoft.com/office/spreadsheetml/2010/11/ac" url="P:\iepirkumi\iepirkumi\ERAF_iepirkumi\VBOP_2018_176_ERAF_BU_VATP7_ekas_buvn\"/>
    </mc:Choice>
  </mc:AlternateContent>
  <xr:revisionPtr revIDLastSave="0" documentId="13_ncr:1_{10BEADA8-8C89-467C-AC25-5DA8BDAC91FA}" xr6:coauthVersionLast="40" xr6:coauthVersionMax="40" xr10:uidLastSave="{00000000-0000-0000-0000-000000000000}"/>
  <bookViews>
    <workbookView xWindow="0" yWindow="0" windowWidth="13230" windowHeight="5655" tabRatio="766" xr2:uid="{00000000-000D-0000-FFFF-FFFF00000000}"/>
  </bookViews>
  <sheets>
    <sheet name="Koptame" sheetId="131" r:id="rId1"/>
    <sheet name="kops1" sheetId="132"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kops2" sheetId="133" r:id="rId14"/>
    <sheet name="2,1" sheetId="98" r:id="rId15"/>
    <sheet name="2,2" sheetId="99" r:id="rId16"/>
    <sheet name="2,3" sheetId="100" r:id="rId17"/>
    <sheet name="2,4" sheetId="101" r:id="rId18"/>
    <sheet name="2,5" sheetId="102" r:id="rId19"/>
    <sheet name="2,6" sheetId="103" r:id="rId20"/>
    <sheet name="2,7" sheetId="104" r:id="rId21"/>
    <sheet name="2,8" sheetId="105" r:id="rId22"/>
    <sheet name="2,9" sheetId="129" r:id="rId23"/>
    <sheet name="2,10" sheetId="106" r:id="rId24"/>
    <sheet name="2,11" sheetId="107" r:id="rId25"/>
    <sheet name="2,12" sheetId="128" r:id="rId26"/>
    <sheet name="2,13" sheetId="130" r:id="rId27"/>
    <sheet name="kops3" sheetId="134" r:id="rId28"/>
    <sheet name="3,1" sheetId="119" r:id="rId29"/>
    <sheet name="3,2" sheetId="120" r:id="rId30"/>
    <sheet name="3,3" sheetId="121" r:id="rId31"/>
    <sheet name="3,4" sheetId="109" r:id="rId32"/>
    <sheet name="3,5" sheetId="110" r:id="rId33"/>
    <sheet name="3,6" sheetId="122" r:id="rId34"/>
    <sheet name="3.7" sheetId="136" r:id="rId35"/>
    <sheet name="kops4" sheetId="135" r:id="rId36"/>
    <sheet name="4,1" sheetId="127" r:id="rId37"/>
  </sheets>
  <externalReferences>
    <externalReference r:id="rId38"/>
    <externalReference r:id="rId39"/>
    <externalReference r:id="rId40"/>
  </externalReferences>
  <definedNames>
    <definedName name="A">'[1]2'!$A$1</definedName>
    <definedName name="P" localSheetId="2">#REF!</definedName>
    <definedName name="P" localSheetId="11">#REF!</definedName>
    <definedName name="P" localSheetId="1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4">#REF!</definedName>
    <definedName name="P" localSheetId="23">#REF!</definedName>
    <definedName name="P" localSheetId="24">#REF!</definedName>
    <definedName name="P" localSheetId="25">#REF!</definedName>
    <definedName name="P" localSheetId="26">#REF!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6">#REF!</definedName>
    <definedName name="P" localSheetId="1">#REF!</definedName>
    <definedName name="P" localSheetId="13">#REF!</definedName>
    <definedName name="P" localSheetId="27">#REF!</definedName>
    <definedName name="P" localSheetId="35">#REF!</definedName>
    <definedName name="P">#REF!</definedName>
    <definedName name="_xlnm.Print_Area" localSheetId="2">'1,1'!$A$1:$H$23</definedName>
    <definedName name="_xlnm.Print_Area" localSheetId="11">'1,10'!$A$1:$H$33</definedName>
    <definedName name="_xlnm.Print_Area" localSheetId="12">'1,11'!$A$1:$H$17</definedName>
    <definedName name="_xlnm.Print_Area" localSheetId="3">'1,2'!$A$1:$H$234</definedName>
    <definedName name="_xlnm.Print_Area" localSheetId="4">'1,3'!$A$1:$H$148</definedName>
    <definedName name="_xlnm.Print_Area" localSheetId="5">'1,4'!$A$1:$H$23</definedName>
    <definedName name="_xlnm.Print_Area" localSheetId="6">'1,5'!$A$1:$H$59</definedName>
    <definedName name="_xlnm.Print_Area" localSheetId="7">'1,6'!$A$1:$H$94</definedName>
    <definedName name="_xlnm.Print_Area" localSheetId="8">'1,7'!$A$1:$H$73</definedName>
    <definedName name="_xlnm.Print_Area" localSheetId="9">'1,8'!$A$1:$H$94</definedName>
    <definedName name="_xlnm.Print_Area" localSheetId="10">'1,9'!$A$1:$H$59</definedName>
    <definedName name="_xlnm.Print_Area" localSheetId="14">'2,1'!$A$1:$I$115</definedName>
    <definedName name="_xlnm.Print_Area" localSheetId="23">'2,10'!$A$1:$I$39</definedName>
    <definedName name="_xlnm.Print_Area" localSheetId="24">'2,11'!$A$1:$I$17</definedName>
    <definedName name="_xlnm.Print_Area" localSheetId="25">'2,12'!$A$1:$I$48</definedName>
    <definedName name="_xlnm.Print_Area" localSheetId="26">'2,13'!$A$1:$I$94</definedName>
    <definedName name="_xlnm.Print_Area" localSheetId="15">'2,2'!$A$1:$I$35</definedName>
    <definedName name="_xlnm.Print_Area" localSheetId="16">'2,3'!$A$1:$I$105</definedName>
    <definedName name="_xlnm.Print_Area" localSheetId="17">'2,4'!$A$1:$I$142</definedName>
    <definedName name="_xlnm.Print_Area" localSheetId="18">'2,5'!$A$1:$I$81</definedName>
    <definedName name="_xlnm.Print_Area" localSheetId="19">'2,6'!$A$1:$I$101</definedName>
    <definedName name="_xlnm.Print_Area" localSheetId="20">'2,7'!$A$1:$H$212</definedName>
    <definedName name="_xlnm.Print_Area" localSheetId="21">'2,8'!$A$1:$I$24</definedName>
    <definedName name="_xlnm.Print_Area" localSheetId="22">'2,9'!$A$1:$H$20</definedName>
    <definedName name="_xlnm.Print_Area" localSheetId="28">'3,1'!$A$1:$I$49</definedName>
    <definedName name="_xlnm.Print_Area" localSheetId="29">'3,2'!$A$1:$I$40</definedName>
    <definedName name="_xlnm.Print_Area" localSheetId="30">'3,3'!$A$1:$I$44</definedName>
    <definedName name="_xlnm.Print_Area" localSheetId="31">'3,4'!$A$1:$H$77</definedName>
    <definedName name="_xlnm.Print_Area" localSheetId="32">'3,5'!$A$1:$H$67</definedName>
    <definedName name="_xlnm.Print_Area" localSheetId="33">'3,6'!$A$1:$H$56</definedName>
    <definedName name="_xlnm.Print_Area" localSheetId="36">'4,1'!$A$1:$H$91</definedName>
    <definedName name="_xlnm.Print_Area" localSheetId="0">Koptame!$A$1:$D$24</definedName>
    <definedName name="_xlnm.Print_Titles" localSheetId="2">'1,1'!$7:$8</definedName>
    <definedName name="_xlnm.Print_Titles" localSheetId="11">'1,10'!$7:$8</definedName>
    <definedName name="_xlnm.Print_Titles" localSheetId="12">'1,11'!$7:$8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4">'2,1'!$7:$8</definedName>
    <definedName name="_xlnm.Print_Titles" localSheetId="23">'2,10'!$7:$8</definedName>
    <definedName name="_xlnm.Print_Titles" localSheetId="24">'2,11'!$7:$8</definedName>
    <definedName name="_xlnm.Print_Titles" localSheetId="25">'2,12'!$7:$8</definedName>
    <definedName name="_xlnm.Print_Titles" localSheetId="26">'2,13'!$7:$8</definedName>
    <definedName name="_xlnm.Print_Titles" localSheetId="15">'2,2'!$7:$8</definedName>
    <definedName name="_xlnm.Print_Titles" localSheetId="16">'2,3'!$7:$8</definedName>
    <definedName name="_xlnm.Print_Titles" localSheetId="17">'2,4'!$7:$8</definedName>
    <definedName name="_xlnm.Print_Titles" localSheetId="18">'2,5'!$7:$8</definedName>
    <definedName name="_xlnm.Print_Titles" localSheetId="19">'2,6'!$7:$8</definedName>
    <definedName name="_xlnm.Print_Titles" localSheetId="20">'2,7'!$7:$8</definedName>
    <definedName name="_xlnm.Print_Titles" localSheetId="21">'2,8'!$7:$8</definedName>
    <definedName name="_xlnm.Print_Titles" localSheetId="22">'2,9'!$7:$8</definedName>
    <definedName name="_xlnm.Print_Titles" localSheetId="28">'3,1'!$7:$8</definedName>
    <definedName name="_xlnm.Print_Titles" localSheetId="29">'3,2'!$7:$8</definedName>
    <definedName name="_xlnm.Print_Titles" localSheetId="30">'3,3'!$7:$8</definedName>
    <definedName name="_xlnm.Print_Titles" localSheetId="31">'3,4'!$7:$8</definedName>
    <definedName name="_xlnm.Print_Titles" localSheetId="32">'3,5'!$7:$8</definedName>
    <definedName name="_xlnm.Print_Titles" localSheetId="33">'3,6'!$7:$8</definedName>
    <definedName name="_xlnm.Print_Titles" localSheetId="36">'4,1'!$7:$8</definedName>
    <definedName name="_xlnm.Print_Titles" localSheetId="1">kops1!$18:$19</definedName>
    <definedName name="_xlnm.Print_Titles" localSheetId="13">kops2!$18:$19</definedName>
    <definedName name="_xlnm.Print_Titles" localSheetId="27">kops3!$18:$19</definedName>
    <definedName name="_xlnm.Print_Titles" localSheetId="35">kops4!$18:$19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7" i="110" l="1"/>
  <c r="B2" i="83" l="1"/>
  <c r="D5" i="136" l="1"/>
  <c r="D4" i="136"/>
  <c r="D3" i="136"/>
  <c r="B36" i="135"/>
  <c r="D26" i="135"/>
  <c r="D24" i="135"/>
  <c r="G23" i="135"/>
  <c r="G24" i="135"/>
  <c r="I23" i="135"/>
  <c r="H14" i="135" s="1"/>
  <c r="H23" i="135"/>
  <c r="F23" i="135"/>
  <c r="F24" i="135" s="1"/>
  <c r="E23" i="135"/>
  <c r="E26" i="135" s="1"/>
  <c r="G15" i="135"/>
  <c r="C11" i="135"/>
  <c r="C10" i="135"/>
  <c r="C9" i="135"/>
  <c r="C8" i="135"/>
  <c r="A6" i="135"/>
  <c r="B41" i="134"/>
  <c r="D31" i="134"/>
  <c r="F31" i="134" s="1"/>
  <c r="D29" i="134"/>
  <c r="I28" i="134"/>
  <c r="H28" i="134"/>
  <c r="H29" i="134" s="1"/>
  <c r="G28" i="134"/>
  <c r="G29" i="134" s="1"/>
  <c r="F28" i="134"/>
  <c r="F29" i="134"/>
  <c r="E28" i="134"/>
  <c r="G15" i="134"/>
  <c r="C11" i="134"/>
  <c r="C10" i="134"/>
  <c r="C9" i="134"/>
  <c r="C8" i="134"/>
  <c r="A6" i="134"/>
  <c r="A6" i="133"/>
  <c r="C8" i="133"/>
  <c r="C9" i="133"/>
  <c r="C10" i="133"/>
  <c r="C11" i="133"/>
  <c r="G15" i="133"/>
  <c r="E35" i="133"/>
  <c r="E36" i="133" s="1"/>
  <c r="E37" i="133" s="1"/>
  <c r="F35" i="133"/>
  <c r="G35" i="133"/>
  <c r="H35" i="133"/>
  <c r="I35" i="133"/>
  <c r="D36" i="133"/>
  <c r="G36" i="133"/>
  <c r="D38" i="133"/>
  <c r="B48" i="133"/>
  <c r="B46" i="132"/>
  <c r="G15" i="132"/>
  <c r="H14" i="132"/>
  <c r="H15" i="132" s="1"/>
  <c r="H13" i="132"/>
  <c r="C11" i="132"/>
  <c r="C10" i="132"/>
  <c r="C9" i="132"/>
  <c r="C8" i="132"/>
  <c r="A6" i="132"/>
  <c r="D21" i="131"/>
  <c r="D20" i="131"/>
  <c r="D19" i="131"/>
  <c r="D18" i="131"/>
  <c r="H36" i="133"/>
  <c r="H38" i="133"/>
  <c r="F38" i="133"/>
  <c r="F39" i="133" s="1"/>
  <c r="F36" i="133"/>
  <c r="H24" i="135"/>
  <c r="F26" i="135"/>
  <c r="G26" i="135"/>
  <c r="H26" i="135"/>
  <c r="E29" i="134"/>
  <c r="E30" i="134"/>
  <c r="F18" i="26"/>
  <c r="F16" i="26"/>
  <c r="G20" i="106"/>
  <c r="G17" i="106"/>
  <c r="B12" i="105"/>
  <c r="B13" i="105" s="1"/>
  <c r="B14" i="105" s="1"/>
  <c r="B15" i="105" s="1"/>
  <c r="B16" i="105" s="1"/>
  <c r="B17" i="105" s="1"/>
  <c r="B18" i="105" s="1"/>
  <c r="B19" i="105" s="1"/>
  <c r="F80" i="127"/>
  <c r="F81" i="127" s="1"/>
  <c r="F82" i="127" s="1"/>
  <c r="F83" i="127" s="1"/>
  <c r="F63" i="127"/>
  <c r="F68" i="127" s="1"/>
  <c r="F54" i="127"/>
  <c r="F60" i="127" s="1"/>
  <c r="F61" i="127"/>
  <c r="F34" i="127"/>
  <c r="F32" i="127"/>
  <c r="F31" i="127"/>
  <c r="F30" i="127"/>
  <c r="F14" i="127" s="1"/>
  <c r="F15" i="127" s="1"/>
  <c r="F25" i="127"/>
  <c r="F26" i="127" s="1"/>
  <c r="F27" i="127" s="1"/>
  <c r="F28" i="127" s="1"/>
  <c r="F19" i="127"/>
  <c r="F20" i="127" s="1"/>
  <c r="F21" i="127" s="1"/>
  <c r="F22" i="127" s="1"/>
  <c r="B94" i="130"/>
  <c r="C93" i="130"/>
  <c r="D5" i="130"/>
  <c r="D4" i="130"/>
  <c r="D3" i="130"/>
  <c r="B2" i="130"/>
  <c r="F1" i="130"/>
  <c r="F55" i="86"/>
  <c r="F54" i="86"/>
  <c r="F53" i="86"/>
  <c r="F51" i="86"/>
  <c r="F50" i="86"/>
  <c r="F49" i="86"/>
  <c r="F47" i="86"/>
  <c r="F43" i="86"/>
  <c r="F44" i="86" s="1"/>
  <c r="F42" i="86"/>
  <c r="F41" i="86"/>
  <c r="F40" i="86"/>
  <c r="F35" i="86"/>
  <c r="F26" i="86"/>
  <c r="F27" i="86" s="1"/>
  <c r="F24" i="86"/>
  <c r="F22" i="86"/>
  <c r="F21" i="86"/>
  <c r="F19" i="86"/>
  <c r="F18" i="86"/>
  <c r="F65" i="84"/>
  <c r="F64" i="84"/>
  <c r="F63" i="84"/>
  <c r="F61" i="84"/>
  <c r="F60" i="84"/>
  <c r="F59" i="84"/>
  <c r="F55" i="84"/>
  <c r="F57" i="84" s="1"/>
  <c r="F56" i="84"/>
  <c r="F52" i="84"/>
  <c r="F51" i="84"/>
  <c r="F50" i="84"/>
  <c r="F48" i="84"/>
  <c r="F47" i="84"/>
  <c r="F46" i="84"/>
  <c r="F44" i="84"/>
  <c r="F43" i="84"/>
  <c r="F42" i="84"/>
  <c r="F39" i="84"/>
  <c r="F40" i="84"/>
  <c r="F31" i="84"/>
  <c r="F33" i="84" s="1"/>
  <c r="F26" i="84"/>
  <c r="F28" i="84"/>
  <c r="F29" i="84" s="1"/>
  <c r="F25" i="84"/>
  <c r="F20" i="84"/>
  <c r="F17" i="81"/>
  <c r="B20" i="129"/>
  <c r="C19" i="129"/>
  <c r="D5" i="129"/>
  <c r="D4" i="129"/>
  <c r="D3" i="129"/>
  <c r="B2" i="129"/>
  <c r="E1" i="129"/>
  <c r="F28" i="87"/>
  <c r="F26" i="87"/>
  <c r="F24" i="87"/>
  <c r="F22" i="87"/>
  <c r="F20" i="87"/>
  <c r="F19" i="87"/>
  <c r="F17" i="87"/>
  <c r="F14" i="87"/>
  <c r="F13" i="87"/>
  <c r="F12" i="87"/>
  <c r="B48" i="128"/>
  <c r="C47" i="128"/>
  <c r="D5" i="128"/>
  <c r="D4" i="128"/>
  <c r="D3" i="128"/>
  <c r="B2" i="128"/>
  <c r="F1" i="128"/>
  <c r="B91" i="127"/>
  <c r="C90" i="127"/>
  <c r="D5" i="127"/>
  <c r="D4" i="127"/>
  <c r="D3" i="127"/>
  <c r="B2" i="127"/>
  <c r="E1" i="127"/>
  <c r="B56" i="122"/>
  <c r="C55" i="122"/>
  <c r="D5" i="122"/>
  <c r="D4" i="122"/>
  <c r="D3" i="122"/>
  <c r="B2" i="122"/>
  <c r="E1" i="122"/>
  <c r="B44" i="121"/>
  <c r="C43" i="121"/>
  <c r="D5" i="121"/>
  <c r="D4" i="121"/>
  <c r="D3" i="121"/>
  <c r="B2" i="121"/>
  <c r="F1" i="121"/>
  <c r="B40" i="120"/>
  <c r="C39" i="120"/>
  <c r="D5" i="120"/>
  <c r="D4" i="120"/>
  <c r="D3" i="120"/>
  <c r="B2" i="120"/>
  <c r="F1" i="120"/>
  <c r="B49" i="119"/>
  <c r="C48" i="119"/>
  <c r="D5" i="119"/>
  <c r="D4" i="119"/>
  <c r="D3" i="119"/>
  <c r="B2" i="119"/>
  <c r="F1" i="119"/>
  <c r="D5" i="110"/>
  <c r="D4" i="110"/>
  <c r="D3" i="110"/>
  <c r="B2" i="110"/>
  <c r="E1" i="110"/>
  <c r="B77" i="109"/>
  <c r="C76" i="109"/>
  <c r="D5" i="109"/>
  <c r="D4" i="109"/>
  <c r="D3" i="109"/>
  <c r="B2" i="109"/>
  <c r="F1" i="109"/>
  <c r="B17" i="107"/>
  <c r="C16" i="107"/>
  <c r="D5" i="107"/>
  <c r="D4" i="107"/>
  <c r="D3" i="107"/>
  <c r="B2" i="107"/>
  <c r="F1" i="107"/>
  <c r="B39" i="106"/>
  <c r="C38" i="106"/>
  <c r="D5" i="106"/>
  <c r="D4" i="106"/>
  <c r="D3" i="106"/>
  <c r="B2" i="106"/>
  <c r="F1" i="106"/>
  <c r="B24" i="105"/>
  <c r="C23" i="105"/>
  <c r="D5" i="105"/>
  <c r="D4" i="105"/>
  <c r="D3" i="105"/>
  <c r="B2" i="105"/>
  <c r="F1" i="105"/>
  <c r="B212" i="104"/>
  <c r="C211" i="104"/>
  <c r="D5" i="104"/>
  <c r="D4" i="104"/>
  <c r="D3" i="104"/>
  <c r="B2" i="104"/>
  <c r="F1" i="104"/>
  <c r="B101" i="103"/>
  <c r="C100" i="103"/>
  <c r="D5" i="103"/>
  <c r="D4" i="103"/>
  <c r="D3" i="103"/>
  <c r="B2" i="103"/>
  <c r="F1" i="103"/>
  <c r="B81" i="102"/>
  <c r="C80" i="102"/>
  <c r="D5" i="102"/>
  <c r="D4" i="102"/>
  <c r="D3" i="102"/>
  <c r="B2" i="102"/>
  <c r="F1" i="102"/>
  <c r="B142" i="101"/>
  <c r="C141" i="101"/>
  <c r="D5" i="101"/>
  <c r="D4" i="101"/>
  <c r="D3" i="101"/>
  <c r="B2" i="101"/>
  <c r="E1" i="101"/>
  <c r="B105" i="100"/>
  <c r="C104" i="100"/>
  <c r="D5" i="100"/>
  <c r="D4" i="100"/>
  <c r="D3" i="100"/>
  <c r="B2" i="100"/>
  <c r="E1" i="100"/>
  <c r="B35" i="99"/>
  <c r="C34" i="99"/>
  <c r="D5" i="99"/>
  <c r="D4" i="99"/>
  <c r="D3" i="99"/>
  <c r="B2" i="99"/>
  <c r="F1" i="99"/>
  <c r="B115" i="98"/>
  <c r="C114" i="98"/>
  <c r="D5" i="98"/>
  <c r="D4" i="98"/>
  <c r="D3" i="98"/>
  <c r="B2" i="98"/>
  <c r="F1" i="98"/>
  <c r="B17" i="88"/>
  <c r="C16" i="88"/>
  <c r="D5" i="88"/>
  <c r="D4" i="88"/>
  <c r="D3" i="88"/>
  <c r="B2" i="88"/>
  <c r="E1" i="88"/>
  <c r="B33" i="87"/>
  <c r="C32" i="87"/>
  <c r="D5" i="87"/>
  <c r="D4" i="87"/>
  <c r="D3" i="87"/>
  <c r="B2" i="87"/>
  <c r="E1" i="87"/>
  <c r="B59" i="86"/>
  <c r="C58" i="86"/>
  <c r="D5" i="86"/>
  <c r="D4" i="86"/>
  <c r="D3" i="86"/>
  <c r="B2" i="86"/>
  <c r="E1" i="86"/>
  <c r="B94" i="85"/>
  <c r="C93" i="85"/>
  <c r="D5" i="85"/>
  <c r="D4" i="85"/>
  <c r="D3" i="85"/>
  <c r="B2" i="85"/>
  <c r="E1" i="85"/>
  <c r="B73" i="84"/>
  <c r="C72" i="84"/>
  <c r="D5" i="84"/>
  <c r="D4" i="84"/>
  <c r="D3" i="84"/>
  <c r="B2" i="84"/>
  <c r="E1" i="84"/>
  <c r="B94" i="83"/>
  <c r="C93" i="83"/>
  <c r="D5" i="83"/>
  <c r="D4" i="83"/>
  <c r="D3" i="83"/>
  <c r="E1" i="83"/>
  <c r="B59" i="82"/>
  <c r="C58" i="82"/>
  <c r="D5" i="82"/>
  <c r="D4" i="82"/>
  <c r="D3" i="82"/>
  <c r="B2" i="82"/>
  <c r="E1" i="82"/>
  <c r="B23" i="81"/>
  <c r="C22" i="81"/>
  <c r="D5" i="81"/>
  <c r="D4" i="81"/>
  <c r="D3" i="81"/>
  <c r="B2" i="81"/>
  <c r="E1" i="81"/>
  <c r="B148" i="80"/>
  <c r="C147" i="80"/>
  <c r="D5" i="80"/>
  <c r="D4" i="80"/>
  <c r="D3" i="80"/>
  <c r="B2" i="80"/>
  <c r="E1" i="80"/>
  <c r="B234" i="79"/>
  <c r="C233" i="79"/>
  <c r="D5" i="79"/>
  <c r="D4" i="79"/>
  <c r="D3" i="79"/>
  <c r="B2" i="79"/>
  <c r="E1" i="79"/>
  <c r="E1" i="26"/>
  <c r="B2" i="26"/>
  <c r="F37" i="84"/>
  <c r="F38" i="84" s="1"/>
  <c r="F30" i="86"/>
  <c r="F31" i="86" s="1"/>
  <c r="F69" i="127"/>
  <c r="F27" i="84"/>
  <c r="H27" i="135"/>
  <c r="E31" i="134" l="1"/>
  <c r="F27" i="135"/>
  <c r="G27" i="135"/>
  <c r="H39" i="133"/>
  <c r="F32" i="84"/>
  <c r="F28" i="86"/>
  <c r="H31" i="134"/>
  <c r="H32" i="134" s="1"/>
  <c r="E38" i="133"/>
  <c r="G38" i="133"/>
  <c r="F32" i="134"/>
  <c r="F32" i="86"/>
  <c r="F33" i="86" s="1"/>
  <c r="G32" i="134"/>
  <c r="G31" i="134"/>
  <c r="E24" i="135"/>
  <c r="E25" i="135" s="1"/>
  <c r="D22" i="131"/>
  <c r="E27" i="135"/>
  <c r="H13" i="135" s="1"/>
  <c r="F29" i="86"/>
  <c r="F45" i="86"/>
  <c r="F46" i="86" s="1"/>
  <c r="G39" i="133"/>
  <c r="E39" i="133" s="1"/>
  <c r="E32" i="134" l="1"/>
</calcChain>
</file>

<file path=xl/sharedStrings.xml><?xml version="1.0" encoding="utf-8"?>
<sst xmlns="http://schemas.openxmlformats.org/spreadsheetml/2006/main" count="4828" uniqueCount="1820">
  <si>
    <t>Sastādīja:</t>
  </si>
  <si>
    <t>Būves nosaukums:</t>
  </si>
  <si>
    <t>Objekta nosaukums:</t>
  </si>
  <si>
    <t>Objekta adrese:</t>
  </si>
  <si>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</si>
  <si>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</si>
  <si>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</si>
  <si>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</si>
  <si>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</si>
  <si>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</si>
  <si>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</si>
  <si>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</si>
  <si>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</si>
  <si>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Ražošanas ēka</t>
  </si>
  <si>
    <t>Ražošanas ēkas Nr.7 jaunbūve</t>
  </si>
  <si>
    <t>Ventspils, Ventspils Augsto tehnoloģiju parks</t>
  </si>
  <si>
    <t>AUKSTĀ ŪDENSVADA SISTĒMA (Ū1)</t>
  </si>
  <si>
    <t>Plastmasas daudzslāņu cauruļvadi, PN 12,5</t>
  </si>
  <si>
    <t>OD40</t>
  </si>
  <si>
    <t>m</t>
  </si>
  <si>
    <t>OD32</t>
  </si>
  <si>
    <t>OD25</t>
  </si>
  <si>
    <t>OD20</t>
  </si>
  <si>
    <t>OD15</t>
  </si>
  <si>
    <t>Noslēgventīlis uz OD40 cauruļvada</t>
  </si>
  <si>
    <t>DN32</t>
  </si>
  <si>
    <t>gb</t>
  </si>
  <si>
    <t>Noslēgventīlis uz OD32 cauruļvad</t>
  </si>
  <si>
    <t>DN25</t>
  </si>
  <si>
    <t>Noslēgventīlis uz OD25 cauruļvad</t>
  </si>
  <si>
    <t>DN20</t>
  </si>
  <si>
    <t>Noslēgventīlis uz OD20 cauruļvada</t>
  </si>
  <si>
    <t>DN15</t>
  </si>
  <si>
    <t>Vienvirziena vārsts uz OD40 cauruļvada</t>
  </si>
  <si>
    <t>Tukšošanas krāns uz OD20 cauruļvada</t>
  </si>
  <si>
    <t>Lodveida ventīlis iekārtu pievadam</t>
  </si>
  <si>
    <t>DN10</t>
  </si>
  <si>
    <t>Kompensācijas uzmava uz OD32 cauruļvada</t>
  </si>
  <si>
    <t>Kompensācijas uzmava uz OD20 cauruļvada</t>
  </si>
  <si>
    <t>Pretkondesāta izolācija ar biezumu 9mm.</t>
  </si>
  <si>
    <t>Cauruļvadu hidrauliskā pārbaude</t>
  </si>
  <si>
    <t>Ū1 sistēmas dezinfekcija</t>
  </si>
  <si>
    <t>Ūdens priekšattīrīšanas iekārtas RH 3000 komplektā ar cauruļvadu apsaisti un fasondaļām ar cauruļvadu apsaisti un fasondaļām</t>
  </si>
  <si>
    <t>3,5m3/h.</t>
  </si>
  <si>
    <t>kpl</t>
  </si>
  <si>
    <t>Ārējais laistīšanas krāns komplektā ar ātri savienojamu uzmavu DN15</t>
  </si>
  <si>
    <t>Iekšējais laistīšanas krāns komplektā ar ātri savienojamu uzmavu DN15.</t>
  </si>
  <si>
    <t xml:space="preserve">Tērauda aizsargčaula </t>
  </si>
  <si>
    <t>1,5</t>
  </si>
  <si>
    <t>Plastmasas fasondaļas un stiprinājumi, palīgmateriāli.</t>
  </si>
  <si>
    <t>ŪDENS IEVADA MEZGLS UN ŪDENS UZSKAITES MEZGLS</t>
  </si>
  <si>
    <t>Meteriālu pāreja PE OD110/tērauds DN100</t>
  </si>
  <si>
    <t>Tērauda vītņu trejgabals DN100/40/100</t>
  </si>
  <si>
    <t>Tērauda vītņu līkums DN100, 90°</t>
  </si>
  <si>
    <t>Tērauda cauruļvads 48,3x3,2mm</t>
  </si>
  <si>
    <t>DN40</t>
  </si>
  <si>
    <t>0,5</t>
  </si>
  <si>
    <t>Tērauda cauruļvads 26,9x2,6mm</t>
  </si>
  <si>
    <t>Diskveida puspagrieziena vārsts ar elektropiedziņu komplektā ar vadības automātiku</t>
  </si>
  <si>
    <t>DN100</t>
  </si>
  <si>
    <t>Tērauda caurulei enkurojošs atloku adapteris</t>
  </si>
  <si>
    <t>Noslēgventīlis uz OD40 un DN40 cauruļvadiem</t>
  </si>
  <si>
    <t xml:space="preserve">Tērauda vītņu pāreja </t>
  </si>
  <si>
    <t>DN40/20</t>
  </si>
  <si>
    <t>Sietveida mehāniskais filtrs</t>
  </si>
  <si>
    <t>Ūdens skaitītājs</t>
  </si>
  <si>
    <t>Tērauda vītņu krustgabals</t>
  </si>
  <si>
    <t>Ūdens tukšošanas krāns</t>
  </si>
  <si>
    <t>Manometrs</t>
  </si>
  <si>
    <t>Vienvirziena vārsts uz DN40 cauruļvada</t>
  </si>
  <si>
    <t>Meteriālu pāreja PE OD40/tērauds DN40</t>
  </si>
  <si>
    <t>Elektrometināms trejgabals DN32/32/32 uz OD40 caurules</t>
  </si>
  <si>
    <t>Elektrometināms līkums DN32, 90°uz OD40 caurules</t>
  </si>
  <si>
    <t>Cauruļvadu stiprinājumi</t>
  </si>
  <si>
    <t>KONTROL ŪDENS UZSKAITES MEZGLS ĒKĀ Ū1 AUKSTAIS ŪDENSVADS</t>
  </si>
  <si>
    <t>Noslēgventīlis uz OD32 cauruļvada</t>
  </si>
  <si>
    <t>Vītņu pāreja OD32/15</t>
  </si>
  <si>
    <t xml:space="preserve">Tērauda cauruļvads </t>
  </si>
  <si>
    <t xml:space="preserve">m </t>
  </si>
  <si>
    <t>Tērauda vītņu trejgabals DN15/15/15</t>
  </si>
  <si>
    <t>Vienvirziena vārsts uz OD32 cauruļvada</t>
  </si>
  <si>
    <t>UGUNSDZĒSĪBAS ŪDENSVADA SISTĒMA (Ū2)</t>
  </si>
  <si>
    <t>Tērauda cauruļvads DN100 (114x3,6mm)</t>
  </si>
  <si>
    <t>Tērauda cauruļvads DN65 (76,1x3,2mm)</t>
  </si>
  <si>
    <t>DN65</t>
  </si>
  <si>
    <t>Noslēgventīlis (sistēmas tukšošanai)</t>
  </si>
  <si>
    <t>Ugunsdzēsības šļūteņu savienotājgalviņa</t>
  </si>
  <si>
    <t>Pulverdzēšamais ugunsdzēsības aparāts (uzstādāms ugunsdzēsības krānu kastē)</t>
  </si>
  <si>
    <t>Ugunsdzēsības krānu kaste kompl.ar pulverdzēšamā aparāta nodalījumu 650x950x250mm</t>
  </si>
  <si>
    <t>Ugunsdzēsības krāns</t>
  </si>
  <si>
    <t>Stobrs (slēdzams saskaņā ar LVS EN 671-2)</t>
  </si>
  <si>
    <t>Ugunsdzēsības šļūtenes savienojums</t>
  </si>
  <si>
    <t>Ugunsdzēsības plakanā šļūtene d65mm</t>
  </si>
  <si>
    <t>l=25m</t>
  </si>
  <si>
    <t>Tērauda fasondaļas un stiprinājumi, palīgmateriāli.</t>
  </si>
  <si>
    <t>KARSTĀ ŪDENSVADA SISTĒMA (S3)</t>
  </si>
  <si>
    <t>Noslēgventīlis uz OD25 cauruļvada</t>
  </si>
  <si>
    <t>Kompensācijas uzmava uz OD25 cauruļvada</t>
  </si>
  <si>
    <t>Siltumizolācija ar biezumu 20mm</t>
  </si>
  <si>
    <t>S3 sistēmas dezinfekcija</t>
  </si>
  <si>
    <t>CIRKULĀCIJAS ŪDENSVADA SISTĒMA (S4)</t>
  </si>
  <si>
    <t>Vienvirziena vārsts uz OD25 cauruļvada</t>
  </si>
  <si>
    <t>Noslēgventīlis uz OD15 cauruļvada</t>
  </si>
  <si>
    <t>S4 sistēmas dezinfekcija</t>
  </si>
  <si>
    <t>Iekšējais ūdensvads</t>
  </si>
  <si>
    <t>SADZĪVES KANALIZĀCIJAS SISTĒMA (K1)</t>
  </si>
  <si>
    <t>Plastmasas kanalizācijas cauruļvadi PP</t>
  </si>
  <si>
    <t>OD110</t>
  </si>
  <si>
    <t>OD50</t>
  </si>
  <si>
    <t>Tīrīšanas lūka grīdā OD110 ar atveramu lūku 200x200</t>
  </si>
  <si>
    <t>Tīrīšanas lūka zem griestiem</t>
  </si>
  <si>
    <t>Revīzija vertikāli uz stāvvada</t>
  </si>
  <si>
    <t>Traps grīdā ar sifonu, metāla resti un izlaidi.</t>
  </si>
  <si>
    <t>Vēdināšanas caurules vāciņs</t>
  </si>
  <si>
    <t>DN50</t>
  </si>
  <si>
    <t>Cauruļvada gala noslēgs</t>
  </si>
  <si>
    <t>Tērauda aizsargčaula 2x0,5m</t>
  </si>
  <si>
    <t>DN200</t>
  </si>
  <si>
    <t>SANITĀRTEHNISKĀS IEKĀRTAS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</si>
  <si>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</si>
  <si>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</si>
  <si>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</si>
  <si>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</si>
  <si>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Iekšējā kanalizācija</t>
  </si>
  <si>
    <t>C11-500-500</t>
  </si>
  <si>
    <t>C21-500-1200</t>
  </si>
  <si>
    <t>C22-500-1600</t>
  </si>
  <si>
    <t>Radiatora vārsts</t>
  </si>
  <si>
    <t>Dn15</t>
  </si>
  <si>
    <t>Radiatora termostatgalva</t>
  </si>
  <si>
    <t>Noslēgvārsts</t>
  </si>
  <si>
    <t>Elektriskais radiators ar digitālo termostatu</t>
  </si>
  <si>
    <t xml:space="preserve">Elektriskais dvieļu žāvētājs </t>
  </si>
  <si>
    <t>300W</t>
  </si>
  <si>
    <t>Sildpanelis ZIP ar izolāciju, stiprinājumiem, cinkotu virsmu ar papildus poliestera lakas pārklājumu un DIN 50017 atbilstošu pretkorozijas aizsardzību</t>
  </si>
  <si>
    <t>ZIP pieslēguma kolektors 02-caurulēm, presējams</t>
  </si>
  <si>
    <t>ZIP pieslēguma kolektors 04-caurulēm, presējams</t>
  </si>
  <si>
    <t>ZIP gala kolektors 04-caurulēm, presējams</t>
  </si>
  <si>
    <t>ZIP gala kolektors 08-caurulēm, presējams</t>
  </si>
  <si>
    <t>ZIP PE 25/540 elastīgais pievienojums DN25, L 540mm, 10bar</t>
  </si>
  <si>
    <t xml:space="preserve">Elektroniskais cirkulācijas sūknis </t>
  </si>
  <si>
    <t>Trīsgaitas vārsts ar elektrisko piedziņu (Belimo)</t>
  </si>
  <si>
    <t>Dn20 Kvs=6.3</t>
  </si>
  <si>
    <t>Dn32 Kvs=16.0</t>
  </si>
  <si>
    <t>Daudzslāņu kompozītcaurule PEX-c/AL/PE (taisna)</t>
  </si>
  <si>
    <t>16x2,0</t>
  </si>
  <si>
    <t>m.</t>
  </si>
  <si>
    <t>20x2,25</t>
  </si>
  <si>
    <t>25x2,5</t>
  </si>
  <si>
    <t>32x3,0</t>
  </si>
  <si>
    <t>40x4,0</t>
  </si>
  <si>
    <t>50x4,5</t>
  </si>
  <si>
    <t>63x6,0</t>
  </si>
  <si>
    <t xml:space="preserve">Tērauda caurule      </t>
  </si>
  <si>
    <t>Dn20</t>
  </si>
  <si>
    <t>Dn32</t>
  </si>
  <si>
    <t>Dn40</t>
  </si>
  <si>
    <t>Dn50</t>
  </si>
  <si>
    <t>Dn65</t>
  </si>
  <si>
    <t>Dn80</t>
  </si>
  <si>
    <t>Vara caurules</t>
  </si>
  <si>
    <t>12x1,0</t>
  </si>
  <si>
    <t xml:space="preserve">Balansēšanas ventilis </t>
  </si>
  <si>
    <t>STAD Dn10 Kvs=1,47</t>
  </si>
  <si>
    <t>STAD Dn15 Kvs=2,52</t>
  </si>
  <si>
    <t>STAD Dn20 Kvs=5,70</t>
  </si>
  <si>
    <t>STAD Dn25 Kvs=8,70</t>
  </si>
  <si>
    <t>STAD Dn40 Kvs=19.2</t>
  </si>
  <si>
    <t>STAD Dn50 Kvs=33.0</t>
  </si>
  <si>
    <t xml:space="preserve">Lodveida ventilis </t>
  </si>
  <si>
    <t>Dn25</t>
  </si>
  <si>
    <t>Lodveida ventilis (manometriem)</t>
  </si>
  <si>
    <t>Vienvirziena vārsts</t>
  </si>
  <si>
    <t>Sietiņa filtrs</t>
  </si>
  <si>
    <t>Manometrs ar krānu</t>
  </si>
  <si>
    <t>0-6bar</t>
  </si>
  <si>
    <t>Bimetaliskais termometrs</t>
  </si>
  <si>
    <t>0-100°C</t>
  </si>
  <si>
    <t>Automātiskais atgaisotājs ar noslēgvārstu</t>
  </si>
  <si>
    <t>Iztukšošanas ventilis ar uzgali</t>
  </si>
  <si>
    <t>Polietilēna izolācija</t>
  </si>
  <si>
    <t>TL-18/9-DG</t>
  </si>
  <si>
    <t>TL-20/13-DG</t>
  </si>
  <si>
    <t>TL-28/20-DG</t>
  </si>
  <si>
    <t>TL-35/20-DG</t>
  </si>
  <si>
    <t>Minelārvates izolācija</t>
  </si>
  <si>
    <t>22x20mm</t>
  </si>
  <si>
    <t>28x20mm</t>
  </si>
  <si>
    <t>42x30mm</t>
  </si>
  <si>
    <t>48x30mm</t>
  </si>
  <si>
    <t>54x30mm</t>
  </si>
  <si>
    <t>60x30mm</t>
  </si>
  <si>
    <t>64x30mm</t>
  </si>
  <si>
    <t>76x40mm</t>
  </si>
  <si>
    <t>89x40mm</t>
  </si>
  <si>
    <t>Daudzslāņu cauruļvadu veidgabali</t>
  </si>
  <si>
    <t>Daudzslāņu cauruļvadu montāžas  komplekts</t>
  </si>
  <si>
    <t>Tērauda cauruļu veidgabali</t>
  </si>
  <si>
    <t>Tērauda cauruļu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</si>
  <si>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</si>
  <si>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</si>
  <si>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</si>
  <si>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</si>
  <si>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</si>
  <si>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</si>
  <si>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Apkure</t>
  </si>
  <si>
    <t>Gaisa sildītājs ar temperatūras sensoriem</t>
  </si>
  <si>
    <t>Kanāla filtrs</t>
  </si>
  <si>
    <t>Gaisa vads no cinkotā skārda</t>
  </si>
  <si>
    <t>Ø100</t>
  </si>
  <si>
    <t>Ø125</t>
  </si>
  <si>
    <t>Ø160</t>
  </si>
  <si>
    <t>Ø200</t>
  </si>
  <si>
    <t>Ø250</t>
  </si>
  <si>
    <t>Ø315</t>
  </si>
  <si>
    <t>Ø400</t>
  </si>
  <si>
    <t>Ø500</t>
  </si>
  <si>
    <t>Ø630</t>
  </si>
  <si>
    <t>Ø800</t>
  </si>
  <si>
    <t>Ø1000</t>
  </si>
  <si>
    <t>300x250</t>
  </si>
  <si>
    <t>350x250</t>
  </si>
  <si>
    <t>400x200</t>
  </si>
  <si>
    <t>400x250</t>
  </si>
  <si>
    <t>1000x500</t>
  </si>
  <si>
    <t>1300x900</t>
  </si>
  <si>
    <t>1600x1200</t>
  </si>
  <si>
    <t>1600x1400</t>
  </si>
  <si>
    <t>1900x700</t>
  </si>
  <si>
    <t>1900x1000</t>
  </si>
  <si>
    <t>1900x1200</t>
  </si>
  <si>
    <t>2000x800</t>
  </si>
  <si>
    <t>2000x1400</t>
  </si>
  <si>
    <t>2200x800</t>
  </si>
  <si>
    <t>2800x800</t>
  </si>
  <si>
    <t>2800x1200</t>
  </si>
  <si>
    <t>Gaisa sadalītājs (pieplūde)</t>
  </si>
  <si>
    <t>Gaisa sadalītājs (nosūce)</t>
  </si>
  <si>
    <t>Gaisa ieņemšanas / izmešanas reste</t>
  </si>
  <si>
    <t>Gaisa ieņemšanas reste</t>
  </si>
  <si>
    <t>Gaisa izmešanas jumtiņš</t>
  </si>
  <si>
    <t>2300x1600</t>
  </si>
  <si>
    <t>Droseļvārsts ar piedziņu</t>
  </si>
  <si>
    <t xml:space="preserve">Droseļvārsts </t>
  </si>
  <si>
    <t>UTK/R-1000x500</t>
  </si>
  <si>
    <t>Ugunsdrošais vārts EI-45</t>
  </si>
  <si>
    <t>FD-160</t>
  </si>
  <si>
    <t>FD-200</t>
  </si>
  <si>
    <t>FD-250</t>
  </si>
  <si>
    <t>FD-400</t>
  </si>
  <si>
    <t>FD-500</t>
  </si>
  <si>
    <t>FD-400-250</t>
  </si>
  <si>
    <t>FD-1600x1200</t>
  </si>
  <si>
    <t>FD-2200x800</t>
  </si>
  <si>
    <t>FD-2800x800</t>
  </si>
  <si>
    <t>Troksņu slāpētājs</t>
  </si>
  <si>
    <t>Tīrīšanas lūkas</t>
  </si>
  <si>
    <t>20mm</t>
  </si>
  <si>
    <t>m²</t>
  </si>
  <si>
    <t>30mm</t>
  </si>
  <si>
    <t>100mm</t>
  </si>
  <si>
    <t xml:space="preserve">Elektroinstalācijas komplekts </t>
  </si>
  <si>
    <t>Gaisa vadu veidgabali un stiprinājumi</t>
  </si>
  <si>
    <t>Sistēmas balansēšana un marķēšana</t>
  </si>
  <si>
    <t>Izolācijas komplekts, montāžas komplekts, palīgmateriāli</t>
  </si>
  <si>
    <t>Ventilācija</t>
  </si>
  <si>
    <t>10kW; R410a</t>
  </si>
  <si>
    <t xml:space="preserve">Kondensāta sūknis </t>
  </si>
  <si>
    <t>Dn100</t>
  </si>
  <si>
    <t>STAD Dn100 Kvs=190.0</t>
  </si>
  <si>
    <t>STAD Dn125 Kvs=300</t>
  </si>
  <si>
    <t xml:space="preserve">Lodveida ventilis  </t>
  </si>
  <si>
    <t xml:space="preserve"> Dn 50</t>
  </si>
  <si>
    <t xml:space="preserve"> Dn 65</t>
  </si>
  <si>
    <t xml:space="preserve"> Dn 100</t>
  </si>
  <si>
    <t xml:space="preserve"> Dn 125</t>
  </si>
  <si>
    <t xml:space="preserve"> Dn 150</t>
  </si>
  <si>
    <t xml:space="preserve"> Dn 15</t>
  </si>
  <si>
    <t>Tehniskais manometrs ar ventili</t>
  </si>
  <si>
    <t xml:space="preserve">0-10 bar </t>
  </si>
  <si>
    <t xml:space="preserve">Tehniskais termometrs </t>
  </si>
  <si>
    <t xml:space="preserve"> Dn 80</t>
  </si>
  <si>
    <t>Vara caurule ar izolāciju freonam</t>
  </si>
  <si>
    <t>9.52mm</t>
  </si>
  <si>
    <t>15.88mm</t>
  </si>
  <si>
    <t>Etilēnglikola - ūdens šķidrums 35%</t>
  </si>
  <si>
    <t>L</t>
  </si>
  <si>
    <t>Freons</t>
  </si>
  <si>
    <t>R410A</t>
  </si>
  <si>
    <t>Prekondensāta izolācija K-FLEX</t>
  </si>
  <si>
    <t>64x19mm</t>
  </si>
  <si>
    <t>89x19mm</t>
  </si>
  <si>
    <t>114x19mm</t>
  </si>
  <si>
    <t>140x19mm</t>
  </si>
  <si>
    <t xml:space="preserve">Prekondensāta izolācijas paklājs </t>
  </si>
  <si>
    <t>25mm</t>
  </si>
  <si>
    <t>m2</t>
  </si>
  <si>
    <t>Cinkota skārda apšuvums dzesēšanas caurulēm</t>
  </si>
  <si>
    <t>0,5mm</t>
  </si>
  <si>
    <t xml:space="preserve">Tērauda cauruļvadu veidgabali </t>
  </si>
  <si>
    <t>Tērauda cauruļvadu montāžas komplekts</t>
  </si>
  <si>
    <t>Gaisa mitrināšana</t>
  </si>
  <si>
    <t>Zonu vārsti ar spiediena novadīšanu no mitrināšanas zonu atzariem no nerūsējošā tērauda</t>
  </si>
  <si>
    <t>Mitruma sensori ar maksimālā mitruma līmeņa dzošības cilpu un signālkabeli</t>
  </si>
  <si>
    <t>Augspiediena caurule ar armējumu un nerūsējošā tērauda stiprinājumiem</t>
  </si>
  <si>
    <t xml:space="preserve">Cauruļvadu veidgabali </t>
  </si>
  <si>
    <t>Cauruļvadu montāžas komplekts</t>
  </si>
  <si>
    <t>Sistēmas hidrauliskā pārbaude un marķēšana</t>
  </si>
  <si>
    <t>Gaisa kondicionēšana</t>
  </si>
  <si>
    <t>Karstā ūdens tvertne komplektā ar sensoriem</t>
  </si>
  <si>
    <t xml:space="preserve">Spiediena regulators </t>
  </si>
  <si>
    <t>AVP 40, Dn 40 Kvs 20.0 m3/h</t>
  </si>
  <si>
    <t>Siltumskaitītājs komplektā ar sensoriem un sensoru ligzdu</t>
  </si>
  <si>
    <t>Karstā ūdens plākšņu siltummainis  komplektā ar siltumizolāciju</t>
  </si>
  <si>
    <t>Apkures plākšņu siltummainis komplektā ar siltumizolāciju</t>
  </si>
  <si>
    <t>Ventilācijas siltumapgādes plākšņu siltummainis komplektā ar siltumizolāciju</t>
  </si>
  <si>
    <t>Procesors (k.ūd.)</t>
  </si>
  <si>
    <t>ECL 310 (A217)</t>
  </si>
  <si>
    <t>Procesors (apkure un ventilācijas siltumapgāde)</t>
  </si>
  <si>
    <t>ECL 310 (A390)</t>
  </si>
  <si>
    <t>Procesors (apkure)</t>
  </si>
  <si>
    <t>ECL 210 (A260)</t>
  </si>
  <si>
    <t>Regulēšanas vārsts (k.ūd.)</t>
  </si>
  <si>
    <t>VRG 2, Dn32</t>
  </si>
  <si>
    <t>Izpildmehānisms (k.ūd.)</t>
  </si>
  <si>
    <t>AMV 35</t>
  </si>
  <si>
    <t>Regulēšanas vārsts (apkure)</t>
  </si>
  <si>
    <t>Izpildmehānisms (apkure)</t>
  </si>
  <si>
    <t>AMV 435</t>
  </si>
  <si>
    <t>Regulēšanas vārsts (vent. siltumapgāde)</t>
  </si>
  <si>
    <t>VRG 2, Dn 32</t>
  </si>
  <si>
    <t>Izpildmehānisms (vent. siltumapgāde)</t>
  </si>
  <si>
    <t>Ārgaisa temperatūras sensors</t>
  </si>
  <si>
    <t>ESMT 1</t>
  </si>
  <si>
    <t xml:space="preserve">Ūdens temperatūras sensors (virsmas) </t>
  </si>
  <si>
    <t>ESM 11</t>
  </si>
  <si>
    <t xml:space="preserve">Ūdens temperatūras sensors </t>
  </si>
  <si>
    <t xml:space="preserve">ESMU </t>
  </si>
  <si>
    <t>Karstā ūdens cirkulācijas sūknis</t>
  </si>
  <si>
    <t>Apkures cirkulācijas sūknis</t>
  </si>
  <si>
    <t>Trīsgaitas vārsts ar el. piedziņu</t>
  </si>
  <si>
    <t>Balansēšanas vārsts</t>
  </si>
  <si>
    <t>STAD 15; Kvs=2.52</t>
  </si>
  <si>
    <t>STAD 50; Kvs=33.0</t>
  </si>
  <si>
    <t>Drošības vārsts</t>
  </si>
  <si>
    <t>6 bar</t>
  </si>
  <si>
    <t>10 bar</t>
  </si>
  <si>
    <t>Piebarošanas ūdens skaitītājs</t>
  </si>
  <si>
    <t>0…90°C 1,5 m3/h</t>
  </si>
  <si>
    <t>Izplešanās tvertne k.ūd. sistēmai</t>
  </si>
  <si>
    <t>V=100 L</t>
  </si>
  <si>
    <t>Izplešanās tvertne apkures sistēmai</t>
  </si>
  <si>
    <t>Izplešanās tvertne vent.siltumapgādes sistēmai</t>
  </si>
  <si>
    <t xml:space="preserve"> Dn 50 Pn 16</t>
  </si>
  <si>
    <t xml:space="preserve"> Dn 65 Pn 16</t>
  </si>
  <si>
    <t xml:space="preserve">Lodveida ventilis   </t>
  </si>
  <si>
    <t xml:space="preserve"> Dn 20</t>
  </si>
  <si>
    <t xml:space="preserve"> Dn 25</t>
  </si>
  <si>
    <t xml:space="preserve"> Dn 32</t>
  </si>
  <si>
    <t xml:space="preserve">Vienvirziena vārsts </t>
  </si>
  <si>
    <t xml:space="preserve"> Dn 40</t>
  </si>
  <si>
    <t xml:space="preserve">Vītņu sietiņfiltrs     </t>
  </si>
  <si>
    <t xml:space="preserve">Vītņu sietiņfiltrs </t>
  </si>
  <si>
    <t xml:space="preserve">Atloku sietiņfiltrs     </t>
  </si>
  <si>
    <t xml:space="preserve"> 0-16 bar </t>
  </si>
  <si>
    <t>0-120°C</t>
  </si>
  <si>
    <t xml:space="preserve">Spiediena relejs </t>
  </si>
  <si>
    <t>KP 35</t>
  </si>
  <si>
    <t>1</t>
  </si>
  <si>
    <t>Dn 15</t>
  </si>
  <si>
    <t>Dn 20</t>
  </si>
  <si>
    <t xml:space="preserve"> Pn16</t>
  </si>
  <si>
    <t xml:space="preserve">Elektrometināta tērauda caurule      </t>
  </si>
  <si>
    <t xml:space="preserve">Elektrometināta tērauda caurule       </t>
  </si>
  <si>
    <t>Daudzslāņu cauruļvads</t>
  </si>
  <si>
    <t>Minerālvates izolācija čaulas</t>
  </si>
  <si>
    <t>28x30mm</t>
  </si>
  <si>
    <t>35x30mm</t>
  </si>
  <si>
    <t>48x40mm</t>
  </si>
  <si>
    <t>60x40mm</t>
  </si>
  <si>
    <t xml:space="preserve"> 89x40mm</t>
  </si>
  <si>
    <t>Tērauda cauruļu veidgabali un stiprinājumi</t>
  </si>
  <si>
    <t>Tērauda cauruļu montāžas komplekts</t>
  </si>
  <si>
    <t>Daudzslāņu cauruļu veidgabali un stiprinājumi</t>
  </si>
  <si>
    <t>Daudzslāņu cauruļu montāžas komplekts</t>
  </si>
  <si>
    <t>Siltuma mezgls</t>
  </si>
  <si>
    <t>Sadalnes(komplektā ar automātiku)</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</si>
  <si>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﻿Plastmasas sadales skapis ar metāla durvīm.
</t>
  </si>
  <si>
    <t xml:space="preserve">Montāžas metode Virsapmetuma
Rindu skaits 2
Moduļu skaits 24
Caurspīdīgs pārklājs/durvis Nē
Korpusa materiāls Plastmasa
Augstums 353 mm
Platums 268 mm
Dziļums 102 mm
DIN-sliede Jā
Krāsa Balts
RAL numurs 9003
Aizsardzības pakāpe (IP) IP40
</t>
  </si>
  <si>
    <t>Montāžas metode Virsapmetuma
Rindu skaits 5
Moduļu skaits 120
Korpusa materiāls Plastmasa
Augstums 900 mm
Platums 550 mm
Dziļums 148 mm
DIN-sliede Jā
Krāsa Balts
Aizsardzības pakāpe (IP) IP30</t>
  </si>
  <si>
    <t>Montāžas metode Zemapmetuma
Rindu skaits 3
Moduļu skaits 54
Korpusa materiāls Plastmasa
Augstums 660 mm
Platums 486 mm
Dziļums 109 mm
Iebūvēšanas dziļums 95 mm
DIN-sliede Jā
Krāsa Balts
Aizsardzības pakāpe (IP) IP30</t>
  </si>
  <si>
    <t>Montāžas metode Virsapmetuma
Rindu skaits 2
Moduļu skaits 26
Korpusa materiāls Plastmasa
Augstums 450 mm
Platums 336 mm
Dziļums 123 mm
DIN-sliede Jā
Krāsa Balts
Aizsardzības pakāpe (IP) IP30</t>
  </si>
  <si>
    <t>Montāžas metode Virsapmetuma
Rindu skaits 3
Moduļu skaits 36
Caurspīdīgs pārklājs/durvis Jā
Korpusa materiāls Plastmasa
Augstums 610 mm
Platums 448 mm
Dziļums 160 mm
DIN-sliede Jā
Krāsa Pelēks
RAL numurs 7035
Aizsardzības pakāpe (IP) IP65</t>
  </si>
  <si>
    <t>Sadalnes slēdzene</t>
  </si>
  <si>
    <t>Gaismekļi</t>
  </si>
  <si>
    <t>Fasādes apgaismojums</t>
  </si>
  <si>
    <t>Apgaismojuma komutācija</t>
  </si>
  <si>
    <t>Herm.slēdzis,10A, z.a., /v.a ar kārbu IP 44</t>
  </si>
  <si>
    <t>Apgaismojuma regulators,10A, z.a., ar kārbu IP 20</t>
  </si>
  <si>
    <t>Herm. 2 polu slēdzis, 10A, z.a./v.a ar kārbu IP 44</t>
  </si>
  <si>
    <t>Slēdzis, 10A z.a., ar kārbu IP 20</t>
  </si>
  <si>
    <t>2 polu slēdzis, 10A, z.a. ar kārbu IP 20</t>
  </si>
  <si>
    <t>3 polu slēdzis, 10A, v.a. ar kārbu IP 44</t>
  </si>
  <si>
    <t xml:space="preserve"> Pārslēdzis 10A, z.a. ar kārbu IP 20</t>
  </si>
  <si>
    <t>Savienojumi</t>
  </si>
  <si>
    <t>Herm. Kārba, vadu savienoj.</t>
  </si>
  <si>
    <t>Kabeļi/ kabeļu aizsardzība</t>
  </si>
  <si>
    <t>Kabelis NYY-J 5x240</t>
  </si>
  <si>
    <t>Kabelis NYY-J 4x150</t>
  </si>
  <si>
    <t>Kabelis NYY-J 5x16</t>
  </si>
  <si>
    <t>Kabelis NYY-J 5x10</t>
  </si>
  <si>
    <t>Kabelis NYY-J 5x6</t>
  </si>
  <si>
    <t>Kabelis NYY-J 5x4</t>
  </si>
  <si>
    <t>Kabelis NYY-J 5x2.5</t>
  </si>
  <si>
    <t>Kabelis XPJ-5x6</t>
  </si>
  <si>
    <t>Kabelis XPJ-5x4</t>
  </si>
  <si>
    <t>Kabelis XPJ-5x2,5</t>
  </si>
  <si>
    <t>Kabelis XPJ-3x2.5</t>
  </si>
  <si>
    <t>Kabelis XPJ-5x1.5</t>
  </si>
  <si>
    <t>Kabelis XPJ-4x1.5</t>
  </si>
  <si>
    <t>Kabelis XPJ-3x1.5</t>
  </si>
  <si>
    <t>Kabelis NHXH-J E90-5x50</t>
  </si>
  <si>
    <t>Kabelis NHXH-J E30-3x1.5</t>
  </si>
  <si>
    <t>Kabelis NHXH-J E30-3x2.5</t>
  </si>
  <si>
    <t>Gofrēta Aizsargcaurule 50 mm</t>
  </si>
  <si>
    <t>Gofrēta Aizsargcaurule 32 mm</t>
  </si>
  <si>
    <t>Gofrēta Aizsargcaurule 20 mm</t>
  </si>
  <si>
    <t>Gofrēta Aizsargcaurule 16 mm</t>
  </si>
  <si>
    <t>Gludsienu PE aizsargcaurule D=20mm</t>
  </si>
  <si>
    <t>Stiprinājumi/savilces/marķieri</t>
  </si>
  <si>
    <t>Elektroietaises/ kontaktligzdas</t>
  </si>
  <si>
    <t>Kontaktligzda ar zem.,16A,z.a, L+N+PE, ar kārbu IP20.</t>
  </si>
  <si>
    <t>Kontaktligzda ar zem.,2-vietīga, 16A,z.a, L+N+PE, ar kārbu IP20.</t>
  </si>
  <si>
    <t>Kontaktligzda ar zem.,4-vietīga, 16A,z.a, L+N+PE, ar kārbu IP20.</t>
  </si>
  <si>
    <t>Kontaktligzda ar zem.,16A,z.a, L+N+PE, ar kārbu IP44.</t>
  </si>
  <si>
    <t>Kontaktligzda ar zem., 2-vietīga,16A,z.a, L+N+PE, ar kārbu IP44.</t>
  </si>
  <si>
    <t>Kontaktligzda ar zem., 3-vietīga,16A,z.a,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</si>
  <si>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</si>
  <si>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</si>
  <si>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</si>
  <si>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</si>
  <si>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</si>
  <si>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</si>
  <si>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Ugunsdzēsības skapju spiedpogas IP66 230V</t>
  </si>
  <si>
    <t>Ugunsdroša kārba E90</t>
  </si>
  <si>
    <t>Ugunsdrošas skavas kabeļa stiprināšanai pie sienas E90</t>
  </si>
  <si>
    <t>Slēdžu, kontaktligzdu rāmīši</t>
  </si>
  <si>
    <t>Kabeļu plauku sistēma</t>
  </si>
  <si>
    <t>Cinkota kabeu trepe 60x200 C3-C-4</t>
  </si>
  <si>
    <t>Cinkota kabeu trepe 60x300 C3-C-4</t>
  </si>
  <si>
    <t>Cinkota kabeu trepe 60x400 C3-C-4</t>
  </si>
  <si>
    <t>Cinkota kabeu trepe 60x500 C3-C-4</t>
  </si>
  <si>
    <t>Cinkota gaismas rene  50x70, C3-C-2</t>
  </si>
  <si>
    <t>Nerūsējoša tērauda kabeļu rene 60x100, ugumsdroša E90 C3-C-4</t>
  </si>
  <si>
    <t>Nerūsējoša tērauda kabeļu rene 60x70, ugumsdroša E90 C3-C-5</t>
  </si>
  <si>
    <t xml:space="preserve"> Kabeļu renes ugunsdroša Pagrieziens  60x100</t>
  </si>
  <si>
    <t xml:space="preserve"> Kabeļu renes ugunsdroša  Pagrieziens  60x70</t>
  </si>
  <si>
    <t xml:space="preserve"> Kabeļu trepes Pagrieziens  60x200</t>
  </si>
  <si>
    <t xml:space="preserve"> Kabeļu trepes Pagrieziens  60x300</t>
  </si>
  <si>
    <t xml:space="preserve"> Kabeļu trepes Pagrieziens  60x400</t>
  </si>
  <si>
    <t xml:space="preserve"> Kabeļu trepes Pagrieziens  60x500</t>
  </si>
  <si>
    <t>Kabeļu renes ugunsdroša T veida savienojums 100/100/100</t>
  </si>
  <si>
    <t>Kabeļu renes ugunsdroša T veida savienojums 70/70/70</t>
  </si>
  <si>
    <t xml:space="preserve">Kabeļu trepes T veida savienojums 200/200/200 </t>
  </si>
  <si>
    <t xml:space="preserve">Kabeļu trepes T veida savienojums 300/200/300 </t>
  </si>
  <si>
    <t>Kabeļu trepes T veida savienojums 300/300/200</t>
  </si>
  <si>
    <t xml:space="preserve">Kabeļu trepes T veida savienojums 300/300/300 </t>
  </si>
  <si>
    <t>Kabeļu trepes T veida savienojums 400/400/500</t>
  </si>
  <si>
    <t>Kabeļu trepes T veida savienojums 400/400/400</t>
  </si>
  <si>
    <t>Kabeļu trepes T veida savienojums 400/400/300</t>
  </si>
  <si>
    <t>Kabeļu trepes T veida savienojums 400/300/300</t>
  </si>
  <si>
    <t>Kabeļu trepes T veida savienojums 500/300/300</t>
  </si>
  <si>
    <t>Kabeļu trepes T veida savienojums 500/500/300</t>
  </si>
  <si>
    <t>Kabeļu trepes T veida savienojums 500/500/500</t>
  </si>
  <si>
    <t>Kabeļu trepes T veida savienojums 300/300/300/300</t>
  </si>
  <si>
    <t>Kabeļu trepes T veida savienojums 400/200/300/300</t>
  </si>
  <si>
    <t>Kabeļu trepes T veida savienojums 500/500/300/300</t>
  </si>
  <si>
    <t>Grīdasbalsts 149x149mm ASR-TF, priekš ASR profila+ Profilsliede 48x89mm 6m ASR-L</t>
  </si>
  <si>
    <t>Kabeļu zemes kanāls 20x50mm, montāžai betona grīdā</t>
  </si>
  <si>
    <t>Kabeļplauktu stiprinājumi</t>
  </si>
  <si>
    <t>Kabeļplauktu stiprinājumi, ugunsdroši E90</t>
  </si>
  <si>
    <t>Ugunsdroša mastika</t>
  </si>
  <si>
    <t>l</t>
  </si>
  <si>
    <t>Atvērumi sienās kabeļplauktu montāžai</t>
  </si>
  <si>
    <t>Atvērumi pamatos, kabeļu caurules montāžai</t>
  </si>
  <si>
    <t>Palīgmateriāli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</si>
  <si>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</si>
  <si>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</si>
  <si>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</si>
  <si>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</si>
  <si>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</si>
  <si>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</si>
  <si>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</si>
  <si>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</si>
  <si>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</si>
  <si>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</si>
  <si>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</si>
  <si>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</si>
  <si>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</si>
  <si>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</si>
  <si>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</si>
  <si>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</si>
  <si>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</si>
  <si>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</si>
  <si>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</si>
  <si>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</si>
  <si>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</si>
  <si>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</si>
  <si>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</si>
  <si>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</si>
  <si>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</si>
  <si>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</si>
  <si>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</si>
  <si>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</si>
  <si>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Elektroinstalācija</t>
  </si>
  <si>
    <t>kpl.</t>
  </si>
  <si>
    <t>Sistēmas devēji:</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</si>
  <si>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</si>
  <si>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</si>
  <si>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</si>
  <si>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</si>
  <si>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</si>
  <si>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</si>
  <si>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</si>
  <si>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</si>
  <si>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Ugunsdrošais pildījums</t>
  </si>
  <si>
    <t xml:space="preserve"> (java GVS Fire Stop )</t>
  </si>
  <si>
    <t xml:space="preserve">Kontroles panelis   </t>
  </si>
  <si>
    <t>IRIS (1-4) L P LV</t>
  </si>
  <si>
    <t>Korpus papildus baterijām</t>
  </si>
  <si>
    <t>Battery Box IRIS 100 Ah</t>
  </si>
  <si>
    <t>Cilpu paplašinātājs</t>
  </si>
  <si>
    <t>IRIS Loop TTE</t>
  </si>
  <si>
    <t xml:space="preserve">Akumulators </t>
  </si>
  <si>
    <t>12V/17 A/h</t>
  </si>
  <si>
    <t xml:space="preserve">Adrešu kombinēts dūmu un siltuma devējs </t>
  </si>
  <si>
    <t>SensoIRIS M140 / 31060048</t>
  </si>
  <si>
    <t xml:space="preserve">Adrešu siltumu devējs </t>
  </si>
  <si>
    <t>SensoIRIS T110 IS / 31060050</t>
  </si>
  <si>
    <t xml:space="preserve">Devēju bāze </t>
  </si>
  <si>
    <t>SensoIRIS B124 / 31060047</t>
  </si>
  <si>
    <t xml:space="preserve">Adrešu kombinēts dūmu un siltuma devējs ar iebūvēto izolatoru </t>
  </si>
  <si>
    <t>SensoIRIS M140IS / 31060048</t>
  </si>
  <si>
    <t>Rokas adreses trauksmes poga ar izolatoru</t>
  </si>
  <si>
    <t>SensoIRIS MCP 150 / 31060045</t>
  </si>
  <si>
    <t xml:space="preserve">Rokas adreses trauksmes pogas bāze </t>
  </si>
  <si>
    <t xml:space="preserve">Vadības modulis </t>
  </si>
  <si>
    <t>SensoIRIS MIO22</t>
  </si>
  <si>
    <t xml:space="preserve">Adrešu sirēna </t>
  </si>
  <si>
    <t>SensoIRIS BSOU IS / 32020011</t>
  </si>
  <si>
    <t>Analoga sirēna ar gaismas indikāciju IP65</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</si>
  <si>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</si>
  <si>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</si>
  <si>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</si>
  <si>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</si>
  <si>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</si>
  <si>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</si>
  <si>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</si>
  <si>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</si>
  <si>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</si>
  <si>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</si>
  <si>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Kabeļu kanāls 40x60</t>
  </si>
  <si>
    <t>Instalācijas materiāli</t>
  </si>
  <si>
    <t>Starpsienu urbšanas darbi</t>
  </si>
  <si>
    <t xml:space="preserve">gb. </t>
  </si>
  <si>
    <t>Ugunsgrēka atklāšanas un trauksmes signalizācijas sistēma</t>
  </si>
  <si>
    <t>Telekomunikāciju skapis ar metāla durvīm un slēdzi</t>
  </si>
  <si>
    <t>42U 1000x800mm</t>
  </si>
  <si>
    <t>14U 1000x800mm</t>
  </si>
  <si>
    <t>Ventilatoru panelis ar termostatu</t>
  </si>
  <si>
    <t>Zemējuma klemme komutācijas skapim</t>
  </si>
  <si>
    <t>Skrūves - uzgriežņi M6 (komutācijas skapim)</t>
  </si>
  <si>
    <t>9-vietīgā el. Rozete 19' montēt komutācijas skapī</t>
  </si>
  <si>
    <t>PoE switch 26 ports Cisco</t>
  </si>
  <si>
    <t>SLM2024PT SG 200-26P</t>
  </si>
  <si>
    <t>PoE Switch 50 port Cisco</t>
  </si>
  <si>
    <t>SLM2048PT SG 200-50P</t>
  </si>
  <si>
    <t>Switch 50 port Cisco</t>
  </si>
  <si>
    <t>SFP modulis SM Mikrotik</t>
  </si>
  <si>
    <t>S-31DLC20D</t>
  </si>
  <si>
    <t>24p duplex optiskais patch panelis ar kaseti un SC adapteri</t>
  </si>
  <si>
    <t>Pigteils SM-SC</t>
  </si>
  <si>
    <t>SM optiskais patch kabelis 2.0m SC-LC</t>
  </si>
  <si>
    <t>SM SC-LC 2m</t>
  </si>
  <si>
    <t>SM optiskais patch kabelis 10.0m LC-LC</t>
  </si>
  <si>
    <t>SM LC-LC 10m</t>
  </si>
  <si>
    <t xml:space="preserve">SM optiskais patch kabelis 2.0m LC-LC </t>
  </si>
  <si>
    <t>SM LC-LC 2m</t>
  </si>
  <si>
    <t>Kabeļu organaizeris horizontālais</t>
  </si>
  <si>
    <t>UPS APC Smart-UPS 3000VA LCD RM 2U 230V</t>
  </si>
  <si>
    <t xml:space="preserve">Kabelis </t>
  </si>
  <si>
    <t xml:space="preserve">Optisko šķiedru kabelis 24 dzīslas SM </t>
  </si>
  <si>
    <t>A-DQ(ZN)B2Y</t>
  </si>
  <si>
    <t>Dubultie datu rozetes komplekti ar kārbu un rāmīšiem</t>
  </si>
  <si>
    <t>Vienvietīgais datu rozetes komplekti ar kārbu un rāmīšiem</t>
  </si>
  <si>
    <t>Ugunsdrošās putas caurumu aizpildīšanai</t>
  </si>
  <si>
    <t>PVC caurule d20</t>
  </si>
  <si>
    <t>Rievu kalšana</t>
  </si>
  <si>
    <t>Kabeļu kanāls 65x130</t>
  </si>
  <si>
    <t xml:space="preserve">Kabeļu trepe no nerūsejošā tērauda </t>
  </si>
  <si>
    <t>Schneider Electric WIBE 300mm 3m AISI316L</t>
  </si>
  <si>
    <t>Kabeļu trepes līkums 90°</t>
  </si>
  <si>
    <t>Schneider Electric WIBE 300mm AISI316L</t>
  </si>
  <si>
    <t>Kabeļu trepes "T" veida savienojums</t>
  </si>
  <si>
    <t>Montāžas un stiprināšanas materiāli</t>
  </si>
  <si>
    <t>Sakaru sistēmas (datoru un telefonu tīkli)</t>
  </si>
  <si>
    <t>Ūdensvada sistēma Ū1 (materiāli)</t>
  </si>
  <si>
    <t>PE spiediena cauruļvadi PN10, PE100</t>
  </si>
  <si>
    <t>OD160</t>
  </si>
  <si>
    <t xml:space="preserve">Pazemes tipa eksplutācijas aizbīdnis ar kāta pagarinātāju un kaļamā ķeta kapi bruģa segumā. Spiediena klase PN10. Kaļamā ķeta kape atbilstoši LVS EN124 ar iekšējo diametru ne mazāku par 160mm. </t>
  </si>
  <si>
    <t>DN150</t>
  </si>
  <si>
    <t>Ķeta atloku trejgabals DN150/150/150</t>
  </si>
  <si>
    <t>Ķeta atloku trejgabals DN150/100/150</t>
  </si>
  <si>
    <t>Ķeta atloku līkums DN150, 90°</t>
  </si>
  <si>
    <t>Enkurojošs atloku adapteris PE cauruļvadam OD160</t>
  </si>
  <si>
    <t>Enkurojošs atloku adapteris PE cauruļvadam OD110</t>
  </si>
  <si>
    <t>Universālais atloku adapteris</t>
  </si>
  <si>
    <t>Betona balsts</t>
  </si>
  <si>
    <t>Dz/betona aka komplektā ar kāpšļiem, tērauda aizsargč., pamatni, pārsegumu, čuguna vāku zaļajā zonā, slodzes klase 25t. ar augstuma regulēšanas gredzeniem un hidroizolāciju pilnā apjomā. H=2,26m</t>
  </si>
  <si>
    <t>DN1500</t>
  </si>
  <si>
    <t>Pazemes tipa ugunsdzēsības hidrants (uzstādāms dz/betona akā) komplektā ar aizbīdņa kāta pagarinātāju, ķeta atloku trejgabalu un visiem nepieciešamajiem savienojumiem un stiprinājumiem. Hidranta stāvvads siltināts. Betona atbalsta bloks zem līkuma 90°</t>
  </si>
  <si>
    <t>Esošā bruģa seguma atjaunošana saskaņā ar konstruktīvo shēmu lapā ŪKT-3.</t>
  </si>
  <si>
    <t>Palīgmateriāli cauruļvadu un akas montāžai</t>
  </si>
  <si>
    <t>Smilts pabērums zem cauruļvada un šahtas</t>
  </si>
  <si>
    <t>h=20cm</t>
  </si>
  <si>
    <t>m3</t>
  </si>
  <si>
    <t>Smilts apbērums un uzbērums virs cauruļvada</t>
  </si>
  <si>
    <t>h=Ø+20cm</t>
  </si>
  <si>
    <t>Smilšaina grunts ar filtrācijas koeficentu K&gt;1,0m/dnn.</t>
  </si>
  <si>
    <t>Ūdensvada sistēma Ū1 (darbu apjomi)</t>
  </si>
  <si>
    <t>Trases nospraušana</t>
  </si>
  <si>
    <t xml:space="preserve">Cauruļvadu montāža tranšejā </t>
  </si>
  <si>
    <t>Pieslēgums pie esošā tīkla d150</t>
  </si>
  <si>
    <t>vietas</t>
  </si>
  <si>
    <t>Smilts pabēruma ieklāšana un blietēšana</t>
  </si>
  <si>
    <t>Smilts apbēruma ieklāšana un uzbēruma ieklāšana</t>
  </si>
  <si>
    <t>Šķērsojumi ar esošajām komunikācijām un to atšurfēšana ar rokām bez mehānismiem</t>
  </si>
  <si>
    <t>Pazemes tipa ekspluatācijas aizbīdņa DN150 ar kapi asfalta segumā montāža</t>
  </si>
  <si>
    <t>Tranšejas rakšana</t>
  </si>
  <si>
    <t>Tranšejas aizbēršana ar jaunu pievestu grunti (smilšaina grunts, filtrācijas koeficents K&gt;1,0m/dnn.</t>
  </si>
  <si>
    <t>Cauruļvadu dezinfekcija</t>
  </si>
  <si>
    <t>Izpilddokumentācijas izgatavošana un saskaņošana</t>
  </si>
  <si>
    <t>Izbūvētā ūdensvada nodošana ekspluatācijā</t>
  </si>
  <si>
    <t>Būvgružu utilizācija</t>
  </si>
  <si>
    <t>Grunts ūdens līmeņa atsūknēšana visā tranšejas garumā</t>
  </si>
  <si>
    <t>Ārējais ūdensvads</t>
  </si>
  <si>
    <t>Sadzīves kanalizācijas sistēma K1 (materiāli)</t>
  </si>
  <si>
    <t>PP monolītsienu pašteces sadzīves kanalizācijas cauruļvads, ieguldes klase SN8</t>
  </si>
  <si>
    <t>Rūpnieciski ražots siltināts pašteces kanalizācijas cauruļvads PP, ieguldes klase SN8</t>
  </si>
  <si>
    <t>OD110/200</t>
  </si>
  <si>
    <t>Kanalizācijas plastmasas skataka Ø600 komplektā ar pamatni, augstuma regulējošo cauruli, blīvgumiju, manžeti, teleskopu, vāka rāmi; peldošā tipa vāku 40 t. dziļumā no 1,50m - 2,00m</t>
  </si>
  <si>
    <t>Ø600</t>
  </si>
  <si>
    <t>Kanalizācijas plastmasas skataka Ø600 komplektā ar pamatni, augstuma regulējošo cauruli, blīvgumiju, manžeti, teleskopu, vāka rāmi; vāku zaļajā zonā 25 t. dziļumā no 1,84m</t>
  </si>
  <si>
    <t>Palīgmateriāli cauruļvadu un aku montāžai</t>
  </si>
  <si>
    <t>Smilts pabērums zem cauruļvada</t>
  </si>
  <si>
    <t>Sadzīves kanalizācijas sistēma K1 (darbu apjomi)</t>
  </si>
  <si>
    <t>Cauruļvadu montāža tranšejā</t>
  </si>
  <si>
    <t>Plastmasas akas montāža</t>
  </si>
  <si>
    <t>Smilts uzbēruma ieklāšana</t>
  </si>
  <si>
    <t>Pieslēgums pie esošā kanalizācijas tīkla d160 pie atzara</t>
  </si>
  <si>
    <t>Pieslēgums pie esošā kanalizācijas tīkla esošajā akā</t>
  </si>
  <si>
    <t>Cauruļvadu CCTV inspekcija</t>
  </si>
  <si>
    <t>Izbūvēto kanalizācijas cauruļvadu nodošana ekspluatācijā</t>
  </si>
  <si>
    <t>Ārējā sadzīves kanalizācija</t>
  </si>
  <si>
    <t>Lietus kanalizācijas sistēma K2 (materiāli)</t>
  </si>
  <si>
    <t>PP pašteces lietus kanalizācijas cauruļvads SN8</t>
  </si>
  <si>
    <t>OD315</t>
  </si>
  <si>
    <t>OD200</t>
  </si>
  <si>
    <t>Kanalizācijas plastmasas aka Ø600 komplektā ar pamatni, augstuma regulējošo cauruli, blīvgumiju, manžeti, teleskopu, vāka rāmi; peldošā tipa vāku 40 t. dziļumā no 1,71m - 2,49m.</t>
  </si>
  <si>
    <t>Kanalizācijas plastmasas skataka Ø425 komplektā ar pamatni, augstuma regulējošo cauruli, blīvgumiju, manžeti, teleskopu, vāka rāmi; peldošā tipa vāku 40 t. dziļumā no 1,00m - 1,50m</t>
  </si>
  <si>
    <t>Ø425</t>
  </si>
  <si>
    <t>Kanalizācijas plastmasas skataka Ø425 komplektā arpamatni, augstuma regulējošo cauruli, blīvgumiju, manžeti, teleskopu, vāka rāmi; peldošā tipa vāku 40 t. dziļumā no 1,50m - 2,00m</t>
  </si>
  <si>
    <t>Kanalizācijas plastmasas skataka Ø425 komplektā ar pamatni, augstuma regulējošo cauruli, blīvgumiju, manžeti, teleskopu, vāka rāmi; vāku zaļajā zonā 25 t. dziļumā 1,90m</t>
  </si>
  <si>
    <t>Kanalizācijas plastmasas skataka Ø315 komplektā ar pamatni, augstuma regulējošo cauruli, blīvgumiju, manžeti, teleskopu, vāka rāmi; peldošā tipa vāku 40 t. dziļumā no 1,00m - 1,50m</t>
  </si>
  <si>
    <t>Lietus ūdens uztvērējaka - PE gūlija D425, ar nosēddaļu 0,5m komplektā ar pamatni, augstuma regulējošo cauruli, blīvgumiju, manžeti, teleskopu, peldošā tipa restoto vāku četrstūrveida 0,5mx0,5m, 40tn, un vāka rāmi. Dziļumā h=1,50m - 2,00m</t>
  </si>
  <si>
    <t>Revīzija uz notekas</t>
  </si>
  <si>
    <t>Lietus kanalizācijas sistēma K2 (darbu apjomi)</t>
  </si>
  <si>
    <t>Plastmasas aku un gūliju montāža</t>
  </si>
  <si>
    <t>Pieslēgums pie esošā kanalizācijas tīkla d200 atzara</t>
  </si>
  <si>
    <t>Ārējā lietus ūdens kanalizācija</t>
  </si>
  <si>
    <t>Materiālu izmaksas</t>
  </si>
  <si>
    <t>Kabeļu kanalizācijas caurule</t>
  </si>
  <si>
    <t>100x6000</t>
  </si>
  <si>
    <t>Caurules līkums</t>
  </si>
  <si>
    <t>100/90 grādu leņķī</t>
  </si>
  <si>
    <t>Plastmasas aka ar KV-pamatni</t>
  </si>
  <si>
    <t>KP-PEH 800x650</t>
  </si>
  <si>
    <t>Kab. kanalizācijas akas vāks (max. slodze 12,5 t)</t>
  </si>
  <si>
    <t>Silikons N, neitrāls hermēt.310ml</t>
  </si>
  <si>
    <t>Atloks dz/b gredzena stiprināšanai</t>
  </si>
  <si>
    <t>Kabeļu akas dzelzbetona riņķis</t>
  </si>
  <si>
    <t>Aku lūkas stiprinājuma gredzens," peldoš"</t>
  </si>
  <si>
    <t>Kabeļu cauruļu blīvēšanas materiāls 16 A</t>
  </si>
  <si>
    <t>Strēmelēs plīstošā brīdin. lenta 50mmx500m</t>
  </si>
  <si>
    <t>PEH caurule</t>
  </si>
  <si>
    <t>d50</t>
  </si>
  <si>
    <t xml:space="preserve">Virve kabeļa ievilkšanai </t>
  </si>
  <si>
    <t>6mm/500m</t>
  </si>
  <si>
    <t>Optiskais kabelis</t>
  </si>
  <si>
    <t>24 dz., SM</t>
  </si>
  <si>
    <t>Dzīslu organizatorplate</t>
  </si>
  <si>
    <t>24 dz.</t>
  </si>
  <si>
    <t>Gofrēta caurule</t>
  </si>
  <si>
    <t>d25</t>
  </si>
  <si>
    <t>Montāžas materiāli</t>
  </si>
  <si>
    <t xml:space="preserve">Komutators (switch) </t>
  </si>
  <si>
    <t>Modulis</t>
  </si>
  <si>
    <t>Barošanas bloks</t>
  </si>
  <si>
    <t>Darbu izmaksas</t>
  </si>
  <si>
    <t>kan./m.</t>
  </si>
  <si>
    <t xml:space="preserve">Kabeļu kanalizācijas cauruļu ieguldīšana tranšejā </t>
  </si>
  <si>
    <t>Kabeļu sakaru akas KP-PEH uzstādīšana</t>
  </si>
  <si>
    <t>Kabeļu kanalizācijas ievada izbūvēšana</t>
  </si>
  <si>
    <t>Iekštelpas stāvvada izbūvēšana</t>
  </si>
  <si>
    <t>Bruģa seguma atjaunošana</t>
  </si>
  <si>
    <t>Zaļas zonas seguma atjaunošana</t>
  </si>
  <si>
    <t>Dzīslu organizatorplates uzstādīšana esošā uzmavā</t>
  </si>
  <si>
    <t>Optisko šķēdru metināšana</t>
  </si>
  <si>
    <t>Optisko kabeļa vilkšana esošā kanalizācijā</t>
  </si>
  <si>
    <t>Optisko kabeļa vilkšana jaunā kanalizācijā</t>
  </si>
  <si>
    <t>Optisko kabeļa vilkšana iekštelpā</t>
  </si>
  <si>
    <t>Atkritumu izvešana</t>
  </si>
  <si>
    <t>Nodošanas dokumentācija</t>
  </si>
  <si>
    <t>Mērījumi, izpilddokumentācija</t>
  </si>
  <si>
    <t>Darba vietas sakopšana</t>
  </si>
  <si>
    <t>Ārējie elektrotīkli</t>
  </si>
  <si>
    <t>Materiāli</t>
  </si>
  <si>
    <t>Izolētas caurules Ø139/250</t>
  </si>
  <si>
    <t>PE augstuma regulēšanas monolīta gludsienu šahta/caurule Dn/OD 200 mm, gumijas manšete Dn/OD 200/160 mm, PE monolīta gludsienu teleskopa caurule Dn/OD 160 mm, ķeta rāmis ar vāku Dn 160 mm, iebūves klase D400 (40t)</t>
  </si>
  <si>
    <t>Cauruļvadu savienojuma termonosēdošā uzmava Ø250 caurulei komplektā ar 2 termonosēdošām manžetēm, PUR putu komponentes</t>
  </si>
  <si>
    <t>gab.</t>
  </si>
  <si>
    <t>Kompensācijas spilvens</t>
  </si>
  <si>
    <t>Avārijas signalizācijas kārba</t>
  </si>
  <si>
    <t>Metināšanas materiāli</t>
  </si>
  <si>
    <t>Pārējie materiāli, palīgmateriāli</t>
  </si>
  <si>
    <t>Elektrokabeļu aizsargcaurule Arot PS110</t>
  </si>
  <si>
    <t>Marķējuma lentas ieklāšana</t>
  </si>
  <si>
    <t>Grunts krāsa LARAGRUNTS 2 kārtas</t>
  </si>
  <si>
    <t>Rupjgraudainas smilts bez māla un akmeņiem</t>
  </si>
  <si>
    <t>Darbu apjomi</t>
  </si>
  <si>
    <t>Grunts izstrāde ar ekskavatoru</t>
  </si>
  <si>
    <t>Grunts izstrāde ar rokām</t>
  </si>
  <si>
    <t>Grunts izstrāde ar rokām komunikāciju tuvumā</t>
  </si>
  <si>
    <t>Zālāja noņemšana</t>
  </si>
  <si>
    <t>Trotuāra bortu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</si>
  <si>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</si>
  <si>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</si>
  <si>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</si>
  <si>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</si>
  <si>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</si>
  <si>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</si>
  <si>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Trotuāra bortu atjaunošana</t>
  </si>
  <si>
    <t>Celtniecības darbi</t>
  </si>
  <si>
    <t>Divcauruļu siltumtīklu montāža no rūpnieciski izolētām tērauda caurulēm tranšejā</t>
  </si>
  <si>
    <t>Rūpnieciski izolētu veidgabu montāža tranšejā</t>
  </si>
  <si>
    <t>Pieslēgums pie esošiem tīkliem</t>
  </si>
  <si>
    <t>Elektrokabeļu aizsardzība Arot PS110</t>
  </si>
  <si>
    <t>Kompensācijas spilvenu montāža</t>
  </si>
  <si>
    <t>Siltumtrases cauruļvadu hidrauliskā un ultraskaņas pārbaude</t>
  </si>
  <si>
    <t>Ārējie siltumtīkli</t>
  </si>
  <si>
    <t>Ārējie vājstrāvu tīkli</t>
  </si>
  <si>
    <t>Sagatavošanas darbi</t>
  </si>
  <si>
    <t>Objekta nospraušana un nostiprināšana dabā</t>
  </si>
  <si>
    <t>Zemes klātne</t>
  </si>
  <si>
    <t>Laukumu planēšana</t>
  </si>
  <si>
    <t>Ceļi un laukumi</t>
  </si>
  <si>
    <t>Pamatne betona bruģakmens segumam zem brauktuves</t>
  </si>
  <si>
    <t>Ģeotekstila NW15 ieklāšana</t>
  </si>
  <si>
    <t>Ģeorežģa TENSAR TRIAX TX 160 ieklāšana</t>
  </si>
  <si>
    <t>Salizturīgā dren.smilts slāņa kf=1m/dnn izbūve  h min=60 cm</t>
  </si>
  <si>
    <t>Smilts maisījums  h=3-5cm</t>
  </si>
  <si>
    <t>Pamatne betona bruģakmens segumam zem ietvēm, gājēju celiņiem, velo novietnes</t>
  </si>
  <si>
    <t>Salizturīgā dren.smilts slāņa kf=1m/dnn izbūve  h min=40 cm</t>
  </si>
  <si>
    <t>Betona bruģakmens segums</t>
  </si>
  <si>
    <t>Betona bruģakmens seguma izbūve 80 mm</t>
  </si>
  <si>
    <t>Betona bruģakmens seguma izbūve 60 mm</t>
  </si>
  <si>
    <t xml:space="preserve">Laukakmens seguma izbūve </t>
  </si>
  <si>
    <t>Betona apmales</t>
  </si>
  <si>
    <t>Betona apmales 100.30.15  uzstādīšana uz betona pamatnes</t>
  </si>
  <si>
    <t>Ietves betona apmaļu 1000x220x150 mm  uzstādīšana uz betona pamatnes</t>
  </si>
  <si>
    <t>Ietves betona apmaļu 1000x200x80mm  uzstādīšana uz betona pamatnes</t>
  </si>
  <si>
    <t>Aprīkojums</t>
  </si>
  <si>
    <t>Horizontālais marķējums  ar termoplastu stāvvietu apzīmēšanai</t>
  </si>
  <si>
    <t>Žogs</t>
  </si>
  <si>
    <t>t.m.</t>
  </si>
  <si>
    <t>Projektējamās barjeras  l=4,8 m</t>
  </si>
  <si>
    <t>Apzaļumošana</t>
  </si>
  <si>
    <t>Lapkoku stādīšana ar stādāmās vietas sagatavošanu saskaņā ar GP</t>
  </si>
  <si>
    <t>Tunberga bārbele</t>
  </si>
  <si>
    <t>Baltais grimonis</t>
  </si>
  <si>
    <t>Māku ieva</t>
  </si>
  <si>
    <t>Lemuāna filadelfs</t>
  </si>
  <si>
    <t>Melnzeme</t>
  </si>
  <si>
    <t>Mulča</t>
  </si>
  <si>
    <t>Ziemcietes stādīšana ar stādāmās vietas sagatavošanu saskaņā ar GP</t>
  </si>
  <si>
    <t>Amelas ziemastere</t>
  </si>
  <si>
    <t>Lielziedu vīgrieze</t>
  </si>
  <si>
    <t>Šaurlapu lavanda</t>
  </si>
  <si>
    <t>Rožu malvs</t>
  </si>
  <si>
    <t>Zālāji ar melnzemes kārtu 15 cm ierīkošana</t>
  </si>
  <si>
    <t>Teritorija pie ielas</t>
  </si>
  <si>
    <t>Bortakmens demontāža t.sk. Transportēšana uz atbērtni</t>
  </si>
  <si>
    <t>Bruģa seguma demontāža t.sk. Transportēšana uz atbērtni</t>
  </si>
  <si>
    <t>Teritorijas labiekārtošana</t>
  </si>
  <si>
    <t>BK</t>
  </si>
  <si>
    <t>Ēkas asu nospraušana, celtniecības ģeotehniskā uzraudzība</t>
  </si>
  <si>
    <t>Augsnes virskārtas u.c.noņemšana un aizvešana.</t>
  </si>
  <si>
    <t xml:space="preserve">Grunts rakšana ar mehanizēti iekraujot grunti automašīnā-pašizgāzējā </t>
  </si>
  <si>
    <t>Grunts rakšana ar rokām</t>
  </si>
  <si>
    <t>Zemes darbi</t>
  </si>
  <si>
    <t>Pāļi (BK-02)</t>
  </si>
  <si>
    <t>gab</t>
  </si>
  <si>
    <t>Režģogi (BK-03, BK-03.1 līdz BK-03.7)</t>
  </si>
  <si>
    <t>Režģogs R1 (9 gab.)</t>
  </si>
  <si>
    <t>Šķembu pamatojuma izveidošana, b=200</t>
  </si>
  <si>
    <t>Sagataves kārtas betonēšana, b=50</t>
  </si>
  <si>
    <t xml:space="preserve">  betons C12/15</t>
  </si>
  <si>
    <t xml:space="preserve">  sūknis</t>
  </si>
  <si>
    <t>h</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</si>
  <si>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</si>
  <si>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</si>
  <si>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</si>
  <si>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</si>
  <si>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</si>
  <si>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Enkuru ierīkošana (Peikko PPM 36P)</t>
  </si>
  <si>
    <t>Pamatu betonēšana, betons C35/45</t>
  </si>
  <si>
    <t xml:space="preserve">  betons C35/45</t>
  </si>
  <si>
    <t>Cementa bāzes hidroizolācijas ierīkošana</t>
  </si>
  <si>
    <t>Režģogs R1.1 (2 gab.)</t>
  </si>
  <si>
    <t>Enkuru ierīkošana (Peikko PPM 39P)</t>
  </si>
  <si>
    <t>Režģogs R2 (4 gab.)</t>
  </si>
  <si>
    <t>Režģogs R2.1 (2 gab.)</t>
  </si>
  <si>
    <t>Režģogs R3 (24 gab.)</t>
  </si>
  <si>
    <t>Režģogs R3.1 (8 gab.)</t>
  </si>
  <si>
    <t>Režģogs R4 (89 m.)</t>
  </si>
  <si>
    <t>Cokola sijas (BK-04)</t>
  </si>
  <si>
    <t>Cokola sijas betonēšana, betons C35/45</t>
  </si>
  <si>
    <t>Pamati</t>
  </si>
  <si>
    <t>1. un 2. stāva tērauda konstrukcijas (BK-05)</t>
  </si>
  <si>
    <t>Tērauda konstrukciju izgatavošana, piegāde, montāža</t>
  </si>
  <si>
    <t xml:space="preserve">  tērauda konstrukcijas apstrādātas atbilstoši BK norādījumiem</t>
  </si>
  <si>
    <t xml:space="preserve">  palīgmateriāli - uzgriežņi, paplāksnes, ķīmiskie enkuri u.c</t>
  </si>
  <si>
    <t>Ailu pārsedzes un monolītās joslas (BK-05)</t>
  </si>
  <si>
    <t>FIBO pārsedzes uzstādīšana (300x185x1490)</t>
  </si>
  <si>
    <t xml:space="preserve">Armatūras uzstādīšana, fiksatoru uzstādīšana </t>
  </si>
  <si>
    <t>Ailu pārsedžu un monolīto joslu betonēšana</t>
  </si>
  <si>
    <t xml:space="preserve">  betons C25/30</t>
  </si>
  <si>
    <t>Saliekamās dzelzsbetona kolonnas (BK-14, BK-14.1 līdz BK-14.3)</t>
  </si>
  <si>
    <t>Kolonnas DZK-1 izgatavošana un uzstādīšana (ieskaitot ieliekamās detaļas)</t>
  </si>
  <si>
    <t>Kolonnas DZK-2 izgatavošana un uzstādīšana (ieskaitot ieliekamās detaļas)</t>
  </si>
  <si>
    <t>Kolonnas DZK-3 izgatavošana un uzstādīšana (ieskaitot ieliekamās detaļas)</t>
  </si>
  <si>
    <t>Kolonnas DZK-4 izgatavošana un uzstādīšana (ieskaitot ieliekamās detaļas)</t>
  </si>
  <si>
    <t>Kolonnas DZK-5 izgatavošana un uzstādīšana (ieskaitot ieliekamās detaļas)</t>
  </si>
  <si>
    <t>Kolonnas DZK-6 izgatavošana un uzstādīšana (ieskaitot ieliekamās detaļas)</t>
  </si>
  <si>
    <t>Kolonnas DZK-7 izgatavošana un uzstādīšana (ieskaitot ieliekamās detaļas)</t>
  </si>
  <si>
    <t>Kolonnas DZK-8 izgatavošana un uzstādīšana (ieskaitot ieliekamās detaļas)</t>
  </si>
  <si>
    <t>Kolonnas DZK-11 izgatavošana un uzstādīšana (ieskaitot ieliekamās detaļas)</t>
  </si>
  <si>
    <t>Kolonnas DZK-12 izgatavošana un uzstādīšana (ieskaitot ieliekamās detaļas)</t>
  </si>
  <si>
    <t>Kolonnas DZK-13 izgatavošana un uzstādīšana (ieskaitot ieliekamās detaļas)</t>
  </si>
  <si>
    <t>Kolonnas DZK-14 izgatavošana un uzstādīšana (ieskaitot ieliekamās detaļas)</t>
  </si>
  <si>
    <t>Kolonnas DZK-15 izgatavošana un uzstādīšana (ieskaitot ieliekamās detaļas)</t>
  </si>
  <si>
    <t>Kolonnas DZK-16 izgatavošana un uzstādīšana (ieskaitot ieliekamās detaļas)</t>
  </si>
  <si>
    <t>Kolonnas DZK-17 izgatavošana un uzstādīšana (ieskaitot ieliekamās detaļas)</t>
  </si>
  <si>
    <t>Kolonnas DZK-18 izgatavošana un uzstādīšana (ieskaitot ieliekamās detaļas)</t>
  </si>
  <si>
    <t>Kolonnas DZK-19 izgatavošana un uzstādīšana (ieskaitot ieliekamās detaļas)</t>
  </si>
  <si>
    <t>Kolonnas DZK-20 izgatavošana un uzstādīšana (ieskaitot ieliekamās detaļas)</t>
  </si>
  <si>
    <t>Kolonnas DZK-21 izgatavošana un uzstādīšana (ieskaitot ieliekamās detaļas)</t>
  </si>
  <si>
    <t>Kolonnas DZK-22 izgatavošana un uzstādīšana (ieskaitot ieliekamās detaļas)</t>
  </si>
  <si>
    <t>Kolonnas DZK-22.1 izgatavošana un uzstādīšana (ieskaitot ieliekamās detaļas)</t>
  </si>
  <si>
    <t>Kolonnas DZK-23 izgatavošana un uzstādīšana (ieskaitot ieliekamās detaļas)</t>
  </si>
  <si>
    <t>Kolonnas DZK-24 izgatavošana un uzstādīšana (ieskaitot ieliekamās detaļas)</t>
  </si>
  <si>
    <t>Kolonnas DZK-25 izgatavošana un uzstādīšana (ieskaitot ieliekamās detaļas)</t>
  </si>
  <si>
    <t>Kolonnas DZK-26 izgatavošana un uzstādīšana (ieskaitot ieliekamās detaļas)</t>
  </si>
  <si>
    <t>Kolonnas DZK-27 izgatavošana un uzstādīšana (ieskaitot ieliekamās detaļas)</t>
  </si>
  <si>
    <t>Kolonnas DZK-28 izgatavošana un uzstādīšana (ieskaitot ieliekamās detaļas)</t>
  </si>
  <si>
    <t>Kolonnas DZK-29 izgatavošana un uzstādīšana (ieskaitot ieliekamās detaļas)</t>
  </si>
  <si>
    <t>Kolonnas DZK-30 izgatavošana un uzstādīšana (ieskaitot ieliekamās detaļas)</t>
  </si>
  <si>
    <t>Kolonnas DZK-31 izgatavošana un uzstādīšana (ieskaitot ieliekamās detaļas)</t>
  </si>
  <si>
    <t>Kolonnas DZK-32 izgatavošana un uzstādīšana (ieskaitot ieliekamās detaļas)</t>
  </si>
  <si>
    <t>Kolonnas DZK-33 izgatavošana un uzstādīšana (ieskaitot ieliekamās detaļas)</t>
  </si>
  <si>
    <t>Kolonnas DZK-34 izgatavošana un uzstādīšana (ieskaitot ieliekamās detaļas)</t>
  </si>
  <si>
    <t>Kolonnas DZK-35 izgatavošana un uzstādīšana (ieskaitot ieliekamās detaļas)</t>
  </si>
  <si>
    <t>Kolonnas DZK-37 izgatavošana un uzstādīšana (ieskaitot ieliekamās detaļas)</t>
  </si>
  <si>
    <t>Kolonnas DZK-38 izgatavošana un uzstādīšana (ieskaitot ieliekamās detaļas)</t>
  </si>
  <si>
    <t>Kolonnas DZK-39 izgatavošana un uzstādīšana (ieskaitot ieliekamās detaļas)</t>
  </si>
  <si>
    <t>Kolonnas DZK-40 izgatavošana un uzstādīšana (ieskaitot ieliekamās detaļas)</t>
  </si>
  <si>
    <t>Kolonnas DZK-41 izgatavošana un uzstādīšana (ieskaitot ieliekamās detaļas)</t>
  </si>
  <si>
    <t>Kolonnas DZK-41.1 izgatavošana un uzstādīšana (ieskaitot ieliekamās detaļas)</t>
  </si>
  <si>
    <t>Kolonnas DZK-42 izgatavošana un uzstādīšana (ieskaitot ieliekamās detaļas)</t>
  </si>
  <si>
    <t>Saliekamās dzelzsbetona sijas (BK-5.2)</t>
  </si>
  <si>
    <t>Sijas S-101 izgatavošana un uzstādīšana (ieskaitot ieliekamās detaļas)</t>
  </si>
  <si>
    <t>Sijas S-102 izgatavošana un uzstādīšana (ieskaitot ieliekamās detaļas)</t>
  </si>
  <si>
    <t>Sijas S-103 izgatavošana un uzstādīšana (ieskaitot ieliekamās detaļas)</t>
  </si>
  <si>
    <t>Sijas S-104 izgatavošana un uzstādīšana (ieskaitot ieliekamās detaļas)</t>
  </si>
  <si>
    <t>Sijas S-105 izgatavošana un uzstādīšana (ieskaitot ieliekamās detaļas)</t>
  </si>
  <si>
    <t>AS1 , AS2</t>
  </si>
  <si>
    <t>Sastatņu uzstādīšana ,nojaukšana ieskaitot nomu(iekļaujot sastatņu aizsargsietu)</t>
  </si>
  <si>
    <t>Gipškartona starpsienu karkasa (75mm) izbūve. UW, CW profila metāla karkass 75 mm, Skrūves, stiprinājumi AS2</t>
  </si>
  <si>
    <t>Karkasu  apšūšana ar ģipškartonu (2kārtas) AS2</t>
  </si>
  <si>
    <t>Knauf skrūves TN 25 mm gara</t>
  </si>
  <si>
    <t>100gb</t>
  </si>
  <si>
    <t>Knauf skrūves TN 35 mm gara</t>
  </si>
  <si>
    <t>Ģipškartona plātne GKFI Knauf</t>
  </si>
  <si>
    <t>Sp1</t>
  </si>
  <si>
    <t>S1</t>
  </si>
  <si>
    <t>Sienu mūrēšana no FIBO 3 blokiem 300 mm</t>
  </si>
  <si>
    <t xml:space="preserve">FIBO 3 bloki 300mm </t>
  </si>
  <si>
    <t xml:space="preserve">Cementa java </t>
  </si>
  <si>
    <t xml:space="preserve">Stiegrojums FIBO </t>
  </si>
  <si>
    <t>S2</t>
  </si>
  <si>
    <t>Sienu mūrēšana no FIBO 3 blokiem 200 mm</t>
  </si>
  <si>
    <t xml:space="preserve">FIBO 3 bloki 200mm </t>
  </si>
  <si>
    <t>S3</t>
  </si>
  <si>
    <t>Gipškartona starpsienu karkasa (100mm) izbūve. UW, CW profila metāla karkass 100 mm, Skrūves, stiprinājumi,</t>
  </si>
  <si>
    <t>Akmens vates (PAROC ) iestrāde   karkasā siltuma / skaņas izolācijai</t>
  </si>
  <si>
    <t>Paroc EXTRA 100 mm</t>
  </si>
  <si>
    <t>Karkasu  apšūšana ar ģipškartonu (2kārtas)</t>
  </si>
  <si>
    <t>S4</t>
  </si>
  <si>
    <t>Ģipškartona plātne GKBI Knauf</t>
  </si>
  <si>
    <t>S5</t>
  </si>
  <si>
    <t>Gipškartona starpsienu karkasa (75mm) izbūve. UW, CW profila metāla karkass 75 mm, Skrūves, stiprinājumi,</t>
  </si>
  <si>
    <t>S6</t>
  </si>
  <si>
    <t>Gipškartona starpsienu karkasa (50mm) izbūve. UW, CW profila metāla karkass 50 mm, Skrūves, stiprinājumi,</t>
  </si>
  <si>
    <t>Karkasu  apšūšana ar   ģipškartonu  (1kārtas)</t>
  </si>
  <si>
    <t>WC starpsienas</t>
  </si>
  <si>
    <t>Saliekamo WC šķērssienu  montāža</t>
  </si>
  <si>
    <t xml:space="preserve">Laminēts  mitrumizturīgs  KSP, monolīts  lamināts, profillīstes  anodēts  alumīnijs, durvis, </t>
  </si>
  <si>
    <t>Sienas, nesošās konstrukcijas</t>
  </si>
  <si>
    <t>1. stāva pārsegums (BK-06 un BK-06.1)</t>
  </si>
  <si>
    <t>Saliekamā dzelzsbetona pārseguma paneļu HCS220 montāža</t>
  </si>
  <si>
    <t>Paneļu savienojošā stiegrojumna un enkurojuma uzstādīšana</t>
  </si>
  <si>
    <t>Starppaneļu šuvju un dobumu monolitizēšana</t>
  </si>
  <si>
    <t xml:space="preserve">Neopirēna lentas iebūve </t>
  </si>
  <si>
    <t>Pārsegums</t>
  </si>
  <si>
    <t>Jumta augšējās un apakšējās saites un jumta sijas, BK-10</t>
  </si>
  <si>
    <t xml:space="preserve">  palīgmateriāli - uzgriežņi, paplāksnes u.c</t>
  </si>
  <si>
    <t>Jumta kopnes K-1, K-2, PK-1 (BK-9.1 līdz BK-9.4)</t>
  </si>
  <si>
    <t>AR</t>
  </si>
  <si>
    <t>Jumta nesošā profīla montāža</t>
  </si>
  <si>
    <t>Paļigmateriāli (skrūves u.c)</t>
  </si>
  <si>
    <t xml:space="preserve">Lēzeno jumtu  izolācija Paroc </t>
  </si>
  <si>
    <t>Siltumizolācijas ieklāšana,  dībeļošana</t>
  </si>
  <si>
    <t xml:space="preserve">Lēzeno jumtu virskārtas izolācija </t>
  </si>
  <si>
    <t>Modificēta ruļveida seguma ieklāšana jumtam t.sk. karnīzes daļa</t>
  </si>
  <si>
    <t>Karnīzes izbūve saskaņā ar projektu (koka brusu karkass,apdares dēļu apšuvums,dēļu krāsojums, metāla leņķis 100x4 mm, palīgmateriāli)</t>
  </si>
  <si>
    <t>Ūdens notekas , ūdens piltuves, veidgabali, stiprinājumi, palīgmateriāli</t>
  </si>
  <si>
    <t>Lietus ūdens teknes 150mm</t>
  </si>
  <si>
    <t>Ūdens teknes ,  veidgabali, stiprinājumi, palīgmateriāli</t>
  </si>
  <si>
    <t>Skārda atloka montāža</t>
  </si>
  <si>
    <t>Jumti</t>
  </si>
  <si>
    <t>Kāpnes K-1 22 koka pakāpieni, metāla konstrukcija</t>
  </si>
  <si>
    <t>Kāpnes K-2 22 saliekami dzelzsbetona pakāpieni, metāla nesošā konstrukcija</t>
  </si>
  <si>
    <t>Kāpnes K-3 izbūve metāla pakāpieni, nesoša metāla konstrukcija</t>
  </si>
  <si>
    <t>Kāpnes K-4 izbūve 19 pakāpieni, ārējās kāpnes</t>
  </si>
  <si>
    <t>Margu uzstādīšana kāpnēm</t>
  </si>
  <si>
    <t>Kāpnes un lievenis</t>
  </si>
  <si>
    <t>Grīdas (BK-04)</t>
  </si>
  <si>
    <t xml:space="preserve">Siltumizolācijas ierīkošana  </t>
  </si>
  <si>
    <t>Grīda uz pārseguma</t>
  </si>
  <si>
    <t xml:space="preserve">Tvaika izolācija  </t>
  </si>
  <si>
    <t>Paroc XMV-01 vai ekvivalents</t>
  </si>
  <si>
    <t>Armatūras uzstādīšana</t>
  </si>
  <si>
    <t>Stiegrojuma siets - d.6 150x150 mm B500B</t>
  </si>
  <si>
    <t>distanceri, ieliekamās detaļas uc paligmateriāli</t>
  </si>
  <si>
    <t>Grīdas betonēšana, betons C25/30</t>
  </si>
  <si>
    <t>Grīdu apdare</t>
  </si>
  <si>
    <t>Virsmas cietinātāja un pretputekļu apstrāde</t>
  </si>
  <si>
    <t>Betona grīdu  slīpēšana G-5</t>
  </si>
  <si>
    <t>kg</t>
  </si>
  <si>
    <t xml:space="preserve">Linoleja grīdu iesegšana </t>
  </si>
  <si>
    <t>ESD segums Polyflor Finesse EC5350       34/43, b=2mm R=9</t>
  </si>
  <si>
    <t>Linoleja līme</t>
  </si>
  <si>
    <t>Metināšana diegs</t>
  </si>
  <si>
    <t>linolejs Forbo Marmoleum 3886/3422/3416/3403 34/43 B=2.5mm, R=10</t>
  </si>
  <si>
    <t>vinila ruļļu segums Forbo Surestep Origina Dune 17121,  34/33 b=2.5mm R=10</t>
  </si>
  <si>
    <t>MDF grīdlīstes uzstādīšana</t>
  </si>
  <si>
    <t>Alumīnija  grīdlīstes  h=100 mm b=20 mm uzstādīšana</t>
  </si>
  <si>
    <t xml:space="preserve">Hidroizolācija no uzziežamas membrānas  </t>
  </si>
  <si>
    <t>Akmensmasas flīžu seguma ierīkošana</t>
  </si>
  <si>
    <t>Flīžu līme Atlas</t>
  </si>
  <si>
    <t>Šuvju mastika</t>
  </si>
  <si>
    <t>Dušu norobežojošā detaļa nerūsējoša tērauda T- profils iebūvēts zem flīzēm</t>
  </si>
  <si>
    <t>Kājslauķi</t>
  </si>
  <si>
    <t xml:space="preserve">Kājslauķa montāža </t>
  </si>
  <si>
    <t>Grīdas</t>
  </si>
  <si>
    <t>Logu,vitrīnu.vārtu,ārdurvju  ailsānu apdare -pastiprināšana-U profīls 200 mm,stiprinājuma elementi,blīvējamais materiāls-silikons</t>
  </si>
  <si>
    <t>Logu montāža saskaņā ar AR 14</t>
  </si>
  <si>
    <t>L01  ( 1,1x1,1 m)</t>
  </si>
  <si>
    <t>LO1*  ( 1,1x1,1 m)</t>
  </si>
  <si>
    <t>L02  ( 2x1,1 m)</t>
  </si>
  <si>
    <t>L03  ( 6,55x1,1 m)</t>
  </si>
  <si>
    <t>L03*  ( 6,55x1,1 m)</t>
  </si>
  <si>
    <t>L04  ( 1,1x2,2 m)</t>
  </si>
  <si>
    <t>L04*  ( 1,1x2,2 m)</t>
  </si>
  <si>
    <t>L05  ( 4,4x2,2 m)</t>
  </si>
  <si>
    <t>Montāžas materiāli (blīvējošs materiāls, stiprinājumi u.c.)</t>
  </si>
  <si>
    <t>Iekšējo PVC palodžu montāža</t>
  </si>
  <si>
    <t>Alumīnija fasādes  Schuco FW 50+. SI montāža  saskaņā ar AR 13</t>
  </si>
  <si>
    <t>FS01  ( 7x7,76 m)</t>
  </si>
  <si>
    <t>FS02  ( 7x7,76 m)</t>
  </si>
  <si>
    <t>FS03  ( 7x7,63 m)</t>
  </si>
  <si>
    <t>FS04  ( 7x3,3 m)</t>
  </si>
  <si>
    <t>FS05  ( 7x3,3 m)</t>
  </si>
  <si>
    <t>Stikloto starpsienu montāža  saskaņā ar AR 15</t>
  </si>
  <si>
    <t>ST01  ( 2,38x2,1 m)</t>
  </si>
  <si>
    <t>ST02  ( 2,935x2,1 m)</t>
  </si>
  <si>
    <t>ST03  ( 2,6x2,1 m)</t>
  </si>
  <si>
    <t>ST04  ( 11,06x2,1 m)</t>
  </si>
  <si>
    <t>ST05  ( 4,06x2,1 m)</t>
  </si>
  <si>
    <t>ST06  ( 12,27x2,1 m)</t>
  </si>
  <si>
    <t>ST07  ( 7,92x2,1 m)</t>
  </si>
  <si>
    <t>ST08  ( 1,79x2,1 m)</t>
  </si>
  <si>
    <t xml:space="preserve">Iekšējo logu montāža saskaņā ar AR </t>
  </si>
  <si>
    <t>iL01  ( 3,96x1,3 m)</t>
  </si>
  <si>
    <t>iL02  ( 4,94x0,8 m)</t>
  </si>
  <si>
    <t>iL03  ( 3,96x0,9 m)</t>
  </si>
  <si>
    <t>iL04  ( 4,94x0,9 m)</t>
  </si>
  <si>
    <t>iL05  ( 2,98x1,2 m)</t>
  </si>
  <si>
    <t xml:space="preserve">Vārtu montāža saskaņā ar AR </t>
  </si>
  <si>
    <t>V01  ( 3,5x3,8 m)</t>
  </si>
  <si>
    <t>V01.1  ( 3,3x3,8 m)</t>
  </si>
  <si>
    <t>V02  ( 2,5x2,8 m)</t>
  </si>
  <si>
    <t>V03  ( 2,5x2,8 m)</t>
  </si>
  <si>
    <t xml:space="preserve">Ārdurvju montāža saskaņā ar AR </t>
  </si>
  <si>
    <t>AD01  ( 1,95x2,1 m)</t>
  </si>
  <si>
    <t>AD02  ( 1,55x2,1 m)</t>
  </si>
  <si>
    <t>AD03  ( 1,1x2,1 m)</t>
  </si>
  <si>
    <t>AD04  ( 1,28x2,1 m)</t>
  </si>
  <si>
    <t>D01  ( 1,95x2,1 m)</t>
  </si>
  <si>
    <t>D02  ( 1,95x2,1 m)</t>
  </si>
  <si>
    <t>D03  ( 1,55x2,1 m)</t>
  </si>
  <si>
    <t>D04  ( 0,98x2,1 m)</t>
  </si>
  <si>
    <t>D05  ( 1,08x2,1 m)</t>
  </si>
  <si>
    <t>D06  ( 2,08x2,1 m)</t>
  </si>
  <si>
    <t>D07  ( 2,08x2,4 m)</t>
  </si>
  <si>
    <t>D08  ( 2,08x2,4 m)</t>
  </si>
  <si>
    <t>D09  ( 2,7x2,4 m)</t>
  </si>
  <si>
    <t>D10  ( 1,08x2,1 m)</t>
  </si>
  <si>
    <t>D11  ( 1,08x2,1 m)</t>
  </si>
  <si>
    <t>D12  ( 1,08x2,1 m)</t>
  </si>
  <si>
    <t>D13  ( 0,88x2,1 m)</t>
  </si>
  <si>
    <t>D14  ( 1,08x2,1 m)</t>
  </si>
  <si>
    <t>D15  ( 0,88x2,1 m)</t>
  </si>
  <si>
    <t>D16  ( 1,08x2,1 m)</t>
  </si>
  <si>
    <t>D17  ( 1,08x2,1 m)</t>
  </si>
  <si>
    <t>D18  ( 1,08x2,1 m)</t>
  </si>
  <si>
    <t>D19  ( 0,98x2,1 m)</t>
  </si>
  <si>
    <t>D20  ( 1,08x2,1 m)</t>
  </si>
  <si>
    <t>D21  ( 1,08x2,1 m)</t>
  </si>
  <si>
    <t>D22  ( 0,78x2,1 m)</t>
  </si>
  <si>
    <t>D23  ( 1,08x2,1 m)</t>
  </si>
  <si>
    <t>D24  ( 1,28x2,1 m)</t>
  </si>
  <si>
    <t>D25  ( 0,88x1,85 m)</t>
  </si>
  <si>
    <t>Amoritizējošo dizūzijas lentu iebūve pa logu un ārduvju, vārtu perimetru (iekšējās un ārējās)</t>
  </si>
  <si>
    <t>Ailu aizpildījuma elementi</t>
  </si>
  <si>
    <t>Griesti</t>
  </si>
  <si>
    <t>Moduļveida minerālvates griesti Ecophone Opta 600x600   vai ekvivalents montāža</t>
  </si>
  <si>
    <t>Moduļveida minerālvates griesti Ecophone Focus E 600x600   vai ekvivalents montāža</t>
  </si>
  <si>
    <t>Moduļveida piekārtie griesti Ecophone Solo Circle diam. 1200 vai ekvivalents montāža</t>
  </si>
  <si>
    <t xml:space="preserve">Dzelzbetona konstruktīvie griesti jāizlīdzina ar bezsmilts apmetuma javu (ģipša)  </t>
  </si>
  <si>
    <t xml:space="preserve">Knauf sistēmas iekārto griestu metāla karkasa D113 ierīkošana </t>
  </si>
  <si>
    <t>Karkasu  apšūšana arģipškartonu (1kārta)</t>
  </si>
  <si>
    <t>Ģipškartona plātne GKB vai ekvivalents</t>
  </si>
  <si>
    <t>Knauf skrūves TN 25 mm gara vai ekvivalents</t>
  </si>
  <si>
    <t>Ģipškartona plātne GKBI vai ekvivalents</t>
  </si>
  <si>
    <t>Karkasu  apšūšana ar FIREBOARD (1kārta)</t>
  </si>
  <si>
    <t>Knauf Fireboard A1 vai ekvivalents</t>
  </si>
  <si>
    <t xml:space="preserve">Griestu špaktelēšana, slīpēšana   </t>
  </si>
  <si>
    <t>Tiefgrund LF  Dziļumgrunts vai ekvivalents</t>
  </si>
  <si>
    <t>VETONIT LR  špaktele vai ekvivalents</t>
  </si>
  <si>
    <t>Smilšpapīrs</t>
  </si>
  <si>
    <t xml:space="preserve">Sagatavotu griestu gruntēšana   </t>
  </si>
  <si>
    <t>Akrila grunts vai ekvivalents</t>
  </si>
  <si>
    <t xml:space="preserve">Sagatavotu griestu krāsošana  2k.  </t>
  </si>
  <si>
    <t>Akrila krāsa 20T vai ekvivalents</t>
  </si>
  <si>
    <t xml:space="preserve">Sagatavotu griestu krāsošana  2k.   </t>
  </si>
  <si>
    <t>Akrila krāsa 7T vai ekvivalents</t>
  </si>
  <si>
    <t>Sienas</t>
  </si>
  <si>
    <t>Sienu apmetuma izveidošana 10 mm ar Rotband ieskaitot ailsānus</t>
  </si>
  <si>
    <t>Sienu špaktelēšana, slīpēšana   ieskaitot ailsānus</t>
  </si>
  <si>
    <t>Vetonit špaktele vai ekvivalents</t>
  </si>
  <si>
    <t>Sagatavotu sienu gruntēšana   ieskaitot ailsānus</t>
  </si>
  <si>
    <t>Sagatavotu sienu krāsošana  2kārtās   ieskaitot ailsānus</t>
  </si>
  <si>
    <t>Akrila krāsa vai ekvivalents</t>
  </si>
  <si>
    <t>Hidroizolācija no uzziežamas membrānas Knauf Flaechendicht vai ekvivalentss</t>
  </si>
  <si>
    <t xml:space="preserve">Sienu flīzēšana </t>
  </si>
  <si>
    <t>matētas flīzes 198x198mm Rako color one, RAL 0508010, 0858070, 0607050, 0506080 B=6.5mm</t>
  </si>
  <si>
    <t>Flīžu līme Atlas vai ekvivalents</t>
  </si>
  <si>
    <t>Šuvju mastika Mapei Ultracolor vai akvivalents</t>
  </si>
  <si>
    <t>Sienu flīzes glancētas flīzes 198x198mm Rako color one RAL 0508010, 0858070, 0607050,  0506080  B=6.5mm</t>
  </si>
  <si>
    <t>Šuvju mastika Atlas vai ekvivalents</t>
  </si>
  <si>
    <t>Iekšējie apdares darbi</t>
  </si>
  <si>
    <t>Cokols</t>
  </si>
  <si>
    <t xml:space="preserve">Ekstrudētā putupolistirola izolācija uz līmjavas </t>
  </si>
  <si>
    <t xml:space="preserve">Dībelis </t>
  </si>
  <si>
    <t>Fasādes  gruntēšana</t>
  </si>
  <si>
    <t>Armējošā sieta  iestrāde fasādei-cokolam</t>
  </si>
  <si>
    <t>Stiklašķiedras siets fasādei</t>
  </si>
  <si>
    <t>Fasādes-cokola  gruntēšana</t>
  </si>
  <si>
    <t>Dekoratīvā apmetuma ierīkošana fasādei-cokolam</t>
  </si>
  <si>
    <t>Cokola krāsošana ar gruntskrāsu</t>
  </si>
  <si>
    <t>Cokola krāsošana ar fasādes krāsu</t>
  </si>
  <si>
    <t>Fasāde</t>
  </si>
  <si>
    <t>Dažādi darbi</t>
  </si>
  <si>
    <t>Avārijapgaismes sistēma</t>
  </si>
  <si>
    <t xml:space="preserve">Centrālā baterijas sistēma, komplektā ar kontoles un vadības ierīcēm.         Izmēri 472x266x140.    AC: 1-fāze 230V, 50/60 Hz , izejas spriegums 230 V AC un 216V DC, baterijas ietilpība 12Ah, IP20.   </t>
  </si>
  <si>
    <t>Reaktīvās jaudas kompensators 100kvAr, 50hz , 420V, apvienotā korpusā ar sadalni MS-1, kompletā ar vadību  ar Modbus TCP protokolu. komplektā ar automātiku pēc dotās shēmas</t>
  </si>
  <si>
    <t>Matētas akmens masas grīdas flīzes , Rako taurus color 07s Dark Grey 198x198 mm B=9mm R=10</t>
  </si>
  <si>
    <t>Antislip grīdas flīzes Rako taurus granit, 69 SR7 Rio Negro 198x198 mm B=9mm, R=11</t>
  </si>
  <si>
    <t>Moduļveida Moduļveida  griesti  Danoline Tectopanel Quadril 600x1200, gruntēti, krāsoti ar matētu akrila-lateksa krāsu (balta 7T) vai ekvivalents montāža</t>
  </si>
  <si>
    <t>MDF salokāmas durvis D-25 3,6x2,1m</t>
  </si>
  <si>
    <t>BJZ Trīs stangu turnikets  ar kontrolleru un testa staciju</t>
  </si>
  <si>
    <t>BJZ Kontaktpaklājiņš</t>
  </si>
  <si>
    <t>BJZ PVC paklājiņš</t>
  </si>
  <si>
    <t>Metaliskie vārtiņi no nerūsējošā metāla</t>
  </si>
  <si>
    <t>Vārtiņu automātika</t>
  </si>
  <si>
    <t>Materiālu transporta izdevumi</t>
  </si>
  <si>
    <t>Pamati nojumei (BK-016,17)</t>
  </si>
  <si>
    <t>Šķembu pamatojuma izveidošana,</t>
  </si>
  <si>
    <t xml:space="preserve">  betons C30/37</t>
  </si>
  <si>
    <t>Kāpnes K-1 Sp2 pamats BK 16.2</t>
  </si>
  <si>
    <t>Šķembu pamatojuma izveidošana</t>
  </si>
  <si>
    <t>Pamatu betonēšana, betons C30/37</t>
  </si>
  <si>
    <t>Kāpnes K-2 Sp2 pamats BK 16.3</t>
  </si>
  <si>
    <t>Kāpnes K-3SP1 , Sp2 pamats BK 16.4</t>
  </si>
  <si>
    <t>Kāpnes K-4SP1 , Sp2 pamats BK 16.5</t>
  </si>
  <si>
    <t>1a</t>
  </si>
  <si>
    <t>1b</t>
  </si>
  <si>
    <t>Koka dēļa 43x145 mm  uzstādīšana</t>
  </si>
  <si>
    <t>Nojume asīs 12/A-F BK-16</t>
  </si>
  <si>
    <t>2a</t>
  </si>
  <si>
    <t>Jumta nesošo konstrukciju sagatavošana un montāža</t>
  </si>
  <si>
    <t>3a</t>
  </si>
  <si>
    <t>Šķembu pamatojuma ierīkošana fr.20-40,blīvā veidā ,novibrējot</t>
  </si>
  <si>
    <t>Šķembu pamatojuma ierīkošana fr.0-45,blīvā veidā ,novibrējot</t>
  </si>
  <si>
    <t>Šķembu pamatojuma ierīkošana fr.0-63,blīvā veidā ,novibrējot</t>
  </si>
  <si>
    <t>Smilts pamatojuma ierīkošana fr.0-63,blīvā veidā ,novibrējot</t>
  </si>
  <si>
    <t>Ģeorežģa Tensar TRIAX ieklāšana</t>
  </si>
  <si>
    <t>Neaustais ģeotekstils NW15</t>
  </si>
  <si>
    <t>Primex Primexcomposite grīda t=120 mm</t>
  </si>
  <si>
    <t>Iekšdurvju montāža saskaņā ar AR -17</t>
  </si>
  <si>
    <t>Hormann pārkraušanas mājiņa</t>
  </si>
  <si>
    <t>Hormann podests ar hidraulisko tiltu</t>
  </si>
  <si>
    <t>1.STĀVS</t>
  </si>
  <si>
    <t>Vadības sadalne</t>
  </si>
  <si>
    <t>Sadalne 800x1800x300
metāla, IP54, montāžas plate, slēdzene
kopējā jauda 6kW, 400VAC
Sadalnes apgaismojums, Rozetes uz DIN sliedes
Spēka ievada līnijas slēdzis
Akumulatoru bateriju k-ts 230VAC, 500VA
Vadības ķēžu aizsardzības automātslēdži
Transformators
Kontrolleru/ moduļu el.barošanas aizsardzības drošinātāji
Kontrolleru/ moduļu el.barošanas bloki
Motoru aizsardzības automātslēdži un kontaktori
Releju bloki ar LED moduli kontrolleru izejām
Klemmes, vadi, vadu marķēšana, vadu kanāli, montāžas palīgmateriāli
Kabeļu pieslēgumi caur klemmēm
Elektriskās principiālās shēmas</t>
  </si>
  <si>
    <t>800x1800x300</t>
  </si>
  <si>
    <t>Procesu kontrollers, modulārs/ BACnet/ IP</t>
  </si>
  <si>
    <t>PXC200-E.D</t>
  </si>
  <si>
    <t>Operatora panelis</t>
  </si>
  <si>
    <t>PXM20-E</t>
  </si>
  <si>
    <t>TX OPEN RS232/485 integrācijas modulis</t>
  </si>
  <si>
    <t>TXI1.OPEN</t>
  </si>
  <si>
    <t>Tīkla barošanas modulis</t>
  </si>
  <si>
    <t>TXS1.12F10</t>
  </si>
  <si>
    <t>Tīkla komunikācijas modulis</t>
  </si>
  <si>
    <t>TXS1.EF10</t>
  </si>
  <si>
    <t>IO modulis, universāls, UI8</t>
  </si>
  <si>
    <t>TXM1.8U</t>
  </si>
  <si>
    <t>IO modulis, digitāls, DI16</t>
  </si>
  <si>
    <t>TXM1.16D</t>
  </si>
  <si>
    <t>IO modulis, releju izejas, RO6</t>
  </si>
  <si>
    <t>TXM1.6R</t>
  </si>
  <si>
    <t>Modbus RS-485 / TCP/IP pārveidotājs</t>
  </si>
  <si>
    <t>EDW100</t>
  </si>
  <si>
    <t>Frekvenču pārveidotājs, 200-240V1AC, 47-63Hz, 0.75 kW, IP20, filtrs C1, BOP, Modbus RTU</t>
  </si>
  <si>
    <t>6SL3210-5BB17-5BV1</t>
  </si>
  <si>
    <t>Kontrolleru programmēšanas darbi</t>
  </si>
  <si>
    <t>Operatora paneļa programmēšanas darbi</t>
  </si>
  <si>
    <t>PN iekārtu integrēšana</t>
  </si>
  <si>
    <t>Siltummezgla iekārtu integrēšana</t>
  </si>
  <si>
    <t>Aukstuma ražošanas iekārtas (Chiller) integrēšana</t>
  </si>
  <si>
    <t>Gisa mitruma sagatavošanas iekārtas integrēšana</t>
  </si>
  <si>
    <t>Centrālā akumulatoru bateriju sistēmas integrēšana</t>
  </si>
  <si>
    <t>Elektrības skaitītāju nolasīšana</t>
  </si>
  <si>
    <t>Lauka iekārtas</t>
  </si>
  <si>
    <t>Gaismas spilgtuma devējs, 20000 lux, 4-20mA</t>
  </si>
  <si>
    <t>LLO/20k</t>
  </si>
  <si>
    <t>Telpas temperatūras devējs, NTC 10k, 0...50 °C</t>
  </si>
  <si>
    <t>QAA2030</t>
  </si>
  <si>
    <t>Gaisa temperatūras um mitruma devējs, −40...+70 °C, 0...100 % r. h., 0-10V un āra montāžas piederumi</t>
  </si>
  <si>
    <t>QFA3160 + AQF3100</t>
  </si>
  <si>
    <t>Gaisa temperatūras um mitruma devējs, −40...+70 °C, 0...100 % r. h., 4-20mA, displejs</t>
  </si>
  <si>
    <t>QFA3171D</t>
  </si>
  <si>
    <t>Rokas slēdzis ventilatoru ieslēgšanai</t>
  </si>
  <si>
    <t>Lauka iekārtu montāžas papildmateriāli</t>
  </si>
  <si>
    <t>Sadalne 600x800x250
metāla, IP54, montāžas plate, slēdzene, 
kopējā jauda 3kW, 230VAC
Sadalnes apgaismojums, Rozetes uz DIN sliedes
Spēka ievada līnijas slēdzis
Vadības ķēžu aizsardzības automātslēdži
Kontrolleru/ moduļu el.barošanas aizsardzības drošinātāji
Kontrolleru/ moduļu el.barošanas bloki
Releju bloki ar LED moduli kontrolleru izejām
Klemmes, vadi, vadu marķēšana, vadu kanāli, montāžas palīgmateriāli
Kabeļu pieslēgumi caur klemmēm
Elektriskās principiālās shēmas</t>
  </si>
  <si>
    <t>600x800x250</t>
  </si>
  <si>
    <t>Programmējams kontrollers PFC200; FG2; 2x ETHERNET, RS-232/-485</t>
  </si>
  <si>
    <t>750-8202/000-012</t>
  </si>
  <si>
    <t>Barošanas modulis 24 VDC/ 230 VAC</t>
  </si>
  <si>
    <t>750-602</t>
  </si>
  <si>
    <t>DALI Multi-Master komunikāciju modulis</t>
  </si>
  <si>
    <t>753-647</t>
  </si>
  <si>
    <t>Barošanas modulis DC 18V/ 1.1A priekš 753-647 DALI</t>
  </si>
  <si>
    <t>787-1007</t>
  </si>
  <si>
    <t>Kopnes gala modulis</t>
  </si>
  <si>
    <t>750-600</t>
  </si>
  <si>
    <t>8-kanālu digitālo ieeju modulis, 24 VDC, 3.0 ms</t>
  </si>
  <si>
    <t>750-430</t>
  </si>
  <si>
    <t>Skārienjūtīgs vadības panelis,10.1" 800 x 480 TFT LCD, 128 MB flash memory, 128 MB DDR2 RAM, RS-485, Ethernet</t>
  </si>
  <si>
    <t>MT8100iE</t>
  </si>
  <si>
    <t>Vadības paneļa programmēšanas darbi</t>
  </si>
  <si>
    <t>KABEĻI</t>
  </si>
  <si>
    <t>Datu tīklu kabelis, monolīts, 23AWG, ekrāns folija, LSZH</t>
  </si>
  <si>
    <t>Cat5e F/UTP</t>
  </si>
  <si>
    <t>Kabelis, lokans, PVC, ekrāns pinums, 500 V</t>
  </si>
  <si>
    <t>LiYCY 4x0,75</t>
  </si>
  <si>
    <t>Kabelis, monolīts, PVC, 500 V</t>
  </si>
  <si>
    <t>NYM-J 3x1,5</t>
  </si>
  <si>
    <t>Kabelis, lokans, PVC, 600 V</t>
  </si>
  <si>
    <t>Y-OZ 2x0,75</t>
  </si>
  <si>
    <t>Y-OZ 2x1,5</t>
  </si>
  <si>
    <t>Y-OZ 4x0,75</t>
  </si>
  <si>
    <t>Y-OZ 4x1,5</t>
  </si>
  <si>
    <t>Y-OZ 5x0,75</t>
  </si>
  <si>
    <t>Kabelis, lokans, PVC, 500 V, ekrāns pinums</t>
  </si>
  <si>
    <t>YSLYCY-JZ 3x2,5</t>
  </si>
  <si>
    <t>Plastmasas caurules ar vidēju mehānisko izturību (ar montāžas palīgmateriāliem)</t>
  </si>
  <si>
    <t>EVOEL SM</t>
  </si>
  <si>
    <t>Gofrētas caurules ar vidēju mehānisko izturību (ar montāžas palīgmateriāliem)</t>
  </si>
  <si>
    <t>EVOEL FM</t>
  </si>
  <si>
    <t>Plastmasas kabeļu kanāli (ar montāžas palīgmateriāliem)</t>
  </si>
  <si>
    <t>Plastmasas caurules, āra izpildījuma, UV noturīgas (ar montāžas palīgmateriāliem)</t>
  </si>
  <si>
    <t>Metāla profili kabeļu instalācijai</t>
  </si>
  <si>
    <t>Kabeļu plaukts, 60x200 mm (ar montāžas palīgmateriāliem)</t>
  </si>
  <si>
    <t>MEKA KS20-200</t>
  </si>
  <si>
    <t>Savienojumu kārbas</t>
  </si>
  <si>
    <t>Kabeļu montāžas papildmateriāli</t>
  </si>
  <si>
    <t>Kabeļu marķēšanas materiāli (plastikāta)</t>
  </si>
  <si>
    <t>Iekārtu marķēšanas materiāli (plastikāta)</t>
  </si>
  <si>
    <t>VIZUALIZĀCIJAS PROGRAMMATŪRA</t>
  </si>
  <si>
    <t>Montāžas materiāli, programmēšana</t>
  </si>
  <si>
    <t>Sienu šķērsojumi, urbšana</t>
  </si>
  <si>
    <t>Ugunsdrošais materiāls sienu šķērsojumu aizpildīšanai</t>
  </si>
  <si>
    <t>Sistēmas ieregulēšana un palaišana</t>
  </si>
  <si>
    <t>Personāla apmācība</t>
  </si>
  <si>
    <t>Izpilddokumentācija</t>
  </si>
  <si>
    <t>VAS</t>
  </si>
  <si>
    <t>Pamatne betona bruģakmens segumam zem stāvvietas</t>
  </si>
  <si>
    <t>Salizturīgā dren.smilts slāņa kf=1m/dnn izbūve  h min=50 cm</t>
  </si>
  <si>
    <t>Slīpo ceļa apmaļu komplekts (1 labā + 1 kreisā) BR100.30/22.15</t>
  </si>
  <si>
    <t>Velostatīva Pusloka SIA Uhh Design velosipēdiem uzstādīšana</t>
  </si>
  <si>
    <t>C11-500-400</t>
  </si>
  <si>
    <t>C22-500-1100</t>
  </si>
  <si>
    <t>750W</t>
  </si>
  <si>
    <t>200W</t>
  </si>
  <si>
    <t>Gaisa pūtējs komplektā ar stiprinājumiem, vadības bloku un automātiku</t>
  </si>
  <si>
    <t>Gaisa pūtēju apsaistes komplekts ( Bypass vārsts BPV10; vārsts ar elektrisko piedziņu TBVC20 + SD230; lodveida ventilis AV 20)</t>
  </si>
  <si>
    <t>Dn15 Kvs=2.5</t>
  </si>
  <si>
    <t>Gaisa apstrādes agregāts "PN-1"; Pieplūdes ventilators: L=8980m³/h; H=280Pa; Nosūces ventilators: L=7540m³/h; H=280Pa;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</si>
  <si>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"PN-2"; Pieplūdes ventilators: L=5050m³/h; H=260Pa; Nosūces ventilators: L=5040m³/h; H=200Pa;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</si>
  <si>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"PN-3"; Pieplūdes ventilators: L=22440m³/h; H=310Pa; Nosūces ventilators: L=22400m³/h;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</si>
  <si>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"PN-4"; Pieplūdes ventilators: L=15670m³/h; H=310Pa; Nosūces ventilators: L=15760m³/h;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</si>
  <si>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300x100</t>
  </si>
  <si>
    <t>500x300</t>
  </si>
  <si>
    <t>800x500</t>
  </si>
  <si>
    <t>900x600</t>
  </si>
  <si>
    <t>900x900</t>
  </si>
  <si>
    <t>1200x600</t>
  </si>
  <si>
    <t>1200x1200</t>
  </si>
  <si>
    <t>1800x600</t>
  </si>
  <si>
    <t>1800x1200</t>
  </si>
  <si>
    <t>2500x600</t>
  </si>
  <si>
    <t>2500x800</t>
  </si>
  <si>
    <t>2500x1200</t>
  </si>
  <si>
    <t xml:space="preserve">Tekstila difuzors C800/32000 FB M/NMS-2/LG </t>
  </si>
  <si>
    <t>Tekstila difuzors C400/17000 FB/NMS-2/LG</t>
  </si>
  <si>
    <t>1100x800</t>
  </si>
  <si>
    <t>1400x800</t>
  </si>
  <si>
    <t>FD-300x100</t>
  </si>
  <si>
    <t>FD-800x500</t>
  </si>
  <si>
    <t>FD-900x900</t>
  </si>
  <si>
    <t>FD-600-600-630</t>
  </si>
  <si>
    <t>FD-800-800-800</t>
  </si>
  <si>
    <t>FD-1900x1000</t>
  </si>
  <si>
    <t>Spilt sistēmas āra un iekšas bloks komplektā ar stiprinājumiem un iekārtas automātika ar Modbus TCP/IP vai Bacnet IP savienojumu</t>
  </si>
  <si>
    <t>STAD Dn25 Kvs=8.7</t>
  </si>
  <si>
    <t>STAF Dn80 Kvs=120</t>
  </si>
  <si>
    <t>42x19mm</t>
  </si>
  <si>
    <t>Vadības kabeļi mitrināšanas vārstiem un devējiem</t>
  </si>
  <si>
    <t>3000L</t>
  </si>
  <si>
    <t>Sadalne.v/a., IP31, rūpnieciski komplektējama līdz 400A, 420/240V IK08, 50hz,  montāžai pie sienas.  Ikm3&lt; 10kA, Ikm1&lt; 5kA  Metāla korpuss.  komplektā ar automātiku pēc dotās shēmas</t>
  </si>
  <si>
    <t xml:space="preserve"> Pārslēdzis 10A, z.a. ar kārbu IP 44</t>
  </si>
  <si>
    <t>Kabelis NYY-J 5x35</t>
  </si>
  <si>
    <t>Kabelis NHXH-J E90-2x1.5</t>
  </si>
  <si>
    <t>Kontaktligzda ar zem.,16A,v.a, L+N+PE, ar kārbu IP44.</t>
  </si>
  <si>
    <t>Termoregulātors v/a IP44</t>
  </si>
  <si>
    <t>Ventilācijas sadalne</t>
  </si>
  <si>
    <t xml:space="preserve"> Kabeļu renes ugunsdroša Pagrieziens  60x60</t>
  </si>
  <si>
    <t>Cinkota gaismas renes Pagrieziens 60x70</t>
  </si>
  <si>
    <t>Cinkota gaismas trepe Pagrieziens 60x60</t>
  </si>
  <si>
    <t>Cinkotas kabeļu trepes pagrieziens 500/300</t>
  </si>
  <si>
    <t>Dalīta gala apdare ar līmi SEH5 5x15-59mm; 5x4-70mm²</t>
  </si>
  <si>
    <t>Dalīta gala apdare ar līmi SEH5 5x100...42mml 5x95...240mm²</t>
  </si>
  <si>
    <t>Zibensuztvērējstienis, izolēts , ar kronšteinu bitumena jumta, līdz 2m</t>
  </si>
  <si>
    <t>piegādā un uzstāda pasūtītājs</t>
  </si>
  <si>
    <t>675,4</t>
  </si>
  <si>
    <t>rullis</t>
  </si>
  <si>
    <t>Zemējuma ierīkošana</t>
  </si>
  <si>
    <t>Tranšeja horizontālam zemēšanas kontūram</t>
  </si>
  <si>
    <t>Horizontālā zemētāja montāža tranšejā</t>
  </si>
  <si>
    <t>Kabeļu ieeju noblīvēšana</t>
  </si>
  <si>
    <t>Horizontālā zemētāja montāža telpās</t>
  </si>
  <si>
    <t>40</t>
  </si>
  <si>
    <t>Vertikālā zemētāja dziļumā  līdz 5 m montāža</t>
  </si>
  <si>
    <t>16</t>
  </si>
  <si>
    <t>Zemējuma vads H07V-K 1x185mm</t>
  </si>
  <si>
    <t>Kabeļu aizsardzības caurule d=110, zemē guldāmā, 1250N</t>
  </si>
  <si>
    <t>0,4kV KL</t>
  </si>
  <si>
    <t>Tranšejas rakšana un aizbēršana viena līdz divu kabeļu (caurules) gūldīšanai 0.7m dziļumā</t>
  </si>
  <si>
    <t>Tranšejas rakšana un aizbēršana piecu līdz astoņu kabeļu (caurules) gūldīšanai 0.7m dziļumā</t>
  </si>
  <si>
    <t>Tranšejas rakšana un aizbēršana viena līdz divu kabeļu (caurules) gūldīšanai 1m dziļumā</t>
  </si>
  <si>
    <t>Tranšejas rakšana un aizbēršana piecu līdz astoņu kabeļu (caurules) gūldīšanai 1m dziļumā</t>
  </si>
  <si>
    <t>Kabeļu aizsargcaurules d=līdz 110 mm ieguldīšana gatavā tranšejā</t>
  </si>
  <si>
    <t>ZS kabeļa līdz 35 mm2 ieguldīšana gatavā tranšejā</t>
  </si>
  <si>
    <t>ZS kabeļa līdz 35 mm2 ievēršana caurulē</t>
  </si>
  <si>
    <t>ZS kabeļa 185 mm2 un lielāka ieguldīšana gatavā tranšejā</t>
  </si>
  <si>
    <t>ZS kabeļa 185 mm2 un lielāka ievēršana caurulē</t>
  </si>
  <si>
    <t>ZS kabeļa 185 mm2 un lielāka gala apdare</t>
  </si>
  <si>
    <t>Kabelis NYY-J 4x240mm2 6/1kV</t>
  </si>
  <si>
    <t>Kabelis NYY-J 3x2.5mm2 6/1kV</t>
  </si>
  <si>
    <t>Kabeļu aizsardzības caurule d=110, zemē guldāmā, 1250N Evocab super HARD</t>
  </si>
  <si>
    <t>80</t>
  </si>
  <si>
    <t>Kabeļu aizsardzības caurule d=75, zemē guldāmā, 750N Evocab super HARD</t>
  </si>
  <si>
    <t>35</t>
  </si>
  <si>
    <t>Kabeļu aizsardzības caurule d=110, zemē guldāmā, 750N Evocab r HARD</t>
  </si>
  <si>
    <t>109</t>
  </si>
  <si>
    <t>Dalīta gala apdare ar līmi SEH4 4x95-36mm; 4x120-300mm²</t>
  </si>
  <si>
    <t>12</t>
  </si>
  <si>
    <t>Palīgmateriāli (Savienojumi, stiprinājumi, u.c)</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</si>
  <si>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</si>
  <si>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</si>
  <si>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</si>
  <si>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</si>
  <si>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</si>
  <si>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</si>
  <si>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</si>
  <si>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</si>
  <si>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Piekļuves  kontrole un EDS sistēma</t>
  </si>
  <si>
    <t>Būvniecības koptāme</t>
  </si>
  <si>
    <t xml:space="preserve">Būves nosaukums: </t>
  </si>
  <si>
    <t xml:space="preserve">Objekta nosaukums: </t>
  </si>
  <si>
    <t xml:space="preserve">Objekta adrese: </t>
  </si>
  <si>
    <t>Tāme sastādīta 2018.gada tirgus cenās, pamatojoties uz SIA „Baltex Group” būvprojekta rasējumiem un darbu apjomiem</t>
  </si>
  <si>
    <t>Kopsav.tāmes Nr.</t>
  </si>
  <si>
    <t>Objekta nosaukums</t>
  </si>
  <si>
    <t>Objekta izmaksas            (euro)</t>
  </si>
  <si>
    <t>Vispārējie būvdarbi</t>
  </si>
  <si>
    <t>Specializētie darbi-iekšējie tīkli, sistēmas</t>
  </si>
  <si>
    <t>Specializētie darbi-ārējie tīkli, sistēmas</t>
  </si>
  <si>
    <t xml:space="preserve"> Kopā (bez PVN)</t>
  </si>
  <si>
    <t>Kopsavilkuma aprēķini pa darbu vai konstruktīvo elementu veidiem Nr. 1</t>
  </si>
  <si>
    <t>Par kopējo summu, euro</t>
  </si>
  <si>
    <t>Kopējā darbietilpība, c/h</t>
  </si>
  <si>
    <t>Kods, tāmes Nr.</t>
  </si>
  <si>
    <t>Būvdarbu veids vai konstruktīvā elementa nosaukums</t>
  </si>
  <si>
    <t>Tāmes izmaksas (euro)</t>
  </si>
  <si>
    <t>Tai skaitā</t>
  </si>
  <si>
    <t>Darbietilpība (c/h)</t>
  </si>
  <si>
    <t>darba alga (euro)</t>
  </si>
  <si>
    <t>būvizstrādājumi (euro)</t>
  </si>
  <si>
    <t>mehānismi (euro)</t>
  </si>
  <si>
    <t>1,1</t>
  </si>
  <si>
    <t>1,2</t>
  </si>
  <si>
    <t>1,3</t>
  </si>
  <si>
    <t>1,4</t>
  </si>
  <si>
    <t>1,6</t>
  </si>
  <si>
    <t>1,7</t>
  </si>
  <si>
    <t>1,8</t>
  </si>
  <si>
    <t>1,9</t>
  </si>
  <si>
    <t>1,10</t>
  </si>
  <si>
    <t>1,11</t>
  </si>
  <si>
    <t>Virsizdevumi</t>
  </si>
  <si>
    <t>tai skaitā darba aizsardzība</t>
  </si>
  <si>
    <t>Peļņa</t>
  </si>
  <si>
    <t>Kopā bez PVN</t>
  </si>
  <si>
    <t>2,13</t>
  </si>
  <si>
    <t>2,12</t>
  </si>
  <si>
    <t>2,11</t>
  </si>
  <si>
    <t xml:space="preserve">Ugunsgrēka atklāšanas un trauksmes signalizācijas sistēma </t>
  </si>
  <si>
    <t>2,10</t>
  </si>
  <si>
    <t>2,9</t>
  </si>
  <si>
    <t>2,8</t>
  </si>
  <si>
    <t>2,7</t>
  </si>
  <si>
    <t>2,6</t>
  </si>
  <si>
    <t>2,5</t>
  </si>
  <si>
    <t>2,4</t>
  </si>
  <si>
    <t>2,3</t>
  </si>
  <si>
    <t>2,2</t>
  </si>
  <si>
    <t>2,1</t>
  </si>
  <si>
    <t>materiāli (euro)</t>
  </si>
  <si>
    <t>Kopsavilkuma aprēķini pa darbu vai konstruktīvo elementu veidiem Nr. 2</t>
  </si>
  <si>
    <t>Kopsavilkuma aprēķini pa darbu vai konstruktīvo elementu veidiem Nr. 3</t>
  </si>
  <si>
    <t>3,1</t>
  </si>
  <si>
    <t>3,2</t>
  </si>
  <si>
    <t>3,3</t>
  </si>
  <si>
    <t>3,4</t>
  </si>
  <si>
    <t>3,5</t>
  </si>
  <si>
    <t>3,6</t>
  </si>
  <si>
    <t>Kopsavilkuma aprēķini pa darbu vai konstruktīvo elementu veidiem Nr. 4</t>
  </si>
  <si>
    <t>4,1</t>
  </si>
  <si>
    <t>Pamatu plātne papīra presei BK 16,6</t>
  </si>
  <si>
    <t>Smilts pamatojuma izveidošana</t>
  </si>
  <si>
    <t>Pamatu betonēšana</t>
  </si>
  <si>
    <t xml:space="preserve">  betons C25/30 XC2 XF3</t>
  </si>
  <si>
    <t>Pamatu plātne tehnoloģiskai iekārtai BK 16,7</t>
  </si>
  <si>
    <t>1 un 2. stāva tērauda pārsedžu, vertikālo stinguma saišu un tērauda kolonnas(BK-07.1)</t>
  </si>
  <si>
    <t>5a</t>
  </si>
  <si>
    <t>5b</t>
  </si>
  <si>
    <t>Konstrukciju betonēšana</t>
  </si>
  <si>
    <t xml:space="preserve">  betons C40/50</t>
  </si>
  <si>
    <t>Kolonnas DZK-8.1 izgatavošana un uzstādīšana (ieskaitot ieliekamās detaļas)</t>
  </si>
  <si>
    <t>Kolonnas DZK-8.2 izgatavošana un uzstādīšana (ieskaitot ieliekamās detaļas)</t>
  </si>
  <si>
    <t>Kolonnas DZK-22.2 izgatavošana un uzstādīšana (ieskaitot ieliekamās detaļas)</t>
  </si>
  <si>
    <t>Stūru aizsardzības līstes uzstādīšana</t>
  </si>
  <si>
    <t>3,7</t>
  </si>
  <si>
    <t>Ārējie elektrotīkli-KTA</t>
  </si>
  <si>
    <t>10kV KL izbūve</t>
  </si>
  <si>
    <t>1.1</t>
  </si>
  <si>
    <t>Tranšeja - bedre kabeļa vai citu apakšzemes komunikāciju apsekošanai (šurfēšana)</t>
  </si>
  <si>
    <t>1.2</t>
  </si>
  <si>
    <t>Tranšeja - bedre VS uzmavām</t>
  </si>
  <si>
    <t>1.3</t>
  </si>
  <si>
    <t>Tranšejas rakšana un aizbēršana trīs līdz četru kabeļu (caurules) gūldīšanai 0.7m dziļumā</t>
  </si>
  <si>
    <t>1.4</t>
  </si>
  <si>
    <t>Tranšejas rakšana un aizbēršana trīs līdz četru kabeļu (caurules) gūldīšanai 1m dziļumā</t>
  </si>
  <si>
    <t>1.5</t>
  </si>
  <si>
    <t>Kabeļa mehāniskā aizsarzība ar lentveida vai rievzobu profiliem</t>
  </si>
  <si>
    <t>1.6</t>
  </si>
  <si>
    <t>Kabeļu aizsargcaurules d=125 līdz 160 mm ieguldīšana gatavā tranšejā</t>
  </si>
  <si>
    <t>1.7</t>
  </si>
  <si>
    <t>Kabeļu aizsargcaurules d=līdz 160 mm montāža</t>
  </si>
  <si>
    <t>1.8</t>
  </si>
  <si>
    <t>VS 3 dzīslu kabeļa 120 - 240 mm2 montāža uz plauktiem, kabeļu tuneļos, kanālos</t>
  </si>
  <si>
    <t>1.9</t>
  </si>
  <si>
    <t>VS 3 dzīslu kabeļa 120 - 240 mm2 ieguldīšana gatavā tranšejā</t>
  </si>
  <si>
    <t>1.10</t>
  </si>
  <si>
    <t>VS 3 dzīslu kabeļa 120 - 240 mm2 montāža caurulē</t>
  </si>
  <si>
    <t>1.11</t>
  </si>
  <si>
    <t>VS 3 dzīslu plastmasas izolācijas kabeļa no 120 mm2  gala apdare</t>
  </si>
  <si>
    <t>1.12</t>
  </si>
  <si>
    <t>VS 3 dzīslu plastmasas izolācijas kabeļa no 120 mm2  savienošanas uzmavas montāža</t>
  </si>
  <si>
    <t>2.1</t>
  </si>
  <si>
    <t>Kabelis AHXCMK-WTC 3x240Al/35Cu</t>
  </si>
  <si>
    <t>2.3</t>
  </si>
  <si>
    <t>10kV savienošanas uzmava POLJ 24/3x120-240+ SMOE62800</t>
  </si>
  <si>
    <t>2.4</t>
  </si>
  <si>
    <t>Signāllenta kabeļlīnijai, platums 125 mm</t>
  </si>
  <si>
    <t>2.5</t>
  </si>
  <si>
    <t>Kabeļu aizsargprofils L 125/50(ar noloc.malām) GR0914.001</t>
  </si>
  <si>
    <t>2.6</t>
  </si>
  <si>
    <t xml:space="preserve">RSTI-5854 kabeļa adapteris
</t>
  </si>
  <si>
    <t>2.8</t>
  </si>
  <si>
    <t xml:space="preserve">Caurule D-160 zemē guldāma 750N,  </t>
  </si>
  <si>
    <t>2.9</t>
  </si>
  <si>
    <t xml:space="preserve">Caurule D-160 zemē guldāma 450N, gofrētā, lokanā </t>
  </si>
  <si>
    <t>2.10</t>
  </si>
  <si>
    <t xml:space="preserve">Caurule D-110 zemē guldāma 450N, gofrētā, lokanā </t>
  </si>
  <si>
    <t>KTA izbūve</t>
  </si>
  <si>
    <t>3.1</t>
  </si>
  <si>
    <t>Būvbedre pamatnes konteinera tipa sadalēm. piem. KTAb, KTAm u.c.</t>
  </si>
  <si>
    <t xml:space="preserve"> m2</t>
  </si>
  <si>
    <t>3.2</t>
  </si>
  <si>
    <t>3.3</t>
  </si>
  <si>
    <t>Bruģa (flizes) klājuma  ieklāšana</t>
  </si>
  <si>
    <t>3.4</t>
  </si>
  <si>
    <t>3.5</t>
  </si>
  <si>
    <t>Vertikālā zemētāja dziļumā  līdz 10 m montāža</t>
  </si>
  <si>
    <t>3.6</t>
  </si>
  <si>
    <t>Kompaktās TA (ar 2 transformatoriem) uzstādīšana gatavā būvbedrē</t>
  </si>
  <si>
    <t>3.7</t>
  </si>
  <si>
    <t>Transformatora ar jaudu no 630 kVA montāža KTA</t>
  </si>
  <si>
    <t>3.8</t>
  </si>
  <si>
    <t>4.1</t>
  </si>
  <si>
    <t>Rūpnieciski komplektējama KTAb-(8126), kas sastāv no apakšstacijas korpusa KTAb-8126 -iekšapkalpes, 10kV slēgiekārtas CCCCF+SICCCC+F-12kV ar drošinātājiem 80A F sekcijās, ar motoriem 24VDC "C" sekcijās, 10kV kabeļu saitēm starp transformatoriem 630KVA, 0.4kV ZS sadalnēm saskaņā ar principiālo shēmu ELT-3, komplektā ar industriāliem automātslēdžiem masterpact MTZ-1-08H1 un Compact NSX 160B vai ekvalilentiem, strāvmaiņiem 800/5A 3gab, ar uzskaites mezglu un el. enerģijas skaitītāju, Zemsprieguma kabeļu saiti starp transformatoriem KSA 1000A un 0.4kV sadalni KS-1 un KS-1, pārslēdzi starp KS-1 un KS-2, Pašpatēriņu saskaņā ar shēmu, apgaismojums, transformators, gaisa ventilatori, u.c, KtAb iekšējā kondicionēšanas iekārta, DC iekārta 24V DC kompletā ar vadības un automātikas ierīcēm.</t>
  </si>
  <si>
    <t>4.2</t>
  </si>
  <si>
    <t>Sausā tipa transformators  - 630 kVA - 10000 V / 420 V - Ao-Ak slēguma grupa Dyn-11 , atbilstoši EN 50588-1  C3, E3, F1, Termiskās izurības klaseF
Maksimālā apkārtējās vides temperatūra. 40 °C
Minimālā apkārtējās vides temperatūra .................................... -25 °C
Darba temperatūra : ........................................... 30 °C Schnieder elctric Trihal</t>
  </si>
  <si>
    <t>4.3</t>
  </si>
  <si>
    <t>Zemējuma plakandzelzis, cinkots  4x40 mm</t>
  </si>
  <si>
    <t>4.4</t>
  </si>
  <si>
    <t>Lenta zemējuma kontūra savienojumu hermetizācijai</t>
  </si>
  <si>
    <t>4.5</t>
  </si>
  <si>
    <t>4.6</t>
  </si>
  <si>
    <t>Smiltis</t>
  </si>
  <si>
    <t>2</t>
  </si>
  <si>
    <t>4.7</t>
  </si>
  <si>
    <t>Šķembas</t>
  </si>
  <si>
    <t>10</t>
  </si>
  <si>
    <t>4.8</t>
  </si>
  <si>
    <t>Labiekārtošana</t>
  </si>
  <si>
    <t>7</t>
  </si>
  <si>
    <t>4.9</t>
  </si>
  <si>
    <t>Bruģakmens</t>
  </si>
  <si>
    <t>30</t>
  </si>
  <si>
    <t>4.10</t>
  </si>
  <si>
    <t>Betona apmale</t>
  </si>
  <si>
    <t>38</t>
  </si>
  <si>
    <t>4.11</t>
  </si>
  <si>
    <t>Spaile zemējuma, universāla, cinkotam metālam, zemējuma elektroda d=20 mm savienošanai ar stiepli d=8-10 mm vai plakandzelzi 4x40 mm</t>
  </si>
  <si>
    <t>4.12</t>
  </si>
  <si>
    <t>Zemētājvads Cu  (izvadiem, savienošanai) d=70 mm, daudzdzīslu vadītājs</t>
  </si>
  <si>
    <t>4.13</t>
  </si>
  <si>
    <t>Kabeļu aizsardzības caurule d=110, zemē guldāmā, gofrētā, lokanā 450N</t>
  </si>
  <si>
    <t>6</t>
  </si>
  <si>
    <t>4.14</t>
  </si>
  <si>
    <t>Kontrolskaitītājs G3B.548. transformatoru apakšst. 140.F47.P2.C350.A8.L1 GR. GR0301.018</t>
  </si>
  <si>
    <t>4.15</t>
  </si>
  <si>
    <t>Hermetizācijas komplekts- Silikons universālais GR0509.001</t>
  </si>
  <si>
    <t>5</t>
  </si>
  <si>
    <t>5.1</t>
  </si>
  <si>
    <t>5.2</t>
  </si>
  <si>
    <t xml:space="preserve"> Būvuzņēmējam jādod pilna apjoma tendera cenu piedāvājums, ieskaitot palīgdarbus  un materiālus, kas nav uzrādīti apjomu sarakstā un projektā, bet ir nepieciešami projektētās ēkas būvniecībai un nodošanai ekspluatācijā.     
</t>
  </si>
  <si>
    <t>Sadalne.v/a., IP31, rūpnieciski komplektējama 800A, 420/240V IK08, 50hz  izmērs  ~1900x650x2100,  montāžai uz grīdas.  Ikm3&lt; 20kA, Ikm1&lt; 10kA Ar caurspīdīgām durvīm.  komplektā ar automātiku pēc dotās shēmas</t>
  </si>
  <si>
    <t>Sadalne.v/a., IP31, rūpnieciski komplektējama 400A, 420/240V IK08, 50hz  izmērs ~ 950x650x2100,  montāžai uz grīdas.  Ikm3&lt; 20kA, Ikm1&lt; 10kA Ar caurspīdīgām durvīm.  komplektā ar automātiku pēc dotās shēmas</t>
  </si>
  <si>
    <t>Salizturīgo smilti komunikāciju ”spilvenam”</t>
  </si>
  <si>
    <t>Kabeļu kanalizācijas celtniecība, ja cauruļu skaits blokā: 2</t>
  </si>
  <si>
    <t xml:space="preserve">Sadalne.v/a., ar iebūvētām kontaktligzdām, IP44, rūpnieciski komplektējama līdz 63A,  420/240V 50hz,  montāža pie kabeļu trepes komplektā ar montāžas plāksni VEF-2.  Ikm3&lt; 10kA, Ikm1&lt; 5kA </t>
  </si>
  <si>
    <t>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</si>
  <si>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</si>
  <si>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Virsapmetuma
Rindu skaits  2
Moduļu skaits  36
Caurspīdīgs pārklājs/durvis  Jā
Korpusa materiāls  Plastmasa
Augstums  460 mm
Platums  448 mm
Dziļums  160 mm
DIN-sliede  Jā
Krāsa  Pelēks
RAL numurs  7035
Aizsardzības pakāpe (IP)  IP65
</t>
  </si>
  <si>
    <t>k-ts</t>
  </si>
  <si>
    <t>Pretuguns lenta</t>
  </si>
  <si>
    <t>Pretuguns manžeta uz OD110 cauruļvada</t>
  </si>
  <si>
    <t>Pretuguns manžeta uz OD50 cauruļvada</t>
  </si>
  <si>
    <t>Brīvi stāvošs invalīdu klozetpods ar skrūvēm, skalošanas kasti, pievienošanas caurulēm, sēdrinķi, cieto vāku, speciālajiem rokturiem un stiprinājumiem, ar vertikālo izvadu, balts</t>
  </si>
  <si>
    <t>Brīvi stāvošs klozetpods komplektā ar skrūvēm, skalošanas kasti, pievienošanas caurulēm, sēdrinķi, cieto vāku, ar vertikālo izvadu, balts</t>
  </si>
  <si>
    <t>26a</t>
  </si>
  <si>
    <t>Sola at atzveltni un roku balstiem uzstādīšana "Egeo" vai ekvivalents</t>
  </si>
  <si>
    <t>Atkritumu tvertnes uzstādīšana "Milenium 80L Cowl Top" vai ekvivalents</t>
  </si>
  <si>
    <t>26b</t>
  </si>
  <si>
    <t>CTC 12 dz., SM</t>
  </si>
  <si>
    <t>Optiska kabeļa motnāžas kārba ar pigtejliem un LC duplex konektoriem</t>
  </si>
  <si>
    <t>12 dz.</t>
  </si>
  <si>
    <t>Kabeļu kanalizācijas celtniecība vai papildināšana, ja cauruļu skaits blokā: 2</t>
  </si>
  <si>
    <t>Optiska kabeļa montāžas kārbas uzstādīšana</t>
  </si>
  <si>
    <t>Materiālu izmaksas  ELT daļas vajadzībām</t>
  </si>
  <si>
    <t>Darbu izmaksas  ELT daļas vajadzībām</t>
  </si>
  <si>
    <t>Dzesēšanas čillers komplektā ar hidromoduli, akumulācijas tvertni, un iekārtas automātika ar Modbus TCP/IP vai Bacnet IP savienojumu.</t>
  </si>
  <si>
    <t>Gaisa mitrināšanas iekārta komplektā ar ūdens filtrēšanas, sagatavošanas un attīrīšanas sistēmu, reverso osmozi ar nerūsējošā tērauda kolonnām, ūdens uzskaiti un akumulāciju ar ultraskaņas tipa ūdens līmeņa sensoru, nerūsējošā tērauda bezeļļas aukstspiediena sūkni un gaisa mitrināšanas un kontroles vadības sistēmu ar sadalījumu pa zonām, automātikas nodrošinājumu ar Modbus TCP/IP vai Bacnet IP savienojumu.</t>
  </si>
  <si>
    <t>Gaisa mitrināšanas mitruma sadalīšanas elementi telpā ar 8 sprauslām un ventilatoru</t>
  </si>
  <si>
    <t>Sistēmas dezinfekcija</t>
  </si>
  <si>
    <t>Ūdens analīžu veikšana</t>
  </si>
  <si>
    <t>122a</t>
  </si>
  <si>
    <t>Cinkots kabeļu grīdas kanāls  60x40, C3</t>
  </si>
  <si>
    <t>Cinkota gaismas sliede  63x100, E-line Trilux</t>
  </si>
  <si>
    <t>Lietus ūdens notekas 100mm</t>
  </si>
  <si>
    <t>Kravas pārkraušanas platforma BK 16,8</t>
  </si>
  <si>
    <t xml:space="preserve">Deformācijas šuves izbūve </t>
  </si>
  <si>
    <t>Būvbedres un tranšejas aizbēršana ar buldozeru ar pievesto smilti pamatiem ar blietēšanu, smilts filtrācijas koef.≥1m/dn</t>
  </si>
  <si>
    <t>Būvbedres un tranšejas aizbēršana ar rokām ar pievesto smilti pamatiem ar blietēšanu, smilts filtrācijas koef.≥1m/dn</t>
  </si>
  <si>
    <t>Modificēta bitumena ruļļu seguma apakšklājs (SBS, EPP, biezums ≥ 2,8mm, svars  ≥ 3kg/m2)  , propāns, palīgiekārtas k=1,17</t>
  </si>
  <si>
    <t>Modificēta bitumena ruļļu seguma virsklājs (SBS, EKP, biezums ≥ 4mm, svars  ≥ 5kg/m2) , propāns, palīgiekārtas k=1,17</t>
  </si>
  <si>
    <t>Telfera  tērauda konstrukcijas (BK-06.1)</t>
  </si>
  <si>
    <t>Klātbūtnes sensors, IP20,  Steinel PC PRO Dual HF vai ekvivalents, augstfrekvences, z/a</t>
  </si>
  <si>
    <t>Klātbūtnes sensors, IP54,  Steinel PC PRO IR Quattro vai ekvivalents, v/a augstfrekvences</t>
  </si>
  <si>
    <t xml:space="preserve">Klātbūtnes sensors, IP20,  Steinel PC PRO HF 360  vai ekvivalents, z/a augstfrekvences </t>
  </si>
  <si>
    <t>Klātbūtnes sensors, IP54,  Steinel PC PRO HF 360 vai ekvivalents, z/a augstfrekvences</t>
  </si>
  <si>
    <t>Klātbūtnes sensors, IP54,  Steinel PC PRO IR Quattro SLIM vai ekvivalents, v/a augstfrekvences</t>
  </si>
  <si>
    <t>Kontaktligzdu Grīdas kārba 6-v 72x199x199mm OptiLine 45  vai ekvivalents ar 6gab kontaktligzdām .</t>
  </si>
  <si>
    <t>Aizsargcaurule , 750N, D=160mm</t>
  </si>
  <si>
    <t>Aizsargcaurule , 750N, D=110mm</t>
  </si>
  <si>
    <t>Aizsargcaurule, 750N, D=50mm</t>
  </si>
  <si>
    <t>Aizsargcaurule , 450N, D=40mm</t>
  </si>
  <si>
    <t xml:space="preserve">Gluda caurule D=63mm 750N  pelēka </t>
  </si>
  <si>
    <t xml:space="preserve">Gluda caurule D=40mm 750N  pelēka </t>
  </si>
  <si>
    <t>Aruba 3810M 48G (JL074A) PoE+ vai ekvivalents</t>
  </si>
  <si>
    <t>HPE Aruba 3810M 4SFP+ Module vai ekvivalents</t>
  </si>
  <si>
    <t>Aruba X372 54VDC 1050W 110-240VAC Power Supply (JL087A) vai ekvivalents</t>
  </si>
  <si>
    <t>Tērauda radiators Purmo "Compact"  vai ekvivalents komplektā ar montāžas stiprinājumiem, atgaisotāju, korķiem</t>
  </si>
  <si>
    <t>Tērauda radiators Purmo "Compact" vai ekvivalents komplektā ar montāžas stiprinājumiem, atgaisotāju, korķiem</t>
  </si>
  <si>
    <t>Zehnder ZIP ECO 6m  vai ekvivalents</t>
  </si>
  <si>
    <t>Zehnder ZIP ECO 5m vai ekvivalents</t>
  </si>
  <si>
    <t>Zehnder ZIP 4m vai ekvivalents</t>
  </si>
  <si>
    <t>Zehnder VSRK-25 plūsmas regulat. vai ekvivalents kompl. ar atgaitas vārstu DN25 , PN 16</t>
  </si>
  <si>
    <t>Honeywell CM707  vai ekvivalents Telpas programmējams kontrolieris</t>
  </si>
  <si>
    <t>SWS12 vai ekvivalents</t>
  </si>
  <si>
    <t>VOS 20 vai ekvivalents</t>
  </si>
  <si>
    <t xml:space="preserve">ALPHA2 25-40 130 vai ekvivalents </t>
  </si>
  <si>
    <t>ALPHA2 25-50 130  vai ekvivalents</t>
  </si>
  <si>
    <t>MAGNA 3 25-60 vai ekvivalents</t>
  </si>
  <si>
    <t>CBM 125-1,2 vai ekvivalents</t>
  </si>
  <si>
    <t>EAGLE F 160 vai ekvivalents</t>
  </si>
  <si>
    <t>EAGLE F 200 vai ekvivalents</t>
  </si>
  <si>
    <t>TRB-315©  vai ekvivalents</t>
  </si>
  <si>
    <t>TRB-400(C) vai ekvivalents</t>
  </si>
  <si>
    <t>SV-1-200-100 vai ekvivalents</t>
  </si>
  <si>
    <t>SV-1-300-100 vai ekvivalents</t>
  </si>
  <si>
    <t>SV-1-500-300 vai ekvivalents</t>
  </si>
  <si>
    <t>SV-1-800-500 vai ekvivalents</t>
  </si>
  <si>
    <t>SV-1-1000-500 vai ekvivalents</t>
  </si>
  <si>
    <t>USS/I-1900-1000 vai ekvivalents</t>
  </si>
  <si>
    <t>ALGc 300-100+TRGc 300-100-160 vai ekvivalents</t>
  </si>
  <si>
    <t>SLBGU 630 1500 100 vai ekvivalents</t>
  </si>
  <si>
    <t>IGC-125 vai ekvivalents</t>
  </si>
  <si>
    <t>Minerālvates siltumizolācija "Isover" CLIMCOVER CR1 ALU2  vai ekvivalents</t>
  </si>
  <si>
    <t>UTK/C-400-400-400 vai ekvivalents</t>
  </si>
  <si>
    <t>UTK/C-500-500-500 vai ekvivalents</t>
  </si>
  <si>
    <t>UTK/C-800-800-800 vai ekvivalents</t>
  </si>
  <si>
    <t>UTK/R-500x300 vai ekvivalents</t>
  </si>
  <si>
    <t>CADENZA 2000-800-2450 vai ekvivalents</t>
  </si>
  <si>
    <t>CADENZA 2200-800-2450 vai ekvivalents</t>
  </si>
  <si>
    <t>SLBGU 500 1500 100 vai ekvivalents</t>
  </si>
  <si>
    <t>SLCU 200 1200 100 vai ekvivalents</t>
  </si>
  <si>
    <t>SLCU 630 1200 100 vai ekvivalents</t>
  </si>
  <si>
    <t>SLCU 800 1200 100 vai ekvivalents</t>
  </si>
  <si>
    <t>SORDO-P 1000-2000 vai ekvivalents</t>
  </si>
  <si>
    <t>Minerālvates siltumizolācija "Isover" CLIMCOVER CR2 ALU2  vai ekvivalents</t>
  </si>
  <si>
    <t>PTS/B-100 vai ekvivalents</t>
  </si>
  <si>
    <t>PTS/B-125 vai ekvivalents</t>
  </si>
  <si>
    <t>PTS/B-160 vai ekvivalents</t>
  </si>
  <si>
    <t>PTS/B-200 vai ekvivalents</t>
  </si>
  <si>
    <t>PTS/B-250 vai ekvivalents</t>
  </si>
  <si>
    <t>PTS/B-315 vai ekvivalents</t>
  </si>
  <si>
    <t>PTS/B-400 vai ekvivalents</t>
  </si>
  <si>
    <t>PTS/B-500 vai ekvivalents</t>
  </si>
  <si>
    <t>EAGLE 160-600+ALS 125-160 vai ekvivalents</t>
  </si>
  <si>
    <t>EAGLE 250-600+ALS 200-250 vai ekvivalents</t>
  </si>
  <si>
    <t>EAGLE W 400-200+ALV 400-200-160 vai ekvivalents</t>
  </si>
  <si>
    <t>PELICAN CE 200-600+ALS 160-200 vai ekvivalents</t>
  </si>
  <si>
    <t>PELICAN CE 250-600+ALS 200-250 vai ekvivalents</t>
  </si>
  <si>
    <t>KSO-100 vai ekvivalents</t>
  </si>
  <si>
    <t>KSO-125 vai ekvivalents</t>
  </si>
  <si>
    <t>USS/I-900-600 vai ekvivalents</t>
  </si>
  <si>
    <t>USS/I-1300-900 vai ekvivalents</t>
  </si>
  <si>
    <t>USS/I-1600-1400 vai ekvivalents</t>
  </si>
  <si>
    <t>USS/I-2000-1400 vai ekvivalents</t>
  </si>
  <si>
    <t>VHL 250 315 vai ekvivalents</t>
  </si>
  <si>
    <t>VHL 315 400 vai ekvivalents</t>
  </si>
  <si>
    <t>UTK/C-400-400-400+LM230A vai ekvivalents</t>
  </si>
  <si>
    <t>Jumta ventilators DHS 400E4 vai ekvivalents komplektā ar VKS pretvārstu; ātruma regulatoru; jumta kārbu un ASK pāreju</t>
  </si>
  <si>
    <t>Kanāla ventilators K 100 EC vai ekvivalents komplektā ar ātruma regulatoru</t>
  </si>
  <si>
    <t>Kanāla ventilators PRIO 160 EC vai ekvivalents komplektā ar ātruma regulatoru</t>
  </si>
  <si>
    <t>Kanāla ventilators PRIO 200 EC vai ekvivalents komplektā ar ātruma regulatoru</t>
  </si>
  <si>
    <t>FFR 125 F5 vai ekvivalents</t>
  </si>
  <si>
    <t>Honeywell aktuators vai ekvivalents M30 x 1,5mm, 230 V, 3W, 4mm</t>
  </si>
  <si>
    <t>Trīsgaitas vārsts ar elektrisko piedziņu (Belimo vai ekvivalents)</t>
  </si>
  <si>
    <t>Ūgunsdzēsības sūkņi - daudzsūkņu iekārta darba+rezerves HUNI CR 10/B vai ekvivalents, komplektā ar mazo sūkni CR 3-15 "Grundfos" vai ekvivalents, komplektā ar vadības automātiku, apsaistes cauruļvadiem, armatūru un tērauda fasondaļām</t>
  </si>
  <si>
    <t>GLAC4141CD2.HE vai ekvivalents</t>
  </si>
  <si>
    <t>Enkuru ierīkošana (Peikko PPM 39P vai ekvivalents)</t>
  </si>
  <si>
    <t>Enkuru ierīkošana (Peikko PPM 36P vai ekvivalents)</t>
  </si>
  <si>
    <t>Enkuru ierīkošana (Peikko HPM 20L vai ekvivalents)</t>
  </si>
  <si>
    <t>Hilti HIT HY M16 l=150 vai ekvivalents</t>
  </si>
  <si>
    <t>Hilti HIT HY M20 l=150 vai ekvivalents</t>
  </si>
  <si>
    <t>Sienu sendviča tipa paneļa b=200 mm RUUKI SPB 200WE ENERGY vai ekvivalents, montāža, tai skaitā visi papildelementi(stūri, cokola profili, ailu apdares elementi, skārda pieslēgumi, nosedzošie profili , stiprinājumi u.c.)</t>
  </si>
  <si>
    <t>Sienu sendviča tipa paneļa b=160 mm ar akmens vates siltumizolāciju montāža, tai skaitā visi papildelementi(stūri, cokola profili, ailu apdares elementi, skārda pieslēgumi, nosedzošie profili , stiprinājumi u.c.)RUUKKI SPB 160 WEE ENERGY vai ekvivalents</t>
  </si>
  <si>
    <t>Akmens vates (PAROC  vai ekvivalents) iestrāde   karkasā siltuma / skaņas izolācijai</t>
  </si>
  <si>
    <t>Paroc EXTRA  vai ekvivalents,100 mm</t>
  </si>
  <si>
    <t>Akmens vates (PAROC vai ekvivalents ) iestrāde   karkasā siltuma / skaņas izolācijai</t>
  </si>
  <si>
    <t>Paroc EXTRA vai ekvivalents, 100 mm</t>
  </si>
  <si>
    <t>Paroc EXTRA  vai ekvivalents,50 mm</t>
  </si>
  <si>
    <t>Termoprofila montāža RUUKKI  vai ekvivalents,h=200 t=2,5</t>
  </si>
  <si>
    <t>Ruuki vai ekvivalents, nesošais profils T153-40L-840</t>
  </si>
  <si>
    <t>ROOFROCK 50 vai ekvivalents 30mm</t>
  </si>
  <si>
    <t xml:space="preserve">ROOFROCK 30E vai ekvivalents  izol.mat. 250mm  </t>
  </si>
  <si>
    <t>ROOFROCK 80 vai ekvivalents, 40mm</t>
  </si>
  <si>
    <t>Polistirols Tenapors EXTRA vai ekvivalents, 80 mm</t>
  </si>
  <si>
    <t>Hidroizolācija no plēves, 200mkr</t>
  </si>
  <si>
    <t xml:space="preserve">Paroc SSB vai ekvivalents 50mm </t>
  </si>
  <si>
    <t xml:space="preserve">Grīdas izlīdzināšana ar Vetonit 5500 vai ekvivalents, 10 mm biezumā </t>
  </si>
  <si>
    <t xml:space="preserve">Vetonit 5500 vai ekvivalents pamatlīdzinātājs betona grīdām </t>
  </si>
  <si>
    <t>Grīdas špaktelēšana ar Vetonit 3000 vai ekvivalents, 0-5 mm 3mm biezumā</t>
  </si>
  <si>
    <t xml:space="preserve">Vetonit 3000 vai ekvivalents nobeiguma līdzinātājs </t>
  </si>
  <si>
    <t>Knauf Flaechendicht vai ekvivalents  Hidroizolācija</t>
  </si>
  <si>
    <t>DOW STYROFOAM 250 A-N  vai ekvivalents, 100mm</t>
  </si>
  <si>
    <t>Pamatu vertikālā hidroizolācija ar Mapelastic Smart vai ekvivalents</t>
  </si>
  <si>
    <t>Dziļumgrunts SAKRET TGW vai ekvivalents</t>
  </si>
  <si>
    <t>Līmēšanas un armēšanas java SAKRET BAK  vai ekvivalents</t>
  </si>
  <si>
    <t>Gruntskrāsa SAKRET PG vai ekvivalents ( zem dekoratīvā apmetuma)</t>
  </si>
  <si>
    <t>Sakret vai ekvivalents dekoratīvais apmetums</t>
  </si>
  <si>
    <t>Avārijas gaismeklis LED ~1W, izstiepts leņķis, D=100mm,H=37mm, 150lm, IP20, v/a, centrālai baterijas sistēmai</t>
  </si>
  <si>
    <t>Gaismeklis LED~ 74W, 1475x65x65mm, 9992.5lm, v/a, IP 54, IK 06  4000K, 135 lm/W, piem TRILUX E-Line G2 B LED10000-840,  kalpošanas laiks &gt;50 000H, garantija 5gadi, L80B10, CRI&gt;80</t>
  </si>
  <si>
    <t>Avārijas gaismeklis LED ~3W, plats leņķis, 222x227mm, 360lm, IP 65, v/a, centrālai baterijas sistēmai, AWEX ODB 3x1W- CB 5.9 W  vai ekvivalents</t>
  </si>
  <si>
    <t xml:space="preserve">Avārijas gaismeklis LED ~6W, plats leņķis, D=202mm, H=58mm, 600lm, IP65, v/a, centrālai baterijas sistēmai,  piem.AWEX AXNO_3W_B 6.1W </t>
  </si>
  <si>
    <t>Avārijas gaismeklis LED ~6W, plats leņķis, D=202mm, H=58mm, 600lm, IP65, v/a, centrālai baterijas sistēmai,  piem.AWEX AXNR/6W/B/SE</t>
  </si>
  <si>
    <t xml:space="preserve">Avārijas gaismeklis LED~ 1W, plats leņķis, D=100mm,H=37mm, 150lm, IP20, v/a, centrālai baterijas sistēmai,  piem.AWEX AXPU/1W/Z/CB/ADE/WH </t>
  </si>
  <si>
    <t xml:space="preserve">Avārijas gaismeklis LED ~3W, plats leņķis, 132x132x54mm, 370lm, IP41, v/a, centrālai baterijas sistēmai, piem.AWEX LV2U/3W - CB 3 W  LOVATO II </t>
  </si>
  <si>
    <t xml:space="preserve">Evakuācijas gaismeklis LED ~2W, 337x189mm iekarams, IP 44, v/a, centrālai baterijas sistēmai, FZLV 24V DC,  piem.AWEX INFINITY II ALL  </t>
  </si>
  <si>
    <t>Jika vai evivalents</t>
  </si>
  <si>
    <t>Jika Mio Hospital 64x55, Oras vai evivalents</t>
  </si>
  <si>
    <t>Oras vai evivalents</t>
  </si>
  <si>
    <t>Gaismeklis LED ~181W, 650x342x110mm, 26390lm, v/a, IP 65, IK 07  4000K, ~145.8 lm/W, piem. TRILUX Mirona Fit-Spo TB LED 26000-840,  kalpošanas laiks &gt;50 000H, garantija 5gadi, L80B10, CRI&gt;80</t>
  </si>
  <si>
    <t>Gaismeklis LED~ 9W, D=150mm, 1000lm, v/a, IP 54,  3000K, ~111 lm/W, piem. TRILUX InperlaLP C05 BR19 1000-830 01 ET, kalpošanas laiks &gt;50 000H, garantija 5gadi, L80B10, CRI&gt;80</t>
  </si>
  <si>
    <t>Gaismeklis LED ~31W, 1500x88x77mm, 5700lm, v/a, IP 66,IK 04  4000K,~ 122.56 lm/W, piem.TRILUX Olexeon 1200 B 4000-840 ET, kalpošanas laiks &gt;50 000H, garantija 5gadi, L80B10, CRI&gt;80</t>
  </si>
  <si>
    <t>Gaismeklis LED ~40W, 595x595mm, 4000lm, v/a, IP 40,  4000K, ~100 lm/W, piem. TRILUX ArimoS M73 CDP LED4000-840 ET, kalpošanas laiks &gt;50 000H, garantija 5gadi, L80B10, CRI&gt;80</t>
  </si>
  <si>
    <t>Gaismeklis LED ~35W, 1500x88x70mm, 5396lm, v/a, IP 54, IK 06  4000K, ~154 lm/W, piem. TRILUX E-Line B LED5500-840, kalpošanas laiks &gt;50 000H, garantija 5gadi, L80B10, CRI&gt;80,</t>
  </si>
  <si>
    <t>Gaismeklis LED ~36W, 1200x88x77mm, 4000lm, v/a, IP 66,IK 04  4000K, ~111 lm/W, piem. TRILUX Olexeon 1200 B 4000-840 ET,  kalpošanas laiks &gt;50 000H, garantija 5gadi, L80B10, CRI&gt;80</t>
  </si>
  <si>
    <t>Gaismeklis LED ~16W, D=150mm, 1800lm, z/a, IP 54,  4000K, ~112.4 lm/W, piem. TRILUX InperlaLP C05 HR22 1800-840 01 ET, kalpošanas laiks &gt;50 000H, garantija 5gadi, L80B10, CRI&gt;80</t>
  </si>
  <si>
    <t>Gaismeklis LED ~53W, 1500x88x77mm, 5700lm, v/a, IP 66,IK 04  4000K, ~107.53 lm/W, piem. TRILUX Olexeon 1500 B 6000-840 ET, kalpošanas laiks &gt;50 000H, garantija 5gadi, L80B10, CRI&gt;80</t>
  </si>
  <si>
    <t>Gaismeklis LED~ 18W, D=316mm, 1800lm, v/a, IP 440,  4000K, ~100 lm/W, TRILUX Onplana D09 CDP19 2000-840 01 ET, kalpošanas laiks &gt;50 000H, garantija 5gadi, L80B10, CRI&gt;80, vai ekvivalents</t>
  </si>
  <si>
    <t>Gaismeklis LED ~61W, 1203x200x45mm, 6700lm, v/a, IP 20,  4000K, ~109.81 lm/W, piem. TRILUX Lunexo H1 CDP-I 6500 840 01 ETDD, kalpošanas laiks &gt;50 000H, garantija 5gadi, L80B10, CRI&gt;80</t>
  </si>
  <si>
    <t>Gaismeklis LED ~17W, D=400mm, h=68mm, 2000lm, v/a, IP 40,  4000K, ~117.64 lm/W, piem. TRILUX PolaronIQ H2D LED2000-840, kalpošanas laiks &gt;50 000H, garantija 5gadi, L80B10, CRI&gt;80</t>
  </si>
  <si>
    <t>Gaismeklis LED ~25W, D=150mm, 2700lm, v/a, IP 54,  4000K,~ 107.95 lm/W, piem. TRILUX InperlaLP C05 HR22 2700-840 01 ET, kalpošanas laiks &gt;50 000H, garantija 5gadi, L80B10, CRI&gt;80</t>
  </si>
  <si>
    <t>Kabeļu izbūve, instalācijas un papildus materiāli</t>
  </si>
  <si>
    <t>VTS vai ekvivalents</t>
  </si>
  <si>
    <t>Kabeļa 6x0.22 instalācija</t>
  </si>
  <si>
    <t>Papildmateriāli un stiprinājumi</t>
  </si>
  <si>
    <t>Kabeļu, vadu un savienojuma kārbu instalācija:</t>
  </si>
  <si>
    <t>Videonovērošanas sistēma</t>
  </si>
  <si>
    <t>Kabelis UTP Kat.5e, iekš. instalācija</t>
  </si>
  <si>
    <t xml:space="preserve">24p Cat5e UTP B3 </t>
  </si>
  <si>
    <t>Cat5e UTP 1m</t>
  </si>
  <si>
    <t>Cat5e UTP 3m</t>
  </si>
  <si>
    <t>B3 Cat5e 4x2x0.5 LSZH (Low Smoke Zero Halogen)</t>
  </si>
  <si>
    <t xml:space="preserve">Cat5e UTP patch kabelis 1.0m </t>
  </si>
  <si>
    <t xml:space="preserve">Cat5e UTP patch kabelis 3.0m </t>
  </si>
  <si>
    <t>Patch panelis Cat5e</t>
  </si>
  <si>
    <t xml:space="preserve"> Adiabātiskā mitrināšanas sistēma CAREL, CONDAIR vai ekvivalents</t>
  </si>
  <si>
    <t>CAREL, CONDAIR vai ekvivalents</t>
  </si>
  <si>
    <t>Apsardzes un piekļuves sistēma</t>
  </si>
  <si>
    <t xml:space="preserve">Videonovērošanas sistēma </t>
  </si>
  <si>
    <t>Gultnes sagatavošana ceļiem un laukumiem,lieko grunti aizvedot uz atbērtni Saules ielā 143, Ventspilī</t>
  </si>
  <si>
    <t xml:space="preserve">Būvgružu utilizācija </t>
  </si>
  <si>
    <t>Liekās grunts aizvešana uz atbērtni, Saules ielā 143, Ventspilī</t>
  </si>
  <si>
    <t>Liekās grunts aizvešana uzatbērtni Saules ielā 143, Ventspilī</t>
  </si>
  <si>
    <t>Liekās grunts aizvešana uz pasūtītāja norādīto atbērtni Saules ielā 143, Ventspilī</t>
  </si>
  <si>
    <t xml:space="preserve">Liekās grunts aizvešana uz pasūtītāja norādīto atbērtni Saules ielā 143, Ventspilī </t>
  </si>
  <si>
    <t>Pālu 300x300 ((300x300, betons C35/45 XC2, garenstiegrojums 4xØ20) izbūve vid.apm. h=16 m.Veikt  dzelzsbetona  pāļu  nestspējas  pārbaudi  uz  statisko  slodzi 12 testa pāļiem. Pāļu galu nociršana,stiegrojuma sagatavošana režģoga betonēšanai,būvgružu savākšana,aizvešana uz atbērtni. Tehnikas mobilizācija-demobilizācija ieskaitot nepieciešamās pamatnes sagatavošanu zem tehnikas.</t>
  </si>
  <si>
    <t>Jumta kores no bitumena izbūve</t>
  </si>
  <si>
    <t>Jika, Oras vai ekvivalents</t>
  </si>
  <si>
    <t>WEB interfeiss, Bacnet IP, ar standarta un enerģijas uzskaites funkcionalitāti</t>
  </si>
  <si>
    <t>PXG3.W200-1</t>
  </si>
  <si>
    <t>Maršrutētājs, 10 porti, 10/100/ 1000 Mbit, 128MB DDR SDRAM</t>
  </si>
  <si>
    <t>RB2011UiAS-IN</t>
  </si>
  <si>
    <t>Ethernet tīkla komutators, 8 TP RJ45 porti, 10/100 Mbps</t>
  </si>
  <si>
    <t>FL SWITCH SFN 8TX-24VAC</t>
  </si>
  <si>
    <t>Sistēmas vizualizācijas, uzraudzības, vadības un datu apkopošanas programmatūras izstrāde
WEB balstīta, grafiskais pārlūks, kļūmju pārlūks, darbību reģists, datu līkņu pārlūks, datu arhivācija, 
avāriju signālu izsūtīšana uz e-pastiem,
Energo uzskaite un pārvaldība</t>
  </si>
  <si>
    <t>Lietus ūdens notekas 150mm</t>
  </si>
  <si>
    <t>Jumta lūkas JL0,6x0,9m montāža t.sk. Pieslēgumi</t>
  </si>
  <si>
    <t>BK-16,2</t>
  </si>
  <si>
    <t>Konstrukciju betonēšana, betons C35/45</t>
  </si>
  <si>
    <t>Konstrukciju betonēšana, betons C30/37</t>
  </si>
  <si>
    <t>Enkuru ierīkošana (Peikko HPM 20L)</t>
  </si>
  <si>
    <t>Koka pakāpieni 1400x300 mm</t>
  </si>
  <si>
    <t>BK-16,3</t>
  </si>
  <si>
    <t>Saliekami dzelzsbetona pakāpieni 270x1300x180 mm</t>
  </si>
  <si>
    <t>BK-16,4</t>
  </si>
  <si>
    <t>Weland pakāpieni TH6 1200x250 mm</t>
  </si>
  <si>
    <t>Weland pakāpieni TH6 1200x260 mm</t>
  </si>
  <si>
    <t>Margu uzstādīšana 2. stāva norobežojošā  konstrukcija saskaņā ar AR-22</t>
  </si>
  <si>
    <t>Projektējamais žogs no SIA "Preiss Būve". Žoga marka "NYLOFLOR 3M", stabi
"NYLOFLOR", kur viena žoga paneļa izmēri 3000x1930h mm. Tonis: RAL 7016 (pelēks) vai ekvivalents ierīkošana</t>
  </si>
  <si>
    <t>Vārtu izbūve, RAL7016,     6,2x2.0(H)m ar automātiku</t>
  </si>
  <si>
    <t>Vārtiņu izbūve, RAL7016,  1,4x2.0(H) m</t>
  </si>
  <si>
    <t>Bīdamo vārtu izbūve ar automātiku, RAL7016, 7,2x2.0(H) m</t>
  </si>
  <si>
    <t>Himalaju bērzs</t>
  </si>
  <si>
    <t>Jumta kāpnes, tērauda, karsti cinkotas, krāsotas,  h=9m montāža</t>
  </si>
  <si>
    <t>Plēve 200mkr, piem.Paroc XMV 020 bas vai ekvivalents</t>
  </si>
  <si>
    <t>Izolācijas plèves ieklâšana šuves savienojot ar līmlenti</t>
  </si>
  <si>
    <t>Jumta segums ar RUUKKI  vai ekvivalents, loksnēm. Valcprofils krāsots skārds, stiprinājumi. gar asi 12</t>
  </si>
  <si>
    <t>Siltuma skaitītājs Multical 602 ar plūsmas mērītāju Ultraflow,  Qnom. 15.0 m3/h Dn 50</t>
  </si>
  <si>
    <t>Qs=196.0kW, XB66L-SB-1-40</t>
  </si>
  <si>
    <t>Qs=78.83 kW, XB12M-1-50</t>
  </si>
  <si>
    <t>Qs=290.0 kW, XB52M-1-60</t>
  </si>
  <si>
    <t>VRG 2, Dn 15</t>
  </si>
  <si>
    <t xml:space="preserve">MAGNA 3 32-100 </t>
  </si>
  <si>
    <t xml:space="preserve">MAGNA 3 32-80 </t>
  </si>
  <si>
    <t>ALPHA 2 25-50 130</t>
  </si>
  <si>
    <t>V=80 L</t>
  </si>
  <si>
    <t>Lodveida ventilis metināmais "NAVAL"</t>
  </si>
  <si>
    <t xml:space="preserve"> Dn 25 Pn 16</t>
  </si>
  <si>
    <t>PEX 20</t>
  </si>
  <si>
    <t>PEX 40</t>
  </si>
  <si>
    <t xml:space="preserve">Grunts LARAGRUNTS divas kārtas </t>
  </si>
  <si>
    <t>Gruntējuma GF 021 viena kārta</t>
  </si>
  <si>
    <t xml:space="preserve"> UTP Kat.5e</t>
  </si>
  <si>
    <t>CQR</t>
  </si>
  <si>
    <t>Izolētas caurules Ø76/160</t>
  </si>
  <si>
    <t>Elektrometināmas tērauda caurules Ø76.1x3.2</t>
  </si>
  <si>
    <t>Izolēts paralēlais T-atzars Ø76/160 caurulei Ø139/250</t>
  </si>
  <si>
    <t>Izolēts vārsts Ø76/160, H=0.73m</t>
  </si>
  <si>
    <t>Cauruļvadu savienojuma termonosēdošā uzmava Ø160 caurulei komplektā ar 2 termonosēdošām manžetēm, PUR putu komponentes</t>
  </si>
  <si>
    <t>Izolēts līkums Ø76/160 90° (L1=1000mm; L2=1000mm)</t>
  </si>
  <si>
    <t>Izolēts līkums Ø76/160 90° (L1=1000mm; L2=1500mm)</t>
  </si>
  <si>
    <t>Izolēts vertikālais līkums Ø76/160 90° (L1=1500mm; L2=1500mm)</t>
  </si>
  <si>
    <t>Elastīgie ievadi Ø160, blīvējuma gredzens</t>
  </si>
  <si>
    <t>Gala uzmava caurulēm Ø76/160</t>
  </si>
  <si>
    <t>Betons</t>
  </si>
  <si>
    <t>Akmens vates čaulas 76x50mm; λ=0,054</t>
  </si>
  <si>
    <t>Akmens vates čaulas 76x60mm; λ=0,054</t>
  </si>
  <si>
    <t>Trotuāra seguma noņemšana</t>
  </si>
  <si>
    <t>Trotuāra seguma atjaunošana</t>
  </si>
  <si>
    <t>Ievada montāža ēkā 2xd76/160</t>
  </si>
  <si>
    <t>Ievada montāža siltummezglā 2xd76/160</t>
  </si>
  <si>
    <t>Teleskopiskas skatakas montāža</t>
  </si>
  <si>
    <t>Demontāžas darbi</t>
  </si>
  <si>
    <t>Rūpnieciski izolētu tērauda cauruļvadu demontāža</t>
  </si>
  <si>
    <t>Siltumtrases akas demontāža</t>
  </si>
  <si>
    <r>
      <t>Krūmu, koku zāģēšana,celmu laušana un transportēšana  (~10 490m</t>
    </r>
    <r>
      <rPr>
        <vertAlign val="superscript"/>
        <sz val="10"/>
        <rFont val="Times New Roman"/>
        <family val="1"/>
      </rPr>
      <t>2</t>
    </r>
    <r>
      <rPr>
        <sz val="10"/>
        <rFont val="Times New Roman"/>
        <family val="1"/>
      </rPr>
      <t>)</t>
    </r>
  </si>
  <si>
    <t>Šķembu maisījuma izbūve 0/65h=35cm</t>
  </si>
  <si>
    <t>Šķembu maisījuma izbūve 0/65h=20cm</t>
  </si>
  <si>
    <t>Šķembu maisījuma izbūve 0/45h=20cm</t>
  </si>
  <si>
    <t>Aktīvā aparatūra</t>
  </si>
  <si>
    <r>
      <rPr>
        <sz val="10"/>
        <rFont val="Times New Roman"/>
        <family val="1"/>
      </rPr>
      <t>m</t>
    </r>
  </si>
  <si>
    <r>
      <rPr>
        <sz val="10"/>
        <rFont val="Times New Roman"/>
        <family val="1"/>
      </rPr>
      <t>gab.</t>
    </r>
  </si>
  <si>
    <r>
      <rPr>
        <sz val="10"/>
        <rFont val="Times New Roman"/>
        <family val="1"/>
      </rPr>
      <t>litri</t>
    </r>
  </si>
  <si>
    <r>
      <rPr>
        <sz val="10"/>
        <rFont val="Times New Roman"/>
        <family val="1"/>
      </rPr>
      <t>vietas</t>
    </r>
  </si>
  <si>
    <t>Gruntsūdens pazemināšana (0 cikls)</t>
  </si>
  <si>
    <t>Deflektoru montāža, D=160mm</t>
  </si>
  <si>
    <t>Riģipša lūku montāža piekārtos griestos (600x600)</t>
  </si>
  <si>
    <t>Līmēšanas java SAKRET BK  vai ekvivalents</t>
  </si>
  <si>
    <t>Fasādei - Sakret FM Primer vai ekvivalents</t>
  </si>
  <si>
    <t>Sakret FC vai ekvivalenta krāsa</t>
  </si>
  <si>
    <t>Fasādes gaismeklis LED ~28W, D=154mm, H=176 2951lm, v/a, IP 65, IK 07  4000K, ~160 lm/W,  piem.WEEF DAC220 [B] LED 134-1424 , iebūvēts jumta konstrukcijā</t>
  </si>
  <si>
    <t>Fasādes gaismeklis LED ~32W, 265x210x65mm,3500lm, v/a, IP 65, IK 10  4000K, 110 lm/W,  piem.TRILUX Combial 20-RB8R/3500-740 1G1W 32 W</t>
  </si>
  <si>
    <t>Fasādes gaismeklis LED ~15W, D=263mm, H=100mm, 1970lm, v/a, IP 55, IK 10  4000K, piem. WEEF  DLS229 LED-FT 195-9527</t>
  </si>
  <si>
    <t>Fasādes gaismeklis LED ~28W, 220x150x260mm, 2952lm, v/a, IP 66, IK 07  3000K, piem.  WEEF SLS420 [E/M]  131-9544</t>
  </si>
  <si>
    <t>Fasādes gaismeklis LED ~15W, 220x150x260mm, 1476lm, v/a, IP 66, IK 07  3000K,  WEEF SLS420 [E]  131-9534 vai ekvivalents</t>
  </si>
  <si>
    <t xml:space="preserve">Fasādes gaismeklis LED~ 15W, 220x150x260mm, 1476lm, v/a, IP 66, IK 07  3000K, piem.  WEEF SLS420 [M]  131-9533 </t>
  </si>
  <si>
    <t>Avārijas gaismeklis LED ~1W, plats leņķis, 132x132x54mm, 140lm, IP41, v/a, centrālai baterijas sistēmai, piem. AWEX LV2U/1W - CB  LOVATO II</t>
  </si>
  <si>
    <t xml:space="preserve">Avārijas gaismeklis LED ~6W, plats leņķis, D=202mm, H=58mm, 620m, IP65, v/a, centrālai baterijas sistēmai,  piem.AWEX AXNU/6W/B/SE </t>
  </si>
  <si>
    <t>Gaismeklis LED ~9W, D=150mm, 1000lm, v/a, IP 54,  4000K,~ 111 lm/W, piem. TRILUX InperlaLP C05 BR19 1000-840 01 ET, kalpošanas laiks &gt;50 000H, garantija 5gadi, L80B10, CRI&gt;80, vai ekvivalents</t>
  </si>
  <si>
    <t>Gaismeklis LED ~16W, D=150mm, 1700lm, z/a, IP 54,  3000K,~ 112.4 lm/W, piem. TRILUX InperlaLP C05 HR22 1800-830 01 ET, kalpošanas laiks &gt;50 000H, garantija 5gadi, L80B10, CRI&gt;80</t>
  </si>
  <si>
    <t>Gaismeklis LED~ 50W, D=650mm, h=20mm, 6000lm, v/a, IP 40,  4000K,~ 119.98 lm/W, piem. TRILUX LateraloR H1 BLGS 6000-840 01 ETDD, kalpošanas laiks &gt;50 000H, garantija 5gadi, L80B10, CRI&gt;80</t>
  </si>
  <si>
    <t>Gaismeklis LED ~74W, 1475x65x65mm, 9996lm, v/a, IP 54, IK 06  4000K, ~135 lm/W, piem.TRILUX E-Line G2 T LED10000-840 ,  kalpošanas laiks &gt;50 000H, garantija 5gadi, L80B10, CRI&gt;80,</t>
  </si>
  <si>
    <t>Gaismeklis LED~ 41W, 1475x65x65mm, 6500lm, v/a, IP 54, IK 06  4000K, ~160 lm/W, piem.TRILUX E-Line  B LED6500-840,  kalpošanas laiks &gt;50 000H, garantija 5gadi, L80B10, CRI&gt;80, vai ekvivalents</t>
  </si>
  <si>
    <t>Gaismeklis LED ~92W, 320x342x65mm, 13195lm, v/a, IP 65, IK 08  4000K, ~143lm/W, piem. TRILUX Mirona Fit TB LED13000-840,  kalpošanas laiks &gt;50 000H, garantija 5gadi, L80B10, CRI&gt;80,</t>
  </si>
  <si>
    <t>Sadalne, komplektā ar kontroles un vadības ierīcēm, IP65, v/a, metālā korpuss</t>
  </si>
  <si>
    <t>Siltummezgla automātikas sadalne, komplektā ar kontroles un vadības ierīcēm, IP65, v/a</t>
  </si>
  <si>
    <t>Montāžas metode Zemapmetuma
Rindu skaits 3
Moduļu skaits 36
Caurspīdīgs pārklājs/durvis Nē
Korpusa materiāls Plastmasa
Augstums 581 mm
Platums 361 mm
Dziļums 99 mm
Iebūvēšanas dziļums 92 mm
DIN-sliede Jā
Krāsa Balts
RAL numurs 9010
Aizsardzības pakāpe (IP) IP40</t>
  </si>
  <si>
    <t>9.pielikums
„Būvuzraudzības darbu izpilde objektā “Ražošanas ēkas Nr.7 būvniecība
Ventspils augsto tehnoloģiju parkā””, identifikācijas Nr. VBOP 2018/ 176 ERAF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</si>
</sst>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164" formatCode="_-* #,##0.00_-;\-* #,##0.00_-;_-* &quot;-&quot;??_-;_-@_-"/>
    <numFmt numFmtId="165" formatCode="_-* #,##0.00_-;\-* #,##0.00_-;_-* \-??_-;_-@_-"/>
    <numFmt numFmtId="166" formatCode="m\o\n\th\ d\,\ yyyy"/>
    <numFmt numFmtId="167" formatCode="#.00"/>
    <numFmt numFmtId="168" formatCode="#."/>
    <numFmt numFmtId="169" formatCode="0.0"/>
    <numFmt numFmtId="170" formatCode="#,##0.0"/>
    <numFmt numFmtId="171" formatCode="#,##0.000"/>
  </numFmts>
  <fonts count="57">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2"/>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0"/>
      <name val="Arial"/>
      <family val="2"/>
      <charset val="186"/>
    </font>
    <font>
      <sz val="10"/>
      <name val="Arial"/>
      <family val="2"/>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sz val="9"/>
      <name val="Arial"/>
      <family val="2"/>
      <charset val="186"/>
    </font>
    <font>
      <sz val="12"/>
      <name val="BaltCenturyOldStyle"/>
      <family val="2"/>
      <charset val="186"/>
    </font>
    <font>
      <sz val="10"/>
      <color indexed="64"/>
      <name val="Arial"/>
      <family val="2"/>
      <charset val="186"/>
    </font>
    <font>
      <sz val="11"/>
      <color indexed="8"/>
      <name val="Calibri"/>
      <family val="2"/>
      <charset val="186"/>
    </font>
    <font>
      <sz val="10"/>
      <color indexed="8"/>
      <name val="MS Sans Serif"/>
      <family val="2"/>
      <charset val="186"/>
    </font>
    <font>
      <sz val="11"/>
      <color rgb="FF9C0006"/>
      <name val="Calibri"/>
      <family val="2"/>
      <scheme val="minor"/>
    </font>
    <font>
      <i/>
      <sz val="11"/>
      <color rgb="FF7F7F7F"/>
      <name val="Calibri"/>
      <family val="2"/>
      <charset val="186"/>
      <scheme val="minor"/>
    </font>
    <font>
      <sz val="10"/>
      <name val="Times New Roman"/>
      <family val="1"/>
    </font>
    <font>
      <sz val="11"/>
      <color theme="1"/>
      <name val="Times New Roman"/>
      <family val="1"/>
    </font>
    <font>
      <b/>
      <sz val="10"/>
      <name val="Times New Roman"/>
      <family val="1"/>
    </font>
    <font>
      <b/>
      <sz val="12"/>
      <name val="Times New Roman"/>
      <family val="1"/>
    </font>
    <font>
      <sz val="10"/>
      <color theme="1"/>
      <name val="Times New Roman"/>
      <family val="1"/>
    </font>
    <font>
      <sz val="11"/>
      <name val="Times New Roman"/>
      <family val="1"/>
    </font>
    <font>
      <b/>
      <sz val="11"/>
      <color theme="1"/>
      <name val="Times New Roman"/>
      <family val="1"/>
    </font>
    <font>
      <sz val="9"/>
      <name val="Times New Roman"/>
      <family val="1"/>
    </font>
    <font>
      <sz val="12"/>
      <color theme="1"/>
      <name val="Times New Roman"/>
      <family val="1"/>
    </font>
    <font>
      <b/>
      <sz val="11"/>
      <name val="Times New Roman"/>
      <family val="1"/>
    </font>
    <font>
      <b/>
      <sz val="10"/>
      <color theme="1"/>
      <name val="Times New Roman"/>
      <family val="1"/>
    </font>
    <font>
      <b/>
      <i/>
      <u/>
      <sz val="10"/>
      <name val="Times New Roman"/>
      <family val="1"/>
    </font>
    <font>
      <vertAlign val="superscript"/>
      <sz val="10"/>
      <name val="Times New Roman"/>
      <family val="1"/>
    </font>
    <font>
      <sz val="10"/>
      <color indexed="8"/>
      <name val="Times New Roman"/>
      <family val="1"/>
    </font>
    <font>
      <sz val="10"/>
      <color rgb="FFFF0000"/>
      <name val="Times New Roman"/>
      <family val="1"/>
    </font>
    <font>
      <b/>
      <i/>
      <sz val="10"/>
      <color theme="1"/>
      <name val="Times New Roman"/>
      <family val="1"/>
    </font>
    <font>
      <b/>
      <i/>
      <sz val="10"/>
      <name val="Times New Roman"/>
      <family val="1"/>
    </font>
    <font>
      <b/>
      <u/>
      <sz val="10"/>
      <name val="Times New Roman"/>
      <family val="1"/>
    </font>
    <font>
      <sz val="10"/>
      <color theme="5" tint="-0.499984740745262"/>
      <name val="Times New Roman"/>
      <family val="1"/>
    </font>
    <font>
      <sz val="10"/>
      <color theme="0"/>
      <name val="Times New Roman"/>
      <family val="1"/>
    </font>
    <font>
      <i/>
      <sz val="10"/>
      <name val="Times New Roman"/>
      <family val="1"/>
    </font>
    <font>
      <b/>
      <sz val="10"/>
      <color theme="3" tint="-0.499984740745262"/>
      <name val="Times New Roman"/>
      <family val="1"/>
    </font>
    <font>
      <sz val="10"/>
      <color indexed="10"/>
      <name val="Times New Roman"/>
      <family val="1"/>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theme="8"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FFC7CE"/>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3"/>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34998626667073579"/>
      </right>
      <top style="thin">
        <color indexed="64"/>
      </top>
      <bottom style="thin">
        <color theme="0" tint="-0.24994659260841701"/>
      </bottom>
      <diagonal/>
    </border>
    <border>
      <left/>
      <right style="thin">
        <color theme="0" tint="-0.34998626667073579"/>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22"/>
      </right>
      <top style="thin">
        <color indexed="22"/>
      </top>
      <bottom style="thin">
        <color indexed="22"/>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55"/>
      </right>
      <top/>
      <bottom style="thin">
        <color indexed="55"/>
      </bottom>
      <diagonal/>
    </border>
    <border>
      <left style="medium">
        <color indexed="64"/>
      </left>
      <right style="thin">
        <color theme="0" tint="-0.34998626667073579"/>
      </right>
      <top style="thin">
        <color indexed="55"/>
      </top>
      <bottom style="thin">
        <color theme="0" tint="-0.34998626667073579"/>
      </bottom>
      <diagonal/>
    </border>
    <border>
      <left style="medium">
        <color auto="1"/>
      </left>
      <right style="thin">
        <color theme="0" tint="-0.24994659260841701"/>
      </right>
      <top style="thin">
        <color theme="0" tint="-0.24994659260841701"/>
      </top>
      <bottom style="thin">
        <color indexed="55"/>
      </bottom>
      <diagonal/>
    </border>
    <border>
      <left style="medium">
        <color indexed="64"/>
      </left>
      <right style="thin">
        <color indexed="64"/>
      </right>
      <top style="thin">
        <color indexed="64"/>
      </top>
      <bottom style="thin">
        <color indexed="64"/>
      </bottom>
      <diagonal/>
    </border>
    <border>
      <left style="medium">
        <color indexed="64"/>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bottom style="thin">
        <color indexed="64"/>
      </bottom>
      <diagonal/>
    </border>
    <border>
      <left style="thin">
        <color theme="0" tint="-0.34998626667073579"/>
      </left>
      <right/>
      <top/>
      <bottom style="thin">
        <color indexed="64"/>
      </bottom>
      <diagonal/>
    </border>
  </borders>
  <cellStyleXfs count="210">
    <xf numFmtId="0" fontId="0"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5" fontId="17" fillId="0" borderId="0" applyFill="0" applyBorder="0" applyAlignment="0" applyProtection="0"/>
    <xf numFmtId="166" fontId="18" fillId="0" borderId="0">
      <protection locked="0"/>
    </xf>
    <xf numFmtId="167" fontId="18" fillId="0" borderId="0">
      <protection locked="0"/>
    </xf>
    <xf numFmtId="168" fontId="19" fillId="0" borderId="0">
      <protection locked="0"/>
    </xf>
    <xf numFmtId="168" fontId="19"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17" fillId="0" borderId="0"/>
    <xf numFmtId="0" fontId="10" fillId="0" borderId="0"/>
    <xf numFmtId="164" fontId="10" fillId="0" borderId="0" applyFont="0" applyFill="0" applyBorder="0" applyAlignment="0" applyProtection="0"/>
    <xf numFmtId="0" fontId="9" fillId="0" borderId="0"/>
    <xf numFmtId="0" fontId="13" fillId="0" borderId="0"/>
    <xf numFmtId="0" fontId="8" fillId="0" borderId="0"/>
    <xf numFmtId="0" fontId="7" fillId="0" borderId="0"/>
    <xf numFmtId="0" fontId="6" fillId="0" borderId="0"/>
    <xf numFmtId="0" fontId="6" fillId="0" borderId="0"/>
    <xf numFmtId="0" fontId="28" fillId="0" borderId="0"/>
    <xf numFmtId="0" fontId="29" fillId="0" borderId="0"/>
    <xf numFmtId="0" fontId="6" fillId="0" borderId="0"/>
    <xf numFmtId="0" fontId="6" fillId="0" borderId="0"/>
    <xf numFmtId="0" fontId="6" fillId="0" borderId="0"/>
    <xf numFmtId="0" fontId="13" fillId="0" borderId="0"/>
    <xf numFmtId="0" fontId="30" fillId="0" borderId="0"/>
    <xf numFmtId="0" fontId="6" fillId="0" borderId="0"/>
    <xf numFmtId="0" fontId="6" fillId="0" borderId="0"/>
    <xf numFmtId="0" fontId="6" fillId="0" borderId="0"/>
    <xf numFmtId="0" fontId="13" fillId="0" borderId="0"/>
    <xf numFmtId="0" fontId="6" fillId="0" borderId="0"/>
    <xf numFmtId="0" fontId="31" fillId="0" borderId="0"/>
    <xf numFmtId="0" fontId="32" fillId="9" borderId="0" applyNumberFormat="0" applyBorder="0" applyAlignment="0" applyProtection="0"/>
    <xf numFmtId="0" fontId="33" fillId="0" borderId="0" applyNumberFormat="0" applyFill="0" applyBorder="0" applyAlignment="0" applyProtection="0"/>
    <xf numFmtId="0" fontId="1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cellStyleXfs>
  <cellXfs count="870">
    <xf numFmtId="0" fontId="0" fillId="0" borderId="0" xfId="0"/>
    <xf numFmtId="0" fontId="24" fillId="0" borderId="0" xfId="36" applyFont="1"/>
    <xf numFmtId="0" fontId="24" fillId="0" borderId="0" xfId="36" applyFont="1" applyAlignment="1">
      <alignment horizontal="right" vertical="center"/>
    </xf>
    <xf numFmtId="0" fontId="25" fillId="0" borderId="0" xfId="36" applyFont="1"/>
    <xf numFmtId="0" fontId="25" fillId="0" borderId="2" xfId="36" applyFont="1" applyBorder="1" applyAlignment="1">
      <alignment horizontal="center" vertical="center"/>
    </xf>
    <xf numFmtId="0" fontId="26" fillId="0" borderId="0" xfId="36" applyFont="1" applyAlignment="1">
      <alignment vertical="center"/>
    </xf>
    <xf numFmtId="0" fontId="24" fillId="3" borderId="0" xfId="36" applyFont="1" applyFill="1"/>
    <xf numFmtId="0" fontId="16" fillId="0" borderId="2" xfId="36" applyFont="1" applyFill="1" applyBorder="1" applyAlignment="1">
      <alignment horizontal="right" vertical="center" wrapText="1"/>
    </xf>
    <xf numFmtId="0" fontId="0" fillId="0" borderId="0" xfId="0" applyFont="1"/>
    <xf numFmtId="0" fontId="21" fillId="0" borderId="0" xfId="12" applyFont="1" applyFill="1" applyBorder="1" applyAlignment="1">
      <alignment horizontal="left" vertical="center" wrapText="1"/>
    </xf>
    <xf numFmtId="0" fontId="23" fillId="3" borderId="4" xfId="36" applyFont="1" applyFill="1" applyBorder="1" applyAlignment="1">
      <alignment horizontal="center" vertical="center"/>
    </xf>
    <xf numFmtId="0" fontId="23" fillId="3" borderId="5" xfId="36"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25" fillId="0" borderId="0" xfId="36" applyFont="1" applyAlignment="1"/>
    <xf numFmtId="2" fontId="23" fillId="3" borderId="14" xfId="36" applyNumberFormat="1" applyFont="1" applyFill="1" applyBorder="1" applyAlignment="1">
      <alignment horizontal="center" vertical="center"/>
    </xf>
    <xf numFmtId="0" fontId="16" fillId="0" borderId="12" xfId="36" applyFont="1" applyFill="1" applyBorder="1" applyAlignment="1">
      <alignment horizontal="right" vertical="center" wrapText="1"/>
    </xf>
    <xf numFmtId="0" fontId="24" fillId="0" borderId="11" xfId="36" applyFont="1" applyBorder="1"/>
    <xf numFmtId="0" fontId="24" fillId="0" borderId="0" xfId="36" applyFont="1" applyBorder="1"/>
    <xf numFmtId="0" fontId="24" fillId="3" borderId="11" xfId="36" applyFont="1" applyFill="1" applyBorder="1"/>
    <xf numFmtId="0" fontId="24" fillId="3" borderId="0" xfId="36" applyFont="1" applyFill="1" applyBorder="1"/>
    <xf numFmtId="0" fontId="25" fillId="0" borderId="0" xfId="36" applyFont="1" applyAlignment="1">
      <alignment horizontal="right"/>
    </xf>
    <xf numFmtId="0" fontId="23" fillId="0" borderId="20" xfId="36" applyFont="1" applyBorder="1" applyAlignment="1">
      <alignment horizontal="center" vertical="center"/>
    </xf>
    <xf numFmtId="0" fontId="27" fillId="0" borderId="21" xfId="0" applyFont="1" applyFill="1" applyBorder="1" applyAlignment="1">
      <alignment horizontal="center" vertical="center" wrapText="1"/>
    </xf>
    <xf numFmtId="0" fontId="22" fillId="0" borderId="21" xfId="34" applyFont="1" applyBorder="1" applyAlignment="1" applyProtection="1">
      <alignment horizontal="center" vertical="center"/>
      <protection locked="0"/>
    </xf>
    <xf numFmtId="0" fontId="22" fillId="3" borderId="21" xfId="34" applyFont="1" applyFill="1" applyBorder="1" applyAlignment="1" applyProtection="1">
      <alignment horizontal="center" vertical="center"/>
      <protection locked="0"/>
    </xf>
    <xf numFmtId="0" fontId="15" fillId="0" borderId="11" xfId="36" applyFont="1" applyBorder="1"/>
    <xf numFmtId="0" fontId="15" fillId="0" borderId="0" xfId="36" applyFont="1" applyBorder="1"/>
    <xf numFmtId="0" fontId="15" fillId="0" borderId="0" xfId="36" applyFont="1"/>
    <xf numFmtId="0" fontId="34" fillId="3" borderId="25" xfId="34" applyFont="1" applyFill="1" applyBorder="1" applyAlignment="1" applyProtection="1">
      <alignment horizontal="center" vertical="center"/>
      <protection locked="0"/>
    </xf>
    <xf numFmtId="0" fontId="34" fillId="3" borderId="24" xfId="0" applyFont="1" applyFill="1" applyBorder="1" applyAlignment="1">
      <alignment horizontal="center" vertical="center" wrapText="1"/>
    </xf>
    <xf numFmtId="0" fontId="37" fillId="3" borderId="25" xfId="33" applyFont="1" applyFill="1" applyBorder="1" applyAlignment="1" applyProtection="1">
      <alignment horizontal="left" vertical="center" wrapText="1"/>
      <protection locked="0"/>
    </xf>
    <xf numFmtId="0" fontId="36" fillId="3" borderId="25" xfId="0" applyFont="1" applyFill="1" applyBorder="1" applyAlignment="1">
      <alignment horizontal="left" vertical="center" wrapText="1"/>
    </xf>
    <xf numFmtId="0" fontId="34" fillId="3" borderId="25" xfId="0" applyFont="1" applyFill="1" applyBorder="1" applyAlignment="1">
      <alignment horizontal="center" vertical="center"/>
    </xf>
    <xf numFmtId="0" fontId="34" fillId="3" borderId="5" xfId="34" applyFont="1" applyFill="1" applyBorder="1" applyAlignment="1" applyProtection="1">
      <alignment horizontal="left" vertical="center" wrapText="1" indent="1"/>
      <protection locked="0"/>
    </xf>
    <xf numFmtId="0" fontId="34" fillId="3" borderId="5" xfId="34" applyFont="1" applyFill="1" applyBorder="1" applyAlignment="1" applyProtection="1">
      <alignment horizontal="center" vertical="center"/>
      <protection locked="0"/>
    </xf>
    <xf numFmtId="0" fontId="39" fillId="3" borderId="25" xfId="203" applyFont="1" applyFill="1" applyBorder="1"/>
    <xf numFmtId="0" fontId="40" fillId="0" borderId="0" xfId="36" applyFont="1" applyAlignment="1">
      <alignment horizontal="right"/>
    </xf>
    <xf numFmtId="0" fontId="40" fillId="0" borderId="0" xfId="36" applyFont="1" applyAlignment="1"/>
    <xf numFmtId="0" fontId="35" fillId="0" borderId="0" xfId="36" applyFont="1" applyAlignment="1">
      <alignment horizontal="right" vertical="center"/>
    </xf>
    <xf numFmtId="0" fontId="35" fillId="0" borderId="0" xfId="36" applyFont="1"/>
    <xf numFmtId="0" fontId="40" fillId="0" borderId="0" xfId="36" applyFont="1" applyAlignment="1">
      <alignment horizontal="right"/>
    </xf>
    <xf numFmtId="49" fontId="34" fillId="3" borderId="25" xfId="56" applyNumberFormat="1" applyFont="1" applyFill="1" applyBorder="1" applyAlignment="1">
      <alignment horizontal="left" vertical="center" wrapText="1"/>
    </xf>
    <xf numFmtId="49" fontId="34" fillId="3" borderId="25" xfId="56" applyNumberFormat="1" applyFont="1" applyFill="1" applyBorder="1" applyAlignment="1">
      <alignment horizontal="center" vertical="center"/>
    </xf>
    <xf numFmtId="1" fontId="34" fillId="3" borderId="25" xfId="56" applyNumberFormat="1" applyFont="1" applyFill="1" applyBorder="1" applyAlignment="1">
      <alignment horizontal="center" vertical="center"/>
    </xf>
    <xf numFmtId="0" fontId="34" fillId="3" borderId="25" xfId="56" applyNumberFormat="1" applyFont="1" applyFill="1" applyBorder="1" applyAlignment="1">
      <alignment horizontal="left" vertical="center" wrapText="1"/>
    </xf>
    <xf numFmtId="0" fontId="34" fillId="0" borderId="24" xfId="0" applyFont="1" applyFill="1" applyBorder="1" applyAlignment="1">
      <alignment horizontal="center" vertical="center" wrapText="1"/>
    </xf>
    <xf numFmtId="0" fontId="39" fillId="0" borderId="25" xfId="203" applyFont="1" applyFill="1" applyBorder="1"/>
    <xf numFmtId="0" fontId="34" fillId="0" borderId="25" xfId="56" applyNumberFormat="1" applyFont="1" applyFill="1" applyBorder="1" applyAlignment="1">
      <alignment horizontal="left" vertical="center" wrapText="1"/>
    </xf>
    <xf numFmtId="49" fontId="34" fillId="0" borderId="25" xfId="56" applyNumberFormat="1" applyFont="1" applyFill="1" applyBorder="1" applyAlignment="1">
      <alignment horizontal="center" vertical="center"/>
    </xf>
    <xf numFmtId="1" fontId="34" fillId="0" borderId="25" xfId="56" applyNumberFormat="1" applyFont="1" applyFill="1" applyBorder="1" applyAlignment="1">
      <alignment horizontal="center" vertical="center"/>
    </xf>
    <xf numFmtId="0" fontId="34" fillId="0" borderId="25" xfId="0" applyFont="1" applyFill="1" applyBorder="1" applyAlignment="1">
      <alignment horizontal="center" vertical="center"/>
    </xf>
    <xf numFmtId="0" fontId="34" fillId="3" borderId="25" xfId="56" applyFont="1" applyFill="1" applyBorder="1" applyAlignment="1">
      <alignment horizontal="left" vertical="center"/>
    </xf>
    <xf numFmtId="0" fontId="34" fillId="3" borderId="25" xfId="56" applyFont="1" applyFill="1" applyBorder="1" applyAlignment="1">
      <alignment horizontal="center" vertical="center"/>
    </xf>
    <xf numFmtId="0" fontId="34" fillId="3" borderId="25" xfId="0" applyFont="1" applyFill="1" applyBorder="1" applyAlignment="1">
      <alignment horizontal="left" vertical="center" wrapText="1"/>
    </xf>
    <xf numFmtId="49" fontId="34" fillId="3" borderId="25" xfId="56" applyNumberFormat="1" applyFont="1" applyFill="1" applyBorder="1" applyAlignment="1">
      <alignment horizontal="left" vertical="center"/>
    </xf>
    <xf numFmtId="0" fontId="34" fillId="3" borderId="25" xfId="56" applyFont="1" applyFill="1" applyBorder="1" applyAlignment="1">
      <alignment horizontal="left" vertical="center" wrapText="1"/>
    </xf>
    <xf numFmtId="0" fontId="34" fillId="3" borderId="25" xfId="56" applyFont="1" applyFill="1" applyBorder="1" applyAlignment="1">
      <alignment horizontal="center" vertical="center" wrapText="1"/>
    </xf>
    <xf numFmtId="0" fontId="34" fillId="3" borderId="4" xfId="203" applyFont="1" applyFill="1" applyBorder="1" applyAlignment="1">
      <alignment horizontal="center" vertical="center"/>
    </xf>
    <xf numFmtId="0" fontId="34" fillId="3" borderId="5" xfId="203" applyFont="1" applyFill="1" applyBorder="1" applyAlignment="1">
      <alignment horizontal="center" vertical="center"/>
    </xf>
    <xf numFmtId="2" fontId="34" fillId="3" borderId="14" xfId="203" applyNumberFormat="1" applyFont="1" applyFill="1" applyBorder="1" applyAlignment="1">
      <alignment horizontal="center" vertical="center"/>
    </xf>
    <xf numFmtId="0" fontId="38" fillId="0" borderId="24" xfId="0" applyFont="1" applyFill="1" applyBorder="1" applyAlignment="1">
      <alignment horizontal="center" vertical="center"/>
    </xf>
    <xf numFmtId="0" fontId="38" fillId="3" borderId="4" xfId="90" applyFont="1" applyFill="1" applyBorder="1" applyAlignment="1">
      <alignment horizontal="center" vertical="center"/>
    </xf>
    <xf numFmtId="2" fontId="38" fillId="3" borderId="83" xfId="36" applyNumberFormat="1" applyFont="1" applyFill="1" applyBorder="1" applyAlignment="1">
      <alignment horizontal="center" vertical="center"/>
    </xf>
    <xf numFmtId="0" fontId="34" fillId="3" borderId="82" xfId="34" applyFont="1" applyFill="1" applyBorder="1" applyAlignment="1" applyProtection="1">
      <alignment horizontal="center" vertical="center"/>
      <protection locked="0"/>
    </xf>
    <xf numFmtId="0" fontId="34" fillId="3" borderId="82" xfId="34" applyFont="1" applyFill="1" applyBorder="1" applyAlignment="1" applyProtection="1">
      <alignment horizontal="left" vertical="center" wrapText="1" indent="1"/>
      <protection locked="0"/>
    </xf>
    <xf numFmtId="0" fontId="38" fillId="3" borderId="5" xfId="36" applyFont="1" applyFill="1" applyBorder="1" applyAlignment="1">
      <alignment horizontal="center" vertical="center"/>
    </xf>
    <xf numFmtId="0" fontId="38" fillId="3" borderId="4" xfId="36" applyFont="1" applyFill="1" applyBorder="1" applyAlignment="1">
      <alignment horizontal="center" vertical="center"/>
    </xf>
    <xf numFmtId="0" fontId="38" fillId="0" borderId="37" xfId="0" applyFont="1" applyBorder="1" applyAlignment="1">
      <alignment horizontal="center" vertical="center"/>
    </xf>
    <xf numFmtId="1" fontId="34" fillId="3" borderId="67" xfId="0" applyNumberFormat="1" applyFont="1" applyFill="1" applyBorder="1" applyAlignment="1">
      <alignment horizontal="center" vertical="center" wrapText="1"/>
    </xf>
    <xf numFmtId="49" fontId="34" fillId="0" borderId="67" xfId="0" applyNumberFormat="1" applyFont="1" applyFill="1" applyBorder="1" applyAlignment="1">
      <alignment horizontal="center" vertical="center"/>
    </xf>
    <xf numFmtId="0" fontId="34" fillId="3" borderId="67" xfId="56" applyFont="1" applyFill="1" applyBorder="1" applyAlignment="1">
      <alignment horizontal="center"/>
    </xf>
    <xf numFmtId="2" fontId="34" fillId="3" borderId="67" xfId="56" applyNumberFormat="1" applyFont="1" applyFill="1" applyBorder="1" applyAlignment="1">
      <alignment vertical="center" wrapText="1"/>
    </xf>
    <xf numFmtId="0" fontId="34" fillId="0" borderId="67" xfId="0" applyFont="1" applyFill="1" applyBorder="1" applyAlignment="1">
      <alignment horizontal="left" vertical="center"/>
    </xf>
    <xf numFmtId="0" fontId="34" fillId="3" borderId="67" xfId="56" applyFont="1" applyFill="1" applyBorder="1" applyAlignment="1">
      <alignment horizontal="center" vertical="center" wrapText="1"/>
    </xf>
    <xf numFmtId="0" fontId="34" fillId="3" borderId="67" xfId="56" applyFont="1" applyFill="1" applyBorder="1" applyAlignment="1">
      <alignment horizontal="center" wrapText="1"/>
    </xf>
    <xf numFmtId="0" fontId="34" fillId="0" borderId="67" xfId="0" applyFont="1" applyFill="1" applyBorder="1" applyAlignment="1">
      <alignment horizontal="left" vertical="center" wrapText="1"/>
    </xf>
    <xf numFmtId="0" fontId="38" fillId="0" borderId="37" xfId="0" applyFont="1" applyBorder="1" applyAlignment="1">
      <alignment vertical="center" wrapText="1"/>
    </xf>
    <xf numFmtId="0" fontId="34" fillId="0" borderId="67" xfId="209" applyFont="1" applyFill="1" applyBorder="1" applyAlignment="1">
      <alignment horizontal="center" wrapText="1"/>
    </xf>
    <xf numFmtId="0" fontId="34" fillId="0" borderId="67" xfId="59" applyFont="1" applyFill="1" applyBorder="1" applyAlignment="1">
      <alignment horizontal="center" vertical="center"/>
    </xf>
    <xf numFmtId="0" fontId="38" fillId="0" borderId="25" xfId="0" applyFont="1" applyFill="1" applyBorder="1" applyAlignment="1">
      <alignment horizontal="left" vertical="center" wrapText="1"/>
    </xf>
    <xf numFmtId="0" fontId="38" fillId="3" borderId="25" xfId="60" applyFont="1" applyFill="1" applyBorder="1"/>
    <xf numFmtId="0" fontId="38" fillId="0" borderId="24" xfId="0" applyFont="1" applyFill="1" applyBorder="1" applyAlignment="1">
      <alignment horizontal="center"/>
    </xf>
    <xf numFmtId="0" fontId="34" fillId="3" borderId="67" xfId="56" applyFont="1" applyFill="1" applyBorder="1" applyAlignment="1">
      <alignment horizontal="left" vertical="center" wrapText="1"/>
    </xf>
    <xf numFmtId="0" fontId="34" fillId="0" borderId="67" xfId="56" applyFont="1" applyFill="1" applyBorder="1" applyAlignment="1">
      <alignment horizontal="center" wrapText="1"/>
    </xf>
    <xf numFmtId="0" fontId="38" fillId="0" borderId="25" xfId="0" applyFont="1" applyFill="1" applyBorder="1" applyAlignment="1">
      <alignment horizontal="center" vertical="center"/>
    </xf>
    <xf numFmtId="0" fontId="34" fillId="0" borderId="67" xfId="0" applyNumberFormat="1" applyFont="1" applyFill="1" applyBorder="1" applyAlignment="1">
      <alignment horizontal="center" vertical="center"/>
    </xf>
    <xf numFmtId="0" fontId="38" fillId="0" borderId="37" xfId="0" applyFont="1" applyFill="1" applyBorder="1" applyAlignment="1">
      <alignment horizontal="center" vertical="center"/>
    </xf>
    <xf numFmtId="1" fontId="34" fillId="0" borderId="67" xfId="0" applyNumberFormat="1" applyFont="1" applyFill="1" applyBorder="1" applyAlignment="1">
      <alignment horizontal="center" vertical="center"/>
    </xf>
    <xf numFmtId="0" fontId="34" fillId="0" borderId="67" xfId="59" applyFont="1" applyFill="1" applyBorder="1" applyAlignment="1">
      <alignment horizontal="left" vertical="center" wrapText="1"/>
    </xf>
    <xf numFmtId="49" fontId="34" fillId="0" borderId="36" xfId="58" applyNumberFormat="1" applyFont="1" applyBorder="1" applyAlignment="1">
      <alignment horizontal="left" vertical="center"/>
    </xf>
    <xf numFmtId="0" fontId="34" fillId="0" borderId="67" xfId="0" applyFont="1" applyFill="1" applyBorder="1" applyAlignment="1">
      <alignment horizontal="center" vertical="center"/>
    </xf>
    <xf numFmtId="0" fontId="38" fillId="0" borderId="37" xfId="0" applyFont="1" applyFill="1" applyBorder="1" applyAlignment="1">
      <alignment horizontal="left" vertical="center" wrapText="1"/>
    </xf>
    <xf numFmtId="0" fontId="34" fillId="0" borderId="0" xfId="0" applyFont="1"/>
    <xf numFmtId="2" fontId="34" fillId="3" borderId="67" xfId="0" applyNumberFormat="1" applyFont="1" applyFill="1" applyBorder="1" applyAlignment="1">
      <alignment horizontal="center" vertical="center" wrapText="1"/>
    </xf>
    <xf numFmtId="0" fontId="34" fillId="3" borderId="73" xfId="34" applyFont="1" applyFill="1" applyBorder="1" applyAlignment="1" applyProtection="1">
      <alignment horizontal="center" vertical="center"/>
      <protection locked="0"/>
    </xf>
    <xf numFmtId="0" fontId="38" fillId="0" borderId="72" xfId="90" applyFont="1" applyBorder="1" applyAlignment="1">
      <alignment horizontal="center" vertical="center"/>
    </xf>
    <xf numFmtId="0" fontId="34" fillId="0" borderId="36" xfId="0" applyFont="1" applyBorder="1" applyAlignment="1">
      <alignment horizontal="left" vertical="center" wrapText="1"/>
    </xf>
    <xf numFmtId="2" fontId="38" fillId="3" borderId="14" xfId="90" applyNumberFormat="1" applyFont="1" applyFill="1" applyBorder="1" applyAlignment="1">
      <alignment horizontal="center" vertical="center"/>
    </xf>
    <xf numFmtId="0" fontId="38" fillId="3" borderId="5" xfId="90" applyFont="1" applyFill="1" applyBorder="1" applyAlignment="1">
      <alignment horizontal="center" vertical="center"/>
    </xf>
    <xf numFmtId="0" fontId="34" fillId="0" borderId="73" xfId="34" applyFont="1" applyBorder="1" applyAlignment="1" applyProtection="1">
      <alignment horizontal="center" vertical="center"/>
      <protection locked="0"/>
    </xf>
    <xf numFmtId="49" fontId="34" fillId="0" borderId="36" xfId="58" applyNumberFormat="1" applyFont="1" applyBorder="1" applyAlignment="1">
      <alignment horizontal="center" vertical="center"/>
    </xf>
    <xf numFmtId="0" fontId="34" fillId="0" borderId="36" xfId="0" applyFont="1" applyBorder="1" applyAlignment="1">
      <alignment horizontal="center" vertical="center" wrapText="1"/>
    </xf>
    <xf numFmtId="49" fontId="34" fillId="0" borderId="36" xfId="58" applyNumberFormat="1" applyFont="1" applyBorder="1" applyAlignment="1">
      <alignment horizontal="left" vertical="center" wrapText="1"/>
    </xf>
    <xf numFmtId="0" fontId="36" fillId="0" borderId="0" xfId="64" applyFont="1" applyFill="1" applyBorder="1" applyAlignment="1">
      <alignment horizontal="left" vertical="center"/>
    </xf>
    <xf numFmtId="0" fontId="34" fillId="3" borderId="35" xfId="0" applyNumberFormat="1" applyFont="1" applyFill="1" applyBorder="1" applyAlignment="1">
      <alignment horizontal="center" vertical="center"/>
    </xf>
    <xf numFmtId="0" fontId="34" fillId="3" borderId="36" xfId="0" applyNumberFormat="1" applyFont="1" applyFill="1" applyBorder="1" applyAlignment="1">
      <alignment horizontal="center" vertical="center"/>
    </xf>
    <xf numFmtId="0" fontId="34" fillId="3" borderId="36" xfId="0" applyFont="1" applyFill="1" applyBorder="1" applyAlignment="1">
      <alignment horizontal="left" vertical="center" wrapText="1"/>
    </xf>
    <xf numFmtId="0" fontId="34" fillId="3" borderId="36" xfId="0" applyFont="1" applyFill="1" applyBorder="1" applyAlignment="1">
      <alignment horizontal="center" vertical="center" wrapText="1"/>
    </xf>
    <xf numFmtId="0" fontId="44" fillId="0" borderId="0" xfId="90" applyFont="1" applyAlignment="1"/>
    <xf numFmtId="0" fontId="38" fillId="0" borderId="0" xfId="36" applyFont="1" applyAlignment="1">
      <alignment horizontal="right" vertical="center"/>
    </xf>
    <xf numFmtId="0" fontId="38" fillId="0" borderId="0" xfId="36" applyFont="1"/>
    <xf numFmtId="0" fontId="38" fillId="0" borderId="0" xfId="90" applyFont="1" applyAlignment="1">
      <alignment vertical="center"/>
    </xf>
    <xf numFmtId="0" fontId="38" fillId="0" borderId="11" xfId="90" applyFont="1" applyBorder="1"/>
    <xf numFmtId="0" fontId="38" fillId="0" borderId="0" xfId="90" applyFont="1" applyBorder="1"/>
    <xf numFmtId="0" fontId="34" fillId="0" borderId="73" xfId="0" applyFont="1" applyFill="1" applyBorder="1" applyAlignment="1">
      <alignment horizontal="center" vertical="center" wrapText="1"/>
    </xf>
    <xf numFmtId="0" fontId="36" fillId="0" borderId="73" xfId="33" applyFont="1" applyFill="1" applyBorder="1" applyAlignment="1" applyProtection="1">
      <alignment horizontal="left" vertical="center" wrapText="1"/>
      <protection locked="0"/>
    </xf>
    <xf numFmtId="0" fontId="38" fillId="3" borderId="35" xfId="90" applyFont="1" applyFill="1" applyBorder="1"/>
    <xf numFmtId="0" fontId="38" fillId="3" borderId="36" xfId="90" applyFont="1" applyFill="1" applyBorder="1"/>
    <xf numFmtId="49" fontId="36" fillId="3" borderId="36" xfId="0" applyNumberFormat="1" applyFont="1" applyFill="1" applyBorder="1" applyAlignment="1">
      <alignment vertical="center" wrapText="1"/>
    </xf>
    <xf numFmtId="49" fontId="36" fillId="3" borderId="36" xfId="0" applyNumberFormat="1" applyFont="1" applyFill="1" applyBorder="1" applyAlignment="1">
      <alignment vertical="center"/>
    </xf>
    <xf numFmtId="0" fontId="34" fillId="3" borderId="35" xfId="0" applyFont="1" applyFill="1" applyBorder="1" applyAlignment="1">
      <alignment horizontal="center"/>
    </xf>
    <xf numFmtId="0" fontId="34" fillId="3" borderId="36" xfId="0" applyFont="1" applyFill="1" applyBorder="1" applyAlignment="1">
      <alignment horizontal="center"/>
    </xf>
    <xf numFmtId="0" fontId="34" fillId="3" borderId="36" xfId="0" applyFont="1" applyFill="1" applyBorder="1" applyAlignment="1">
      <alignment horizontal="left" vertical="top" wrapText="1"/>
    </xf>
    <xf numFmtId="0" fontId="34" fillId="3" borderId="36" xfId="0" applyNumberFormat="1" applyFont="1" applyFill="1" applyBorder="1" applyAlignment="1">
      <alignment horizontal="center" vertical="center" wrapText="1"/>
    </xf>
    <xf numFmtId="0" fontId="34" fillId="3" borderId="36" xfId="0" applyNumberFormat="1" applyFont="1" applyFill="1" applyBorder="1" applyAlignment="1">
      <alignment horizontal="left" vertical="center" wrapText="1"/>
    </xf>
    <xf numFmtId="49" fontId="34" fillId="3" borderId="36" xfId="0" applyNumberFormat="1" applyFont="1" applyFill="1" applyBorder="1" applyAlignment="1">
      <alignment horizontal="left" vertical="top" wrapText="1"/>
    </xf>
    <xf numFmtId="49" fontId="34" fillId="3" borderId="36" xfId="34" applyNumberFormat="1" applyFont="1" applyFill="1" applyBorder="1" applyAlignment="1">
      <alignment horizontal="left" vertical="center" wrapText="1"/>
    </xf>
    <xf numFmtId="49" fontId="34" fillId="3" borderId="36" xfId="34" applyNumberFormat="1" applyFont="1" applyFill="1" applyBorder="1" applyAlignment="1">
      <alignment horizontal="center" vertical="center"/>
    </xf>
    <xf numFmtId="0" fontId="34" fillId="3" borderId="36" xfId="0" applyNumberFormat="1" applyFont="1" applyFill="1" applyBorder="1" applyAlignment="1">
      <alignment horizontal="center"/>
    </xf>
    <xf numFmtId="0" fontId="34" fillId="3" borderId="35" xfId="0" applyFont="1" applyFill="1" applyBorder="1" applyAlignment="1">
      <alignment horizontal="center" vertical="center"/>
    </xf>
    <xf numFmtId="49" fontId="38" fillId="3" borderId="36" xfId="0" applyNumberFormat="1" applyFont="1" applyFill="1" applyBorder="1" applyAlignment="1">
      <alignment horizontal="left" vertical="top" wrapText="1"/>
    </xf>
    <xf numFmtId="0" fontId="34" fillId="3" borderId="36" xfId="0" applyFont="1" applyFill="1" applyBorder="1" applyAlignment="1">
      <alignment wrapText="1"/>
    </xf>
    <xf numFmtId="0" fontId="34" fillId="3" borderId="36" xfId="0" applyFont="1" applyFill="1" applyBorder="1" applyAlignment="1">
      <alignment horizontal="left" wrapText="1"/>
    </xf>
    <xf numFmtId="0" fontId="38" fillId="3" borderId="11" xfId="90" applyFont="1" applyFill="1" applyBorder="1"/>
    <xf numFmtId="0" fontId="38" fillId="3" borderId="0" xfId="90" applyFont="1" applyFill="1" applyBorder="1"/>
    <xf numFmtId="0" fontId="44" fillId="0" borderId="2" xfId="90" applyFont="1" applyBorder="1" applyAlignment="1">
      <alignment horizontal="center" vertical="center"/>
    </xf>
    <xf numFmtId="0" fontId="36" fillId="0" borderId="2" xfId="90" applyFont="1" applyFill="1" applyBorder="1" applyAlignment="1">
      <alignment horizontal="right" vertical="center" wrapText="1"/>
    </xf>
    <xf numFmtId="0" fontId="36" fillId="0" borderId="12" xfId="90" applyFont="1" applyFill="1" applyBorder="1" applyAlignment="1">
      <alignment horizontal="right" vertical="center" wrapText="1"/>
    </xf>
    <xf numFmtId="0" fontId="40" fillId="0" borderId="0" xfId="36" applyFont="1"/>
    <xf numFmtId="0" fontId="42" fillId="0" borderId="0" xfId="36" applyFont="1" applyAlignment="1">
      <alignment vertical="center"/>
    </xf>
    <xf numFmtId="0" fontId="35" fillId="0" borderId="11" xfId="36" applyFont="1" applyBorder="1"/>
    <xf numFmtId="0" fontId="35" fillId="0" borderId="0" xfId="36" applyFont="1" applyBorder="1"/>
    <xf numFmtId="0" fontId="38" fillId="0" borderId="80" xfId="42" applyFont="1" applyBorder="1" applyAlignment="1">
      <alignment horizontal="center" vertical="center"/>
    </xf>
    <xf numFmtId="0" fontId="38" fillId="3" borderId="30" xfId="42" applyFont="1" applyFill="1" applyBorder="1" applyAlignment="1">
      <alignment horizontal="center" vertical="center"/>
    </xf>
    <xf numFmtId="0" fontId="34" fillId="0" borderId="25" xfId="34" applyFont="1" applyBorder="1" applyAlignment="1" applyProtection="1">
      <alignment horizontal="center" vertical="center"/>
      <protection locked="0"/>
    </xf>
    <xf numFmtId="3" fontId="34" fillId="0" borderId="32" xfId="20" applyNumberFormat="1" applyFont="1" applyBorder="1" applyAlignment="1">
      <alignment horizontal="center" vertical="center" wrapText="1"/>
    </xf>
    <xf numFmtId="4" fontId="45" fillId="0" borderId="6" xfId="45" applyNumberFormat="1" applyFont="1" applyFill="1" applyBorder="1" applyAlignment="1">
      <alignment horizontal="left" vertical="center" wrapText="1"/>
    </xf>
    <xf numFmtId="4" fontId="34" fillId="0" borderId="33" xfId="20" applyNumberFormat="1" applyFont="1" applyBorder="1" applyAlignment="1">
      <alignment horizontal="center" vertical="center" wrapText="1"/>
    </xf>
    <xf numFmtId="3" fontId="34" fillId="0" borderId="10" xfId="0" applyNumberFormat="1" applyFont="1" applyBorder="1" applyAlignment="1">
      <alignment horizontal="center" vertical="center" wrapText="1"/>
    </xf>
    <xf numFmtId="4" fontId="34" fillId="0" borderId="6" xfId="0" applyNumberFormat="1" applyFont="1" applyBorder="1" applyAlignment="1">
      <alignment horizontal="left" vertical="center" wrapText="1"/>
    </xf>
    <xf numFmtId="4" fontId="34" fillId="0" borderId="6" xfId="0" applyNumberFormat="1" applyFont="1" applyBorder="1" applyAlignment="1">
      <alignment horizontal="center" vertical="center" wrapText="1"/>
    </xf>
    <xf numFmtId="0" fontId="39" fillId="0" borderId="11" xfId="36" applyFont="1" applyBorder="1"/>
    <xf numFmtId="0" fontId="39" fillId="0" borderId="0" xfId="36" applyFont="1" applyBorder="1"/>
    <xf numFmtId="0" fontId="39" fillId="0" borderId="0" xfId="36" applyFont="1"/>
    <xf numFmtId="0" fontId="34" fillId="0" borderId="10" xfId="0" applyFont="1" applyFill="1" applyBorder="1" applyAlignment="1">
      <alignment horizontal="center" vertical="center"/>
    </xf>
    <xf numFmtId="4" fontId="34" fillId="0" borderId="6" xfId="0" applyNumberFormat="1" applyFont="1" applyFill="1" applyBorder="1" applyAlignment="1">
      <alignment horizontal="left" vertical="center" wrapText="1"/>
    </xf>
    <xf numFmtId="4" fontId="34" fillId="0" borderId="6" xfId="0" applyNumberFormat="1" applyFont="1" applyFill="1" applyBorder="1" applyAlignment="1">
      <alignment horizontal="center" vertical="center" wrapText="1"/>
    </xf>
    <xf numFmtId="4" fontId="36" fillId="0" borderId="6" xfId="0" applyNumberFormat="1" applyFont="1" applyBorder="1" applyAlignment="1">
      <alignment horizontal="center" vertical="center" wrapText="1"/>
    </xf>
    <xf numFmtId="3" fontId="34" fillId="3" borderId="10" xfId="0" applyNumberFormat="1" applyFont="1" applyFill="1" applyBorder="1" applyAlignment="1">
      <alignment horizontal="center" vertical="center" wrapText="1"/>
    </xf>
    <xf numFmtId="4" fontId="34" fillId="3" borderId="33" xfId="0" applyNumberFormat="1" applyFont="1" applyFill="1" applyBorder="1" applyAlignment="1">
      <alignment horizontal="left" vertical="center" wrapText="1"/>
    </xf>
    <xf numFmtId="0" fontId="38" fillId="3" borderId="33" xfId="46" applyFont="1" applyFill="1" applyBorder="1" applyAlignment="1">
      <alignment horizontal="center" vertical="center" wrapText="1"/>
    </xf>
    <xf numFmtId="2" fontId="38" fillId="0" borderId="33" xfId="46" applyNumberFormat="1" applyFont="1" applyFill="1" applyBorder="1" applyAlignment="1">
      <alignment horizontal="center" vertical="center"/>
    </xf>
    <xf numFmtId="3" fontId="34" fillId="0" borderId="77" xfId="20" applyNumberFormat="1" applyFont="1" applyBorder="1" applyAlignment="1">
      <alignment horizontal="center" vertical="center" wrapText="1"/>
    </xf>
    <xf numFmtId="4" fontId="34" fillId="0" borderId="33" xfId="20" applyNumberFormat="1" applyFont="1" applyBorder="1" applyAlignment="1">
      <alignment horizontal="left" vertical="center" wrapText="1"/>
    </xf>
    <xf numFmtId="4" fontId="34" fillId="0" borderId="33" xfId="20" applyNumberFormat="1" applyFont="1" applyFill="1" applyBorder="1" applyAlignment="1">
      <alignment horizontal="center" vertical="center" wrapText="1"/>
    </xf>
    <xf numFmtId="0" fontId="34" fillId="0" borderId="25" xfId="0" applyFont="1" applyBorder="1" applyAlignment="1">
      <alignment horizontal="center" vertical="center"/>
    </xf>
    <xf numFmtId="3" fontId="34" fillId="0" borderId="10" xfId="20" applyNumberFormat="1" applyFont="1" applyBorder="1" applyAlignment="1">
      <alignment horizontal="center" vertical="center" wrapText="1"/>
    </xf>
    <xf numFmtId="4" fontId="45" fillId="0" borderId="6" xfId="0" applyNumberFormat="1" applyFont="1" applyBorder="1" applyAlignment="1">
      <alignment horizontal="left" vertical="center" wrapText="1"/>
    </xf>
    <xf numFmtId="4" fontId="34" fillId="0" borderId="6" xfId="20" applyNumberFormat="1" applyFont="1" applyBorder="1" applyAlignment="1">
      <alignment horizontal="center" vertical="center" wrapText="1"/>
    </xf>
    <xf numFmtId="4" fontId="34" fillId="0" borderId="6" xfId="20" applyNumberFormat="1" applyFont="1" applyBorder="1" applyAlignment="1">
      <alignment horizontal="left" vertical="center" wrapText="1"/>
    </xf>
    <xf numFmtId="3" fontId="34" fillId="0" borderId="42" xfId="0" applyNumberFormat="1" applyFont="1" applyFill="1" applyBorder="1" applyAlignment="1">
      <alignment horizontal="center" vertical="center" wrapText="1"/>
    </xf>
    <xf numFmtId="4" fontId="34" fillId="0" borderId="25" xfId="0" applyNumberFormat="1" applyFont="1" applyFill="1" applyBorder="1" applyAlignment="1">
      <alignment horizontal="left" vertical="center" wrapText="1"/>
    </xf>
    <xf numFmtId="3" fontId="34" fillId="0" borderId="78" xfId="0" applyNumberFormat="1" applyFont="1" applyFill="1" applyBorder="1" applyAlignment="1">
      <alignment horizontal="center" vertical="center" wrapText="1"/>
    </xf>
    <xf numFmtId="3" fontId="34" fillId="0" borderId="10" xfId="0" applyNumberFormat="1" applyFont="1" applyFill="1" applyBorder="1" applyAlignment="1">
      <alignment horizontal="center" vertical="center" wrapText="1"/>
    </xf>
    <xf numFmtId="4" fontId="36" fillId="0" borderId="6" xfId="0" applyNumberFormat="1" applyFont="1" applyFill="1" applyBorder="1" applyAlignment="1">
      <alignment horizontal="left" vertical="center" wrapText="1"/>
    </xf>
    <xf numFmtId="3" fontId="34" fillId="0" borderId="10" xfId="20" applyNumberFormat="1" applyFont="1" applyFill="1" applyBorder="1" applyAlignment="1">
      <alignment horizontal="center" vertical="center" wrapText="1"/>
    </xf>
    <xf numFmtId="4" fontId="34" fillId="0" borderId="6" xfId="20" applyNumberFormat="1" applyFont="1" applyFill="1" applyBorder="1" applyAlignment="1">
      <alignment horizontal="left" vertical="center" wrapText="1"/>
    </xf>
    <xf numFmtId="0" fontId="34" fillId="0" borderId="34" xfId="34" applyFont="1" applyFill="1" applyBorder="1" applyAlignment="1" applyProtection="1">
      <alignment horizontal="center" vertical="center"/>
      <protection locked="0"/>
    </xf>
    <xf numFmtId="2" fontId="34" fillId="0" borderId="6" xfId="34" applyNumberFormat="1" applyFont="1" applyFill="1" applyBorder="1" applyAlignment="1" applyProtection="1">
      <alignment horizontal="center" vertical="center"/>
      <protection locked="0"/>
    </xf>
    <xf numFmtId="4" fontId="34" fillId="0" borderId="33" xfId="20" applyNumberFormat="1" applyFont="1" applyFill="1" applyBorder="1" applyAlignment="1">
      <alignment horizontal="left" vertical="center" wrapText="1"/>
    </xf>
    <xf numFmtId="3" fontId="34" fillId="0" borderId="32" xfId="20" applyNumberFormat="1" applyFont="1" applyFill="1" applyBorder="1" applyAlignment="1">
      <alignment horizontal="center" vertical="center" wrapText="1"/>
    </xf>
    <xf numFmtId="4" fontId="34" fillId="0" borderId="6" xfId="0" applyNumberFormat="1" applyFont="1" applyBorder="1" applyAlignment="1">
      <alignment horizontal="right" vertical="center" wrapText="1"/>
    </xf>
    <xf numFmtId="0" fontId="34" fillId="3" borderId="25" xfId="0" applyFont="1" applyFill="1" applyBorder="1" applyAlignment="1">
      <alignment horizontal="right" vertical="center" wrapText="1"/>
    </xf>
    <xf numFmtId="3" fontId="34" fillId="0" borderId="77" xfId="0" applyNumberFormat="1" applyFont="1" applyBorder="1" applyAlignment="1">
      <alignment horizontal="center" vertical="center" wrapText="1"/>
    </xf>
    <xf numFmtId="3" fontId="34" fillId="0" borderId="32" xfId="0" applyNumberFormat="1" applyFont="1" applyBorder="1" applyAlignment="1">
      <alignment horizontal="center" vertical="center" wrapText="1"/>
    </xf>
    <xf numFmtId="4" fontId="34" fillId="0" borderId="0" xfId="0" applyNumberFormat="1" applyFont="1" applyBorder="1" applyAlignment="1">
      <alignment horizontal="right" vertical="center" wrapText="1"/>
    </xf>
    <xf numFmtId="4" fontId="34" fillId="0" borderId="0" xfId="0" applyNumberFormat="1" applyFont="1" applyBorder="1" applyAlignment="1">
      <alignment horizontal="center" vertical="center" wrapText="1"/>
    </xf>
    <xf numFmtId="49" fontId="34" fillId="3" borderId="32" xfId="20" applyNumberFormat="1" applyFont="1" applyFill="1" applyBorder="1" applyAlignment="1">
      <alignment horizontal="center" vertical="center" wrapText="1"/>
    </xf>
    <xf numFmtId="0" fontId="47" fillId="3" borderId="25" xfId="0" applyFont="1" applyFill="1" applyBorder="1" applyAlignment="1">
      <alignment horizontal="center" vertical="center" wrapText="1"/>
    </xf>
    <xf numFmtId="169" fontId="38" fillId="0" borderId="25" xfId="0" applyNumberFormat="1" applyFont="1" applyFill="1" applyBorder="1" applyAlignment="1">
      <alignment horizontal="center" vertical="center" wrapText="1"/>
    </xf>
    <xf numFmtId="3" fontId="34" fillId="0" borderId="76" xfId="0" applyNumberFormat="1" applyFont="1" applyBorder="1" applyAlignment="1">
      <alignment horizontal="center" vertical="center" wrapText="1"/>
    </xf>
    <xf numFmtId="4" fontId="45" fillId="6" borderId="6" xfId="45" applyNumberFormat="1" applyFont="1" applyFill="1" applyBorder="1" applyAlignment="1">
      <alignment horizontal="left" vertical="center" wrapText="1"/>
    </xf>
    <xf numFmtId="2" fontId="38" fillId="3" borderId="14" xfId="36" applyNumberFormat="1" applyFont="1" applyFill="1" applyBorder="1" applyAlignment="1">
      <alignment horizontal="center" vertical="center"/>
    </xf>
    <xf numFmtId="0" fontId="35" fillId="3" borderId="11" xfId="36" applyFont="1" applyFill="1" applyBorder="1"/>
    <xf numFmtId="0" fontId="35" fillId="3" borderId="0" xfId="36" applyFont="1" applyFill="1" applyBorder="1"/>
    <xf numFmtId="0" fontId="35" fillId="3" borderId="0" xfId="36" applyFont="1" applyFill="1"/>
    <xf numFmtId="0" fontId="40" fillId="0" borderId="2" xfId="36" applyFont="1" applyBorder="1" applyAlignment="1">
      <alignment horizontal="center" vertical="center"/>
    </xf>
    <xf numFmtId="0" fontId="43" fillId="0" borderId="2" xfId="36" applyFont="1" applyFill="1" applyBorder="1" applyAlignment="1">
      <alignment horizontal="right" vertical="center" wrapText="1"/>
    </xf>
    <xf numFmtId="0" fontId="43" fillId="0" borderId="12" xfId="36" applyFont="1" applyFill="1" applyBorder="1" applyAlignment="1">
      <alignment horizontal="right" vertical="center" wrapText="1"/>
    </xf>
    <xf numFmtId="0" fontId="36" fillId="0" borderId="0" xfId="12" applyFont="1" applyFill="1" applyBorder="1" applyAlignment="1">
      <alignment horizontal="left" vertical="center" wrapText="1"/>
    </xf>
    <xf numFmtId="0" fontId="44" fillId="0" borderId="0" xfId="36" applyFont="1" applyAlignment="1"/>
    <xf numFmtId="0" fontId="44" fillId="0" borderId="0" xfId="36" applyFont="1"/>
    <xf numFmtId="0" fontId="38" fillId="0" borderId="0" xfId="36" applyFont="1" applyAlignment="1">
      <alignment vertical="center"/>
    </xf>
    <xf numFmtId="0" fontId="38" fillId="0" borderId="11" xfId="36" applyFont="1" applyBorder="1"/>
    <xf numFmtId="0" fontId="38" fillId="0" borderId="0" xfId="36" applyFont="1" applyBorder="1"/>
    <xf numFmtId="0" fontId="36" fillId="2" borderId="31" xfId="33" applyFont="1" applyFill="1" applyBorder="1" applyAlignment="1" applyProtection="1">
      <alignment vertical="center" wrapText="1"/>
      <protection locked="0"/>
    </xf>
    <xf numFmtId="0" fontId="34" fillId="3" borderId="33" xfId="34" applyFont="1" applyFill="1" applyBorder="1" applyAlignment="1">
      <alignment horizontal="center" vertical="center" wrapText="1"/>
    </xf>
    <xf numFmtId="0" fontId="34" fillId="4" borderId="6" xfId="34" applyFont="1" applyFill="1" applyBorder="1" applyAlignment="1">
      <alignment horizontal="center" vertical="center" wrapText="1"/>
    </xf>
    <xf numFmtId="0" fontId="34" fillId="0" borderId="11" xfId="36" applyFont="1" applyBorder="1"/>
    <xf numFmtId="0" fontId="34" fillId="0" borderId="0" xfId="36" applyFont="1" applyBorder="1"/>
    <xf numFmtId="0" fontId="34" fillId="0" borderId="0" xfId="36" applyFont="1"/>
    <xf numFmtId="0" fontId="34" fillId="3" borderId="25" xfId="57" applyFont="1" applyFill="1" applyBorder="1" applyAlignment="1">
      <alignment wrapText="1"/>
    </xf>
    <xf numFmtId="0" fontId="34" fillId="3" borderId="25" xfId="57" applyFont="1" applyFill="1" applyBorder="1" applyAlignment="1">
      <alignment horizontal="center" vertical="center"/>
    </xf>
    <xf numFmtId="0" fontId="34" fillId="0" borderId="25" xfId="57" applyFont="1" applyFill="1" applyBorder="1" applyAlignment="1">
      <alignment horizontal="center" vertical="center"/>
    </xf>
    <xf numFmtId="0" fontId="34" fillId="0" borderId="6" xfId="34" applyFont="1" applyFill="1" applyBorder="1" applyAlignment="1">
      <alignment horizontal="center" vertical="center" wrapText="1"/>
    </xf>
    <xf numFmtId="0" fontId="34" fillId="0" borderId="6" xfId="47" applyFont="1" applyFill="1" applyBorder="1" applyAlignment="1">
      <alignment horizontal="center" vertical="center" wrapText="1"/>
    </xf>
    <xf numFmtId="0" fontId="34" fillId="0" borderId="33" xfId="34" applyFont="1" applyFill="1" applyBorder="1" applyAlignment="1">
      <alignment horizontal="center" vertical="center" wrapText="1"/>
    </xf>
    <xf numFmtId="0" fontId="34" fillId="4" borderId="8" xfId="34" applyFont="1" applyFill="1" applyBorder="1" applyAlignment="1">
      <alignment horizontal="center" vertical="center" wrapText="1"/>
    </xf>
    <xf numFmtId="0" fontId="34" fillId="4" borderId="0" xfId="34" applyFont="1" applyFill="1" applyBorder="1" applyAlignment="1">
      <alignment horizontal="center" vertical="center" wrapText="1"/>
    </xf>
    <xf numFmtId="4" fontId="34" fillId="0" borderId="0" xfId="0" applyNumberFormat="1" applyFont="1" applyFill="1" applyBorder="1" applyAlignment="1">
      <alignment horizontal="center" vertical="center" wrapText="1"/>
    </xf>
    <xf numFmtId="0" fontId="38" fillId="3" borderId="75" xfId="48" applyFont="1" applyFill="1" applyBorder="1"/>
    <xf numFmtId="0" fontId="38" fillId="3" borderId="11" xfId="36" applyFont="1" applyFill="1" applyBorder="1"/>
    <xf numFmtId="0" fontId="38" fillId="3" borderId="0" xfId="36" applyFont="1" applyFill="1" applyBorder="1"/>
    <xf numFmtId="0" fontId="38" fillId="3" borderId="0" xfId="36" applyFont="1" applyFill="1"/>
    <xf numFmtId="0" fontId="44" fillId="0" borderId="2" xfId="36" applyFont="1" applyBorder="1" applyAlignment="1">
      <alignment horizontal="center" vertical="center"/>
    </xf>
    <xf numFmtId="0" fontId="36" fillId="0" borderId="2" xfId="36" applyFont="1" applyFill="1" applyBorder="1" applyAlignment="1">
      <alignment horizontal="right" vertical="center" wrapText="1"/>
    </xf>
    <xf numFmtId="0" fontId="36" fillId="0" borderId="12" xfId="36" applyFont="1" applyFill="1" applyBorder="1" applyAlignment="1">
      <alignment horizontal="right" vertical="center" wrapText="1"/>
    </xf>
    <xf numFmtId="0" fontId="38" fillId="0" borderId="26" xfId="36" applyFont="1" applyBorder="1" applyAlignment="1">
      <alignment horizontal="center" vertical="center"/>
    </xf>
    <xf numFmtId="0" fontId="38" fillId="3" borderId="27" xfId="36" applyFont="1" applyFill="1" applyBorder="1" applyAlignment="1">
      <alignment horizontal="center" vertical="center"/>
    </xf>
    <xf numFmtId="0" fontId="34" fillId="0" borderId="21" xfId="34" applyFont="1" applyBorder="1" applyAlignment="1" applyProtection="1">
      <alignment horizontal="center" vertical="center"/>
      <protection locked="0"/>
    </xf>
    <xf numFmtId="0" fontId="34" fillId="3" borderId="21" xfId="34" applyFont="1" applyFill="1" applyBorder="1" applyAlignment="1" applyProtection="1">
      <alignment horizontal="center" vertical="center"/>
      <protection locked="0"/>
    </xf>
    <xf numFmtId="0" fontId="44" fillId="3" borderId="24" xfId="0" applyFont="1" applyFill="1" applyBorder="1" applyAlignment="1">
      <alignment vertical="center" wrapText="1"/>
    </xf>
    <xf numFmtId="0" fontId="44" fillId="3" borderId="25" xfId="0" applyFont="1" applyFill="1" applyBorder="1" applyAlignment="1">
      <alignment wrapText="1"/>
    </xf>
    <xf numFmtId="0" fontId="44" fillId="3" borderId="25" xfId="0" applyFont="1" applyFill="1" applyBorder="1" applyAlignment="1">
      <alignment vertical="center" wrapText="1"/>
    </xf>
    <xf numFmtId="0" fontId="38" fillId="0" borderId="24" xfId="0" applyFont="1" applyFill="1" applyBorder="1" applyAlignment="1">
      <alignment horizontal="center" vertical="center" wrapText="1"/>
    </xf>
    <xf numFmtId="0" fontId="38" fillId="0" borderId="25" xfId="0" applyFont="1" applyFill="1" applyBorder="1" applyAlignment="1">
      <alignment horizontal="center" vertical="center" wrapText="1"/>
    </xf>
    <xf numFmtId="0" fontId="38" fillId="0" borderId="25" xfId="0" applyFont="1" applyFill="1" applyBorder="1" applyAlignment="1">
      <alignment horizontal="center" wrapText="1"/>
    </xf>
    <xf numFmtId="0" fontId="38" fillId="0" borderId="25" xfId="0" applyFont="1" applyBorder="1" applyAlignment="1">
      <alignment horizontal="left" vertical="center" wrapText="1"/>
    </xf>
    <xf numFmtId="1" fontId="38" fillId="0" borderId="25" xfId="0" applyNumberFormat="1" applyFont="1" applyFill="1" applyBorder="1" applyAlignment="1">
      <alignment horizontal="center" vertical="center" wrapText="1"/>
    </xf>
    <xf numFmtId="0" fontId="38" fillId="0" borderId="24" xfId="0" applyFont="1" applyBorder="1" applyAlignment="1">
      <alignment horizontal="center" vertical="center" wrapText="1"/>
    </xf>
    <xf numFmtId="3" fontId="38" fillId="4" borderId="25" xfId="0" applyNumberFormat="1" applyFont="1" applyFill="1" applyBorder="1" applyAlignment="1">
      <alignment horizontal="center" vertical="center" wrapText="1"/>
    </xf>
    <xf numFmtId="0" fontId="38" fillId="0" borderId="25" xfId="0" applyFont="1" applyBorder="1" applyAlignment="1">
      <alignment horizontal="center" vertical="center" wrapText="1"/>
    </xf>
    <xf numFmtId="3" fontId="38" fillId="0" borderId="25" xfId="0" applyNumberFormat="1" applyFont="1" applyFill="1" applyBorder="1" applyAlignment="1">
      <alignment horizontal="center" vertical="center" wrapText="1"/>
    </xf>
    <xf numFmtId="0" fontId="44" fillId="3" borderId="25" xfId="0" applyFont="1" applyFill="1" applyBorder="1" applyAlignment="1">
      <alignment horizontal="left" vertical="center" wrapText="1"/>
    </xf>
    <xf numFmtId="0" fontId="44" fillId="3" borderId="25" xfId="0" applyFont="1" applyFill="1" applyBorder="1" applyAlignment="1">
      <alignment horizontal="center" vertical="center" wrapText="1"/>
    </xf>
    <xf numFmtId="0" fontId="38" fillId="3" borderId="24" xfId="0" applyFont="1" applyFill="1" applyBorder="1" applyAlignment="1">
      <alignment horizontal="center" vertical="center" wrapText="1"/>
    </xf>
    <xf numFmtId="0" fontId="34" fillId="3" borderId="25" xfId="60" applyFont="1" applyFill="1" applyBorder="1"/>
    <xf numFmtId="0" fontId="34" fillId="0" borderId="25" xfId="0" applyFont="1" applyBorder="1" applyAlignment="1">
      <alignment horizontal="left" vertical="center" wrapText="1"/>
    </xf>
    <xf numFmtId="0" fontId="34" fillId="0" borderId="25" xfId="0" applyFont="1" applyFill="1" applyBorder="1" applyAlignment="1">
      <alignment horizontal="center" vertical="center" wrapText="1"/>
    </xf>
    <xf numFmtId="0" fontId="44" fillId="0" borderId="0" xfId="36" applyFont="1" applyAlignment="1">
      <alignment horizontal="right"/>
    </xf>
    <xf numFmtId="0" fontId="38" fillId="0" borderId="20" xfId="36" applyFont="1" applyBorder="1" applyAlignment="1">
      <alignment horizontal="center" vertical="center"/>
    </xf>
    <xf numFmtId="0" fontId="41" fillId="0" borderId="21" xfId="0" applyFont="1" applyFill="1" applyBorder="1" applyAlignment="1">
      <alignment horizontal="center" vertical="center" wrapText="1"/>
    </xf>
    <xf numFmtId="0" fontId="44" fillId="3" borderId="24" xfId="0" applyFont="1" applyFill="1" applyBorder="1" applyAlignment="1">
      <alignment vertical="center"/>
    </xf>
    <xf numFmtId="0" fontId="44" fillId="3" borderId="25" xfId="0" applyFont="1" applyFill="1" applyBorder="1" applyAlignment="1">
      <alignment horizontal="left" wrapText="1"/>
    </xf>
    <xf numFmtId="0" fontId="38" fillId="0" borderId="25" xfId="0" applyFont="1" applyFill="1" applyBorder="1" applyAlignment="1">
      <alignment horizontal="center"/>
    </xf>
    <xf numFmtId="0" fontId="38" fillId="0" borderId="24" xfId="0" applyFont="1" applyBorder="1" applyAlignment="1">
      <alignment horizontal="center" vertical="center"/>
    </xf>
    <xf numFmtId="0" fontId="38" fillId="0" borderId="25" xfId="0" applyFont="1" applyBorder="1" applyAlignment="1">
      <alignment horizontal="center"/>
    </xf>
    <xf numFmtId="0" fontId="38" fillId="0" borderId="25" xfId="0" applyFont="1" applyBorder="1" applyAlignment="1">
      <alignment horizontal="center" vertical="center"/>
    </xf>
    <xf numFmtId="3" fontId="38" fillId="4" borderId="25" xfId="0" applyNumberFormat="1" applyFont="1" applyFill="1" applyBorder="1" applyAlignment="1">
      <alignment horizontal="center" vertical="center"/>
    </xf>
    <xf numFmtId="0" fontId="38" fillId="3" borderId="24" xfId="0" applyFont="1" applyFill="1" applyBorder="1" applyAlignment="1">
      <alignment horizontal="center" vertical="center"/>
    </xf>
    <xf numFmtId="0" fontId="44" fillId="3" borderId="25" xfId="0" applyFont="1" applyFill="1" applyBorder="1" applyAlignment="1">
      <alignment horizontal="center" wrapText="1"/>
    </xf>
    <xf numFmtId="0" fontId="38" fillId="0" borderId="25" xfId="0" applyFont="1" applyBorder="1" applyAlignment="1">
      <alignment wrapText="1"/>
    </xf>
    <xf numFmtId="170" fontId="38" fillId="4" borderId="25" xfId="0" applyNumberFormat="1" applyFont="1" applyFill="1" applyBorder="1" applyAlignment="1">
      <alignment horizontal="center" vertical="center"/>
    </xf>
    <xf numFmtId="0" fontId="38" fillId="0" borderId="25" xfId="0" applyFont="1" applyBorder="1" applyAlignment="1">
      <alignment horizontal="left" wrapText="1"/>
    </xf>
    <xf numFmtId="0" fontId="34" fillId="0" borderId="24" xfId="0" applyFont="1" applyBorder="1" applyAlignment="1">
      <alignment horizontal="center" vertical="center"/>
    </xf>
    <xf numFmtId="0" fontId="34" fillId="0" borderId="25" xfId="0" applyFont="1" applyBorder="1" applyAlignment="1">
      <alignment wrapText="1"/>
    </xf>
    <xf numFmtId="0" fontId="34" fillId="0" borderId="25" xfId="0" applyFont="1" applyBorder="1" applyAlignment="1">
      <alignment horizontal="center"/>
    </xf>
    <xf numFmtId="3" fontId="34" fillId="4" borderId="25" xfId="0" applyNumberFormat="1" applyFont="1" applyFill="1" applyBorder="1" applyAlignment="1">
      <alignment horizontal="center" vertical="center"/>
    </xf>
    <xf numFmtId="0" fontId="44" fillId="3" borderId="25" xfId="0" applyFont="1" applyFill="1" applyBorder="1" applyAlignment="1">
      <alignment horizontal="left"/>
    </xf>
    <xf numFmtId="0" fontId="44" fillId="3" borderId="25" xfId="0" applyFont="1" applyFill="1" applyBorder="1" applyAlignment="1">
      <alignment horizontal="left" vertical="center"/>
    </xf>
    <xf numFmtId="0" fontId="38" fillId="0" borderId="25" xfId="0" applyFont="1" applyFill="1" applyBorder="1" applyAlignment="1">
      <alignment wrapText="1"/>
    </xf>
    <xf numFmtId="0" fontId="38" fillId="0" borderId="25" xfId="0" applyFont="1" applyFill="1" applyBorder="1" applyAlignment="1">
      <alignment horizontal="left" wrapText="1"/>
    </xf>
    <xf numFmtId="0" fontId="38" fillId="0" borderId="25" xfId="0" applyFont="1" applyFill="1" applyBorder="1" applyAlignment="1">
      <alignment horizontal="left"/>
    </xf>
    <xf numFmtId="0" fontId="34" fillId="0" borderId="25" xfId="0" applyFont="1" applyFill="1" applyBorder="1" applyAlignment="1">
      <alignment horizontal="center"/>
    </xf>
    <xf numFmtId="0" fontId="38" fillId="0" borderId="25" xfId="0" applyFont="1" applyBorder="1" applyAlignment="1">
      <alignment horizontal="left"/>
    </xf>
    <xf numFmtId="0" fontId="34" fillId="0" borderId="24" xfId="0" applyFont="1" applyFill="1" applyBorder="1" applyAlignment="1">
      <alignment horizontal="center" vertical="center"/>
    </xf>
    <xf numFmtId="0" fontId="34" fillId="0" borderId="25" xfId="0" applyFont="1" applyBorder="1" applyAlignment="1">
      <alignment horizontal="left"/>
    </xf>
    <xf numFmtId="0" fontId="38" fillId="0" borderId="25" xfId="0" applyFont="1" applyFill="1" applyBorder="1"/>
    <xf numFmtId="0" fontId="34" fillId="0" borderId="21" xfId="0" applyFont="1" applyFill="1" applyBorder="1" applyAlignment="1">
      <alignment horizontal="center" vertical="center" wrapText="1"/>
    </xf>
    <xf numFmtId="0" fontId="34" fillId="3" borderId="24" xfId="60" applyFont="1" applyFill="1" applyBorder="1" applyAlignment="1">
      <alignment horizontal="center" vertical="center"/>
    </xf>
    <xf numFmtId="0" fontId="34" fillId="3" borderId="25" xfId="0" applyFont="1" applyFill="1" applyBorder="1" applyAlignment="1">
      <alignment horizontal="center" vertical="center" wrapText="1"/>
    </xf>
    <xf numFmtId="0" fontId="36" fillId="3" borderId="25" xfId="33" applyFont="1" applyFill="1" applyBorder="1" applyAlignment="1" applyProtection="1">
      <alignment vertical="center" wrapText="1"/>
      <protection locked="0"/>
    </xf>
    <xf numFmtId="0" fontId="34" fillId="0" borderId="24" xfId="0" applyFont="1" applyBorder="1" applyAlignment="1">
      <alignment horizontal="center" vertical="center" wrapText="1"/>
    </xf>
    <xf numFmtId="0" fontId="34" fillId="0" borderId="37" xfId="0" applyFont="1" applyBorder="1" applyAlignment="1">
      <alignment horizontal="left" vertical="center" wrapText="1"/>
    </xf>
    <xf numFmtId="0" fontId="34" fillId="0" borderId="37" xfId="0" applyFont="1" applyFill="1" applyBorder="1" applyAlignment="1">
      <alignment horizontal="center" vertical="center" wrapText="1"/>
    </xf>
    <xf numFmtId="0" fontId="34" fillId="3" borderId="60" xfId="60" applyFont="1" applyFill="1" applyBorder="1"/>
    <xf numFmtId="0" fontId="34" fillId="0" borderId="0" xfId="0" applyFont="1" applyFill="1" applyBorder="1" applyAlignment="1">
      <alignment horizontal="left"/>
    </xf>
    <xf numFmtId="0" fontId="34" fillId="0" borderId="0" xfId="0" applyFont="1" applyFill="1" applyBorder="1" applyAlignment="1">
      <alignment horizontal="center" vertical="center" wrapText="1"/>
    </xf>
    <xf numFmtId="0" fontId="34" fillId="0" borderId="61" xfId="0" applyFont="1" applyFill="1" applyBorder="1" applyAlignment="1">
      <alignment horizontal="center" vertical="center" wrapText="1"/>
    </xf>
    <xf numFmtId="0" fontId="34" fillId="0" borderId="74" xfId="0" applyFont="1" applyFill="1" applyBorder="1" applyAlignment="1">
      <alignment horizontal="left" vertical="center" wrapText="1"/>
    </xf>
    <xf numFmtId="0" fontId="34" fillId="0" borderId="74" xfId="0" applyFont="1" applyFill="1" applyBorder="1" applyAlignment="1">
      <alignment horizontal="center" vertical="center" wrapText="1"/>
    </xf>
    <xf numFmtId="0" fontId="34" fillId="0" borderId="25" xfId="0" applyFont="1" applyBorder="1" applyAlignment="1">
      <alignment horizontal="center" vertical="center" wrapText="1"/>
    </xf>
    <xf numFmtId="0" fontId="34" fillId="0" borderId="25" xfId="0" applyFont="1" applyBorder="1" applyAlignment="1">
      <alignment horizontal="center" vertical="top" wrapText="1"/>
    </xf>
    <xf numFmtId="0" fontId="34" fillId="0" borderId="37" xfId="0" applyFont="1" applyBorder="1" applyAlignment="1">
      <alignment horizontal="center" vertical="top" wrapText="1"/>
    </xf>
    <xf numFmtId="0" fontId="34" fillId="0" borderId="37" xfId="0" applyFont="1" applyBorder="1" applyAlignment="1">
      <alignment horizontal="center" vertical="center" wrapText="1"/>
    </xf>
    <xf numFmtId="0" fontId="34" fillId="0" borderId="0" xfId="0" applyFont="1" applyFill="1" applyBorder="1" applyAlignment="1">
      <alignment horizontal="center"/>
    </xf>
    <xf numFmtId="0" fontId="34" fillId="0" borderId="61" xfId="0" applyFont="1" applyFill="1" applyBorder="1" applyAlignment="1">
      <alignment horizontal="center"/>
    </xf>
    <xf numFmtId="0" fontId="34" fillId="3" borderId="74" xfId="0" applyFont="1" applyFill="1" applyBorder="1" applyAlignment="1">
      <alignment horizontal="left" vertical="center" wrapText="1"/>
    </xf>
    <xf numFmtId="0" fontId="34" fillId="3" borderId="74" xfId="0" applyFont="1" applyFill="1" applyBorder="1" applyAlignment="1">
      <alignment horizontal="center" vertical="center" wrapText="1"/>
    </xf>
    <xf numFmtId="0" fontId="34" fillId="3" borderId="74" xfId="0" applyFont="1" applyFill="1" applyBorder="1" applyAlignment="1">
      <alignment horizontal="center" vertical="top" wrapText="1"/>
    </xf>
    <xf numFmtId="0" fontId="34" fillId="3" borderId="25" xfId="0" applyFont="1" applyFill="1" applyBorder="1" applyAlignment="1">
      <alignment horizontal="center" vertical="top" wrapText="1"/>
    </xf>
    <xf numFmtId="0" fontId="34" fillId="0" borderId="25" xfId="0" applyFont="1" applyFill="1" applyBorder="1" applyAlignment="1">
      <alignment horizontal="left" vertical="center" wrapText="1"/>
    </xf>
    <xf numFmtId="0" fontId="36" fillId="0" borderId="25" xfId="0" applyFont="1" applyBorder="1" applyAlignment="1">
      <alignment vertical="center" wrapText="1"/>
    </xf>
    <xf numFmtId="0" fontId="34" fillId="0" borderId="25" xfId="0" applyFont="1" applyBorder="1" applyAlignment="1">
      <alignment vertical="center" wrapText="1"/>
    </xf>
    <xf numFmtId="0" fontId="34" fillId="3" borderId="24" xfId="34" applyFont="1" applyFill="1" applyBorder="1" applyAlignment="1">
      <alignment horizontal="center" vertical="center" wrapText="1"/>
    </xf>
    <xf numFmtId="4" fontId="36" fillId="0" borderId="25" xfId="0" applyNumberFormat="1" applyFont="1" applyBorder="1" applyAlignment="1">
      <alignment horizontal="left" vertical="center" wrapText="1"/>
    </xf>
    <xf numFmtId="4" fontId="34" fillId="0" borderId="25" xfId="0" applyNumberFormat="1" applyFont="1" applyBorder="1" applyAlignment="1">
      <alignment horizontal="left" vertical="center" wrapText="1"/>
    </xf>
    <xf numFmtId="4" fontId="34" fillId="0" borderId="25" xfId="0" applyNumberFormat="1" applyFont="1" applyBorder="1" applyAlignment="1">
      <alignment horizontal="center" vertical="center" wrapText="1"/>
    </xf>
    <xf numFmtId="4" fontId="34" fillId="0" borderId="25" xfId="0" applyNumberFormat="1" applyFont="1" applyFill="1" applyBorder="1" applyAlignment="1">
      <alignment horizontal="center" vertical="center" wrapText="1"/>
    </xf>
    <xf numFmtId="0" fontId="34" fillId="0" borderId="24" xfId="0" applyFont="1" applyBorder="1" applyAlignment="1">
      <alignment horizontal="center" vertical="top"/>
    </xf>
    <xf numFmtId="0" fontId="34" fillId="0" borderId="25" xfId="60" applyFont="1" applyFill="1" applyBorder="1"/>
    <xf numFmtId="0" fontId="34" fillId="0" borderId="25" xfId="0" applyFont="1" applyBorder="1" applyAlignment="1">
      <alignment horizontal="center" vertical="top"/>
    </xf>
    <xf numFmtId="0" fontId="34" fillId="0" borderId="25" xfId="0" applyFont="1" applyFill="1" applyBorder="1" applyAlignment="1">
      <alignment horizontal="center" vertical="top"/>
    </xf>
    <xf numFmtId="0" fontId="48" fillId="0" borderId="24" xfId="0" applyFont="1" applyBorder="1" applyAlignment="1">
      <alignment horizontal="center" vertical="top"/>
    </xf>
    <xf numFmtId="0" fontId="48" fillId="3" borderId="25" xfId="60" applyFont="1" applyFill="1" applyBorder="1"/>
    <xf numFmtId="0" fontId="34" fillId="3" borderId="4" xfId="36" applyFont="1" applyFill="1" applyBorder="1" applyAlignment="1">
      <alignment horizontal="center" vertical="center"/>
    </xf>
    <xf numFmtId="0" fontId="38" fillId="3" borderId="24" xfId="60" applyFont="1" applyFill="1" applyBorder="1" applyAlignment="1">
      <alignment horizontal="center" vertical="center"/>
    </xf>
    <xf numFmtId="0" fontId="38" fillId="3" borderId="25" xfId="0" applyFont="1" applyFill="1" applyBorder="1" applyAlignment="1">
      <alignment horizontal="center" vertical="center" wrapText="1"/>
    </xf>
    <xf numFmtId="0" fontId="44" fillId="3" borderId="25" xfId="33" applyFont="1" applyFill="1" applyBorder="1" applyAlignment="1" applyProtection="1">
      <alignment vertical="center" wrapText="1"/>
      <protection locked="0"/>
    </xf>
    <xf numFmtId="0" fontId="38" fillId="3" borderId="25" xfId="34" applyFont="1" applyFill="1" applyBorder="1" applyAlignment="1" applyProtection="1">
      <alignment horizontal="center" vertical="center"/>
      <protection locked="0"/>
    </xf>
    <xf numFmtId="0" fontId="38" fillId="3" borderId="25" xfId="203" applyFont="1" applyFill="1" applyBorder="1"/>
    <xf numFmtId="1" fontId="38" fillId="0" borderId="25" xfId="0" applyNumberFormat="1" applyFont="1" applyFill="1" applyBorder="1" applyAlignment="1">
      <alignment horizontal="center" vertical="center"/>
    </xf>
    <xf numFmtId="0" fontId="44" fillId="0" borderId="25" xfId="0" applyFont="1" applyFill="1" applyBorder="1" applyAlignment="1">
      <alignment horizontal="left" vertical="center" wrapText="1"/>
    </xf>
    <xf numFmtId="2" fontId="38" fillId="0" borderId="25" xfId="49" applyNumberFormat="1" applyFont="1" applyFill="1" applyBorder="1" applyAlignment="1">
      <alignment horizontal="center" vertical="center"/>
    </xf>
    <xf numFmtId="0" fontId="38" fillId="3" borderId="4" xfId="203" applyFont="1" applyFill="1" applyBorder="1" applyAlignment="1">
      <alignment horizontal="center" vertical="center"/>
    </xf>
    <xf numFmtId="0" fontId="38" fillId="3" borderId="5" xfId="203" applyFont="1" applyFill="1" applyBorder="1" applyAlignment="1">
      <alignment horizontal="center" vertical="center"/>
    </xf>
    <xf numFmtId="2" fontId="38" fillId="3" borderId="14" xfId="203" applyNumberFormat="1" applyFont="1" applyFill="1" applyBorder="1" applyAlignment="1">
      <alignment horizontal="center" vertical="center"/>
    </xf>
    <xf numFmtId="0" fontId="38" fillId="0" borderId="0" xfId="0" applyFont="1" applyFill="1" applyBorder="1" applyAlignment="1">
      <alignment horizontal="center" vertical="center"/>
    </xf>
    <xf numFmtId="0" fontId="38" fillId="3" borderId="0" xfId="203" applyFont="1" applyFill="1" applyBorder="1"/>
    <xf numFmtId="0" fontId="38" fillId="0" borderId="0" xfId="0" applyFont="1" applyFill="1" applyBorder="1" applyAlignment="1">
      <alignment horizontal="left" vertical="center" wrapText="1"/>
    </xf>
    <xf numFmtId="1" fontId="38" fillId="0" borderId="0" xfId="0" applyNumberFormat="1" applyFont="1" applyFill="1" applyBorder="1" applyAlignment="1">
      <alignment horizontal="center" vertical="center"/>
    </xf>
    <xf numFmtId="0" fontId="36" fillId="2" borderId="21" xfId="33" applyFont="1" applyFill="1" applyBorder="1" applyAlignment="1" applyProtection="1">
      <alignment vertical="center" wrapText="1"/>
      <protection locked="0"/>
    </xf>
    <xf numFmtId="0" fontId="38" fillId="0" borderId="11" xfId="203" applyFont="1" applyBorder="1"/>
    <xf numFmtId="0" fontId="38" fillId="0" borderId="0" xfId="203" applyFont="1" applyBorder="1"/>
    <xf numFmtId="0" fontId="38" fillId="3" borderId="11" xfId="203" applyFont="1" applyFill="1" applyBorder="1"/>
    <xf numFmtId="0" fontId="38" fillId="3" borderId="0" xfId="203" applyFont="1" applyFill="1"/>
    <xf numFmtId="0" fontId="44" fillId="0" borderId="2" xfId="203" applyFont="1" applyBorder="1" applyAlignment="1">
      <alignment horizontal="center" vertical="center"/>
    </xf>
    <xf numFmtId="0" fontId="36" fillId="0" borderId="2" xfId="203" applyFont="1" applyFill="1" applyBorder="1" applyAlignment="1">
      <alignment horizontal="right" vertical="center" wrapText="1"/>
    </xf>
    <xf numFmtId="0" fontId="36" fillId="0" borderId="12" xfId="203" applyFont="1" applyFill="1" applyBorder="1" applyAlignment="1">
      <alignment horizontal="right" vertical="center" wrapText="1"/>
    </xf>
    <xf numFmtId="0" fontId="38" fillId="3" borderId="25" xfId="60" applyFont="1" applyFill="1" applyBorder="1" applyAlignment="1">
      <alignment horizontal="center" vertical="center"/>
    </xf>
    <xf numFmtId="0" fontId="36" fillId="10" borderId="25" xfId="0" applyFont="1" applyFill="1" applyBorder="1" applyAlignment="1">
      <alignment horizontal="left" vertical="center"/>
    </xf>
    <xf numFmtId="49" fontId="34" fillId="10" borderId="25" xfId="58" applyNumberFormat="1" applyFont="1" applyFill="1" applyBorder="1" applyAlignment="1">
      <alignment horizontal="center" vertical="center"/>
    </xf>
    <xf numFmtId="0" fontId="34" fillId="10" borderId="25" xfId="0" applyFont="1" applyFill="1" applyBorder="1" applyAlignment="1">
      <alignment horizontal="center" vertical="top" wrapText="1"/>
    </xf>
    <xf numFmtId="49" fontId="36" fillId="0" borderId="25" xfId="0" applyNumberFormat="1" applyFont="1" applyBorder="1" applyAlignment="1">
      <alignment horizontal="left" vertical="center" wrapText="1"/>
    </xf>
    <xf numFmtId="49" fontId="36" fillId="0" borderId="25" xfId="0" applyNumberFormat="1" applyFont="1" applyBorder="1" applyAlignment="1">
      <alignment vertical="center" wrapText="1"/>
    </xf>
    <xf numFmtId="0" fontId="38" fillId="3" borderId="24" xfId="0" applyFont="1" applyFill="1" applyBorder="1" applyAlignment="1">
      <alignment horizontal="center"/>
    </xf>
    <xf numFmtId="49" fontId="34" fillId="0" borderId="25" xfId="34" applyNumberFormat="1" applyFont="1" applyFill="1" applyBorder="1" applyAlignment="1">
      <alignment horizontal="left" vertical="center" wrapText="1"/>
    </xf>
    <xf numFmtId="49" fontId="34" fillId="0" borderId="25" xfId="34" applyNumberFormat="1" applyFont="1" applyFill="1" applyBorder="1" applyAlignment="1">
      <alignment horizontal="center" vertical="center" wrapText="1"/>
    </xf>
    <xf numFmtId="49" fontId="34" fillId="0" borderId="25" xfId="0" applyNumberFormat="1" applyFont="1" applyBorder="1" applyAlignment="1">
      <alignment horizontal="center" vertical="center" wrapText="1"/>
    </xf>
    <xf numFmtId="49" fontId="34" fillId="0" borderId="25" xfId="58" applyNumberFormat="1" applyFont="1" applyBorder="1" applyAlignment="1">
      <alignment horizontal="left" vertical="center" wrapText="1"/>
    </xf>
    <xf numFmtId="49" fontId="34" fillId="0" borderId="25" xfId="58" applyNumberFormat="1" applyFont="1" applyBorder="1" applyAlignment="1">
      <alignment horizontal="center" vertical="center" wrapText="1"/>
    </xf>
    <xf numFmtId="0" fontId="34" fillId="0" borderId="25" xfId="0" applyNumberFormat="1" applyFont="1" applyFill="1" applyBorder="1" applyAlignment="1">
      <alignment horizontal="center" vertical="center" wrapText="1"/>
    </xf>
    <xf numFmtId="0" fontId="34" fillId="5" borderId="25" xfId="0" applyFont="1" applyFill="1" applyBorder="1" applyAlignment="1">
      <alignment horizontal="left" vertical="center" wrapText="1"/>
    </xf>
    <xf numFmtId="0" fontId="47" fillId="0" borderId="25" xfId="0" applyNumberFormat="1"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5" borderId="25" xfId="0" applyFont="1" applyFill="1" applyBorder="1" applyAlignment="1">
      <alignment horizontal="center"/>
    </xf>
    <xf numFmtId="0" fontId="47" fillId="5" borderId="25" xfId="0" applyFont="1" applyFill="1" applyBorder="1" applyAlignment="1">
      <alignment horizontal="center" vertical="center" wrapText="1"/>
    </xf>
    <xf numFmtId="0" fontId="34" fillId="0" borderId="25" xfId="0" applyFont="1" applyFill="1" applyBorder="1" applyAlignment="1">
      <alignment horizontal="left" vertical="top" wrapText="1"/>
    </xf>
    <xf numFmtId="49" fontId="36" fillId="10" borderId="25" xfId="0" applyNumberFormat="1" applyFont="1" applyFill="1" applyBorder="1" applyAlignment="1">
      <alignment vertical="center" wrapText="1"/>
    </xf>
    <xf numFmtId="0" fontId="36" fillId="10" borderId="25" xfId="0" applyFont="1" applyFill="1" applyBorder="1" applyAlignment="1">
      <alignment horizontal="left" vertical="top" wrapText="1"/>
    </xf>
    <xf numFmtId="0" fontId="36" fillId="3" borderId="25" xfId="0" applyFont="1" applyFill="1" applyBorder="1" applyAlignment="1">
      <alignment horizontal="left" vertical="top" wrapText="1"/>
    </xf>
    <xf numFmtId="1" fontId="34" fillId="0" borderId="25" xfId="0" applyNumberFormat="1" applyFont="1" applyFill="1" applyBorder="1" applyAlignment="1">
      <alignment horizontal="center" vertical="center" wrapText="1"/>
    </xf>
    <xf numFmtId="169" fontId="34" fillId="0" borderId="25" xfId="0" applyNumberFormat="1" applyFont="1" applyFill="1" applyBorder="1" applyAlignment="1">
      <alignment horizontal="center" vertical="center" wrapText="1"/>
    </xf>
    <xf numFmtId="0" fontId="34" fillId="0" borderId="25" xfId="0" applyNumberFormat="1" applyFont="1" applyFill="1" applyBorder="1" applyAlignment="1">
      <alignment horizontal="center" wrapText="1"/>
    </xf>
    <xf numFmtId="49" fontId="34" fillId="0" borderId="25" xfId="0" applyNumberFormat="1" applyFont="1" applyBorder="1" applyAlignment="1">
      <alignment vertical="center" wrapText="1"/>
    </xf>
    <xf numFmtId="49" fontId="34" fillId="3" borderId="25" xfId="0" applyNumberFormat="1" applyFont="1" applyFill="1" applyBorder="1" applyAlignment="1">
      <alignment horizontal="center" vertical="center" wrapText="1"/>
    </xf>
    <xf numFmtId="0" fontId="34" fillId="0" borderId="25" xfId="0" applyFont="1" applyFill="1" applyBorder="1" applyAlignment="1">
      <alignment horizontal="center" vertical="top" wrapText="1"/>
    </xf>
    <xf numFmtId="0" fontId="34" fillId="0" borderId="25" xfId="0" applyFont="1" applyFill="1" applyBorder="1" applyAlignment="1">
      <alignment horizontal="center" wrapText="1"/>
    </xf>
    <xf numFmtId="49" fontId="36" fillId="10" borderId="25" xfId="0" applyNumberFormat="1" applyFont="1" applyFill="1" applyBorder="1" applyAlignment="1">
      <alignment horizontal="left" wrapText="1"/>
    </xf>
    <xf numFmtId="0" fontId="34" fillId="10" borderId="25" xfId="0" applyNumberFormat="1" applyFont="1" applyFill="1" applyBorder="1" applyAlignment="1">
      <alignment horizontal="center" vertical="top" wrapText="1"/>
    </xf>
    <xf numFmtId="49" fontId="34" fillId="0" borderId="25" xfId="0" applyNumberFormat="1" applyFont="1" applyFill="1" applyBorder="1" applyAlignment="1">
      <alignment horizontal="left" vertical="top" wrapText="1"/>
    </xf>
    <xf numFmtId="0" fontId="34" fillId="0" borderId="25" xfId="0" applyNumberFormat="1" applyFont="1" applyFill="1" applyBorder="1" applyAlignment="1">
      <alignment horizontal="center" vertical="top" wrapText="1"/>
    </xf>
    <xf numFmtId="0" fontId="36" fillId="2" borderId="21" xfId="33" applyFont="1" applyFill="1" applyBorder="1" applyAlignment="1" applyProtection="1">
      <alignment horizontal="left" vertical="center" wrapText="1"/>
      <protection locked="0"/>
    </xf>
    <xf numFmtId="0" fontId="38" fillId="0" borderId="29" xfId="48" applyFont="1" applyBorder="1" applyAlignment="1">
      <alignment horizontal="center" vertical="center"/>
    </xf>
    <xf numFmtId="0" fontId="38" fillId="3" borderId="30" xfId="48" applyFont="1" applyFill="1" applyBorder="1" applyAlignment="1">
      <alignment horizontal="center" vertical="center"/>
    </xf>
    <xf numFmtId="3" fontId="34" fillId="0" borderId="29" xfId="0" applyNumberFormat="1" applyFont="1" applyBorder="1" applyAlignment="1">
      <alignment horizontal="center" vertical="center" wrapText="1"/>
    </xf>
    <xf numFmtId="4" fontId="34" fillId="3" borderId="33" xfId="0" applyNumberFormat="1" applyFont="1" applyFill="1" applyBorder="1" applyAlignment="1">
      <alignment horizontal="center" vertical="center" wrapText="1"/>
    </xf>
    <xf numFmtId="0" fontId="34" fillId="4" borderId="29" xfId="34" applyFont="1" applyFill="1" applyBorder="1" applyAlignment="1">
      <alignment horizontal="center" vertical="center" wrapText="1"/>
    </xf>
    <xf numFmtId="0" fontId="34" fillId="7" borderId="33" xfId="0" applyFont="1" applyFill="1" applyBorder="1" applyAlignment="1">
      <alignment horizontal="center" vertical="center" wrapText="1"/>
    </xf>
    <xf numFmtId="0" fontId="47" fillId="0" borderId="33" xfId="0" applyFont="1" applyFill="1" applyBorder="1" applyAlignment="1">
      <alignment vertical="center" wrapText="1"/>
    </xf>
    <xf numFmtId="0" fontId="47" fillId="3" borderId="33" xfId="0" applyFont="1" applyFill="1" applyBorder="1" applyAlignment="1">
      <alignment horizontal="center" vertical="center"/>
    </xf>
    <xf numFmtId="169" fontId="34" fillId="3" borderId="33" xfId="0" applyNumberFormat="1" applyFont="1" applyFill="1" applyBorder="1" applyAlignment="1">
      <alignment horizontal="center" vertical="center"/>
    </xf>
    <xf numFmtId="169" fontId="34" fillId="0" borderId="33" xfId="0" applyNumberFormat="1" applyFont="1" applyFill="1" applyBorder="1" applyAlignment="1">
      <alignment horizontal="center" vertical="center"/>
    </xf>
    <xf numFmtId="0" fontId="34" fillId="0" borderId="33" xfId="49" applyFont="1" applyBorder="1" applyAlignment="1">
      <alignment horizontal="left" vertical="center" wrapText="1"/>
    </xf>
    <xf numFmtId="0" fontId="34" fillId="0" borderId="33" xfId="50" applyFont="1" applyBorder="1" applyAlignment="1">
      <alignment horizontal="center" vertical="center" wrapText="1"/>
    </xf>
    <xf numFmtId="2" fontId="34" fillId="0" borderId="33" xfId="50" applyNumberFormat="1" applyFont="1" applyFill="1" applyBorder="1" applyAlignment="1">
      <alignment horizontal="center" vertical="center" wrapText="1"/>
    </xf>
    <xf numFmtId="0" fontId="34" fillId="0" borderId="33" xfId="49" applyFont="1" applyBorder="1" applyAlignment="1">
      <alignment horizontal="left" vertical="top" wrapText="1"/>
    </xf>
    <xf numFmtId="0" fontId="36" fillId="3" borderId="33" xfId="33" applyFont="1" applyFill="1" applyBorder="1" applyAlignment="1" applyProtection="1">
      <alignment vertical="center" wrapText="1"/>
      <protection locked="0"/>
    </xf>
    <xf numFmtId="0" fontId="38" fillId="0" borderId="2" xfId="85" applyFont="1" applyBorder="1" applyAlignment="1">
      <alignment horizontal="center" vertical="center"/>
    </xf>
    <xf numFmtId="0" fontId="34" fillId="0" borderId="2" xfId="34" applyFont="1" applyBorder="1" applyAlignment="1" applyProtection="1">
      <alignment horizontal="center" vertical="center"/>
      <protection locked="0"/>
    </xf>
    <xf numFmtId="0" fontId="34" fillId="3" borderId="2" xfId="34" applyFont="1" applyFill="1" applyBorder="1" applyAlignment="1" applyProtection="1">
      <alignment horizontal="center" vertical="center"/>
      <protection locked="0"/>
    </xf>
    <xf numFmtId="0" fontId="34" fillId="3" borderId="63" xfId="34" applyFont="1" applyFill="1" applyBorder="1" applyAlignment="1">
      <alignment horizontal="center" vertical="center" wrapText="1"/>
    </xf>
    <xf numFmtId="0" fontId="34" fillId="5" borderId="64" xfId="0" applyFont="1" applyFill="1" applyBorder="1" applyAlignment="1">
      <alignment horizontal="center" vertical="center" wrapText="1"/>
    </xf>
    <xf numFmtId="0" fontId="34" fillId="5" borderId="64" xfId="0" applyFont="1" applyFill="1" applyBorder="1" applyAlignment="1">
      <alignment horizontal="left" vertical="center" wrapText="1"/>
    </xf>
    <xf numFmtId="4" fontId="34" fillId="3" borderId="64" xfId="0" applyNumberFormat="1" applyFont="1" applyFill="1" applyBorder="1" applyAlignment="1">
      <alignment horizontal="center" vertical="center" wrapText="1"/>
    </xf>
    <xf numFmtId="0" fontId="34" fillId="3" borderId="65" xfId="0"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0" fontId="36" fillId="2" borderId="2" xfId="33" applyFont="1" applyFill="1" applyBorder="1" applyAlignment="1" applyProtection="1">
      <alignment vertical="center" wrapText="1"/>
      <protection locked="0"/>
    </xf>
    <xf numFmtId="3" fontId="38" fillId="0" borderId="2" xfId="86" applyNumberFormat="1" applyFont="1" applyFill="1" applyBorder="1" applyAlignment="1">
      <alignment horizontal="center" vertical="center" wrapText="1"/>
    </xf>
    <xf numFmtId="4" fontId="38" fillId="0" borderId="2" xfId="86" applyNumberFormat="1" applyFont="1" applyFill="1" applyBorder="1" applyAlignment="1">
      <alignment horizontal="center" vertical="center" wrapText="1"/>
    </xf>
    <xf numFmtId="4" fontId="49" fillId="8" borderId="2" xfId="86" applyNumberFormat="1" applyFont="1" applyFill="1" applyBorder="1" applyAlignment="1">
      <alignment horizontal="left" vertical="center" wrapText="1"/>
    </xf>
    <xf numFmtId="4" fontId="38" fillId="3" borderId="2" xfId="86" applyNumberFormat="1" applyFont="1" applyFill="1" applyBorder="1" applyAlignment="1">
      <alignment horizontal="center" vertical="center" wrapText="1"/>
    </xf>
    <xf numFmtId="3" fontId="38" fillId="0" borderId="66" xfId="86" applyNumberFormat="1" applyFont="1" applyFill="1" applyBorder="1" applyAlignment="1">
      <alignment horizontal="center" vertical="center" wrapText="1"/>
    </xf>
    <xf numFmtId="4" fontId="38" fillId="0" borderId="67" xfId="86" applyNumberFormat="1" applyFont="1" applyFill="1" applyBorder="1" applyAlignment="1">
      <alignment horizontal="center" vertical="center" wrapText="1"/>
    </xf>
    <xf numFmtId="4" fontId="38" fillId="3" borderId="68" xfId="86" applyNumberFormat="1" applyFont="1" applyFill="1" applyBorder="1" applyAlignment="1">
      <alignment horizontal="center" vertical="center" wrapText="1"/>
    </xf>
    <xf numFmtId="4" fontId="49" fillId="8" borderId="67" xfId="86" applyNumberFormat="1" applyFont="1" applyFill="1" applyBorder="1" applyAlignment="1">
      <alignment horizontal="left" vertical="center" wrapText="1"/>
    </xf>
    <xf numFmtId="4" fontId="49" fillId="0" borderId="67" xfId="86" applyNumberFormat="1" applyFont="1" applyFill="1" applyBorder="1" applyAlignment="1">
      <alignment horizontal="left" vertical="center" wrapText="1"/>
    </xf>
    <xf numFmtId="3" fontId="38" fillId="0" borderId="66" xfId="86" applyNumberFormat="1" applyFont="1" applyBorder="1" applyAlignment="1">
      <alignment horizontal="center" vertical="center" wrapText="1"/>
    </xf>
    <xf numFmtId="4" fontId="38" fillId="0" borderId="67" xfId="86" applyNumberFormat="1" applyFont="1" applyBorder="1" applyAlignment="1">
      <alignment horizontal="center" vertical="center" wrapText="1"/>
    </xf>
    <xf numFmtId="4" fontId="38" fillId="0" borderId="67" xfId="86" applyNumberFormat="1" applyFont="1" applyBorder="1" applyAlignment="1">
      <alignment horizontal="left" vertical="center" wrapText="1"/>
    </xf>
    <xf numFmtId="3" fontId="38" fillId="3" borderId="66" xfId="86" applyNumberFormat="1" applyFont="1" applyFill="1" applyBorder="1" applyAlignment="1">
      <alignment horizontal="center" vertical="center" wrapText="1"/>
    </xf>
    <xf numFmtId="4" fontId="38" fillId="3" borderId="67" xfId="86" applyNumberFormat="1" applyFont="1" applyFill="1" applyBorder="1" applyAlignment="1">
      <alignment horizontal="center" vertical="center" wrapText="1"/>
    </xf>
    <xf numFmtId="4" fontId="38" fillId="3" borderId="67" xfId="86" applyNumberFormat="1" applyFont="1" applyFill="1" applyBorder="1" applyAlignment="1">
      <alignment horizontal="left" vertical="center" wrapText="1"/>
    </xf>
    <xf numFmtId="3" fontId="34" fillId="0" borderId="66" xfId="86" applyNumberFormat="1" applyFont="1" applyFill="1" applyBorder="1" applyAlignment="1">
      <alignment horizontal="center" vertical="center" wrapText="1"/>
    </xf>
    <xf numFmtId="4" fontId="34" fillId="0" borderId="67" xfId="86" applyNumberFormat="1" applyFont="1" applyFill="1" applyBorder="1" applyAlignment="1">
      <alignment horizontal="center" vertical="center" wrapText="1"/>
    </xf>
    <xf numFmtId="4" fontId="50" fillId="0" borderId="67" xfId="86" applyNumberFormat="1" applyFont="1" applyFill="1" applyBorder="1" applyAlignment="1">
      <alignment horizontal="left" vertical="center" wrapText="1"/>
    </xf>
    <xf numFmtId="4" fontId="34" fillId="0" borderId="68" xfId="86" applyNumberFormat="1" applyFont="1" applyFill="1" applyBorder="1" applyAlignment="1">
      <alignment horizontal="center" vertical="center" wrapText="1"/>
    </xf>
    <xf numFmtId="4" fontId="34" fillId="0" borderId="67" xfId="86" applyNumberFormat="1" applyFont="1" applyFill="1" applyBorder="1" applyAlignment="1">
      <alignment horizontal="left" vertical="center" wrapText="1"/>
    </xf>
    <xf numFmtId="0" fontId="48" fillId="0" borderId="0" xfId="36" applyFont="1" applyBorder="1"/>
    <xf numFmtId="0" fontId="38" fillId="0" borderId="0" xfId="36" applyFont="1" applyFill="1" applyBorder="1"/>
    <xf numFmtId="3" fontId="34" fillId="0" borderId="69" xfId="86" applyNumberFormat="1" applyFont="1" applyFill="1" applyBorder="1" applyAlignment="1">
      <alignment horizontal="center" vertical="center" wrapText="1"/>
    </xf>
    <xf numFmtId="4" fontId="34" fillId="0" borderId="70" xfId="86" applyNumberFormat="1" applyFont="1" applyFill="1" applyBorder="1" applyAlignment="1">
      <alignment horizontal="center" vertical="center" wrapText="1"/>
    </xf>
    <xf numFmtId="4" fontId="34" fillId="0" borderId="70" xfId="86" applyNumberFormat="1" applyFont="1" applyFill="1" applyBorder="1" applyAlignment="1">
      <alignment horizontal="left" vertical="center" wrapText="1"/>
    </xf>
    <xf numFmtId="4" fontId="34" fillId="0" borderId="71" xfId="86" applyNumberFormat="1" applyFont="1" applyFill="1" applyBorder="1" applyAlignment="1">
      <alignment horizontal="center" vertical="center" wrapText="1"/>
    </xf>
    <xf numFmtId="4" fontId="48" fillId="0" borderId="67" xfId="86" applyNumberFormat="1" applyFont="1" applyFill="1" applyBorder="1" applyAlignment="1">
      <alignment horizontal="left" vertical="center" wrapText="1"/>
    </xf>
    <xf numFmtId="4" fontId="48" fillId="0" borderId="67" xfId="86" applyNumberFormat="1" applyFont="1" applyFill="1" applyBorder="1" applyAlignment="1">
      <alignment horizontal="center" vertical="center" wrapText="1"/>
    </xf>
    <xf numFmtId="4" fontId="48" fillId="0" borderId="68" xfId="86" applyNumberFormat="1" applyFont="1" applyFill="1" applyBorder="1" applyAlignment="1">
      <alignment horizontal="center" vertical="center" wrapText="1"/>
    </xf>
    <xf numFmtId="0" fontId="44" fillId="0" borderId="2" xfId="76" applyFont="1" applyBorder="1" applyAlignment="1">
      <alignment horizontal="center" vertical="center"/>
    </xf>
    <xf numFmtId="0" fontId="36" fillId="0" borderId="2" xfId="76" applyFont="1" applyFill="1" applyBorder="1" applyAlignment="1">
      <alignment horizontal="right" vertical="center" wrapText="1"/>
    </xf>
    <xf numFmtId="0" fontId="34" fillId="0" borderId="29" xfId="85" applyFont="1" applyBorder="1" applyAlignment="1">
      <alignment horizontal="center" vertical="center"/>
    </xf>
    <xf numFmtId="0" fontId="34" fillId="3" borderId="55" xfId="34" applyFont="1" applyFill="1" applyBorder="1" applyAlignment="1" applyProtection="1">
      <alignment horizontal="center" vertical="center"/>
      <protection locked="0"/>
    </xf>
    <xf numFmtId="0" fontId="34" fillId="3" borderId="29" xfId="34" applyFont="1" applyFill="1" applyBorder="1" applyAlignment="1">
      <alignment horizontal="center" vertical="center" wrapText="1"/>
    </xf>
    <xf numFmtId="0" fontId="36" fillId="3" borderId="33" xfId="34" applyFont="1" applyFill="1" applyBorder="1" applyAlignment="1" applyProtection="1">
      <alignment vertical="center" wrapText="1"/>
      <protection locked="0"/>
    </xf>
    <xf numFmtId="0" fontId="34" fillId="3" borderId="33" xfId="34" applyFont="1" applyFill="1" applyBorder="1" applyAlignment="1" applyProtection="1">
      <alignment horizontal="center" vertical="center"/>
      <protection locked="0"/>
    </xf>
    <xf numFmtId="2" fontId="34" fillId="3" borderId="52" xfId="34" applyNumberFormat="1" applyFont="1" applyFill="1" applyBorder="1" applyAlignment="1" applyProtection="1">
      <alignment horizontal="center" vertical="center"/>
      <protection locked="0"/>
    </xf>
    <xf numFmtId="0" fontId="47" fillId="3" borderId="29" xfId="85" applyFont="1" applyFill="1" applyBorder="1" applyAlignment="1">
      <alignment horizontal="center" vertical="center"/>
    </xf>
    <xf numFmtId="0" fontId="34" fillId="3" borderId="33" xfId="0" applyFont="1" applyFill="1" applyBorder="1" applyAlignment="1">
      <alignment horizontal="center" vertical="center"/>
    </xf>
    <xf numFmtId="0" fontId="34" fillId="3" borderId="33" xfId="34" applyFont="1" applyFill="1" applyBorder="1" applyAlignment="1" applyProtection="1">
      <alignment vertical="center" wrapText="1"/>
      <protection locked="0"/>
    </xf>
    <xf numFmtId="0" fontId="34" fillId="3" borderId="25" xfId="34" applyFont="1" applyFill="1" applyBorder="1" applyAlignment="1" applyProtection="1">
      <alignment vertical="center" wrapText="1"/>
      <protection locked="0"/>
    </xf>
    <xf numFmtId="2" fontId="34" fillId="3" borderId="55" xfId="34" applyNumberFormat="1" applyFont="1" applyFill="1" applyBorder="1" applyAlignment="1" applyProtection="1">
      <alignment horizontal="center" vertical="center"/>
      <protection locked="0"/>
    </xf>
    <xf numFmtId="0" fontId="34" fillId="0" borderId="33" xfId="34" applyFont="1" applyBorder="1" applyAlignment="1" applyProtection="1">
      <alignment horizontal="left" vertical="center" wrapText="1" indent="1"/>
      <protection locked="0"/>
    </xf>
    <xf numFmtId="0" fontId="34" fillId="3" borderId="33" xfId="34" applyFont="1" applyFill="1" applyBorder="1" applyAlignment="1" applyProtection="1">
      <alignment horizontal="left" vertical="center" wrapText="1" indent="1"/>
      <protection locked="0"/>
    </xf>
    <xf numFmtId="0" fontId="34" fillId="3" borderId="33" xfId="88" applyFont="1" applyFill="1" applyBorder="1" applyAlignment="1">
      <alignment horizontal="center" vertical="center" wrapText="1"/>
    </xf>
    <xf numFmtId="0" fontId="34" fillId="3" borderId="33" xfId="54" applyFont="1" applyFill="1" applyBorder="1" applyAlignment="1" applyProtection="1">
      <alignment wrapText="1"/>
      <protection locked="0"/>
    </xf>
    <xf numFmtId="0" fontId="34" fillId="0" borderId="33" xfId="54" applyFont="1" applyBorder="1" applyAlignment="1" applyProtection="1">
      <alignment horizontal="left" wrapText="1" indent="1"/>
      <protection locked="0"/>
    </xf>
    <xf numFmtId="0" fontId="34" fillId="3" borderId="11" xfId="34" applyFont="1" applyFill="1" applyBorder="1" applyAlignment="1">
      <alignment horizontal="center" vertical="center" wrapText="1"/>
    </xf>
    <xf numFmtId="0" fontId="34" fillId="3" borderId="0" xfId="88" applyFont="1" applyFill="1" applyBorder="1" applyAlignment="1">
      <alignment horizontal="center" vertical="center" wrapText="1"/>
    </xf>
    <xf numFmtId="0" fontId="34" fillId="0" borderId="0" xfId="54" applyFont="1" applyBorder="1" applyAlignment="1" applyProtection="1">
      <alignment horizontal="left" wrapText="1" indent="1"/>
      <protection locked="0"/>
    </xf>
    <xf numFmtId="0" fontId="34" fillId="3" borderId="0" xfId="34" applyFont="1" applyFill="1" applyBorder="1" applyAlignment="1" applyProtection="1">
      <alignment horizontal="center" vertical="center"/>
      <protection locked="0"/>
    </xf>
    <xf numFmtId="2" fontId="34" fillId="3" borderId="61" xfId="34" applyNumberFormat="1" applyFont="1" applyFill="1" applyBorder="1" applyAlignment="1" applyProtection="1">
      <alignment horizontal="center" vertical="center"/>
      <protection locked="0"/>
    </xf>
    <xf numFmtId="0" fontId="34" fillId="0" borderId="33" xfId="0" applyFont="1" applyFill="1" applyBorder="1" applyAlignment="1">
      <alignment horizontal="center" vertical="center" wrapText="1"/>
    </xf>
    <xf numFmtId="0" fontId="36" fillId="0" borderId="31" xfId="33" applyFont="1" applyFill="1" applyBorder="1" applyAlignment="1" applyProtection="1">
      <alignment vertical="center" wrapText="1"/>
      <protection locked="0"/>
    </xf>
    <xf numFmtId="3" fontId="34" fillId="0" borderId="29" xfId="86" applyNumberFormat="1" applyFont="1" applyBorder="1" applyAlignment="1">
      <alignment horizontal="center" vertical="center" wrapText="1"/>
    </xf>
    <xf numFmtId="4" fontId="34" fillId="0" borderId="33" xfId="86" applyNumberFormat="1" applyFont="1" applyBorder="1" applyAlignment="1">
      <alignment horizontal="center" vertical="center" wrapText="1"/>
    </xf>
    <xf numFmtId="4" fontId="50" fillId="8" borderId="33" xfId="86" applyNumberFormat="1" applyFont="1" applyFill="1" applyBorder="1" applyAlignment="1">
      <alignment horizontal="left" vertical="center" wrapText="1"/>
    </xf>
    <xf numFmtId="4" fontId="34" fillId="3" borderId="52" xfId="86" applyNumberFormat="1" applyFont="1" applyFill="1" applyBorder="1" applyAlignment="1">
      <alignment horizontal="center" vertical="center" wrapText="1"/>
    </xf>
    <xf numFmtId="4" fontId="34" fillId="0" borderId="33" xfId="86" applyNumberFormat="1" applyFont="1" applyFill="1" applyBorder="1" applyAlignment="1">
      <alignment horizontal="left" vertical="center" wrapText="1"/>
    </xf>
    <xf numFmtId="4" fontId="34" fillId="0" borderId="52" xfId="86" applyNumberFormat="1" applyFont="1" applyFill="1" applyBorder="1" applyAlignment="1">
      <alignment horizontal="center" vertical="center" wrapText="1"/>
    </xf>
    <xf numFmtId="3" fontId="38" fillId="0" borderId="29" xfId="86" applyNumberFormat="1" applyFont="1" applyFill="1" applyBorder="1" applyAlignment="1">
      <alignment horizontal="center" vertical="center" wrapText="1"/>
    </xf>
    <xf numFmtId="4" fontId="38" fillId="0" borderId="33" xfId="86" applyNumberFormat="1" applyFont="1" applyFill="1" applyBorder="1" applyAlignment="1">
      <alignment horizontal="center" vertical="center" wrapText="1"/>
    </xf>
    <xf numFmtId="4" fontId="38" fillId="0" borderId="33" xfId="86" applyNumberFormat="1" applyFont="1" applyFill="1" applyBorder="1" applyAlignment="1">
      <alignment horizontal="left" vertical="center" wrapText="1"/>
    </xf>
    <xf numFmtId="4" fontId="38" fillId="3" borderId="52" xfId="86" applyNumberFormat="1" applyFont="1" applyFill="1" applyBorder="1" applyAlignment="1">
      <alignment horizontal="center" vertical="center" wrapText="1"/>
    </xf>
    <xf numFmtId="3" fontId="38" fillId="0" borderId="29" xfId="86" applyNumberFormat="1" applyFont="1" applyBorder="1" applyAlignment="1">
      <alignment horizontal="center" vertical="center" wrapText="1"/>
    </xf>
    <xf numFmtId="4" fontId="38" fillId="0" borderId="33" xfId="86" applyNumberFormat="1" applyFont="1" applyBorder="1" applyAlignment="1">
      <alignment horizontal="center" vertical="center" wrapText="1"/>
    </xf>
    <xf numFmtId="4" fontId="38" fillId="0" borderId="33" xfId="86" applyNumberFormat="1" applyFont="1" applyBorder="1" applyAlignment="1">
      <alignment horizontal="left" vertical="center" wrapText="1"/>
    </xf>
    <xf numFmtId="4" fontId="49" fillId="8" borderId="33" xfId="86" applyNumberFormat="1" applyFont="1" applyFill="1" applyBorder="1" applyAlignment="1">
      <alignment horizontal="left" vertical="center" wrapText="1"/>
    </xf>
    <xf numFmtId="4" fontId="38" fillId="3" borderId="33" xfId="86" applyNumberFormat="1" applyFont="1" applyFill="1" applyBorder="1" applyAlignment="1">
      <alignment horizontal="left" vertical="center" wrapText="1"/>
    </xf>
    <xf numFmtId="4" fontId="38" fillId="3" borderId="33" xfId="86" applyNumberFormat="1" applyFont="1" applyFill="1" applyBorder="1" applyAlignment="1">
      <alignment horizontal="center" vertical="center" wrapText="1"/>
    </xf>
    <xf numFmtId="3" fontId="34" fillId="0" borderId="29" xfId="86" applyNumberFormat="1" applyFont="1" applyFill="1" applyBorder="1" applyAlignment="1">
      <alignment horizontal="center" vertical="center" wrapText="1"/>
    </xf>
    <xf numFmtId="4" fontId="34" fillId="0" borderId="33" xfId="86" applyNumberFormat="1" applyFont="1" applyFill="1" applyBorder="1" applyAlignment="1">
      <alignment horizontal="center" vertical="center" wrapText="1"/>
    </xf>
    <xf numFmtId="4" fontId="34" fillId="10" borderId="33" xfId="86" applyNumberFormat="1" applyFont="1" applyFill="1" applyBorder="1" applyAlignment="1">
      <alignment horizontal="center" vertical="center" wrapText="1"/>
    </xf>
    <xf numFmtId="0" fontId="34" fillId="3" borderId="33" xfId="87" applyFont="1" applyFill="1" applyBorder="1" applyAlignment="1">
      <alignment horizontal="center" vertical="center" wrapText="1"/>
    </xf>
    <xf numFmtId="0" fontId="34" fillId="3" borderId="25" xfId="84" applyFont="1" applyFill="1" applyBorder="1" applyAlignment="1">
      <alignment horizontal="center" vertical="center" wrapText="1"/>
    </xf>
    <xf numFmtId="0" fontId="34" fillId="3" borderId="33" xfId="84" applyFont="1" applyFill="1" applyBorder="1" applyAlignment="1">
      <alignment horizontal="center" vertical="center" wrapText="1"/>
    </xf>
    <xf numFmtId="0" fontId="34" fillId="0" borderId="33" xfId="0" applyFont="1" applyFill="1" applyBorder="1" applyAlignment="1">
      <alignment horizontal="left" vertical="center" wrapText="1"/>
    </xf>
    <xf numFmtId="3" fontId="38" fillId="0" borderId="32" xfId="51" applyNumberFormat="1" applyFont="1" applyFill="1" applyBorder="1" applyAlignment="1">
      <alignment horizontal="center" vertical="center" wrapText="1"/>
    </xf>
    <xf numFmtId="4" fontId="38" fillId="0" borderId="33" xfId="51" applyNumberFormat="1" applyFont="1" applyFill="1" applyBorder="1" applyAlignment="1">
      <alignment horizontal="center" vertical="center" wrapText="1"/>
    </xf>
    <xf numFmtId="4" fontId="49" fillId="8" borderId="33" xfId="51" applyNumberFormat="1" applyFont="1" applyFill="1" applyBorder="1" applyAlignment="1">
      <alignment horizontal="left" vertical="center" wrapText="1"/>
    </xf>
    <xf numFmtId="4" fontId="38" fillId="3" borderId="33" xfId="51" applyNumberFormat="1" applyFont="1" applyFill="1" applyBorder="1" applyAlignment="1">
      <alignment horizontal="center" vertical="center" wrapText="1"/>
    </xf>
    <xf numFmtId="4" fontId="38" fillId="0" borderId="33" xfId="51" applyNumberFormat="1" applyFont="1" applyFill="1" applyBorder="1" applyAlignment="1">
      <alignment horizontal="left" vertical="center" wrapText="1"/>
    </xf>
    <xf numFmtId="0" fontId="34" fillId="4" borderId="33" xfId="34" applyFont="1" applyFill="1" applyBorder="1" applyAlignment="1">
      <alignment horizontal="center" vertical="center" wrapText="1"/>
    </xf>
    <xf numFmtId="4" fontId="38" fillId="0" borderId="33" xfId="51" applyNumberFormat="1" applyFont="1" applyBorder="1" applyAlignment="1">
      <alignment horizontal="center" vertical="center" wrapText="1"/>
    </xf>
    <xf numFmtId="4" fontId="50" fillId="8" borderId="33" xfId="51" applyNumberFormat="1" applyFont="1" applyFill="1" applyBorder="1" applyAlignment="1">
      <alignment horizontal="left" vertical="center" wrapText="1"/>
    </xf>
    <xf numFmtId="4" fontId="38" fillId="0" borderId="33" xfId="51" applyNumberFormat="1" applyFont="1" applyBorder="1" applyAlignment="1">
      <alignment horizontal="left" vertical="center" wrapText="1"/>
    </xf>
    <xf numFmtId="0" fontId="38" fillId="0" borderId="81" xfId="48" applyFont="1" applyBorder="1" applyAlignment="1">
      <alignment horizontal="center" vertical="center"/>
    </xf>
    <xf numFmtId="0" fontId="34" fillId="0" borderId="31" xfId="0" applyFont="1" applyFill="1" applyBorder="1" applyAlignment="1">
      <alignment horizontal="center" vertical="center" wrapText="1"/>
    </xf>
    <xf numFmtId="0" fontId="34" fillId="3" borderId="49" xfId="34" applyFont="1" applyFill="1" applyBorder="1" applyAlignment="1" applyProtection="1">
      <alignment horizontal="center" vertical="center"/>
      <protection locked="0"/>
    </xf>
    <xf numFmtId="3" fontId="38" fillId="0" borderId="29" xfId="51" applyNumberFormat="1" applyFont="1" applyFill="1" applyBorder="1" applyAlignment="1">
      <alignment horizontal="center" vertical="center" wrapText="1"/>
    </xf>
    <xf numFmtId="4" fontId="38" fillId="3" borderId="52" xfId="51" applyNumberFormat="1" applyFont="1" applyFill="1" applyBorder="1" applyAlignment="1">
      <alignment horizontal="center" vertical="center" wrapText="1"/>
    </xf>
    <xf numFmtId="4" fontId="34" fillId="3" borderId="52" xfId="0" applyNumberFormat="1" applyFont="1" applyFill="1" applyBorder="1" applyAlignment="1">
      <alignment horizontal="center" vertical="center" shrinkToFit="1"/>
    </xf>
    <xf numFmtId="3" fontId="38" fillId="0" borderId="29" xfId="51" applyNumberFormat="1" applyFont="1" applyBorder="1" applyAlignment="1">
      <alignment horizontal="center" vertical="center" wrapText="1"/>
    </xf>
    <xf numFmtId="2" fontId="38" fillId="3" borderId="62" xfId="36" applyNumberFormat="1" applyFont="1" applyFill="1" applyBorder="1" applyAlignment="1">
      <alignment horizontal="center" vertical="center"/>
    </xf>
    <xf numFmtId="0" fontId="38" fillId="0" borderId="29" xfId="85" applyFont="1" applyBorder="1" applyAlignment="1">
      <alignment horizontal="center" vertical="center"/>
    </xf>
    <xf numFmtId="0" fontId="34" fillId="0" borderId="33" xfId="34" applyFont="1" applyFill="1" applyBorder="1" applyAlignment="1" applyProtection="1">
      <alignment vertical="center" wrapText="1"/>
      <protection locked="0"/>
    </xf>
    <xf numFmtId="0" fontId="34" fillId="3" borderId="39" xfId="34" applyFont="1" applyFill="1" applyBorder="1" applyAlignment="1" applyProtection="1">
      <alignment vertical="center" wrapText="1"/>
      <protection locked="0"/>
    </xf>
    <xf numFmtId="0" fontId="34" fillId="3" borderId="34" xfId="34" applyFont="1" applyFill="1" applyBorder="1" applyAlignment="1" applyProtection="1">
      <alignment horizontal="center" vertical="center"/>
      <protection locked="0"/>
    </xf>
    <xf numFmtId="0" fontId="34" fillId="3" borderId="33" xfId="34" applyFont="1" applyFill="1" applyBorder="1" applyAlignment="1" applyProtection="1">
      <alignment horizontal="left" vertical="center" wrapText="1"/>
      <protection locked="0"/>
    </xf>
    <xf numFmtId="0" fontId="34" fillId="0" borderId="33" xfId="19" applyFont="1" applyFill="1" applyBorder="1" applyAlignment="1" applyProtection="1">
      <alignment horizontal="left" vertical="center" wrapText="1"/>
      <protection locked="0"/>
    </xf>
    <xf numFmtId="0" fontId="34" fillId="3" borderId="33" xfId="19" applyFont="1" applyFill="1" applyBorder="1" applyAlignment="1" applyProtection="1">
      <alignment horizontal="center" vertical="center"/>
    </xf>
    <xf numFmtId="0" fontId="34" fillId="3" borderId="52" xfId="19" applyNumberFormat="1" applyFont="1" applyFill="1" applyBorder="1" applyAlignment="1" applyProtection="1">
      <alignment horizontal="center" vertical="center"/>
      <protection locked="0"/>
    </xf>
    <xf numFmtId="0" fontId="34" fillId="3" borderId="33" xfId="19" applyFont="1" applyFill="1" applyBorder="1" applyAlignment="1" applyProtection="1">
      <alignment horizontal="left" vertical="center" wrapText="1"/>
      <protection locked="0"/>
    </xf>
    <xf numFmtId="169" fontId="34" fillId="3" borderId="52" xfId="19" applyNumberFormat="1" applyFont="1" applyFill="1" applyBorder="1" applyAlignment="1" applyProtection="1">
      <alignment horizontal="center" vertical="center"/>
      <protection locked="0"/>
    </xf>
    <xf numFmtId="0" fontId="34" fillId="5" borderId="33" xfId="0" applyFont="1" applyFill="1" applyBorder="1" applyAlignment="1">
      <alignment horizontal="center" vertical="center" wrapText="1"/>
    </xf>
    <xf numFmtId="0" fontId="34" fillId="3" borderId="33" xfId="0" applyFont="1" applyFill="1" applyBorder="1" applyAlignment="1">
      <alignment horizontal="left" vertical="center" wrapText="1"/>
    </xf>
    <xf numFmtId="0" fontId="34" fillId="3" borderId="33" xfId="0" applyFont="1" applyFill="1" applyBorder="1" applyAlignment="1" applyProtection="1">
      <alignment horizontal="center" vertical="center"/>
    </xf>
    <xf numFmtId="170" fontId="34" fillId="3" borderId="52" xfId="0" applyNumberFormat="1" applyFont="1" applyFill="1" applyBorder="1" applyAlignment="1">
      <alignment horizontal="center" vertical="center" shrinkToFit="1"/>
    </xf>
    <xf numFmtId="0" fontId="34" fillId="3" borderId="33" xfId="84" applyFont="1" applyFill="1" applyBorder="1" applyAlignment="1">
      <alignment horizontal="center" vertical="center"/>
    </xf>
    <xf numFmtId="2" fontId="34" fillId="3" borderId="52" xfId="84" applyNumberFormat="1" applyFont="1" applyFill="1" applyBorder="1" applyAlignment="1">
      <alignment horizontal="center" vertical="center"/>
    </xf>
    <xf numFmtId="0" fontId="34" fillId="3" borderId="4" xfId="90" applyFont="1" applyFill="1" applyBorder="1" applyAlignment="1">
      <alignment horizontal="center" vertical="center"/>
    </xf>
    <xf numFmtId="0" fontId="34" fillId="3" borderId="5" xfId="90" applyFont="1" applyFill="1" applyBorder="1" applyAlignment="1">
      <alignment horizontal="center" vertical="center"/>
    </xf>
    <xf numFmtId="2" fontId="34" fillId="3" borderId="62" xfId="90" applyNumberFormat="1" applyFont="1" applyFill="1" applyBorder="1" applyAlignment="1">
      <alignment horizontal="center" vertical="center"/>
    </xf>
    <xf numFmtId="0" fontId="34" fillId="3" borderId="29" xfId="34" applyFont="1" applyFill="1" applyBorder="1" applyAlignment="1">
      <alignment horizontal="center" vertical="top" wrapText="1"/>
    </xf>
    <xf numFmtId="4" fontId="34" fillId="0" borderId="33" xfId="86" applyNumberFormat="1" applyFont="1" applyBorder="1" applyAlignment="1">
      <alignment horizontal="left" vertical="center" wrapText="1"/>
    </xf>
    <xf numFmtId="0" fontId="34" fillId="3" borderId="6" xfId="84" applyFont="1" applyFill="1" applyBorder="1" applyAlignment="1">
      <alignment horizontal="center" vertical="center" wrapText="1"/>
    </xf>
    <xf numFmtId="0" fontId="48" fillId="0" borderId="11" xfId="36" applyFont="1" applyBorder="1"/>
    <xf numFmtId="0" fontId="48" fillId="0" borderId="0" xfId="36" applyFont="1"/>
    <xf numFmtId="0" fontId="48" fillId="0" borderId="0" xfId="36" applyFont="1" applyFill="1" applyBorder="1"/>
    <xf numFmtId="0" fontId="38" fillId="0" borderId="81" xfId="203" applyFont="1" applyBorder="1" applyAlignment="1">
      <alignment horizontal="center" vertical="center"/>
    </xf>
    <xf numFmtId="0" fontId="36" fillId="3" borderId="33" xfId="0" applyFont="1" applyFill="1" applyBorder="1" applyAlignment="1">
      <alignment horizontal="left" vertical="center" wrapText="1"/>
    </xf>
    <xf numFmtId="4" fontId="34" fillId="0" borderId="33" xfId="0" applyNumberFormat="1" applyFont="1" applyBorder="1" applyAlignment="1">
      <alignment horizontal="center" vertical="center" wrapText="1"/>
    </xf>
    <xf numFmtId="4" fontId="34" fillId="3" borderId="52" xfId="0" applyNumberFormat="1" applyFont="1" applyFill="1" applyBorder="1" applyAlignment="1">
      <alignment horizontal="center" vertical="center" wrapText="1"/>
    </xf>
    <xf numFmtId="3" fontId="34" fillId="0" borderId="29" xfId="204" applyNumberFormat="1" applyFont="1" applyBorder="1" applyAlignment="1">
      <alignment horizontal="center" vertical="center" wrapText="1"/>
    </xf>
    <xf numFmtId="4" fontId="34" fillId="0" borderId="33" xfId="204" applyNumberFormat="1" applyFont="1" applyBorder="1" applyAlignment="1">
      <alignment horizontal="center" vertical="center" wrapText="1"/>
    </xf>
    <xf numFmtId="4" fontId="34" fillId="0" borderId="33" xfId="204" applyNumberFormat="1" applyFont="1" applyBorder="1" applyAlignment="1">
      <alignment horizontal="left" vertical="center" wrapText="1"/>
    </xf>
    <xf numFmtId="4" fontId="34" fillId="3" borderId="33" xfId="204" applyNumberFormat="1" applyFont="1" applyFill="1" applyBorder="1" applyAlignment="1">
      <alignment horizontal="center" vertical="center" wrapText="1"/>
    </xf>
    <xf numFmtId="171" fontId="34" fillId="3" borderId="52" xfId="204" applyNumberFormat="1" applyFont="1" applyFill="1" applyBorder="1" applyAlignment="1">
      <alignment horizontal="center" vertical="center" wrapText="1"/>
    </xf>
    <xf numFmtId="4" fontId="34" fillId="3" borderId="52" xfId="204" applyNumberFormat="1" applyFont="1" applyFill="1" applyBorder="1" applyAlignment="1">
      <alignment horizontal="center" vertical="center" wrapText="1"/>
    </xf>
    <xf numFmtId="4" fontId="34" fillId="3" borderId="25" xfId="204" applyNumberFormat="1" applyFont="1" applyFill="1" applyBorder="1" applyAlignment="1">
      <alignment horizontal="center" vertical="center" wrapText="1"/>
    </xf>
    <xf numFmtId="4" fontId="34" fillId="3" borderId="25" xfId="204" applyNumberFormat="1" applyFont="1" applyFill="1" applyBorder="1" applyAlignment="1">
      <alignment horizontal="left" vertical="center" wrapText="1"/>
    </xf>
    <xf numFmtId="4" fontId="34" fillId="3" borderId="55" xfId="204" applyNumberFormat="1" applyFont="1" applyFill="1" applyBorder="1" applyAlignment="1">
      <alignment horizontal="center" vertical="center" wrapText="1"/>
    </xf>
    <xf numFmtId="3" fontId="34" fillId="3" borderId="24" xfId="204" applyNumberFormat="1" applyFont="1" applyFill="1" applyBorder="1" applyAlignment="1">
      <alignment horizontal="center" vertical="center" wrapText="1"/>
    </xf>
    <xf numFmtId="4" fontId="34" fillId="0" borderId="25" xfId="204" applyNumberFormat="1" applyFont="1" applyFill="1" applyBorder="1" applyAlignment="1">
      <alignment horizontal="left" vertical="center" wrapText="1"/>
    </xf>
    <xf numFmtId="4" fontId="34" fillId="0" borderId="25" xfId="204" applyNumberFormat="1" applyFont="1" applyFill="1" applyBorder="1" applyAlignment="1">
      <alignment horizontal="center" vertical="center" wrapText="1"/>
    </xf>
    <xf numFmtId="4" fontId="34" fillId="0" borderId="55" xfId="204" applyNumberFormat="1" applyFont="1" applyFill="1" applyBorder="1" applyAlignment="1">
      <alignment horizontal="center" vertical="center" wrapText="1"/>
    </xf>
    <xf numFmtId="2" fontId="38" fillId="3" borderId="62" xfId="203" applyNumberFormat="1" applyFont="1" applyFill="1" applyBorder="1" applyAlignment="1">
      <alignment horizontal="center" vertical="center"/>
    </xf>
    <xf numFmtId="0" fontId="38" fillId="0" borderId="30" xfId="48" applyFont="1" applyBorder="1" applyAlignment="1">
      <alignment horizontal="center" vertical="center"/>
    </xf>
    <xf numFmtId="2" fontId="38" fillId="0" borderId="33" xfId="48" applyNumberFormat="1" applyFont="1" applyBorder="1" applyAlignment="1">
      <alignment horizontal="center" vertical="center"/>
    </xf>
    <xf numFmtId="0" fontId="34" fillId="0" borderId="33" xfId="50" applyFont="1" applyBorder="1" applyAlignment="1">
      <alignment horizontal="center" vertical="center"/>
    </xf>
    <xf numFmtId="0" fontId="34" fillId="5" borderId="33" xfId="50" quotePrefix="1" applyFont="1" applyFill="1" applyBorder="1" applyAlignment="1">
      <alignment horizontal="left" vertical="center" wrapText="1"/>
    </xf>
    <xf numFmtId="0" fontId="34" fillId="3" borderId="33" xfId="50" applyFont="1" applyFill="1" applyBorder="1" applyAlignment="1">
      <alignment horizontal="center" vertical="center" wrapText="1"/>
    </xf>
    <xf numFmtId="2" fontId="34" fillId="3" borderId="33" xfId="50" applyNumberFormat="1" applyFont="1" applyFill="1" applyBorder="1" applyAlignment="1">
      <alignment horizontal="center" vertical="center" wrapText="1"/>
    </xf>
    <xf numFmtId="0" fontId="34" fillId="3" borderId="33" xfId="50" applyFont="1" applyFill="1" applyBorder="1" applyAlignment="1">
      <alignment horizontal="left" vertical="center" wrapText="1"/>
    </xf>
    <xf numFmtId="0" fontId="34" fillId="3" borderId="33" xfId="50" applyFont="1" applyFill="1" applyBorder="1" applyAlignment="1">
      <alignment horizontal="center"/>
    </xf>
    <xf numFmtId="2" fontId="34" fillId="3" borderId="33" xfId="34" applyNumberFormat="1" applyFont="1" applyFill="1" applyBorder="1" applyAlignment="1" applyProtection="1">
      <alignment horizontal="center" vertical="center"/>
      <protection locked="0"/>
    </xf>
    <xf numFmtId="0" fontId="34" fillId="3" borderId="35" xfId="34" applyFont="1" applyFill="1" applyBorder="1" applyAlignment="1">
      <alignment horizontal="center" vertical="center" wrapText="1"/>
    </xf>
    <xf numFmtId="0" fontId="34" fillId="3" borderId="36" xfId="47" applyFont="1" applyFill="1" applyBorder="1" applyAlignment="1">
      <alignment horizontal="center" vertical="center" wrapText="1"/>
    </xf>
    <xf numFmtId="0" fontId="34" fillId="3" borderId="36" xfId="34" applyFont="1" applyFill="1" applyBorder="1" applyAlignment="1" applyProtection="1">
      <alignment vertical="center" wrapText="1"/>
      <protection locked="0"/>
    </xf>
    <xf numFmtId="0" fontId="34" fillId="3" borderId="36" xfId="34" applyFont="1" applyFill="1" applyBorder="1" applyAlignment="1" applyProtection="1">
      <alignment horizontal="center" vertical="center"/>
      <protection locked="0"/>
    </xf>
    <xf numFmtId="2" fontId="34" fillId="3" borderId="36" xfId="34" applyNumberFormat="1" applyFont="1" applyFill="1" applyBorder="1" applyAlignment="1" applyProtection="1">
      <alignment horizontal="center" vertical="center"/>
      <protection locked="0"/>
    </xf>
    <xf numFmtId="4" fontId="34" fillId="3" borderId="33" xfId="0" applyNumberFormat="1" applyFont="1" applyFill="1" applyBorder="1" applyAlignment="1">
      <alignment vertical="center" wrapText="1"/>
    </xf>
    <xf numFmtId="0" fontId="34" fillId="3" borderId="33" xfId="0" applyFont="1" applyFill="1" applyBorder="1" applyAlignment="1">
      <alignment horizontal="center" vertical="center" wrapText="1"/>
    </xf>
    <xf numFmtId="4" fontId="50" fillId="3" borderId="33" xfId="0" applyNumberFormat="1" applyFont="1" applyFill="1" applyBorder="1" applyAlignment="1">
      <alignment horizontal="left" vertical="center" wrapText="1"/>
    </xf>
    <xf numFmtId="0" fontId="34" fillId="4" borderId="36" xfId="34" applyFont="1" applyFill="1" applyBorder="1" applyAlignment="1" applyProtection="1">
      <alignment horizontal="left" vertical="center" wrapText="1" indent="1"/>
      <protection locked="0"/>
    </xf>
    <xf numFmtId="0" fontId="34" fillId="0" borderId="36" xfId="34" applyFont="1" applyBorder="1" applyAlignment="1" applyProtection="1">
      <alignment horizontal="left" vertical="center" wrapText="1" indent="1"/>
      <protection locked="0"/>
    </xf>
    <xf numFmtId="2" fontId="34" fillId="3" borderId="6" xfId="34" applyNumberFormat="1" applyFont="1" applyFill="1" applyBorder="1" applyAlignment="1" applyProtection="1">
      <alignment horizontal="center" vertical="center"/>
      <protection locked="0"/>
    </xf>
    <xf numFmtId="3" fontId="38" fillId="3" borderId="35" xfId="51" applyNumberFormat="1" applyFont="1" applyFill="1" applyBorder="1" applyAlignment="1">
      <alignment horizontal="center" vertical="center" wrapText="1"/>
    </xf>
    <xf numFmtId="4" fontId="38" fillId="0" borderId="36" xfId="51" applyNumberFormat="1" applyFont="1" applyFill="1" applyBorder="1" applyAlignment="1">
      <alignment horizontal="center" vertical="center" wrapText="1"/>
    </xf>
    <xf numFmtId="4" fontId="38" fillId="0" borderId="36" xfId="51" applyNumberFormat="1" applyFont="1" applyFill="1" applyBorder="1" applyAlignment="1">
      <alignment horizontal="left" vertical="center" wrapText="1"/>
    </xf>
    <xf numFmtId="4" fontId="38" fillId="3" borderId="36" xfId="51" applyNumberFormat="1" applyFont="1" applyFill="1" applyBorder="1" applyAlignment="1">
      <alignment horizontal="center" vertical="center" wrapText="1"/>
    </xf>
    <xf numFmtId="0" fontId="34" fillId="3" borderId="33" xfId="34" applyFont="1" applyFill="1" applyBorder="1" applyAlignment="1" applyProtection="1">
      <alignment wrapText="1"/>
      <protection locked="0"/>
    </xf>
    <xf numFmtId="0" fontId="34" fillId="4" borderId="33" xfId="34" applyFont="1" applyFill="1" applyBorder="1" applyAlignment="1" applyProtection="1">
      <alignment horizontal="left" vertical="center" wrapText="1" indent="1"/>
      <protection locked="0"/>
    </xf>
    <xf numFmtId="0" fontId="34" fillId="0" borderId="29" xfId="34" applyFont="1" applyFill="1" applyBorder="1" applyAlignment="1">
      <alignment horizontal="center" vertical="center" wrapText="1"/>
    </xf>
    <xf numFmtId="0" fontId="34" fillId="3" borderId="33" xfId="47" applyFont="1" applyFill="1" applyBorder="1" applyAlignment="1">
      <alignment horizontal="center" vertical="center" wrapText="1"/>
    </xf>
    <xf numFmtId="0" fontId="34" fillId="0" borderId="33" xfId="47" applyFont="1" applyFill="1" applyBorder="1" applyAlignment="1">
      <alignment horizontal="center" vertical="center" wrapText="1"/>
    </xf>
    <xf numFmtId="0" fontId="47" fillId="3" borderId="29" xfId="82" applyFont="1" applyFill="1" applyBorder="1" applyAlignment="1">
      <alignment horizontal="center" vertical="center"/>
    </xf>
    <xf numFmtId="0" fontId="34" fillId="3" borderId="33" xfId="23" applyFont="1" applyFill="1" applyBorder="1" applyAlignment="1">
      <alignment horizontal="center" vertical="center" shrinkToFit="1"/>
    </xf>
    <xf numFmtId="169" fontId="34" fillId="3" borderId="33" xfId="82" applyNumberFormat="1" applyFont="1" applyFill="1" applyBorder="1" applyAlignment="1">
      <alignment horizontal="center" vertical="center"/>
    </xf>
    <xf numFmtId="0" fontId="34" fillId="3" borderId="33" xfId="0" applyFont="1" applyFill="1" applyBorder="1" applyAlignment="1">
      <alignment horizontal="left" vertical="center" wrapText="1" indent="1"/>
    </xf>
    <xf numFmtId="0" fontId="34" fillId="3" borderId="33" xfId="82" applyNumberFormat="1" applyFont="1" applyFill="1" applyBorder="1" applyAlignment="1">
      <alignment horizontal="center" vertical="center"/>
    </xf>
    <xf numFmtId="0" fontId="34" fillId="0" borderId="33" xfId="34" applyFont="1" applyFill="1" applyBorder="1" applyAlignment="1" applyProtection="1">
      <alignment horizontal="center" vertical="center"/>
      <protection locked="0"/>
    </xf>
    <xf numFmtId="2" fontId="34" fillId="0" borderId="33" xfId="34" applyNumberFormat="1" applyFont="1" applyFill="1" applyBorder="1" applyAlignment="1" applyProtection="1">
      <alignment horizontal="center" vertical="center"/>
      <protection locked="0"/>
    </xf>
    <xf numFmtId="0" fontId="34" fillId="0" borderId="33" xfId="84" applyFont="1" applyFill="1" applyBorder="1" applyAlignment="1">
      <alignment horizontal="center" vertical="center" wrapText="1"/>
    </xf>
    <xf numFmtId="0" fontId="38" fillId="3" borderId="25" xfId="34" applyFont="1" applyFill="1" applyBorder="1" applyAlignment="1" applyProtection="1">
      <alignment vertical="center" wrapText="1"/>
      <protection locked="0"/>
    </xf>
    <xf numFmtId="2" fontId="34" fillId="3" borderId="25" xfId="34" applyNumberFormat="1" applyFont="1" applyFill="1" applyBorder="1" applyAlignment="1" applyProtection="1">
      <alignment horizontal="center" vertical="center"/>
      <protection locked="0"/>
    </xf>
    <xf numFmtId="0" fontId="47" fillId="3" borderId="33" xfId="0" applyFont="1" applyFill="1" applyBorder="1" applyAlignment="1">
      <alignment wrapText="1"/>
    </xf>
    <xf numFmtId="0" fontId="38" fillId="3" borderId="33" xfId="34" applyFont="1" applyFill="1" applyBorder="1" applyAlignment="1" applyProtection="1">
      <alignment vertical="center" wrapText="1"/>
      <protection locked="0"/>
    </xf>
    <xf numFmtId="0" fontId="45" fillId="3" borderId="33" xfId="33" applyFont="1" applyFill="1" applyBorder="1" applyAlignment="1" applyProtection="1">
      <alignment vertical="center" wrapText="1"/>
      <protection locked="0"/>
    </xf>
    <xf numFmtId="0" fontId="34" fillId="4" borderId="25" xfId="47" applyFont="1" applyFill="1" applyBorder="1" applyAlignment="1">
      <alignment horizontal="center" vertical="center" wrapText="1"/>
    </xf>
    <xf numFmtId="0" fontId="50" fillId="4" borderId="33" xfId="34" applyFont="1" applyFill="1" applyBorder="1" applyAlignment="1" applyProtection="1">
      <alignment horizontal="center" vertical="center" wrapText="1"/>
      <protection locked="0"/>
    </xf>
    <xf numFmtId="0" fontId="34" fillId="0" borderId="33" xfId="0" applyFont="1" applyBorder="1" applyAlignment="1">
      <alignment horizontal="center" vertical="center"/>
    </xf>
    <xf numFmtId="0" fontId="34" fillId="3" borderId="33" xfId="0" applyFont="1" applyFill="1" applyBorder="1" applyAlignment="1">
      <alignment horizontal="left" wrapText="1"/>
    </xf>
    <xf numFmtId="4" fontId="34" fillId="0" borderId="33" xfId="0" applyNumberFormat="1" applyFont="1" applyBorder="1" applyAlignment="1">
      <alignment horizontal="left" vertical="center" wrapText="1"/>
    </xf>
    <xf numFmtId="0" fontId="38" fillId="0" borderId="40" xfId="36" applyFont="1" applyBorder="1" applyAlignment="1">
      <alignment horizontal="center" vertical="center"/>
    </xf>
    <xf numFmtId="0" fontId="38" fillId="3" borderId="41" xfId="36" applyFont="1" applyFill="1" applyBorder="1" applyAlignment="1">
      <alignment horizontal="center" vertical="center"/>
    </xf>
    <xf numFmtId="0" fontId="34" fillId="0" borderId="41" xfId="34" applyFont="1" applyBorder="1" applyAlignment="1" applyProtection="1">
      <alignment horizontal="center" vertical="center"/>
      <protection locked="0"/>
    </xf>
    <xf numFmtId="0" fontId="34" fillId="3" borderId="41" xfId="34" applyFont="1" applyFill="1" applyBorder="1" applyAlignment="1" applyProtection="1">
      <alignment horizontal="center" vertical="center"/>
      <protection locked="0"/>
    </xf>
    <xf numFmtId="3" fontId="34" fillId="0" borderId="42" xfId="0" applyNumberFormat="1" applyFont="1" applyBorder="1" applyAlignment="1">
      <alignment horizontal="center" vertical="center" wrapText="1"/>
    </xf>
    <xf numFmtId="0" fontId="34" fillId="3" borderId="25" xfId="34" applyFont="1" applyFill="1" applyBorder="1" applyAlignment="1">
      <alignment horizontal="center" vertical="center" wrapText="1"/>
    </xf>
    <xf numFmtId="3" fontId="34" fillId="0" borderId="25" xfId="0" applyNumberFormat="1" applyFont="1" applyFill="1" applyBorder="1" applyAlignment="1">
      <alignment horizontal="center" vertical="center" wrapText="1"/>
    </xf>
    <xf numFmtId="0" fontId="34" fillId="0" borderId="25" xfId="34" applyFont="1" applyFill="1" applyBorder="1" applyAlignment="1">
      <alignment horizontal="center" vertical="center" wrapText="1"/>
    </xf>
    <xf numFmtId="0" fontId="34" fillId="10" borderId="25" xfId="34" applyFont="1" applyFill="1" applyBorder="1" applyAlignment="1">
      <alignment horizontal="center" vertical="center" wrapText="1"/>
    </xf>
    <xf numFmtId="3" fontId="34" fillId="0" borderId="24" xfId="0" applyNumberFormat="1" applyFont="1" applyBorder="1" applyAlignment="1">
      <alignment horizontal="center" vertical="center" wrapText="1"/>
    </xf>
    <xf numFmtId="3" fontId="34" fillId="0" borderId="24" xfId="0" applyNumberFormat="1" applyFont="1" applyFill="1" applyBorder="1" applyAlignment="1">
      <alignment horizontal="center" vertical="center" wrapText="1"/>
    </xf>
    <xf numFmtId="0" fontId="38" fillId="3" borderId="24" xfId="36" applyFont="1" applyFill="1" applyBorder="1" applyAlignment="1">
      <alignment horizontal="center" vertical="center"/>
    </xf>
    <xf numFmtId="4" fontId="38" fillId="0" borderId="25" xfId="0" applyNumberFormat="1" applyFont="1" applyBorder="1" applyAlignment="1">
      <alignment horizontal="left" vertical="center" wrapText="1"/>
    </xf>
    <xf numFmtId="0" fontId="38" fillId="3" borderId="25" xfId="0" applyFont="1" applyFill="1" applyBorder="1" applyAlignment="1">
      <alignment horizontal="left" vertical="center"/>
    </xf>
    <xf numFmtId="3" fontId="38" fillId="0" borderId="24" xfId="0" applyNumberFormat="1" applyFont="1" applyBorder="1" applyAlignment="1">
      <alignment horizontal="center" vertical="center" wrapText="1"/>
    </xf>
    <xf numFmtId="4" fontId="38" fillId="0" borderId="25" xfId="0" applyNumberFormat="1" applyFont="1" applyBorder="1" applyAlignment="1">
      <alignment horizontal="center" vertical="center" wrapText="1"/>
    </xf>
    <xf numFmtId="2" fontId="34" fillId="3" borderId="25" xfId="56" applyNumberFormat="1" applyFont="1" applyFill="1" applyBorder="1" applyAlignment="1">
      <alignment vertical="center" wrapText="1"/>
    </xf>
    <xf numFmtId="2" fontId="34" fillId="3" borderId="25" xfId="56" applyNumberFormat="1" applyFont="1" applyFill="1" applyBorder="1" applyAlignment="1">
      <alignment horizontal="center" vertical="center"/>
    </xf>
    <xf numFmtId="2" fontId="38" fillId="0" borderId="25" xfId="56" applyNumberFormat="1" applyFont="1" applyFill="1" applyBorder="1" applyAlignment="1">
      <alignment vertical="center" wrapText="1"/>
    </xf>
    <xf numFmtId="0" fontId="38" fillId="0" borderId="25" xfId="56" applyFont="1" applyFill="1" applyBorder="1" applyAlignment="1">
      <alignment horizontal="left" vertical="center" wrapText="1"/>
    </xf>
    <xf numFmtId="0" fontId="38" fillId="0" borderId="25" xfId="56" applyFont="1" applyFill="1" applyBorder="1" applyAlignment="1">
      <alignment horizontal="left" vertical="center"/>
    </xf>
    <xf numFmtId="0" fontId="47" fillId="0" borderId="7" xfId="36" applyFont="1" applyBorder="1" applyAlignment="1">
      <alignment horizontal="center" vertical="center"/>
    </xf>
    <xf numFmtId="0" fontId="47" fillId="4" borderId="8" xfId="36" applyFont="1" applyFill="1" applyBorder="1" applyAlignment="1">
      <alignment horizontal="center" vertical="center"/>
    </xf>
    <xf numFmtId="0" fontId="34" fillId="0" borderId="6" xfId="34" applyFont="1" applyBorder="1" applyAlignment="1" applyProtection="1">
      <alignment horizontal="center" vertical="center"/>
      <protection locked="0"/>
    </xf>
    <xf numFmtId="0" fontId="34" fillId="4" borderId="13" xfId="34" applyFont="1" applyFill="1" applyBorder="1" applyAlignment="1" applyProtection="1">
      <alignment horizontal="center" vertical="center"/>
      <protection locked="0"/>
    </xf>
    <xf numFmtId="2" fontId="34" fillId="0" borderId="25" xfId="56" applyNumberFormat="1" applyFont="1" applyFill="1" applyBorder="1" applyAlignment="1">
      <alignment vertical="center" wrapText="1"/>
    </xf>
    <xf numFmtId="2" fontId="34" fillId="0" borderId="25" xfId="56" applyNumberFormat="1" applyFont="1" applyFill="1" applyBorder="1" applyAlignment="1">
      <alignment horizontal="center" vertical="center" wrapText="1"/>
    </xf>
    <xf numFmtId="2" fontId="34" fillId="0" borderId="25" xfId="56" applyNumberFormat="1" applyFont="1" applyFill="1" applyBorder="1" applyAlignment="1">
      <alignment horizontal="left" vertical="center" wrapText="1"/>
    </xf>
    <xf numFmtId="0" fontId="36" fillId="2" borderId="9" xfId="33" applyFont="1" applyFill="1" applyBorder="1" applyAlignment="1" applyProtection="1">
      <alignment vertical="center" wrapText="1"/>
      <protection locked="0"/>
    </xf>
    <xf numFmtId="0" fontId="36" fillId="2" borderId="15" xfId="33" applyFont="1" applyFill="1" applyBorder="1" applyAlignment="1" applyProtection="1">
      <alignment vertical="center" wrapText="1"/>
      <protection locked="0"/>
    </xf>
    <xf numFmtId="2" fontId="34" fillId="0" borderId="67" xfId="56" applyNumberFormat="1" applyFont="1" applyFill="1" applyBorder="1" applyAlignment="1">
      <alignment vertical="center" wrapText="1"/>
    </xf>
    <xf numFmtId="0" fontId="34" fillId="0" borderId="25" xfId="56" applyFont="1" applyFill="1" applyBorder="1" applyAlignment="1">
      <alignment horizontal="left" vertical="center" wrapText="1"/>
    </xf>
    <xf numFmtId="0" fontId="34" fillId="0" borderId="25" xfId="56" applyFont="1" applyFill="1" applyBorder="1" applyAlignment="1">
      <alignment horizontal="left" wrapText="1"/>
    </xf>
    <xf numFmtId="0" fontId="34" fillId="0" borderId="25" xfId="56" applyFont="1" applyFill="1" applyBorder="1" applyAlignment="1">
      <alignment horizontal="left"/>
    </xf>
    <xf numFmtId="0" fontId="34" fillId="0" borderId="25" xfId="59" applyFont="1" applyFill="1" applyBorder="1" applyAlignment="1">
      <alignment horizontal="left" vertical="center" wrapText="1"/>
    </xf>
    <xf numFmtId="9" fontId="34" fillId="3" borderId="25" xfId="56" applyNumberFormat="1" applyFont="1" applyFill="1" applyBorder="1" applyAlignment="1">
      <alignment horizontal="left" vertical="center" wrapText="1"/>
    </xf>
    <xf numFmtId="1" fontId="34" fillId="0" borderId="67" xfId="56" applyNumberFormat="1" applyFont="1" applyFill="1" applyBorder="1" applyAlignment="1">
      <alignment horizontal="center" vertical="center"/>
    </xf>
    <xf numFmtId="0" fontId="34" fillId="0" borderId="67" xfId="56" applyFont="1" applyFill="1" applyBorder="1" applyAlignment="1">
      <alignment horizontal="center" vertical="center" wrapText="1"/>
    </xf>
    <xf numFmtId="2" fontId="34" fillId="0" borderId="67" xfId="56" applyNumberFormat="1" applyFont="1" applyFill="1" applyBorder="1" applyAlignment="1">
      <alignment horizontal="center" vertical="center" wrapText="1"/>
    </xf>
    <xf numFmtId="2" fontId="34" fillId="0" borderId="67" xfId="56" applyNumberFormat="1" applyFont="1" applyFill="1" applyBorder="1" applyAlignment="1">
      <alignment horizontal="center" vertical="center"/>
    </xf>
    <xf numFmtId="2" fontId="34" fillId="0" borderId="67" xfId="0" applyNumberFormat="1" applyFont="1" applyFill="1" applyBorder="1" applyAlignment="1">
      <alignment horizontal="center" vertical="center" wrapText="1"/>
    </xf>
    <xf numFmtId="0" fontId="34" fillId="0" borderId="67" xfId="56" applyFont="1" applyFill="1" applyBorder="1" applyAlignment="1">
      <alignment horizontal="left" vertical="center" wrapText="1"/>
    </xf>
    <xf numFmtId="0" fontId="34" fillId="3" borderId="5" xfId="36" applyFont="1" applyFill="1" applyBorder="1" applyAlignment="1">
      <alignment horizontal="center" vertical="center"/>
    </xf>
    <xf numFmtId="2" fontId="34" fillId="3" borderId="14" xfId="36" applyNumberFormat="1" applyFont="1" applyFill="1" applyBorder="1" applyAlignment="1">
      <alignment horizontal="center" vertical="center"/>
    </xf>
    <xf numFmtId="0" fontId="38" fillId="0" borderId="66" xfId="149" applyFont="1" applyBorder="1" applyAlignment="1">
      <alignment horizontal="center" vertical="center"/>
    </xf>
    <xf numFmtId="0" fontId="38" fillId="0" borderId="67" xfId="149" applyFont="1" applyBorder="1" applyAlignment="1">
      <alignment horizontal="center" vertical="center"/>
    </xf>
    <xf numFmtId="0" fontId="34" fillId="3" borderId="67" xfId="34" applyFont="1" applyFill="1" applyBorder="1" applyAlignment="1" applyProtection="1">
      <alignment horizontal="center" vertical="center"/>
      <protection locked="0"/>
    </xf>
    <xf numFmtId="2" fontId="38" fillId="3" borderId="68" xfId="149" applyNumberFormat="1" applyFont="1" applyFill="1" applyBorder="1" applyAlignment="1">
      <alignment horizontal="center" vertical="center"/>
    </xf>
    <xf numFmtId="0" fontId="38" fillId="0" borderId="67" xfId="0" applyFont="1" applyFill="1" applyBorder="1" applyAlignment="1">
      <alignment horizontal="center" vertical="center" wrapText="1"/>
    </xf>
    <xf numFmtId="0" fontId="44" fillId="3" borderId="67" xfId="0" applyFont="1" applyFill="1" applyBorder="1" applyAlignment="1">
      <alignment horizontal="left" vertical="center" wrapText="1"/>
    </xf>
    <xf numFmtId="0" fontId="38" fillId="3" borderId="67" xfId="0" applyFont="1" applyFill="1" applyBorder="1" applyAlignment="1">
      <alignment horizontal="center" vertical="center" wrapText="1"/>
    </xf>
    <xf numFmtId="0" fontId="38" fillId="3" borderId="67" xfId="34" applyFont="1" applyFill="1" applyBorder="1" applyAlignment="1" applyProtection="1">
      <alignment horizontal="center" vertical="center"/>
      <protection locked="0"/>
    </xf>
    <xf numFmtId="2" fontId="38" fillId="3" borderId="68" xfId="0" applyNumberFormat="1" applyFont="1" applyFill="1" applyBorder="1" applyAlignment="1">
      <alignment horizontal="center" vertical="center"/>
    </xf>
    <xf numFmtId="3" fontId="38" fillId="0" borderId="66" xfId="0" applyNumberFormat="1" applyFont="1" applyBorder="1" applyAlignment="1">
      <alignment horizontal="center" vertical="center" wrapText="1"/>
    </xf>
    <xf numFmtId="0" fontId="38" fillId="3" borderId="67" xfId="34" applyFont="1" applyFill="1" applyBorder="1" applyAlignment="1">
      <alignment horizontal="center" vertical="center" wrapText="1"/>
    </xf>
    <xf numFmtId="0" fontId="34" fillId="0" borderId="67" xfId="0" applyFont="1" applyFill="1" applyBorder="1" applyAlignment="1">
      <alignment horizontal="center" vertical="center" wrapText="1"/>
    </xf>
    <xf numFmtId="0" fontId="34" fillId="0" borderId="67" xfId="0" applyNumberFormat="1" applyFont="1" applyFill="1" applyBorder="1" applyAlignment="1">
      <alignment horizontal="center" vertical="center" wrapText="1"/>
    </xf>
    <xf numFmtId="0" fontId="34" fillId="0" borderId="68" xfId="0" applyNumberFormat="1" applyFont="1" applyFill="1" applyBorder="1" applyAlignment="1">
      <alignment horizontal="center" vertical="center" wrapText="1"/>
    </xf>
    <xf numFmtId="0" fontId="34" fillId="3" borderId="67" xfId="0" applyFont="1" applyFill="1" applyBorder="1" applyAlignment="1">
      <alignment horizontal="center" vertical="center" wrapText="1"/>
    </xf>
    <xf numFmtId="0" fontId="34" fillId="3" borderId="67" xfId="0" applyNumberFormat="1" applyFont="1" applyFill="1" applyBorder="1" applyAlignment="1">
      <alignment horizontal="center" vertical="center" wrapText="1"/>
    </xf>
    <xf numFmtId="0" fontId="34" fillId="3" borderId="68" xfId="0" applyNumberFormat="1" applyFont="1" applyFill="1" applyBorder="1" applyAlignment="1">
      <alignment horizontal="center" vertical="center" wrapText="1"/>
    </xf>
    <xf numFmtId="3" fontId="48" fillId="0" borderId="66" xfId="0" applyNumberFormat="1" applyFont="1" applyBorder="1" applyAlignment="1">
      <alignment horizontal="center" vertical="center" wrapText="1"/>
    </xf>
    <xf numFmtId="0" fontId="48" fillId="3" borderId="67" xfId="34" applyFont="1" applyFill="1" applyBorder="1" applyAlignment="1">
      <alignment horizontal="center" vertical="center" wrapText="1"/>
    </xf>
    <xf numFmtId="0" fontId="36" fillId="3" borderId="67" xfId="0" applyNumberFormat="1" applyFont="1" applyFill="1" applyBorder="1" applyAlignment="1">
      <alignment horizontal="left" vertical="center" wrapText="1"/>
    </xf>
    <xf numFmtId="0" fontId="34" fillId="3" borderId="67" xfId="0" applyNumberFormat="1" applyFont="1" applyFill="1" applyBorder="1" applyAlignment="1">
      <alignment horizontal="left" vertical="center" wrapText="1"/>
    </xf>
    <xf numFmtId="0" fontId="34" fillId="3" borderId="67" xfId="0" applyFont="1" applyFill="1" applyBorder="1" applyAlignment="1">
      <alignment horizontal="left" vertical="center" wrapText="1"/>
    </xf>
    <xf numFmtId="3" fontId="38" fillId="3" borderId="66" xfId="0" applyNumberFormat="1" applyFont="1" applyFill="1" applyBorder="1" applyAlignment="1">
      <alignment horizontal="center" vertical="center" wrapText="1"/>
    </xf>
    <xf numFmtId="0" fontId="34" fillId="3" borderId="67" xfId="148" applyFont="1" applyFill="1" applyBorder="1" applyAlignment="1">
      <alignment wrapText="1"/>
    </xf>
    <xf numFmtId="0" fontId="34" fillId="3" borderId="67" xfId="148" applyFont="1" applyFill="1" applyBorder="1" applyAlignment="1">
      <alignment horizontal="center" vertical="center"/>
    </xf>
    <xf numFmtId="0" fontId="34" fillId="3" borderId="68" xfId="148" applyFont="1" applyFill="1" applyBorder="1" applyAlignment="1">
      <alignment horizontal="center" vertical="center"/>
    </xf>
    <xf numFmtId="0" fontId="36" fillId="3" borderId="67" xfId="148" applyFont="1" applyFill="1" applyBorder="1"/>
    <xf numFmtId="0" fontId="34" fillId="3" borderId="67" xfId="148" applyFont="1" applyFill="1" applyBorder="1"/>
    <xf numFmtId="6" fontId="34" fillId="3" borderId="68" xfId="148" applyNumberFormat="1" applyFont="1" applyFill="1" applyBorder="1" applyAlignment="1">
      <alignment horizontal="center" vertical="center"/>
    </xf>
    <xf numFmtId="0" fontId="34" fillId="3" borderId="68" xfId="0" applyFont="1" applyFill="1" applyBorder="1" applyAlignment="1">
      <alignment horizontal="center" vertical="center" wrapText="1"/>
    </xf>
    <xf numFmtId="0" fontId="34" fillId="3" borderId="67" xfId="0" applyFont="1" applyFill="1" applyBorder="1" applyAlignment="1">
      <alignment horizontal="center" vertical="center"/>
    </xf>
    <xf numFmtId="0" fontId="34" fillId="3" borderId="68" xfId="0" applyFont="1" applyFill="1" applyBorder="1" applyAlignment="1">
      <alignment horizontal="center" vertical="center"/>
    </xf>
    <xf numFmtId="0" fontId="36" fillId="3" borderId="67" xfId="0" applyFont="1" applyFill="1" applyBorder="1" applyAlignment="1">
      <alignment horizontal="left" vertical="center" wrapText="1"/>
    </xf>
    <xf numFmtId="0" fontId="34" fillId="3" borderId="67" xfId="0" applyFont="1" applyFill="1" applyBorder="1"/>
    <xf numFmtId="3" fontId="34" fillId="0" borderId="66" xfId="0" applyNumberFormat="1" applyFont="1" applyBorder="1" applyAlignment="1">
      <alignment horizontal="center" vertical="center" wrapText="1"/>
    </xf>
    <xf numFmtId="0" fontId="34" fillId="3" borderId="67" xfId="0" applyFont="1" applyFill="1" applyBorder="1" applyAlignment="1">
      <alignment vertical="center"/>
    </xf>
    <xf numFmtId="0" fontId="34" fillId="3" borderId="67" xfId="0" applyFont="1" applyFill="1" applyBorder="1" applyAlignment="1">
      <alignment wrapText="1"/>
    </xf>
    <xf numFmtId="0" fontId="34" fillId="3" borderId="67" xfId="0" applyNumberFormat="1" applyFont="1" applyFill="1" applyBorder="1" applyAlignment="1">
      <alignment horizontal="center" vertical="center"/>
    </xf>
    <xf numFmtId="0" fontId="34" fillId="3" borderId="68" xfId="0" applyNumberFormat="1" applyFont="1" applyFill="1" applyBorder="1" applyAlignment="1">
      <alignment horizontal="center" vertical="center"/>
    </xf>
    <xf numFmtId="49" fontId="34" fillId="3" borderId="67" xfId="0" applyNumberFormat="1" applyFont="1" applyFill="1" applyBorder="1" applyAlignment="1">
      <alignment horizontal="left" vertical="top"/>
    </xf>
    <xf numFmtId="0" fontId="51" fillId="3" borderId="67" xfId="0" applyFont="1" applyFill="1" applyBorder="1" applyAlignment="1">
      <alignment horizontal="center" vertical="center" wrapText="1"/>
    </xf>
    <xf numFmtId="0" fontId="34" fillId="3" borderId="67" xfId="0" applyFont="1" applyFill="1" applyBorder="1" applyAlignment="1">
      <alignment horizontal="center"/>
    </xf>
    <xf numFmtId="0" fontId="38" fillId="3" borderId="66" xfId="149" applyFont="1" applyFill="1" applyBorder="1" applyAlignment="1">
      <alignment horizontal="center" vertical="center"/>
    </xf>
    <xf numFmtId="0" fontId="38" fillId="3" borderId="67" xfId="149" applyFont="1" applyFill="1" applyBorder="1" applyAlignment="1">
      <alignment horizontal="center" vertical="center"/>
    </xf>
    <xf numFmtId="0" fontId="34" fillId="3" borderId="67" xfId="34" applyFont="1" applyFill="1" applyBorder="1" applyAlignment="1" applyProtection="1">
      <alignment horizontal="left" vertical="center" wrapText="1" indent="1"/>
      <protection locked="0"/>
    </xf>
    <xf numFmtId="0" fontId="44" fillId="0" borderId="69" xfId="149" applyFont="1" applyBorder="1" applyAlignment="1">
      <alignment horizontal="center" vertical="center"/>
    </xf>
    <xf numFmtId="0" fontId="44" fillId="0" borderId="70" xfId="149" applyFont="1" applyBorder="1" applyAlignment="1">
      <alignment horizontal="center" vertical="center"/>
    </xf>
    <xf numFmtId="0" fontId="36" fillId="0" borderId="70" xfId="149" applyFont="1" applyFill="1" applyBorder="1" applyAlignment="1">
      <alignment horizontal="right" vertical="center" wrapText="1"/>
    </xf>
    <xf numFmtId="0" fontId="36" fillId="0" borderId="71" xfId="149" applyFont="1" applyFill="1" applyBorder="1" applyAlignment="1">
      <alignment horizontal="right" vertical="center" wrapText="1"/>
    </xf>
    <xf numFmtId="0" fontId="34" fillId="3" borderId="67" xfId="148" applyFont="1" applyFill="1" applyBorder="1" applyAlignment="1">
      <alignment horizontal="left" vertical="center" wrapText="1"/>
    </xf>
    <xf numFmtId="0" fontId="34" fillId="3" borderId="24" xfId="60" applyFont="1" applyFill="1" applyBorder="1"/>
    <xf numFmtId="0" fontId="36" fillId="0" borderId="25" xfId="0" applyFont="1" applyFill="1" applyBorder="1" applyAlignment="1"/>
    <xf numFmtId="0" fontId="36" fillId="0" borderId="25" xfId="0" applyFont="1" applyFill="1" applyBorder="1" applyAlignment="1">
      <alignment horizontal="center" vertical="center"/>
    </xf>
    <xf numFmtId="0" fontId="38" fillId="3" borderId="25" xfId="36" applyFont="1" applyFill="1" applyBorder="1"/>
    <xf numFmtId="0" fontId="34" fillId="0" borderId="25" xfId="0" applyFont="1" applyFill="1" applyBorder="1" applyAlignment="1">
      <alignment wrapText="1"/>
    </xf>
    <xf numFmtId="0" fontId="38" fillId="0" borderId="38" xfId="0" applyFont="1" applyFill="1" applyBorder="1" applyAlignment="1">
      <alignment horizontal="center" vertical="center"/>
    </xf>
    <xf numFmtId="0" fontId="38" fillId="3" borderId="37" xfId="36" applyFont="1" applyFill="1" applyBorder="1"/>
    <xf numFmtId="0" fontId="34" fillId="0" borderId="0" xfId="0" applyFont="1" applyFill="1" applyAlignment="1">
      <alignment horizontal="left" vertical="center"/>
    </xf>
    <xf numFmtId="0" fontId="36" fillId="2" borderId="22" xfId="33" applyFont="1" applyFill="1" applyBorder="1" applyAlignment="1" applyProtection="1">
      <alignment horizontal="left" vertical="center" wrapText="1"/>
      <protection locked="0"/>
    </xf>
    <xf numFmtId="0" fontId="38" fillId="3" borderId="25" xfId="0" applyFont="1" applyFill="1" applyBorder="1" applyAlignment="1">
      <alignment horizontal="left" vertical="center" wrapText="1"/>
    </xf>
    <xf numFmtId="0" fontId="38" fillId="3" borderId="25" xfId="44" applyFont="1" applyFill="1" applyBorder="1" applyAlignment="1">
      <alignment horizontal="center" vertical="center"/>
    </xf>
    <xf numFmtId="0" fontId="38" fillId="3" borderId="25" xfId="0" applyFont="1" applyFill="1" applyBorder="1" applyAlignment="1">
      <alignment horizontal="center" vertical="center"/>
    </xf>
    <xf numFmtId="0" fontId="38" fillId="3" borderId="24" xfId="60" applyFont="1" applyFill="1" applyBorder="1"/>
    <xf numFmtId="0" fontId="38" fillId="3" borderId="25" xfId="0" applyFont="1" applyFill="1" applyBorder="1" applyAlignment="1">
      <alignment horizontal="left" wrapText="1"/>
    </xf>
    <xf numFmtId="0" fontId="38" fillId="10" borderId="12" xfId="0" applyFont="1" applyFill="1" applyBorder="1" applyAlignment="1">
      <alignment horizontal="center" vertical="center"/>
    </xf>
    <xf numFmtId="0" fontId="34" fillId="3" borderId="25" xfId="0" applyFont="1" applyFill="1" applyBorder="1" applyAlignment="1">
      <alignment vertical="center" wrapText="1"/>
    </xf>
    <xf numFmtId="0" fontId="34" fillId="3" borderId="55" xfId="0" applyFont="1" applyFill="1" applyBorder="1" applyAlignment="1">
      <alignment horizontal="center" vertical="center"/>
    </xf>
    <xf numFmtId="0" fontId="38" fillId="3" borderId="25" xfId="34" applyFont="1" applyFill="1" applyBorder="1" applyAlignment="1">
      <alignment horizontal="center" vertical="center" wrapText="1"/>
    </xf>
    <xf numFmtId="0" fontId="34" fillId="0" borderId="25" xfId="0" applyFont="1" applyFill="1" applyBorder="1" applyAlignment="1">
      <alignment horizontal="left" wrapText="1"/>
    </xf>
    <xf numFmtId="0" fontId="34" fillId="0" borderId="25" xfId="0" applyFont="1" applyFill="1" applyBorder="1" applyAlignment="1">
      <alignment vertical="center" wrapText="1"/>
    </xf>
    <xf numFmtId="0" fontId="36" fillId="0" borderId="25" xfId="0" applyFont="1" applyFill="1" applyBorder="1" applyAlignment="1">
      <alignment horizontal="left" wrapText="1"/>
    </xf>
    <xf numFmtId="0" fontId="34" fillId="0" borderId="0" xfId="20" applyFont="1"/>
    <xf numFmtId="0" fontId="34" fillId="0" borderId="0" xfId="20" applyFont="1" applyAlignment="1">
      <alignment horizontal="center"/>
    </xf>
    <xf numFmtId="0" fontId="36" fillId="0" borderId="24" xfId="20" applyFont="1" applyBorder="1" applyAlignment="1">
      <alignment horizontal="center" vertical="center" wrapText="1"/>
    </xf>
    <xf numFmtId="49" fontId="36" fillId="0" borderId="25" xfId="20" applyNumberFormat="1" applyFont="1" applyBorder="1" applyAlignment="1">
      <alignment horizontal="center" vertical="center" wrapText="1"/>
    </xf>
    <xf numFmtId="4" fontId="34" fillId="4" borderId="33" xfId="0" applyNumberFormat="1" applyFont="1" applyFill="1" applyBorder="1" applyAlignment="1">
      <alignment horizontal="center"/>
    </xf>
    <xf numFmtId="4" fontId="52" fillId="0" borderId="52" xfId="0" applyNumberFormat="1" applyFont="1" applyBorder="1" applyAlignment="1">
      <alignment horizontal="center"/>
    </xf>
    <xf numFmtId="0" fontId="36" fillId="0" borderId="24" xfId="20" applyFont="1" applyBorder="1" applyAlignment="1">
      <alignment horizontal="center" vertical="top" wrapText="1"/>
    </xf>
    <xf numFmtId="49" fontId="36" fillId="0" borderId="25" xfId="20" applyNumberFormat="1" applyFont="1" applyBorder="1" applyAlignment="1">
      <alignment horizontal="center" vertical="top" wrapText="1"/>
    </xf>
    <xf numFmtId="4" fontId="34" fillId="4" borderId="25" xfId="20" applyNumberFormat="1" applyFont="1" applyFill="1" applyBorder="1" applyAlignment="1">
      <alignment horizontal="center"/>
    </xf>
    <xf numFmtId="4" fontId="34" fillId="0" borderId="55" xfId="20" applyNumberFormat="1" applyFont="1" applyBorder="1" applyAlignment="1">
      <alignment horizontal="center"/>
    </xf>
    <xf numFmtId="0" fontId="34" fillId="0" borderId="0" xfId="61" applyFont="1"/>
    <xf numFmtId="4" fontId="34" fillId="4" borderId="58" xfId="0" applyNumberFormat="1" applyFont="1" applyFill="1" applyBorder="1" applyAlignment="1">
      <alignment horizontal="center"/>
    </xf>
    <xf numFmtId="4" fontId="52" fillId="0" borderId="57" xfId="0" applyNumberFormat="1" applyFont="1" applyBorder="1" applyAlignment="1">
      <alignment horizontal="center"/>
    </xf>
    <xf numFmtId="0" fontId="36" fillId="0" borderId="0" xfId="20" applyFont="1" applyAlignment="1">
      <alignment horizontal="center"/>
    </xf>
    <xf numFmtId="0" fontId="36" fillId="0" borderId="0" xfId="20" applyFont="1" applyAlignment="1">
      <alignment horizontal="right" vertical="top" wrapText="1"/>
    </xf>
    <xf numFmtId="0" fontId="36" fillId="0" borderId="0" xfId="20" applyFont="1" applyAlignment="1">
      <alignment horizontal="center" vertical="top" wrapText="1"/>
    </xf>
    <xf numFmtId="0" fontId="34" fillId="0" borderId="0" xfId="20" applyFont="1" applyAlignment="1">
      <alignment vertical="top" wrapText="1"/>
    </xf>
    <xf numFmtId="16" fontId="34" fillId="0" borderId="0" xfId="20" applyNumberFormat="1" applyFont="1" applyAlignment="1">
      <alignment vertical="top" wrapText="1"/>
    </xf>
    <xf numFmtId="0" fontId="34" fillId="0" borderId="0" xfId="20" applyFont="1" applyAlignment="1">
      <alignment horizontal="right" vertical="top" wrapText="1"/>
    </xf>
    <xf numFmtId="4" fontId="36" fillId="3" borderId="34" xfId="20" applyNumberFormat="1" applyFont="1" applyFill="1" applyBorder="1" applyAlignment="1">
      <alignment horizontal="center" vertical="center" wrapText="1"/>
    </xf>
    <xf numFmtId="0" fontId="36" fillId="0" borderId="0" xfId="20" applyFont="1" applyAlignment="1">
      <alignment horizontal="left" vertical="center"/>
    </xf>
    <xf numFmtId="0" fontId="34" fillId="0" borderId="0" xfId="0" applyFont="1" applyAlignment="1">
      <alignment horizontal="right"/>
    </xf>
    <xf numFmtId="0" fontId="53" fillId="0" borderId="0" xfId="20" applyFont="1" applyAlignment="1">
      <alignment horizontal="left"/>
    </xf>
    <xf numFmtId="0" fontId="36" fillId="0" borderId="2" xfId="20" applyFont="1" applyBorder="1" applyAlignment="1">
      <alignment horizontal="center" vertical="center" wrapText="1"/>
    </xf>
    <xf numFmtId="0" fontId="34" fillId="0" borderId="20" xfId="20" applyFont="1" applyBorder="1" applyAlignment="1">
      <alignment horizontal="justify" vertical="top" wrapText="1"/>
    </xf>
    <xf numFmtId="0" fontId="34" fillId="0" borderId="21" xfId="20" applyFont="1" applyBorder="1" applyAlignment="1">
      <alignment horizontal="justify" vertical="top" wrapText="1"/>
    </xf>
    <xf numFmtId="0" fontId="34" fillId="0" borderId="49" xfId="20" applyFont="1" applyBorder="1" applyAlignment="1">
      <alignment horizontal="justify" vertical="top" wrapText="1"/>
    </xf>
    <xf numFmtId="0" fontId="34" fillId="0" borderId="2" xfId="20" applyFont="1" applyBorder="1" applyAlignment="1">
      <alignment horizontal="justify" vertical="top" wrapText="1"/>
    </xf>
    <xf numFmtId="0" fontId="36" fillId="0" borderId="2" xfId="20" applyFont="1" applyBorder="1" applyAlignment="1">
      <alignment horizontal="right" vertical="top" wrapText="1"/>
    </xf>
    <xf numFmtId="4" fontId="36" fillId="13" borderId="2" xfId="20" applyNumberFormat="1" applyFont="1" applyFill="1" applyBorder="1" applyAlignment="1">
      <alignment horizontal="center" vertical="top" wrapText="1"/>
    </xf>
    <xf numFmtId="9" fontId="36" fillId="0" borderId="2" xfId="20" applyNumberFormat="1" applyFont="1" applyBorder="1" applyAlignment="1">
      <alignment horizontal="center" vertical="center" wrapText="1"/>
    </xf>
    <xf numFmtId="4" fontId="36" fillId="0" borderId="2" xfId="20" applyNumberFormat="1" applyFont="1" applyBorder="1" applyAlignment="1">
      <alignment horizontal="center" vertical="top" wrapText="1"/>
    </xf>
    <xf numFmtId="0" fontId="36" fillId="0" borderId="2" xfId="20" applyFont="1" applyBorder="1" applyAlignment="1">
      <alignment horizontal="right" vertical="center" wrapText="1"/>
    </xf>
    <xf numFmtId="0" fontId="54" fillId="0" borderId="56" xfId="0" applyFont="1" applyFill="1" applyBorder="1" applyAlignment="1">
      <alignment horizontal="right"/>
    </xf>
    <xf numFmtId="4" fontId="36" fillId="2" borderId="2" xfId="20" applyNumberFormat="1" applyFont="1" applyFill="1" applyBorder="1" applyAlignment="1">
      <alignment horizontal="center" vertical="top" wrapText="1"/>
    </xf>
    <xf numFmtId="0" fontId="34" fillId="0" borderId="0" xfId="20" applyFont="1" applyAlignment="1">
      <alignment horizontal="justify"/>
    </xf>
    <xf numFmtId="0" fontId="34" fillId="0" borderId="0" xfId="0" applyFont="1" applyAlignment="1">
      <alignment horizontal="right" vertical="top" wrapText="1"/>
    </xf>
    <xf numFmtId="0" fontId="34" fillId="0" borderId="0" xfId="0" applyFont="1" applyBorder="1" applyAlignment="1">
      <alignment horizontal="center" vertical="top" wrapText="1"/>
    </xf>
    <xf numFmtId="0" fontId="34" fillId="0" borderId="0" xfId="20" applyFont="1" applyBorder="1" applyAlignment="1">
      <alignment vertical="top" wrapText="1"/>
    </xf>
    <xf numFmtId="0" fontId="34" fillId="0" borderId="0" xfId="20" applyFont="1" applyAlignment="1">
      <alignment horizontal="left"/>
    </xf>
    <xf numFmtId="0" fontId="34" fillId="0" borderId="0" xfId="0" applyFont="1" applyAlignment="1">
      <alignment horizontal="center"/>
    </xf>
    <xf numFmtId="0" fontId="34" fillId="0" borderId="0" xfId="0" applyFont="1" applyAlignment="1">
      <alignment horizontal="left"/>
    </xf>
    <xf numFmtId="4" fontId="53" fillId="0" borderId="0" xfId="20" applyNumberFormat="1" applyFont="1"/>
    <xf numFmtId="0" fontId="34" fillId="4" borderId="0" xfId="61" applyFont="1" applyFill="1"/>
    <xf numFmtId="0" fontId="34" fillId="0" borderId="0" xfId="61" applyFont="1" applyAlignment="1">
      <alignment horizontal="justify"/>
    </xf>
    <xf numFmtId="4" fontId="34" fillId="0" borderId="0" xfId="61" applyNumberFormat="1" applyFont="1"/>
    <xf numFmtId="0" fontId="48" fillId="0" borderId="0" xfId="61" applyFont="1"/>
    <xf numFmtId="0" fontId="38" fillId="0" borderId="0" xfId="61" applyFont="1"/>
    <xf numFmtId="0" fontId="34" fillId="0" borderId="0" xfId="61" applyFont="1" applyAlignment="1">
      <alignment horizontal="right"/>
    </xf>
    <xf numFmtId="0" fontId="36" fillId="0" borderId="0" xfId="61" applyFont="1" applyAlignment="1">
      <alignment horizontal="center"/>
    </xf>
    <xf numFmtId="0" fontId="55" fillId="0" borderId="0" xfId="61" applyFont="1" applyAlignment="1">
      <alignment horizontal="right" vertical="center" wrapText="1"/>
    </xf>
    <xf numFmtId="0" fontId="36" fillId="0" borderId="0" xfId="61" applyFont="1" applyAlignment="1">
      <alignment horizontal="right" wrapText="1"/>
    </xf>
    <xf numFmtId="0" fontId="53" fillId="3" borderId="0" xfId="61" applyFont="1" applyFill="1" applyAlignment="1">
      <alignment horizontal="right"/>
    </xf>
    <xf numFmtId="0" fontId="36" fillId="0" borderId="45" xfId="61" applyFont="1" applyBorder="1" applyAlignment="1">
      <alignment horizontal="center" vertical="top" wrapText="1"/>
    </xf>
    <xf numFmtId="0" fontId="36" fillId="0" borderId="46" xfId="61" applyFont="1" applyBorder="1" applyAlignment="1">
      <alignment horizontal="justify" vertical="top" wrapText="1"/>
    </xf>
    <xf numFmtId="4" fontId="36" fillId="4" borderId="47" xfId="61" applyNumberFormat="1" applyFont="1" applyFill="1" applyBorder="1" applyAlignment="1">
      <alignment horizontal="center" vertical="top" wrapText="1"/>
    </xf>
    <xf numFmtId="0" fontId="36" fillId="0" borderId="2" xfId="61" applyFont="1" applyBorder="1" applyAlignment="1">
      <alignment horizontal="center" vertical="center" wrapText="1"/>
    </xf>
    <xf numFmtId="0" fontId="36" fillId="0" borderId="2" xfId="61" applyFont="1" applyBorder="1" applyAlignment="1">
      <alignment horizontal="left" vertical="center" wrapText="1"/>
    </xf>
    <xf numFmtId="4" fontId="36" fillId="3" borderId="2" xfId="61" applyNumberFormat="1" applyFont="1" applyFill="1" applyBorder="1" applyAlignment="1">
      <alignment horizontal="center" vertical="center" wrapText="1"/>
    </xf>
    <xf numFmtId="0" fontId="36" fillId="0" borderId="2" xfId="61" applyFont="1" applyBorder="1" applyAlignment="1">
      <alignment horizontal="center" vertical="top" wrapText="1"/>
    </xf>
    <xf numFmtId="0" fontId="36" fillId="0" borderId="2" xfId="61" applyFont="1" applyBorder="1" applyAlignment="1">
      <alignment horizontal="justify" vertical="top" wrapText="1"/>
    </xf>
    <xf numFmtId="4" fontId="36" fillId="3" borderId="2" xfId="61" applyNumberFormat="1" applyFont="1" applyFill="1" applyBorder="1" applyAlignment="1">
      <alignment horizontal="center" vertical="top" wrapText="1"/>
    </xf>
    <xf numFmtId="0" fontId="34" fillId="0" borderId="2" xfId="0" applyFont="1" applyBorder="1" applyAlignment="1">
      <alignment horizontal="justify" vertical="top" wrapText="1"/>
    </xf>
    <xf numFmtId="0" fontId="36" fillId="0" borderId="2" xfId="0" applyFont="1" applyBorder="1" applyAlignment="1">
      <alignment horizontal="right" vertical="top" wrapText="1"/>
    </xf>
    <xf numFmtId="4" fontId="36" fillId="0" borderId="2" xfId="0" applyNumberFormat="1" applyFont="1" applyBorder="1" applyAlignment="1">
      <alignment horizontal="center" vertical="top" wrapText="1"/>
    </xf>
    <xf numFmtId="0" fontId="36" fillId="4" borderId="0" xfId="61" applyFont="1" applyFill="1" applyBorder="1" applyAlignment="1">
      <alignment horizontal="right" vertical="top" wrapText="1"/>
    </xf>
    <xf numFmtId="4" fontId="36" fillId="4" borderId="0" xfId="61" applyNumberFormat="1" applyFont="1" applyFill="1" applyBorder="1" applyAlignment="1">
      <alignment horizontal="center" vertical="top" wrapText="1"/>
    </xf>
    <xf numFmtId="4" fontId="56" fillId="0" borderId="0" xfId="0" applyNumberFormat="1" applyFont="1"/>
    <xf numFmtId="0" fontId="34" fillId="0" borderId="0" xfId="0" applyFont="1" applyAlignment="1">
      <alignment horizontal="center" vertical="top" wrapText="1"/>
    </xf>
    <xf numFmtId="0" fontId="48" fillId="0" borderId="0" xfId="0" applyFont="1" applyBorder="1" applyAlignment="1">
      <alignment horizontal="center" vertical="top" wrapText="1"/>
    </xf>
    <xf numFmtId="0" fontId="48" fillId="0" borderId="0" xfId="0" applyFont="1" applyAlignment="1">
      <alignment horizontal="center"/>
    </xf>
    <xf numFmtId="4" fontId="36" fillId="10" borderId="25" xfId="0" applyNumberFormat="1" applyFont="1" applyFill="1" applyBorder="1" applyAlignment="1">
      <alignment horizontal="left" vertical="center" wrapText="1"/>
    </xf>
    <xf numFmtId="0" fontId="34" fillId="0" borderId="1" xfId="61" applyFont="1" applyBorder="1" applyAlignment="1">
      <alignment horizontal="center" vertical="center" wrapText="1"/>
    </xf>
    <xf numFmtId="0" fontId="34" fillId="0" borderId="3" xfId="61" applyFont="1" applyBorder="1" applyAlignment="1">
      <alignment horizontal="center" vertical="center" wrapText="1"/>
    </xf>
    <xf numFmtId="0" fontId="34" fillId="0" borderId="2" xfId="61" applyFont="1" applyBorder="1" applyAlignment="1">
      <alignment horizontal="center" vertical="center" wrapText="1"/>
    </xf>
    <xf numFmtId="0" fontId="34" fillId="0" borderId="0" xfId="61" applyFont="1" applyAlignment="1">
      <alignment horizontal="right" vertical="center" wrapText="1"/>
    </xf>
    <xf numFmtId="0" fontId="36" fillId="11" borderId="12" xfId="61" applyFont="1" applyFill="1" applyBorder="1" applyAlignment="1">
      <alignment horizontal="center"/>
    </xf>
    <xf numFmtId="0" fontId="36" fillId="11" borderId="43" xfId="61" applyFont="1" applyFill="1" applyBorder="1" applyAlignment="1">
      <alignment horizontal="center"/>
    </xf>
    <xf numFmtId="0" fontId="36" fillId="11" borderId="44" xfId="61" applyFont="1" applyFill="1" applyBorder="1" applyAlignment="1">
      <alignment horizontal="center"/>
    </xf>
    <xf numFmtId="0" fontId="55" fillId="0" borderId="0" xfId="61" applyFont="1" applyAlignment="1">
      <alignment horizontal="left" vertical="center" wrapText="1"/>
    </xf>
    <xf numFmtId="17" fontId="36" fillId="3" borderId="0" xfId="0" applyNumberFormat="1" applyFont="1" applyFill="1" applyAlignment="1">
      <alignment horizontal="left" vertical="top" wrapText="1"/>
    </xf>
    <xf numFmtId="0" fontId="36" fillId="3" borderId="0" xfId="0" applyFont="1" applyFill="1" applyAlignment="1">
      <alignment horizontal="left" vertical="top" wrapText="1"/>
    </xf>
    <xf numFmtId="0" fontId="36" fillId="0" borderId="50" xfId="0" applyFont="1" applyBorder="1" applyAlignment="1">
      <alignment horizontal="left" vertical="center" wrapText="1"/>
    </xf>
    <xf numFmtId="0" fontId="36" fillId="0" borderId="51" xfId="0" applyFont="1" applyBorder="1" applyAlignment="1">
      <alignment horizontal="left" vertical="center" wrapText="1"/>
    </xf>
    <xf numFmtId="0" fontId="36" fillId="0" borderId="53" xfId="20" applyFont="1" applyBorder="1" applyAlignment="1">
      <alignment horizontal="center" vertical="top" wrapText="1"/>
    </xf>
    <xf numFmtId="0" fontId="36" fillId="0" borderId="54" xfId="20" applyFont="1" applyBorder="1" applyAlignment="1">
      <alignment horizontal="center" vertical="top" wrapText="1"/>
    </xf>
    <xf numFmtId="0" fontId="36" fillId="0" borderId="2" xfId="20" applyFont="1" applyBorder="1" applyAlignment="1">
      <alignment horizontal="right" vertical="center" wrapText="1"/>
    </xf>
    <xf numFmtId="0" fontId="34" fillId="0" borderId="2" xfId="20" applyFont="1" applyBorder="1" applyAlignment="1">
      <alignment horizontal="justify" vertical="top" wrapText="1"/>
    </xf>
    <xf numFmtId="0" fontId="36" fillId="0" borderId="2" xfId="20" applyFont="1" applyBorder="1" applyAlignment="1">
      <alignment horizontal="center" vertical="center" wrapText="1"/>
    </xf>
    <xf numFmtId="0" fontId="34" fillId="0" borderId="22" xfId="20" applyFont="1" applyBorder="1" applyAlignment="1">
      <alignment horizontal="center" vertical="top" wrapText="1"/>
    </xf>
    <xf numFmtId="0" fontId="34" fillId="0" borderId="23" xfId="20" applyFont="1" applyBorder="1" applyAlignment="1">
      <alignment horizontal="center" vertical="top" wrapText="1"/>
    </xf>
    <xf numFmtId="0" fontId="34" fillId="0" borderId="0" xfId="20" applyFont="1" applyAlignment="1">
      <alignment horizontal="right" vertical="top" wrapText="1"/>
    </xf>
    <xf numFmtId="0" fontId="34" fillId="0" borderId="0" xfId="20" applyFont="1" applyAlignment="1">
      <alignment horizontal="left" vertical="top" wrapText="1"/>
    </xf>
    <xf numFmtId="0" fontId="36" fillId="0" borderId="0" xfId="20" applyFont="1" applyAlignment="1">
      <alignment horizontal="center" vertical="top" wrapText="1"/>
    </xf>
    <xf numFmtId="0" fontId="36" fillId="0" borderId="48" xfId="20" applyFont="1" applyBorder="1" applyAlignment="1">
      <alignment horizontal="center" vertical="top" wrapText="1"/>
    </xf>
    <xf numFmtId="0" fontId="36" fillId="0" borderId="16" xfId="20" applyFont="1" applyBorder="1" applyAlignment="1">
      <alignment horizontal="center" vertical="center" wrapText="1"/>
    </xf>
    <xf numFmtId="0" fontId="36" fillId="0" borderId="17" xfId="20" applyFont="1" applyBorder="1" applyAlignment="1">
      <alignment horizontal="center" vertical="center" wrapText="1"/>
    </xf>
    <xf numFmtId="0" fontId="36" fillId="0" borderId="18" xfId="20" applyFont="1" applyBorder="1" applyAlignment="1">
      <alignment horizontal="center" vertical="center" wrapText="1"/>
    </xf>
    <xf numFmtId="0" fontId="36" fillId="0" borderId="19" xfId="20" applyFont="1" applyBorder="1" applyAlignment="1">
      <alignment horizontal="center" vertical="center" wrapText="1"/>
    </xf>
    <xf numFmtId="0" fontId="36" fillId="0" borderId="0" xfId="0" applyFont="1" applyFill="1" applyBorder="1" applyAlignment="1">
      <alignment horizontal="center"/>
    </xf>
    <xf numFmtId="0" fontId="36" fillId="12" borderId="12" xfId="20" applyFont="1" applyFill="1" applyBorder="1" applyAlignment="1">
      <alignment horizontal="center"/>
    </xf>
    <xf numFmtId="0" fontId="36" fillId="12" borderId="43" xfId="20" applyFont="1" applyFill="1" applyBorder="1" applyAlignment="1">
      <alignment horizontal="center"/>
    </xf>
    <xf numFmtId="0" fontId="36" fillId="12" borderId="44" xfId="20" applyFont="1" applyFill="1" applyBorder="1" applyAlignment="1">
      <alignment horizontal="center"/>
    </xf>
    <xf numFmtId="0" fontId="34" fillId="0" borderId="0" xfId="20" applyFont="1" applyAlignment="1">
      <alignment horizontal="right" vertical="center" wrapText="1"/>
    </xf>
    <xf numFmtId="0" fontId="34" fillId="0" borderId="0" xfId="0" applyFont="1" applyFill="1" applyAlignment="1">
      <alignment horizontal="left" vertical="center" wrapText="1"/>
    </xf>
    <xf numFmtId="0" fontId="44" fillId="0" borderId="0" xfId="36" applyFont="1" applyAlignment="1">
      <alignment horizontal="right"/>
    </xf>
    <xf numFmtId="0" fontId="44" fillId="0" borderId="0" xfId="36" applyFont="1" applyAlignment="1">
      <alignment horizontal="center" vertical="center"/>
    </xf>
    <xf numFmtId="0" fontId="38" fillId="0" borderId="2" xfId="36" applyFont="1" applyBorder="1" applyAlignment="1">
      <alignment horizontal="center" vertical="center" textRotation="90"/>
    </xf>
    <xf numFmtId="0" fontId="38" fillId="0" borderId="1" xfId="36" applyFont="1" applyBorder="1" applyAlignment="1">
      <alignment horizontal="center" vertical="center" textRotation="90"/>
    </xf>
    <xf numFmtId="0" fontId="38" fillId="0" borderId="3" xfId="36" applyFont="1" applyBorder="1" applyAlignment="1">
      <alignment horizontal="center" vertical="center" textRotation="90"/>
    </xf>
    <xf numFmtId="0" fontId="38" fillId="0" borderId="2" xfId="36" applyFont="1" applyBorder="1" applyAlignment="1">
      <alignment horizontal="center" vertical="center" wrapText="1"/>
    </xf>
    <xf numFmtId="0" fontId="38" fillId="0" borderId="2" xfId="36" applyFont="1" applyBorder="1" applyAlignment="1">
      <alignment horizontal="center" vertical="center" textRotation="90" wrapText="1"/>
    </xf>
    <xf numFmtId="0" fontId="38" fillId="0" borderId="12" xfId="36" applyFont="1" applyBorder="1" applyAlignment="1">
      <alignment horizontal="center" vertical="center" textRotation="90"/>
    </xf>
    <xf numFmtId="0" fontId="44" fillId="0" borderId="0" xfId="36" applyFont="1" applyAlignment="1">
      <alignment horizontal="left" vertical="center" wrapText="1"/>
    </xf>
    <xf numFmtId="0" fontId="38" fillId="0" borderId="2" xfId="90" applyFont="1" applyBorder="1" applyAlignment="1">
      <alignment horizontal="center" vertical="center" textRotation="90"/>
    </xf>
    <xf numFmtId="0" fontId="38" fillId="0" borderId="1" xfId="90" applyFont="1" applyBorder="1" applyAlignment="1">
      <alignment horizontal="center" vertical="center" textRotation="90"/>
    </xf>
    <xf numFmtId="0" fontId="38" fillId="0" borderId="3" xfId="90" applyFont="1" applyBorder="1" applyAlignment="1">
      <alignment horizontal="center" vertical="center" textRotation="90"/>
    </xf>
    <xf numFmtId="0" fontId="38" fillId="0" borderId="2" xfId="90" applyFont="1" applyBorder="1" applyAlignment="1">
      <alignment horizontal="center" vertical="center" wrapText="1"/>
    </xf>
    <xf numFmtId="0" fontId="38" fillId="0" borderId="2" xfId="90" applyFont="1" applyBorder="1" applyAlignment="1">
      <alignment horizontal="center" vertical="center" textRotation="90" wrapText="1"/>
    </xf>
    <xf numFmtId="0" fontId="38" fillId="0" borderId="12" xfId="90" applyFont="1" applyBorder="1" applyAlignment="1">
      <alignment horizontal="center" vertical="center" textRotation="90"/>
    </xf>
    <xf numFmtId="0" fontId="36" fillId="0" borderId="60" xfId="0" applyFont="1" applyBorder="1" applyAlignment="1">
      <alignment horizontal="left" vertical="center" wrapText="1"/>
    </xf>
    <xf numFmtId="0" fontId="36" fillId="0" borderId="59" xfId="0" applyFont="1" applyBorder="1" applyAlignment="1">
      <alignment horizontal="left" vertical="center" wrapText="1"/>
    </xf>
    <xf numFmtId="0" fontId="38" fillId="0" borderId="16" xfId="36" applyFont="1" applyBorder="1" applyAlignment="1">
      <alignment horizontal="center" vertical="center" wrapText="1"/>
    </xf>
    <xf numFmtId="0" fontId="38" fillId="0" borderId="17" xfId="36" applyFont="1" applyBorder="1" applyAlignment="1">
      <alignment horizontal="center" vertical="center" wrapText="1"/>
    </xf>
    <xf numFmtId="0" fontId="38" fillId="0" borderId="18" xfId="36" applyFont="1" applyBorder="1" applyAlignment="1">
      <alignment horizontal="center" vertical="center" wrapText="1"/>
    </xf>
    <xf numFmtId="0" fontId="38" fillId="0" borderId="19" xfId="36" applyFont="1" applyBorder="1" applyAlignment="1">
      <alignment horizontal="center" vertical="center" wrapText="1"/>
    </xf>
    <xf numFmtId="0" fontId="36" fillId="2" borderId="41" xfId="33" applyFont="1" applyFill="1" applyBorder="1" applyAlignment="1" applyProtection="1">
      <alignment horizontal="left" vertical="center" wrapText="1"/>
      <protection locked="0"/>
    </xf>
    <xf numFmtId="0" fontId="36" fillId="2" borderId="22" xfId="33" applyFont="1" applyFill="1" applyBorder="1" applyAlignment="1" applyProtection="1">
      <alignment horizontal="left" vertical="center" wrapText="1"/>
      <protection locked="0"/>
    </xf>
    <xf numFmtId="0" fontId="36" fillId="2" borderId="23" xfId="33" applyFont="1" applyFill="1" applyBorder="1" applyAlignment="1" applyProtection="1">
      <alignment horizontal="left" vertical="center" wrapText="1"/>
      <protection locked="0"/>
    </xf>
    <xf numFmtId="0" fontId="23" fillId="0" borderId="2" xfId="36" applyFont="1" applyBorder="1" applyAlignment="1">
      <alignment horizontal="center" vertical="center" textRotation="90"/>
    </xf>
    <xf numFmtId="0" fontId="23" fillId="0" borderId="1" xfId="36" applyFont="1" applyBorder="1" applyAlignment="1">
      <alignment horizontal="center" vertical="center" textRotation="90"/>
    </xf>
    <xf numFmtId="0" fontId="23" fillId="0" borderId="3" xfId="36" applyFont="1" applyBorder="1" applyAlignment="1">
      <alignment horizontal="center" vertical="center" textRotation="90"/>
    </xf>
    <xf numFmtId="0" fontId="23" fillId="0" borderId="2" xfId="36" applyFont="1" applyBorder="1" applyAlignment="1">
      <alignment horizontal="center" vertical="center" textRotation="90" wrapText="1"/>
    </xf>
    <xf numFmtId="0" fontId="23" fillId="0" borderId="12" xfId="36" applyFont="1" applyBorder="1" applyAlignment="1">
      <alignment horizontal="center" vertical="center" textRotation="90"/>
    </xf>
    <xf numFmtId="0" fontId="0" fillId="0" borderId="0" xfId="0" applyFont="1" applyFill="1" applyAlignment="1">
      <alignment horizontal="left" vertical="center" wrapText="1"/>
    </xf>
    <xf numFmtId="0" fontId="24" fillId="0" borderId="16"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8" xfId="36" applyFont="1" applyBorder="1" applyAlignment="1">
      <alignment horizontal="center" vertical="center" wrapText="1"/>
    </xf>
    <xf numFmtId="0" fontId="24" fillId="0" borderId="19" xfId="36" applyFont="1" applyBorder="1" applyAlignment="1">
      <alignment horizontal="center" vertical="center" wrapText="1"/>
    </xf>
    <xf numFmtId="0" fontId="14" fillId="2" borderId="22" xfId="33" applyFont="1" applyFill="1" applyBorder="1" applyAlignment="1" applyProtection="1">
      <alignment horizontal="left" vertical="center" wrapText="1"/>
      <protection locked="0"/>
    </xf>
    <xf numFmtId="0" fontId="14" fillId="2" borderId="23" xfId="33" applyFont="1" applyFill="1" applyBorder="1" applyAlignment="1" applyProtection="1">
      <alignment horizontal="left" vertical="center" wrapText="1"/>
      <protection locked="0"/>
    </xf>
    <xf numFmtId="0" fontId="25" fillId="0" borderId="0" xfId="36" applyFont="1" applyAlignment="1">
      <alignment horizontal="right"/>
    </xf>
    <xf numFmtId="0" fontId="25" fillId="0" borderId="0" xfId="36" applyFont="1" applyAlignment="1">
      <alignment horizontal="center" vertical="center"/>
    </xf>
    <xf numFmtId="0" fontId="25" fillId="0" borderId="0" xfId="36" applyFont="1" applyAlignment="1">
      <alignment horizontal="left" vertical="center" wrapText="1"/>
    </xf>
    <xf numFmtId="0" fontId="38" fillId="0" borderId="63" xfId="149" applyFont="1" applyBorder="1" applyAlignment="1">
      <alignment horizontal="center" vertical="center" textRotation="90"/>
    </xf>
    <xf numFmtId="0" fontId="38" fillId="0" borderId="66" xfId="149" applyFont="1" applyBorder="1" applyAlignment="1">
      <alignment horizontal="center" vertical="center" textRotation="90"/>
    </xf>
    <xf numFmtId="0" fontId="38" fillId="0" borderId="64" xfId="149" applyFont="1" applyBorder="1" applyAlignment="1">
      <alignment horizontal="center" vertical="center" textRotation="90"/>
    </xf>
    <xf numFmtId="0" fontId="38" fillId="0" borderId="67" xfId="149" applyFont="1" applyBorder="1" applyAlignment="1">
      <alignment horizontal="center" vertical="center" textRotation="90"/>
    </xf>
    <xf numFmtId="0" fontId="38" fillId="3" borderId="64" xfId="149" applyFont="1" applyFill="1" applyBorder="1" applyAlignment="1">
      <alignment horizontal="center" vertical="center" textRotation="90" wrapText="1"/>
    </xf>
    <xf numFmtId="0" fontId="38" fillId="3" borderId="67" xfId="149" applyFont="1" applyFill="1" applyBorder="1" applyAlignment="1">
      <alignment horizontal="center" vertical="center" textRotation="90" wrapText="1"/>
    </xf>
    <xf numFmtId="0" fontId="38" fillId="3" borderId="65" xfId="149" applyFont="1" applyFill="1" applyBorder="1" applyAlignment="1">
      <alignment horizontal="center" vertical="center" textRotation="90"/>
    </xf>
    <xf numFmtId="0" fontId="38" fillId="3" borderId="68" xfId="149" applyFont="1" applyFill="1" applyBorder="1" applyAlignment="1">
      <alignment horizontal="center" vertical="center" textRotation="90"/>
    </xf>
    <xf numFmtId="0" fontId="38" fillId="3" borderId="64" xfId="149" applyFont="1" applyFill="1" applyBorder="1" applyAlignment="1">
      <alignment horizontal="center" vertical="center" wrapText="1"/>
    </xf>
    <xf numFmtId="0" fontId="38" fillId="3" borderId="67" xfId="149" applyFont="1" applyFill="1" applyBorder="1" applyAlignment="1">
      <alignment horizontal="center" vertical="center" wrapText="1"/>
    </xf>
    <xf numFmtId="0" fontId="36" fillId="10" borderId="67" xfId="33" applyFont="1" applyFill="1" applyBorder="1" applyAlignment="1" applyProtection="1">
      <alignment horizontal="left" vertical="center" wrapText="1"/>
      <protection locked="0"/>
    </xf>
    <xf numFmtId="0" fontId="40" fillId="0" borderId="0" xfId="36" applyFont="1" applyAlignment="1">
      <alignment horizontal="right"/>
    </xf>
    <xf numFmtId="0" fontId="40" fillId="0" borderId="0" xfId="36" applyFont="1" applyAlignment="1">
      <alignment horizontal="center" vertical="center"/>
    </xf>
    <xf numFmtId="0" fontId="40" fillId="0" borderId="0" xfId="36" applyFont="1" applyAlignment="1">
      <alignment horizontal="left" vertical="center" wrapText="1"/>
    </xf>
    <xf numFmtId="0" fontId="36" fillId="0" borderId="53" xfId="20" applyFont="1" applyBorder="1" applyAlignment="1">
      <alignment horizontal="left" vertical="top" wrapText="1"/>
    </xf>
    <xf numFmtId="0" fontId="36" fillId="0" borderId="54" xfId="20" applyFont="1" applyBorder="1" applyAlignment="1">
      <alignment horizontal="left" vertical="top" wrapText="1"/>
    </xf>
    <xf numFmtId="0" fontId="36" fillId="2" borderId="28" xfId="33" applyFont="1" applyFill="1" applyBorder="1" applyAlignment="1" applyProtection="1">
      <alignment horizontal="left" vertical="center" wrapText="1"/>
      <protection locked="0"/>
    </xf>
    <xf numFmtId="0" fontId="35" fillId="0" borderId="16" xfId="36" applyFont="1" applyBorder="1" applyAlignment="1">
      <alignment horizontal="center" vertical="center" wrapText="1"/>
    </xf>
    <xf numFmtId="0" fontId="35" fillId="0" borderId="17" xfId="36" applyFont="1" applyBorder="1" applyAlignment="1">
      <alignment horizontal="center" vertical="center" wrapText="1"/>
    </xf>
    <xf numFmtId="0" fontId="35" fillId="0" borderId="18" xfId="36" applyFont="1" applyBorder="1" applyAlignment="1">
      <alignment horizontal="center" vertical="center" wrapText="1"/>
    </xf>
    <xf numFmtId="0" fontId="35" fillId="0" borderId="19" xfId="36" applyFont="1" applyBorder="1" applyAlignment="1">
      <alignment horizontal="center" vertical="center" wrapText="1"/>
    </xf>
    <xf numFmtId="0" fontId="37" fillId="2" borderId="22" xfId="33" applyFont="1" applyFill="1" applyBorder="1" applyAlignment="1" applyProtection="1">
      <alignment horizontal="left" vertical="center" wrapText="1"/>
      <protection locked="0"/>
    </xf>
    <xf numFmtId="0" fontId="37" fillId="2" borderId="23" xfId="33" applyFont="1" applyFill="1" applyBorder="1" applyAlignment="1" applyProtection="1">
      <alignment horizontal="left" vertical="center" wrapText="1"/>
      <protection locked="0"/>
    </xf>
    <xf numFmtId="0" fontId="44" fillId="0" borderId="0" xfId="90" applyFont="1" applyAlignment="1">
      <alignment horizontal="right"/>
    </xf>
    <xf numFmtId="0" fontId="44" fillId="0" borderId="0" xfId="90" applyFont="1" applyAlignment="1">
      <alignment horizontal="center" vertical="center"/>
    </xf>
    <xf numFmtId="0" fontId="38" fillId="0" borderId="16" xfId="90" applyFont="1" applyBorder="1" applyAlignment="1">
      <alignment horizontal="center" vertical="center" wrapText="1"/>
    </xf>
    <xf numFmtId="0" fontId="38" fillId="0" borderId="18" xfId="90" applyFont="1" applyBorder="1" applyAlignment="1">
      <alignment horizontal="center" vertical="center" wrapText="1"/>
    </xf>
    <xf numFmtId="0" fontId="38" fillId="0" borderId="79" xfId="36" applyFont="1" applyBorder="1" applyAlignment="1">
      <alignment horizontal="center" vertical="center" textRotation="90"/>
    </xf>
  </cellXfs>
  <cellStyles count="210">
    <cellStyle name="Bad" xfId="57"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77" xr:uid="{00000000-0005-0000-0000-000008000000}"/>
    <cellStyle name="Comma 5 2 2" xfId="136" xr:uid="{00000000-0005-0000-0000-000009000000}"/>
    <cellStyle name="Comma 5 2 3" xfId="195" xr:uid="{00000000-0005-0000-0000-00000A000000}"/>
    <cellStyle name="Comma 5 3" xfId="106" xr:uid="{00000000-0005-0000-0000-00000B000000}"/>
    <cellStyle name="Comma 5 4" xfId="165" xr:uid="{00000000-0005-0000-0000-00000C000000}"/>
    <cellStyle name="Date" xfId="8" xr:uid="{00000000-0005-0000-0000-00000D000000}"/>
    <cellStyle name="Explanatory Text" xfId="58" builtinId="53"/>
    <cellStyle name="Fixed" xfId="9" xr:uid="{00000000-0005-0000-0000-00000F000000}"/>
    <cellStyle name="Heading1" xfId="10" xr:uid="{00000000-0005-0000-0000-000010000000}"/>
    <cellStyle name="Heading2" xfId="11" xr:uid="{00000000-0005-0000-0000-000011000000}"/>
    <cellStyle name="Normal" xfId="0" builtinId="0"/>
    <cellStyle name="Normal 10" xfId="12" xr:uid="{00000000-0005-0000-0000-000013000000}"/>
    <cellStyle name="Normal 10 2" xfId="13" xr:uid="{00000000-0005-0000-0000-000014000000}"/>
    <cellStyle name="Normal 10 2 2" xfId="64" xr:uid="{00000000-0005-0000-0000-000015000000}"/>
    <cellStyle name="Normal 10 2 2 2" xfId="123" xr:uid="{00000000-0005-0000-0000-000016000000}"/>
    <cellStyle name="Normal 10 2 2 3" xfId="182" xr:uid="{00000000-0005-0000-0000-000017000000}"/>
    <cellStyle name="Normal 10 2 3" xfId="93" xr:uid="{00000000-0005-0000-0000-000018000000}"/>
    <cellStyle name="Normal 10 2 4" xfId="152" xr:uid="{00000000-0005-0000-0000-000019000000}"/>
    <cellStyle name="Normal 10 3" xfId="14" xr:uid="{00000000-0005-0000-0000-00001A000000}"/>
    <cellStyle name="Normal 10 3 2" xfId="15" xr:uid="{00000000-0005-0000-0000-00001B000000}"/>
    <cellStyle name="Normal 10 3 2 2" xfId="66" xr:uid="{00000000-0005-0000-0000-00001C000000}"/>
    <cellStyle name="Normal 10 3 2 2 2" xfId="125" xr:uid="{00000000-0005-0000-0000-00001D000000}"/>
    <cellStyle name="Normal 10 3 2 2 3" xfId="184" xr:uid="{00000000-0005-0000-0000-00001E000000}"/>
    <cellStyle name="Normal 10 3 2 3" xfId="95" xr:uid="{00000000-0005-0000-0000-00001F000000}"/>
    <cellStyle name="Normal 10 3 2 4" xfId="154" xr:uid="{00000000-0005-0000-0000-000020000000}"/>
    <cellStyle name="Normal 10 3 3" xfId="16" xr:uid="{00000000-0005-0000-0000-000021000000}"/>
    <cellStyle name="Normal 10 3 3 2" xfId="67" xr:uid="{00000000-0005-0000-0000-000022000000}"/>
    <cellStyle name="Normal 10 3 3 2 2" xfId="126" xr:uid="{00000000-0005-0000-0000-000023000000}"/>
    <cellStyle name="Normal 10 3 3 2 3" xfId="185" xr:uid="{00000000-0005-0000-0000-000024000000}"/>
    <cellStyle name="Normal 10 3 3 3" xfId="96" xr:uid="{00000000-0005-0000-0000-000025000000}"/>
    <cellStyle name="Normal 10 3 3 4" xfId="155" xr:uid="{00000000-0005-0000-0000-000026000000}"/>
    <cellStyle name="Normal 10 3 4" xfId="17" xr:uid="{00000000-0005-0000-0000-000027000000}"/>
    <cellStyle name="Normal 10 3 4 2" xfId="68" xr:uid="{00000000-0005-0000-0000-000028000000}"/>
    <cellStyle name="Normal 10 3 4 2 2" xfId="127" xr:uid="{00000000-0005-0000-0000-000029000000}"/>
    <cellStyle name="Normal 10 3 4 2 3" xfId="186" xr:uid="{00000000-0005-0000-0000-00002A000000}"/>
    <cellStyle name="Normal 10 3 4 3" xfId="97" xr:uid="{00000000-0005-0000-0000-00002B000000}"/>
    <cellStyle name="Normal 10 3 4 4" xfId="156" xr:uid="{00000000-0005-0000-0000-00002C000000}"/>
    <cellStyle name="Normal 10 3 5" xfId="65" xr:uid="{00000000-0005-0000-0000-00002D000000}"/>
    <cellStyle name="Normal 10 3 5 2" xfId="124" xr:uid="{00000000-0005-0000-0000-00002E000000}"/>
    <cellStyle name="Normal 10 3 5 3" xfId="183" xr:uid="{00000000-0005-0000-0000-00002F000000}"/>
    <cellStyle name="Normal 10 3 6" xfId="94" xr:uid="{00000000-0005-0000-0000-000030000000}"/>
    <cellStyle name="Normal 10 3 7" xfId="153" xr:uid="{00000000-0005-0000-0000-000031000000}"/>
    <cellStyle name="Normal 10 4" xfId="51" xr:uid="{00000000-0005-0000-0000-000032000000}"/>
    <cellStyle name="Normal 10 4 2" xfId="86" xr:uid="{00000000-0005-0000-0000-000033000000}"/>
    <cellStyle name="Normal 10 4 2 2" xfId="145" xr:uid="{00000000-0005-0000-0000-000034000000}"/>
    <cellStyle name="Normal 10 4 2 3" xfId="204" xr:uid="{00000000-0005-0000-0000-000035000000}"/>
    <cellStyle name="Normal 10 4 3" xfId="115" xr:uid="{00000000-0005-0000-0000-000036000000}"/>
    <cellStyle name="Normal 10 4 4" xfId="174" xr:uid="{00000000-0005-0000-0000-000037000000}"/>
    <cellStyle name="Normal 10 5" xfId="63" xr:uid="{00000000-0005-0000-0000-000038000000}"/>
    <cellStyle name="Normal 10 5 2" xfId="122" xr:uid="{00000000-0005-0000-0000-000039000000}"/>
    <cellStyle name="Normal 10 5 3" xfId="181" xr:uid="{00000000-0005-0000-0000-00003A000000}"/>
    <cellStyle name="Normal 10 6" xfId="92" xr:uid="{00000000-0005-0000-0000-00003B000000}"/>
    <cellStyle name="Normal 10 7" xfId="151" xr:uid="{00000000-0005-0000-0000-00003C000000}"/>
    <cellStyle name="Normal 11" xfId="18" xr:uid="{00000000-0005-0000-0000-00003D000000}"/>
    <cellStyle name="Normal 12" xfId="36" xr:uid="{00000000-0005-0000-0000-00003E000000}"/>
    <cellStyle name="Normal 12 2" xfId="60" xr:uid="{00000000-0005-0000-0000-00003F000000}"/>
    <cellStyle name="Normal 12 2 2" xfId="90" xr:uid="{00000000-0005-0000-0000-000040000000}"/>
    <cellStyle name="Normal 12 2 2 2" xfId="149" xr:uid="{00000000-0005-0000-0000-000041000000}"/>
    <cellStyle name="Normal 12 2 2 2 2" xfId="48" xr:uid="{00000000-0005-0000-0000-000042000000}"/>
    <cellStyle name="Normal 12 2 2 2 2 2" xfId="85" xr:uid="{00000000-0005-0000-0000-000043000000}"/>
    <cellStyle name="Normal 12 2 2 2 2 2 2" xfId="144" xr:uid="{00000000-0005-0000-0000-000044000000}"/>
    <cellStyle name="Normal 12 2 2 2 2 2 3" xfId="203" xr:uid="{00000000-0005-0000-0000-000045000000}"/>
    <cellStyle name="Normal 12 2 2 2 2 3" xfId="114" xr:uid="{00000000-0005-0000-0000-000046000000}"/>
    <cellStyle name="Normal 12 2 2 2 2 4" xfId="173" xr:uid="{00000000-0005-0000-0000-000047000000}"/>
    <cellStyle name="Normal 12 2 2 3" xfId="208" xr:uid="{00000000-0005-0000-0000-000048000000}"/>
    <cellStyle name="Normal 12 2 3" xfId="119" xr:uid="{00000000-0005-0000-0000-000049000000}"/>
    <cellStyle name="Normal 12 2 4" xfId="178" xr:uid="{00000000-0005-0000-0000-00004A000000}"/>
    <cellStyle name="Normal 12 3" xfId="42" xr:uid="{00000000-0005-0000-0000-00004B000000}"/>
    <cellStyle name="Normal 12 3 2" xfId="81" xr:uid="{00000000-0005-0000-0000-00004C000000}"/>
    <cellStyle name="Normal 12 3 2 2" xfId="140" xr:uid="{00000000-0005-0000-0000-00004D000000}"/>
    <cellStyle name="Normal 12 3 2 3" xfId="199" xr:uid="{00000000-0005-0000-0000-00004E000000}"/>
    <cellStyle name="Normal 12 3 3" xfId="110" xr:uid="{00000000-0005-0000-0000-00004F000000}"/>
    <cellStyle name="Normal 12 3 4" xfId="169" xr:uid="{00000000-0005-0000-0000-000050000000}"/>
    <cellStyle name="Normal 12 4" xfId="43" xr:uid="{00000000-0005-0000-0000-000051000000}"/>
    <cellStyle name="Normal 12 4 2" xfId="82" xr:uid="{00000000-0005-0000-0000-000052000000}"/>
    <cellStyle name="Normal 12 4 2 2" xfId="141" xr:uid="{00000000-0005-0000-0000-000053000000}"/>
    <cellStyle name="Normal 12 4 2 3" xfId="200" xr:uid="{00000000-0005-0000-0000-000054000000}"/>
    <cellStyle name="Normal 12 4 3" xfId="111" xr:uid="{00000000-0005-0000-0000-000055000000}"/>
    <cellStyle name="Normal 12 4 4" xfId="170" xr:uid="{00000000-0005-0000-0000-000056000000}"/>
    <cellStyle name="Normal 12 5" xfId="76" xr:uid="{00000000-0005-0000-0000-000057000000}"/>
    <cellStyle name="Normal 12 5 2" xfId="135" xr:uid="{00000000-0005-0000-0000-000058000000}"/>
    <cellStyle name="Normal 12 5 3" xfId="194" xr:uid="{00000000-0005-0000-0000-000059000000}"/>
    <cellStyle name="Normal 12 6" xfId="105" xr:uid="{00000000-0005-0000-0000-00005A000000}"/>
    <cellStyle name="Normal 12 7" xfId="164" xr:uid="{00000000-0005-0000-0000-00005B000000}"/>
    <cellStyle name="Normal 14" xfId="45" xr:uid="{00000000-0005-0000-0000-00005C000000}"/>
    <cellStyle name="Normal 15" xfId="40" xr:uid="{00000000-0005-0000-0000-00005D000000}"/>
    <cellStyle name="Normal 15 2" xfId="41" xr:uid="{00000000-0005-0000-0000-00005E000000}"/>
    <cellStyle name="Normal 15 2 2" xfId="47" xr:uid="{00000000-0005-0000-0000-00005F000000}"/>
    <cellStyle name="Normal 15 2 2 2" xfId="84" xr:uid="{00000000-0005-0000-0000-000060000000}"/>
    <cellStyle name="Normal 15 2 2 2 2" xfId="143" xr:uid="{00000000-0005-0000-0000-000061000000}"/>
    <cellStyle name="Normal 15 2 2 2 3" xfId="202" xr:uid="{00000000-0005-0000-0000-000062000000}"/>
    <cellStyle name="Normal 15 2 2 3" xfId="113" xr:uid="{00000000-0005-0000-0000-000063000000}"/>
    <cellStyle name="Normal 15 2 2 4" xfId="172" xr:uid="{00000000-0005-0000-0000-000064000000}"/>
    <cellStyle name="Normal 15 2 3" xfId="53" xr:uid="{00000000-0005-0000-0000-000065000000}"/>
    <cellStyle name="Normal 15 2 3 2" xfId="88" xr:uid="{00000000-0005-0000-0000-000066000000}"/>
    <cellStyle name="Normal 15 2 3 2 2" xfId="147" xr:uid="{00000000-0005-0000-0000-000067000000}"/>
    <cellStyle name="Normal 15 2 3 2 3" xfId="206" xr:uid="{00000000-0005-0000-0000-000068000000}"/>
    <cellStyle name="Normal 15 2 3 3" xfId="117" xr:uid="{00000000-0005-0000-0000-000069000000}"/>
    <cellStyle name="Normal 15 2 3 4" xfId="176" xr:uid="{00000000-0005-0000-0000-00006A000000}"/>
    <cellStyle name="Normal 15 2 4" xfId="80" xr:uid="{00000000-0005-0000-0000-00006B000000}"/>
    <cellStyle name="Normal 15 2 4 2" xfId="139" xr:uid="{00000000-0005-0000-0000-00006C000000}"/>
    <cellStyle name="Normal 15 2 4 3" xfId="198" xr:uid="{00000000-0005-0000-0000-00006D000000}"/>
    <cellStyle name="Normal 15 2 5" xfId="109" xr:uid="{00000000-0005-0000-0000-00006E000000}"/>
    <cellStyle name="Normal 15 2 6" xfId="168" xr:uid="{00000000-0005-0000-0000-00006F000000}"/>
    <cellStyle name="Normal 15 3" xfId="52" xr:uid="{00000000-0005-0000-0000-000070000000}"/>
    <cellStyle name="Normal 15 3 2" xfId="87" xr:uid="{00000000-0005-0000-0000-000071000000}"/>
    <cellStyle name="Normal 15 3 2 2" xfId="146" xr:uid="{00000000-0005-0000-0000-000072000000}"/>
    <cellStyle name="Normal 15 3 2 3" xfId="205" xr:uid="{00000000-0005-0000-0000-000073000000}"/>
    <cellStyle name="Normal 15 3 3" xfId="116" xr:uid="{00000000-0005-0000-0000-000074000000}"/>
    <cellStyle name="Normal 15 3 4" xfId="175" xr:uid="{00000000-0005-0000-0000-000075000000}"/>
    <cellStyle name="Normal 15 4" xfId="46" xr:uid="{00000000-0005-0000-0000-000076000000}"/>
    <cellStyle name="Normal 15 4 2" xfId="83" xr:uid="{00000000-0005-0000-0000-000077000000}"/>
    <cellStyle name="Normal 15 4 2 2" xfId="142" xr:uid="{00000000-0005-0000-0000-000078000000}"/>
    <cellStyle name="Normal 15 4 2 3" xfId="201" xr:uid="{00000000-0005-0000-0000-000079000000}"/>
    <cellStyle name="Normal 15 4 3" xfId="112" xr:uid="{00000000-0005-0000-0000-00007A000000}"/>
    <cellStyle name="Normal 15 4 4" xfId="171" xr:uid="{00000000-0005-0000-0000-00007B000000}"/>
    <cellStyle name="Normal 15 5" xfId="79" xr:uid="{00000000-0005-0000-0000-00007C000000}"/>
    <cellStyle name="Normal 15 5 2" xfId="138" xr:uid="{00000000-0005-0000-0000-00007D000000}"/>
    <cellStyle name="Normal 15 5 3" xfId="197" xr:uid="{00000000-0005-0000-0000-00007E000000}"/>
    <cellStyle name="Normal 15 6" xfId="108" xr:uid="{00000000-0005-0000-0000-00007F000000}"/>
    <cellStyle name="Normal 15 7" xfId="167" xr:uid="{00000000-0005-0000-0000-000080000000}"/>
    <cellStyle name="Normal 16 2" xfId="50" xr:uid="{00000000-0005-0000-0000-000081000000}"/>
    <cellStyle name="Normal 2" xfId="19" xr:uid="{00000000-0005-0000-0000-000082000000}"/>
    <cellStyle name="Normal 2 2" xfId="20" xr:uid="{00000000-0005-0000-0000-000083000000}"/>
    <cellStyle name="Normal 2 2 2" xfId="21" xr:uid="{00000000-0005-0000-0000-000084000000}"/>
    <cellStyle name="Normal 2 2_OlainesPP_Magonite_08_12_1(no groz)" xfId="22" xr:uid="{00000000-0005-0000-0000-000085000000}"/>
    <cellStyle name="Normal 2 3" xfId="23" xr:uid="{00000000-0005-0000-0000-000086000000}"/>
    <cellStyle name="Normal 2 3 2" xfId="24" xr:uid="{00000000-0005-0000-0000-000087000000}"/>
    <cellStyle name="Normal 2 4" xfId="209" xr:uid="{00000000-0005-0000-0000-000088000000}"/>
    <cellStyle name="Normal 3" xfId="25" xr:uid="{00000000-0005-0000-0000-000089000000}"/>
    <cellStyle name="Normal 4" xfId="26" xr:uid="{00000000-0005-0000-0000-00008A000000}"/>
    <cellStyle name="Normal 4 2" xfId="59" xr:uid="{00000000-0005-0000-0000-00008B000000}"/>
    <cellStyle name="Normal 4 3" xfId="69" xr:uid="{00000000-0005-0000-0000-00008C000000}"/>
    <cellStyle name="Normal 4 3 2" xfId="128" xr:uid="{00000000-0005-0000-0000-00008D000000}"/>
    <cellStyle name="Normal 4 3 3" xfId="187" xr:uid="{00000000-0005-0000-0000-00008E000000}"/>
    <cellStyle name="Normal 4 4" xfId="98" xr:uid="{00000000-0005-0000-0000-00008F000000}"/>
    <cellStyle name="Normal 4 5" xfId="157" xr:uid="{00000000-0005-0000-0000-000090000000}"/>
    <cellStyle name="Normal 45" xfId="39" xr:uid="{00000000-0005-0000-0000-000091000000}"/>
    <cellStyle name="Normal 5" xfId="1" xr:uid="{00000000-0005-0000-0000-000092000000}"/>
    <cellStyle name="Normal 5 2" xfId="27" xr:uid="{00000000-0005-0000-0000-000093000000}"/>
    <cellStyle name="Normal 5 2 2" xfId="38" xr:uid="{00000000-0005-0000-0000-000094000000}"/>
    <cellStyle name="Normal 5 2 2 2" xfId="78" xr:uid="{00000000-0005-0000-0000-000095000000}"/>
    <cellStyle name="Normal 5 2 2 2 2" xfId="137" xr:uid="{00000000-0005-0000-0000-000096000000}"/>
    <cellStyle name="Normal 5 2 2 2 3" xfId="196" xr:uid="{00000000-0005-0000-0000-000097000000}"/>
    <cellStyle name="Normal 5 2 2 3" xfId="107" xr:uid="{00000000-0005-0000-0000-000098000000}"/>
    <cellStyle name="Normal 5 2 2 4" xfId="166" xr:uid="{00000000-0005-0000-0000-000099000000}"/>
    <cellStyle name="Normal 5 2 3" xfId="61" xr:uid="{00000000-0005-0000-0000-00009A000000}"/>
    <cellStyle name="Normal 5 2 3 2" xfId="120" xr:uid="{00000000-0005-0000-0000-00009B000000}"/>
    <cellStyle name="Normal 5 2 3 3" xfId="179" xr:uid="{00000000-0005-0000-0000-00009C000000}"/>
    <cellStyle name="Normal 5 2 4" xfId="70" xr:uid="{00000000-0005-0000-0000-00009D000000}"/>
    <cellStyle name="Normal 5 2 4 2" xfId="129" xr:uid="{00000000-0005-0000-0000-00009E000000}"/>
    <cellStyle name="Normal 5 2 4 3" xfId="188" xr:uid="{00000000-0005-0000-0000-00009F000000}"/>
    <cellStyle name="Normal 5 2 5" xfId="99" xr:uid="{00000000-0005-0000-0000-0000A0000000}"/>
    <cellStyle name="Normal 5 2 6" xfId="158" xr:uid="{00000000-0005-0000-0000-0000A1000000}"/>
    <cellStyle name="Normal 5 3" xfId="28" xr:uid="{00000000-0005-0000-0000-0000A2000000}"/>
    <cellStyle name="Normal 5 3 2" xfId="71" xr:uid="{00000000-0005-0000-0000-0000A3000000}"/>
    <cellStyle name="Normal 5 3 2 2" xfId="130" xr:uid="{00000000-0005-0000-0000-0000A4000000}"/>
    <cellStyle name="Normal 5 3 2 3" xfId="189" xr:uid="{00000000-0005-0000-0000-0000A5000000}"/>
    <cellStyle name="Normal 5 3 3" xfId="100" xr:uid="{00000000-0005-0000-0000-0000A6000000}"/>
    <cellStyle name="Normal 5 3 4" xfId="159" xr:uid="{00000000-0005-0000-0000-0000A7000000}"/>
    <cellStyle name="Normal 5 4" xfId="62" xr:uid="{00000000-0005-0000-0000-0000A8000000}"/>
    <cellStyle name="Normal 5 4 2" xfId="121" xr:uid="{00000000-0005-0000-0000-0000A9000000}"/>
    <cellStyle name="Normal 5 4 3" xfId="180" xr:uid="{00000000-0005-0000-0000-0000AA000000}"/>
    <cellStyle name="Normal 5 5" xfId="91" xr:uid="{00000000-0005-0000-0000-0000AB000000}"/>
    <cellStyle name="Normal 5 6" xfId="150" xr:uid="{00000000-0005-0000-0000-0000AC000000}"/>
    <cellStyle name="Normal 6" xfId="29" xr:uid="{00000000-0005-0000-0000-0000AD000000}"/>
    <cellStyle name="Normal 6 2" xfId="72" xr:uid="{00000000-0005-0000-0000-0000AE000000}"/>
    <cellStyle name="Normal 6 2 2" xfId="131" xr:uid="{00000000-0005-0000-0000-0000AF000000}"/>
    <cellStyle name="Normal 6 2 3" xfId="190" xr:uid="{00000000-0005-0000-0000-0000B0000000}"/>
    <cellStyle name="Normal 6 3" xfId="101" xr:uid="{00000000-0005-0000-0000-0000B1000000}"/>
    <cellStyle name="Normal 6 4" xfId="160" xr:uid="{00000000-0005-0000-0000-0000B2000000}"/>
    <cellStyle name="Normal 7" xfId="30" xr:uid="{00000000-0005-0000-0000-0000B3000000}"/>
    <cellStyle name="Normal 7 2" xfId="73" xr:uid="{00000000-0005-0000-0000-0000B4000000}"/>
    <cellStyle name="Normal 7 2 2" xfId="132" xr:uid="{00000000-0005-0000-0000-0000B5000000}"/>
    <cellStyle name="Normal 7 2 3" xfId="191" xr:uid="{00000000-0005-0000-0000-0000B6000000}"/>
    <cellStyle name="Normal 7 3" xfId="102" xr:uid="{00000000-0005-0000-0000-0000B7000000}"/>
    <cellStyle name="Normal 7 4" xfId="161" xr:uid="{00000000-0005-0000-0000-0000B8000000}"/>
    <cellStyle name="Normal 8" xfId="31" xr:uid="{00000000-0005-0000-0000-0000B9000000}"/>
    <cellStyle name="Normal 8 2" xfId="74" xr:uid="{00000000-0005-0000-0000-0000BA000000}"/>
    <cellStyle name="Normal 8 2 2" xfId="133" xr:uid="{00000000-0005-0000-0000-0000BB000000}"/>
    <cellStyle name="Normal 8 2 3" xfId="192" xr:uid="{00000000-0005-0000-0000-0000BC000000}"/>
    <cellStyle name="Normal 8 3" xfId="103" xr:uid="{00000000-0005-0000-0000-0000BD000000}"/>
    <cellStyle name="Normal 8 4" xfId="162" xr:uid="{00000000-0005-0000-0000-0000BE000000}"/>
    <cellStyle name="Normal 9" xfId="32" xr:uid="{00000000-0005-0000-0000-0000BF000000}"/>
    <cellStyle name="Normal 9 2" xfId="75" xr:uid="{00000000-0005-0000-0000-0000C0000000}"/>
    <cellStyle name="Normal 9 2 2" xfId="134" xr:uid="{00000000-0005-0000-0000-0000C1000000}"/>
    <cellStyle name="Normal 9 2 3" xfId="193" xr:uid="{00000000-0005-0000-0000-0000C2000000}"/>
    <cellStyle name="Normal 9 3" xfId="104" xr:uid="{00000000-0005-0000-0000-0000C3000000}"/>
    <cellStyle name="Normal 9 4" xfId="163" xr:uid="{00000000-0005-0000-0000-0000C4000000}"/>
    <cellStyle name="Normal_Būvdarbi 2" xfId="49" xr:uid="{00000000-0005-0000-0000-0000C5000000}"/>
    <cellStyle name="Normal_Dz.Nr1" xfId="44" xr:uid="{00000000-0005-0000-0000-0000C6000000}"/>
    <cellStyle name="Normal_RS_spec_vent_17.05" xfId="56" xr:uid="{00000000-0005-0000-0000-0000C7000000}"/>
    <cellStyle name="Normal_SandisP_rem_07" xfId="33" xr:uid="{00000000-0005-0000-0000-0000C8000000}"/>
    <cellStyle name="Normal_SIENAS" xfId="54" xr:uid="{00000000-0005-0000-0000-0000C9000000}"/>
    <cellStyle name="Parasts 2" xfId="55" xr:uid="{00000000-0005-0000-0000-0000CA000000}"/>
    <cellStyle name="Parasts 2 2" xfId="89" xr:uid="{00000000-0005-0000-0000-0000CB000000}"/>
    <cellStyle name="Parasts 2 2 2" xfId="148" xr:uid="{00000000-0005-0000-0000-0000CC000000}"/>
    <cellStyle name="Parasts 2 2 3" xfId="207" xr:uid="{00000000-0005-0000-0000-0000CD000000}"/>
    <cellStyle name="Parasts 2 3" xfId="118" xr:uid="{00000000-0005-0000-0000-0000CE000000}"/>
    <cellStyle name="Parasts 2 4" xfId="177" xr:uid="{00000000-0005-0000-0000-0000CF000000}"/>
    <cellStyle name="Style 1" xfId="34" xr:uid="{00000000-0005-0000-0000-0000D0000000}"/>
    <cellStyle name="Стиль 1" xfId="35" xr:uid="{00000000-0005-0000-0000-0000D1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2">
          <cell r="C12" t="str">
            <v>Ražošanas ēkas Nr.7 jaunbūve</v>
          </cell>
        </row>
        <row r="13">
          <cell r="C13" t="str">
            <v>Ventspils, Ventspils Augsto tehnoloģiju parks</v>
          </cell>
        </row>
        <row r="16">
          <cell r="D16" t="str">
            <v xml:space="preserve">Tāme sastādīta:  </v>
          </cell>
        </row>
        <row r="21">
          <cell r="C21" t="str">
            <v>Vispārējie būvdarbi</v>
          </cell>
        </row>
        <row r="22">
          <cell r="C22" t="str">
            <v>Specializētie darbi-iekšējie tīkli, sistēmas</v>
          </cell>
        </row>
        <row r="23">
          <cell r="C23" t="str">
            <v>Specializētie darbi-ārējie tīkli, sistēmas</v>
          </cell>
        </row>
        <row r="24">
          <cell r="C24" t="str">
            <v>Teritorijas labiekārtošana</v>
          </cell>
        </row>
        <row r="39">
          <cell r="B39" t="str">
            <v>Pārbaudīja:</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8"/>
  <sheetViews>
    <sheetView showZeros="0" tabSelected="1" view="pageBreakPreview" zoomScaleNormal="100" zoomScaleSheetLayoutView="100" workbookViewId="0">
      <selection activeCell="C31" sqref="C31"/>
    </sheetView>
  </sheetViews>
  <sheetFormatPr defaultColWidth="9.140625" defaultRowHeight="12.75"/>
  <cols>
    <col min="1" max="1" width="2.28515625" style="745" customWidth="1"/>
    <col min="2" max="2" width="26.140625" style="708" customWidth="1"/>
    <col min="3" max="3" width="42" style="708" customWidth="1"/>
    <col min="4" max="4" width="20.42578125" style="708" customWidth="1"/>
    <col min="5" max="5" width="9.140625" style="708"/>
    <col min="6" max="16384" width="9.140625" style="745"/>
  </cols>
  <sheetData>
    <row r="1" spans="1:4" ht="47.45" customHeight="1">
      <c r="A1" s="773" t="s">
        <v>1819</v>
      </c>
      <c r="B1" s="773"/>
      <c r="C1" s="773"/>
      <c r="D1" s="773"/>
    </row>
    <row r="2" spans="1:4">
      <c r="D2" s="746"/>
    </row>
    <row r="3" spans="1:4">
      <c r="D3" s="746"/>
    </row>
    <row r="4" spans="1:4">
      <c r="D4" s="746"/>
    </row>
    <row r="5" spans="1:4">
      <c r="B5" s="747"/>
    </row>
    <row r="6" spans="1:4">
      <c r="B6" s="774" t="s">
        <v>1340</v>
      </c>
      <c r="C6" s="775"/>
      <c r="D6" s="776"/>
    </row>
    <row r="7" spans="1:4">
      <c r="D7" s="746"/>
    </row>
    <row r="8" spans="1:4">
      <c r="B8" s="748" t="s">
        <v>1341</v>
      </c>
      <c r="C8" s="777" t="s">
        <v>13</v>
      </c>
      <c r="D8" s="777"/>
    </row>
    <row r="9" spans="1:4" ht="42.2" customHeight="1">
      <c r="B9" s="748" t="s">
        <v>1342</v>
      </c>
      <c r="C9" s="777" t="s">
        <v>14</v>
      </c>
      <c r="D9" s="777"/>
    </row>
    <row r="10" spans="1:4" ht="15.2" customHeight="1">
      <c r="B10" s="748" t="s">
        <v>1343</v>
      </c>
      <c r="C10" s="777" t="s">
        <v>15</v>
      </c>
      <c r="D10" s="777"/>
    </row>
    <row r="11" spans="1:4">
      <c r="B11" s="749"/>
      <c r="C11" s="778"/>
      <c r="D11" s="779"/>
    </row>
    <row r="12" spans="1:4">
      <c r="D12" s="746"/>
    </row>
    <row r="13" spans="1:4">
      <c r="D13" s="746"/>
    </row>
    <row r="14" spans="1:4">
      <c r="B14" s="750" t="s">
        <v>1344</v>
      </c>
    </row>
    <row r="15" spans="1:4">
      <c r="B15" s="770" t="s">
        <v>1345</v>
      </c>
      <c r="C15" s="772" t="s">
        <v>1346</v>
      </c>
      <c r="D15" s="770" t="s">
        <v>1347</v>
      </c>
    </row>
    <row r="16" spans="1:4">
      <c r="B16" s="771"/>
      <c r="C16" s="772"/>
      <c r="D16" s="771"/>
    </row>
    <row r="17" spans="2:5">
      <c r="B17" s="751"/>
      <c r="C17" s="752"/>
      <c r="D17" s="753"/>
    </row>
    <row r="18" spans="2:5">
      <c r="B18" s="754">
        <v>1</v>
      </c>
      <c r="C18" s="755" t="s">
        <v>1348</v>
      </c>
      <c r="D18" s="756">
        <f>[2]kops1!E37</f>
        <v>0</v>
      </c>
    </row>
    <row r="19" spans="2:5">
      <c r="B19" s="754">
        <v>2</v>
      </c>
      <c r="C19" s="755" t="s">
        <v>1349</v>
      </c>
      <c r="D19" s="756">
        <f>[2]kops2!E38</f>
        <v>0</v>
      </c>
    </row>
    <row r="20" spans="2:5">
      <c r="B20" s="754">
        <v>3</v>
      </c>
      <c r="C20" s="755" t="s">
        <v>1350</v>
      </c>
      <c r="D20" s="756">
        <f>[2]kops3!E32</f>
        <v>0</v>
      </c>
    </row>
    <row r="21" spans="2:5">
      <c r="B21" s="757">
        <v>4</v>
      </c>
      <c r="C21" s="758" t="s">
        <v>803</v>
      </c>
      <c r="D21" s="759">
        <f>[2]kops4!E27</f>
        <v>0</v>
      </c>
    </row>
    <row r="22" spans="2:5" s="93" customFormat="1">
      <c r="B22" s="760"/>
      <c r="C22" s="761" t="s">
        <v>1351</v>
      </c>
      <c r="D22" s="762">
        <f>SUM(D17:D21)</f>
        <v>0</v>
      </c>
    </row>
    <row r="23" spans="2:5">
      <c r="B23" s="763"/>
      <c r="C23" s="763"/>
      <c r="D23" s="764"/>
      <c r="E23" s="741"/>
    </row>
    <row r="24" spans="2:5">
      <c r="B24" s="763"/>
      <c r="C24" s="763"/>
      <c r="D24" s="764"/>
      <c r="E24" s="741"/>
    </row>
    <row r="25" spans="2:5">
      <c r="B25" s="742"/>
      <c r="D25" s="743"/>
    </row>
    <row r="26" spans="2:5" s="93" customFormat="1">
      <c r="B26" s="734"/>
      <c r="D26" s="765"/>
    </row>
    <row r="27" spans="2:5" s="93" customFormat="1">
      <c r="C27" s="735"/>
      <c r="D27" s="735"/>
      <c r="E27" s="735"/>
    </row>
    <row r="28" spans="2:5" s="93" customFormat="1">
      <c r="B28" s="734"/>
      <c r="C28" s="738"/>
      <c r="D28" s="766"/>
      <c r="E28" s="766"/>
    </row>
    <row r="29" spans="2:5" s="93" customFormat="1">
      <c r="B29" s="734"/>
      <c r="C29" s="738"/>
      <c r="D29" s="766"/>
      <c r="E29" s="766"/>
    </row>
    <row r="30" spans="2:5" s="93" customFormat="1">
      <c r="B30" s="734"/>
      <c r="C30" s="738"/>
      <c r="D30" s="766"/>
      <c r="E30" s="766"/>
    </row>
    <row r="31" spans="2:5" s="93" customFormat="1">
      <c r="B31" s="739"/>
      <c r="D31" s="738"/>
      <c r="E31" s="738"/>
    </row>
    <row r="32" spans="2:5">
      <c r="B32" s="734"/>
      <c r="C32" s="744"/>
    </row>
    <row r="33" spans="2:5" s="93" customFormat="1">
      <c r="C33" s="735"/>
      <c r="D33" s="735"/>
      <c r="E33" s="735"/>
    </row>
    <row r="34" spans="2:5" s="93" customFormat="1">
      <c r="B34" s="734"/>
      <c r="C34" s="738"/>
      <c r="D34" s="766"/>
      <c r="E34" s="766"/>
    </row>
    <row r="36" spans="2:5">
      <c r="B36" s="734"/>
      <c r="C36" s="744"/>
    </row>
    <row r="37" spans="2:5">
      <c r="B37" s="93"/>
      <c r="C37" s="767"/>
    </row>
    <row r="38" spans="2:5">
      <c r="C38" s="768"/>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J94"/>
  <sheetViews>
    <sheetView showZeros="0" view="pageBreakPreview" zoomScale="80" zoomScaleNormal="100" zoomScaleSheetLayoutView="80" workbookViewId="0">
      <selection activeCell="B2" sqref="B2:H2"/>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1,8</v>
      </c>
      <c r="F1" s="201"/>
      <c r="G1" s="201"/>
      <c r="H1" s="201"/>
    </row>
    <row r="2" spans="2:8" s="202" customFormat="1">
      <c r="B2" s="804" t="str">
        <f>D9</f>
        <v>Ailu aizpildījuma elementi</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12" t="s">
        <v>4</v>
      </c>
      <c r="C7" s="813"/>
      <c r="D7" s="815" t="s">
        <v>6</v>
      </c>
      <c r="E7" s="816" t="s">
        <v>7</v>
      </c>
      <c r="F7" s="817" t="s">
        <v>8</v>
      </c>
      <c r="G7" s="204"/>
      <c r="H7" s="205"/>
    </row>
    <row r="8" spans="2:8" ht="59.25" customHeight="1">
      <c r="B8" s="812"/>
      <c r="C8" s="814"/>
      <c r="D8" s="815"/>
      <c r="E8" s="816"/>
      <c r="F8" s="817"/>
      <c r="G8" s="204"/>
      <c r="H8" s="205"/>
    </row>
    <row r="9" spans="2:8">
      <c r="B9" s="493"/>
      <c r="C9" s="451"/>
      <c r="D9" s="452" t="s">
        <v>1054</v>
      </c>
      <c r="E9" s="145"/>
      <c r="F9" s="29"/>
      <c r="G9" s="204"/>
      <c r="H9" s="205"/>
    </row>
    <row r="10" spans="2:8" ht="43.15" customHeight="1">
      <c r="B10" s="432">
        <v>1</v>
      </c>
      <c r="C10" s="474"/>
      <c r="D10" s="438" t="s">
        <v>985</v>
      </c>
      <c r="E10" s="434" t="s">
        <v>19</v>
      </c>
      <c r="F10" s="544">
        <v>510</v>
      </c>
      <c r="G10" s="204"/>
      <c r="H10" s="205"/>
    </row>
    <row r="11" spans="2:8">
      <c r="B11" s="565">
        <v>2</v>
      </c>
      <c r="C11" s="503"/>
      <c r="D11" s="438" t="s">
        <v>986</v>
      </c>
      <c r="E11" s="566" t="s">
        <v>296</v>
      </c>
      <c r="F11" s="567">
        <v>103.6</v>
      </c>
      <c r="G11" s="204"/>
      <c r="H11" s="205"/>
    </row>
    <row r="12" spans="2:8">
      <c r="B12" s="565">
        <v>0</v>
      </c>
      <c r="C12" s="503"/>
      <c r="D12" s="568" t="s">
        <v>987</v>
      </c>
      <c r="E12" s="434" t="s">
        <v>11</v>
      </c>
      <c r="F12" s="569">
        <v>18</v>
      </c>
      <c r="G12" s="204"/>
      <c r="H12" s="205"/>
    </row>
    <row r="13" spans="2:8">
      <c r="B13" s="565">
        <v>0</v>
      </c>
      <c r="C13" s="503"/>
      <c r="D13" s="568" t="s">
        <v>988</v>
      </c>
      <c r="E13" s="434" t="s">
        <v>11</v>
      </c>
      <c r="F13" s="569">
        <v>2</v>
      </c>
      <c r="G13" s="204"/>
      <c r="H13" s="205"/>
    </row>
    <row r="14" spans="2:8">
      <c r="B14" s="565">
        <v>0</v>
      </c>
      <c r="C14" s="503"/>
      <c r="D14" s="568" t="s">
        <v>989</v>
      </c>
      <c r="E14" s="434" t="s">
        <v>11</v>
      </c>
      <c r="F14" s="569">
        <v>1</v>
      </c>
      <c r="G14" s="204"/>
      <c r="H14" s="205"/>
    </row>
    <row r="15" spans="2:8">
      <c r="B15" s="565">
        <v>0</v>
      </c>
      <c r="C15" s="503"/>
      <c r="D15" s="568" t="s">
        <v>990</v>
      </c>
      <c r="E15" s="434" t="s">
        <v>11</v>
      </c>
      <c r="F15" s="569">
        <v>2</v>
      </c>
      <c r="G15" s="204"/>
      <c r="H15" s="205"/>
    </row>
    <row r="16" spans="2:8">
      <c r="B16" s="565">
        <v>0</v>
      </c>
      <c r="C16" s="503"/>
      <c r="D16" s="568" t="s">
        <v>991</v>
      </c>
      <c r="E16" s="434" t="s">
        <v>11</v>
      </c>
      <c r="F16" s="569">
        <v>2</v>
      </c>
      <c r="G16" s="204"/>
      <c r="H16" s="205"/>
    </row>
    <row r="17" spans="2:8">
      <c r="B17" s="565">
        <v>0</v>
      </c>
      <c r="C17" s="503"/>
      <c r="D17" s="568" t="s">
        <v>992</v>
      </c>
      <c r="E17" s="434"/>
      <c r="F17" s="569">
        <v>2</v>
      </c>
      <c r="G17" s="204"/>
      <c r="H17" s="205"/>
    </row>
    <row r="18" spans="2:8">
      <c r="B18" s="565">
        <v>0</v>
      </c>
      <c r="C18" s="503"/>
      <c r="D18" s="568" t="s">
        <v>993</v>
      </c>
      <c r="E18" s="434"/>
      <c r="F18" s="569">
        <v>2</v>
      </c>
      <c r="G18" s="204"/>
      <c r="H18" s="205"/>
    </row>
    <row r="19" spans="2:8">
      <c r="B19" s="565">
        <v>0</v>
      </c>
      <c r="C19" s="503"/>
      <c r="D19" s="568" t="s">
        <v>994</v>
      </c>
      <c r="E19" s="434"/>
      <c r="F19" s="569">
        <v>4</v>
      </c>
      <c r="G19" s="204"/>
      <c r="H19" s="205"/>
    </row>
    <row r="20" spans="2:8" ht="25.5">
      <c r="B20" s="565">
        <v>0</v>
      </c>
      <c r="C20" s="503"/>
      <c r="D20" s="568" t="s">
        <v>995</v>
      </c>
      <c r="E20" s="434" t="s">
        <v>296</v>
      </c>
      <c r="F20" s="567">
        <v>103.6</v>
      </c>
      <c r="G20" s="204"/>
      <c r="H20" s="205"/>
    </row>
    <row r="21" spans="2:8">
      <c r="B21" s="565">
        <v>3</v>
      </c>
      <c r="C21" s="503"/>
      <c r="D21" s="438" t="s">
        <v>996</v>
      </c>
      <c r="E21" s="566" t="s">
        <v>19</v>
      </c>
      <c r="F21" s="567">
        <v>79.400000000000006</v>
      </c>
      <c r="G21" s="204"/>
      <c r="H21" s="205"/>
    </row>
    <row r="22" spans="2:8" ht="25.5">
      <c r="B22" s="565">
        <v>4</v>
      </c>
      <c r="C22" s="503"/>
      <c r="D22" s="438" t="s">
        <v>997</v>
      </c>
      <c r="E22" s="566" t="s">
        <v>296</v>
      </c>
      <c r="F22" s="567">
        <v>208.3</v>
      </c>
      <c r="G22" s="204"/>
      <c r="H22" s="205"/>
    </row>
    <row r="23" spans="2:8">
      <c r="B23" s="565">
        <v>0</v>
      </c>
      <c r="C23" s="503"/>
      <c r="D23" s="568" t="s">
        <v>998</v>
      </c>
      <c r="E23" s="434" t="s">
        <v>11</v>
      </c>
      <c r="F23" s="569">
        <v>1</v>
      </c>
      <c r="G23" s="204"/>
      <c r="H23" s="205"/>
    </row>
    <row r="24" spans="2:8">
      <c r="B24" s="565">
        <v>0</v>
      </c>
      <c r="C24" s="503"/>
      <c r="D24" s="568" t="s">
        <v>999</v>
      </c>
      <c r="E24" s="434" t="s">
        <v>11</v>
      </c>
      <c r="F24" s="569">
        <v>1</v>
      </c>
      <c r="G24" s="204"/>
      <c r="H24" s="205"/>
    </row>
    <row r="25" spans="2:8">
      <c r="B25" s="565">
        <v>0</v>
      </c>
      <c r="C25" s="503"/>
      <c r="D25" s="568" t="s">
        <v>1000</v>
      </c>
      <c r="E25" s="434" t="s">
        <v>11</v>
      </c>
      <c r="F25" s="569">
        <v>1</v>
      </c>
      <c r="G25" s="204"/>
      <c r="H25" s="205"/>
    </row>
    <row r="26" spans="2:8">
      <c r="B26" s="565">
        <v>0</v>
      </c>
      <c r="C26" s="503"/>
      <c r="D26" s="568" t="s">
        <v>1001</v>
      </c>
      <c r="E26" s="434" t="s">
        <v>11</v>
      </c>
      <c r="F26" s="569">
        <v>1</v>
      </c>
      <c r="G26" s="204"/>
      <c r="H26" s="205"/>
    </row>
    <row r="27" spans="2:8">
      <c r="B27" s="565">
        <v>0</v>
      </c>
      <c r="C27" s="503"/>
      <c r="D27" s="568" t="s">
        <v>1002</v>
      </c>
      <c r="E27" s="434" t="s">
        <v>11</v>
      </c>
      <c r="F27" s="569">
        <v>1</v>
      </c>
      <c r="G27" s="204"/>
      <c r="H27" s="205"/>
    </row>
    <row r="28" spans="2:8" ht="25.5">
      <c r="B28" s="565">
        <v>0</v>
      </c>
      <c r="C28" s="503"/>
      <c r="D28" s="568" t="s">
        <v>995</v>
      </c>
      <c r="E28" s="434" t="s">
        <v>296</v>
      </c>
      <c r="F28" s="567">
        <v>208.3</v>
      </c>
      <c r="G28" s="204"/>
      <c r="H28" s="205"/>
    </row>
    <row r="29" spans="2:8">
      <c r="B29" s="565">
        <v>5</v>
      </c>
      <c r="C29" s="503"/>
      <c r="D29" s="438" t="s">
        <v>1003</v>
      </c>
      <c r="E29" s="566" t="s">
        <v>296</v>
      </c>
      <c r="F29" s="567">
        <v>94.5</v>
      </c>
      <c r="G29" s="204"/>
      <c r="H29" s="205"/>
    </row>
    <row r="30" spans="2:8">
      <c r="B30" s="565">
        <v>0</v>
      </c>
      <c r="C30" s="503"/>
      <c r="D30" s="568" t="s">
        <v>1004</v>
      </c>
      <c r="E30" s="434" t="s">
        <v>11</v>
      </c>
      <c r="F30" s="569">
        <v>1</v>
      </c>
      <c r="G30" s="204"/>
      <c r="H30" s="205"/>
    </row>
    <row r="31" spans="2:8">
      <c r="B31" s="565">
        <v>0</v>
      </c>
      <c r="C31" s="503"/>
      <c r="D31" s="568" t="s">
        <v>1005</v>
      </c>
      <c r="E31" s="434" t="s">
        <v>11</v>
      </c>
      <c r="F31" s="569">
        <v>1</v>
      </c>
      <c r="G31" s="204"/>
      <c r="H31" s="205"/>
    </row>
    <row r="32" spans="2:8">
      <c r="B32" s="565">
        <v>0</v>
      </c>
      <c r="C32" s="503"/>
      <c r="D32" s="568" t="s">
        <v>1006</v>
      </c>
      <c r="E32" s="434" t="s">
        <v>11</v>
      </c>
      <c r="F32" s="569">
        <v>1</v>
      </c>
      <c r="G32" s="204"/>
      <c r="H32" s="205"/>
    </row>
    <row r="33" spans="2:8">
      <c r="B33" s="565">
        <v>0</v>
      </c>
      <c r="C33" s="503"/>
      <c r="D33" s="568" t="s">
        <v>1007</v>
      </c>
      <c r="E33" s="434" t="s">
        <v>11</v>
      </c>
      <c r="F33" s="569">
        <v>1</v>
      </c>
      <c r="G33" s="204"/>
      <c r="H33" s="205"/>
    </row>
    <row r="34" spans="2:8">
      <c r="B34" s="565">
        <v>0</v>
      </c>
      <c r="C34" s="503"/>
      <c r="D34" s="568" t="s">
        <v>1008</v>
      </c>
      <c r="E34" s="434" t="s">
        <v>11</v>
      </c>
      <c r="F34" s="569">
        <v>1</v>
      </c>
      <c r="G34" s="204"/>
      <c r="H34" s="205"/>
    </row>
    <row r="35" spans="2:8">
      <c r="B35" s="565">
        <v>0</v>
      </c>
      <c r="C35" s="503"/>
      <c r="D35" s="568" t="s">
        <v>1009</v>
      </c>
      <c r="E35" s="434" t="s">
        <v>11</v>
      </c>
      <c r="F35" s="569">
        <v>1</v>
      </c>
      <c r="G35" s="204"/>
      <c r="H35" s="205"/>
    </row>
    <row r="36" spans="2:8">
      <c r="B36" s="565">
        <v>0</v>
      </c>
      <c r="C36" s="503"/>
      <c r="D36" s="568" t="s">
        <v>1010</v>
      </c>
      <c r="E36" s="434" t="s">
        <v>11</v>
      </c>
      <c r="F36" s="569">
        <v>1</v>
      </c>
      <c r="G36" s="204"/>
      <c r="H36" s="205"/>
    </row>
    <row r="37" spans="2:8">
      <c r="B37" s="565">
        <v>0</v>
      </c>
      <c r="C37" s="503"/>
      <c r="D37" s="568" t="s">
        <v>1011</v>
      </c>
      <c r="E37" s="434" t="s">
        <v>11</v>
      </c>
      <c r="F37" s="569">
        <v>1</v>
      </c>
      <c r="G37" s="204"/>
      <c r="H37" s="205"/>
    </row>
    <row r="38" spans="2:8" ht="25.5">
      <c r="B38" s="565">
        <v>0</v>
      </c>
      <c r="C38" s="503"/>
      <c r="D38" s="568" t="s">
        <v>995</v>
      </c>
      <c r="E38" s="434" t="s">
        <v>296</v>
      </c>
      <c r="F38" s="567">
        <v>94.5</v>
      </c>
      <c r="G38" s="204"/>
      <c r="H38" s="205"/>
    </row>
    <row r="39" spans="2:8">
      <c r="B39" s="565">
        <v>6</v>
      </c>
      <c r="C39" s="503"/>
      <c r="D39" s="438" t="s">
        <v>1012</v>
      </c>
      <c r="E39" s="566" t="s">
        <v>296</v>
      </c>
      <c r="F39" s="567">
        <v>29.1</v>
      </c>
      <c r="G39" s="204"/>
      <c r="H39" s="205"/>
    </row>
    <row r="40" spans="2:8">
      <c r="B40" s="565">
        <v>0</v>
      </c>
      <c r="C40" s="503"/>
      <c r="D40" s="568" t="s">
        <v>1013</v>
      </c>
      <c r="E40" s="434" t="s">
        <v>11</v>
      </c>
      <c r="F40" s="569">
        <v>1</v>
      </c>
      <c r="G40" s="204"/>
      <c r="H40" s="205"/>
    </row>
    <row r="41" spans="2:8">
      <c r="B41" s="565">
        <v>0</v>
      </c>
      <c r="C41" s="503"/>
      <c r="D41" s="568" t="s">
        <v>1014</v>
      </c>
      <c r="E41" s="434" t="s">
        <v>11</v>
      </c>
      <c r="F41" s="569">
        <v>2</v>
      </c>
      <c r="G41" s="204"/>
      <c r="H41" s="205"/>
    </row>
    <row r="42" spans="2:8">
      <c r="B42" s="565">
        <v>0</v>
      </c>
      <c r="C42" s="503"/>
      <c r="D42" s="568" t="s">
        <v>1015</v>
      </c>
      <c r="E42" s="434" t="s">
        <v>11</v>
      </c>
      <c r="F42" s="569">
        <v>1</v>
      </c>
      <c r="G42" s="204"/>
      <c r="H42" s="205"/>
    </row>
    <row r="43" spans="2:8">
      <c r="B43" s="565">
        <v>0</v>
      </c>
      <c r="C43" s="503"/>
      <c r="D43" s="568" t="s">
        <v>1016</v>
      </c>
      <c r="E43" s="434" t="s">
        <v>11</v>
      </c>
      <c r="F43" s="569">
        <v>2</v>
      </c>
      <c r="G43" s="204"/>
      <c r="H43" s="205"/>
    </row>
    <row r="44" spans="2:8">
      <c r="B44" s="565">
        <v>0</v>
      </c>
      <c r="C44" s="503"/>
      <c r="D44" s="568" t="s">
        <v>1017</v>
      </c>
      <c r="E44" s="434" t="s">
        <v>11</v>
      </c>
      <c r="F44" s="569">
        <v>1</v>
      </c>
      <c r="G44" s="204"/>
      <c r="H44" s="205"/>
    </row>
    <row r="45" spans="2:8" ht="25.5">
      <c r="B45" s="565">
        <v>0</v>
      </c>
      <c r="C45" s="503"/>
      <c r="D45" s="568" t="s">
        <v>995</v>
      </c>
      <c r="E45" s="434" t="s">
        <v>296</v>
      </c>
      <c r="F45" s="567">
        <v>29.1</v>
      </c>
      <c r="G45" s="204"/>
      <c r="H45" s="205"/>
    </row>
    <row r="46" spans="2:8">
      <c r="B46" s="565">
        <v>7</v>
      </c>
      <c r="C46" s="503"/>
      <c r="D46" s="438" t="s">
        <v>1018</v>
      </c>
      <c r="E46" s="566" t="s">
        <v>296</v>
      </c>
      <c r="F46" s="567">
        <v>88.8</v>
      </c>
      <c r="G46" s="204"/>
      <c r="H46" s="205"/>
    </row>
    <row r="47" spans="2:8">
      <c r="B47" s="565">
        <v>0</v>
      </c>
      <c r="C47" s="503"/>
      <c r="D47" s="568" t="s">
        <v>1019</v>
      </c>
      <c r="E47" s="434" t="s">
        <v>11</v>
      </c>
      <c r="F47" s="569">
        <v>1</v>
      </c>
      <c r="G47" s="204"/>
      <c r="H47" s="205"/>
    </row>
    <row r="48" spans="2:8">
      <c r="B48" s="565">
        <v>0</v>
      </c>
      <c r="C48" s="503"/>
      <c r="D48" s="568" t="s">
        <v>1020</v>
      </c>
      <c r="E48" s="434" t="s">
        <v>11</v>
      </c>
      <c r="F48" s="569">
        <v>1</v>
      </c>
      <c r="G48" s="204"/>
      <c r="H48" s="205"/>
    </row>
    <row r="49" spans="2:8">
      <c r="B49" s="565">
        <v>0</v>
      </c>
      <c r="C49" s="503"/>
      <c r="D49" s="568" t="s">
        <v>1021</v>
      </c>
      <c r="E49" s="434" t="s">
        <v>11</v>
      </c>
      <c r="F49" s="569">
        <v>2</v>
      </c>
      <c r="G49" s="204"/>
      <c r="H49" s="205"/>
    </row>
    <row r="50" spans="2:8">
      <c r="B50" s="565">
        <v>0</v>
      </c>
      <c r="C50" s="503"/>
      <c r="D50" s="568" t="s">
        <v>1022</v>
      </c>
      <c r="E50" s="434" t="s">
        <v>11</v>
      </c>
      <c r="F50" s="569">
        <v>7</v>
      </c>
      <c r="G50" s="204"/>
      <c r="H50" s="205"/>
    </row>
    <row r="51" spans="2:8" ht="25.5">
      <c r="B51" s="565">
        <v>0</v>
      </c>
      <c r="C51" s="503"/>
      <c r="D51" s="568" t="s">
        <v>995</v>
      </c>
      <c r="E51" s="434" t="s">
        <v>296</v>
      </c>
      <c r="F51" s="567">
        <v>88.8</v>
      </c>
      <c r="G51" s="204"/>
      <c r="H51" s="205"/>
    </row>
    <row r="52" spans="2:8">
      <c r="B52" s="565">
        <v>8</v>
      </c>
      <c r="C52" s="503"/>
      <c r="D52" s="438" t="s">
        <v>1023</v>
      </c>
      <c r="E52" s="566" t="s">
        <v>296</v>
      </c>
      <c r="F52" s="567">
        <v>19.3</v>
      </c>
      <c r="G52" s="204"/>
      <c r="H52" s="205"/>
    </row>
    <row r="53" spans="2:8">
      <c r="B53" s="565">
        <v>0</v>
      </c>
      <c r="C53" s="503"/>
      <c r="D53" s="568" t="s">
        <v>1024</v>
      </c>
      <c r="E53" s="434" t="s">
        <v>11</v>
      </c>
      <c r="F53" s="569">
        <v>1</v>
      </c>
      <c r="G53" s="204"/>
      <c r="H53" s="205"/>
    </row>
    <row r="54" spans="2:8">
      <c r="B54" s="565">
        <v>0</v>
      </c>
      <c r="C54" s="503"/>
      <c r="D54" s="568" t="s">
        <v>1025</v>
      </c>
      <c r="E54" s="434" t="s">
        <v>11</v>
      </c>
      <c r="F54" s="569">
        <v>1</v>
      </c>
      <c r="G54" s="204"/>
      <c r="H54" s="205"/>
    </row>
    <row r="55" spans="2:8">
      <c r="B55" s="565">
        <v>0</v>
      </c>
      <c r="C55" s="503"/>
      <c r="D55" s="568" t="s">
        <v>1026</v>
      </c>
      <c r="E55" s="434" t="s">
        <v>11</v>
      </c>
      <c r="F55" s="569">
        <v>4</v>
      </c>
      <c r="G55" s="204"/>
      <c r="H55" s="205"/>
    </row>
    <row r="56" spans="2:8">
      <c r="B56" s="565">
        <v>0</v>
      </c>
      <c r="C56" s="503"/>
      <c r="D56" s="568" t="s">
        <v>1027</v>
      </c>
      <c r="E56" s="434" t="s">
        <v>11</v>
      </c>
      <c r="F56" s="569">
        <v>1</v>
      </c>
      <c r="G56" s="204"/>
      <c r="H56" s="205"/>
    </row>
    <row r="57" spans="2:8" ht="25.5">
      <c r="B57" s="565">
        <v>0</v>
      </c>
      <c r="C57" s="503"/>
      <c r="D57" s="568" t="s">
        <v>995</v>
      </c>
      <c r="E57" s="434" t="s">
        <v>296</v>
      </c>
      <c r="F57" s="567">
        <v>19.3</v>
      </c>
      <c r="G57" s="204"/>
      <c r="H57" s="205"/>
    </row>
    <row r="58" spans="2:8">
      <c r="B58" s="565">
        <v>9</v>
      </c>
      <c r="C58" s="503"/>
      <c r="D58" s="438" t="s">
        <v>1140</v>
      </c>
      <c r="E58" s="566" t="s">
        <v>296</v>
      </c>
      <c r="F58" s="567">
        <v>142.69999999999999</v>
      </c>
      <c r="G58" s="204"/>
      <c r="H58" s="205"/>
    </row>
    <row r="59" spans="2:8">
      <c r="B59" s="565">
        <v>0</v>
      </c>
      <c r="C59" s="503"/>
      <c r="D59" s="568" t="s">
        <v>1028</v>
      </c>
      <c r="E59" s="434" t="s">
        <v>11</v>
      </c>
      <c r="F59" s="569">
        <v>1</v>
      </c>
      <c r="G59" s="204"/>
      <c r="H59" s="205"/>
    </row>
    <row r="60" spans="2:8">
      <c r="B60" s="565">
        <v>0</v>
      </c>
      <c r="C60" s="503"/>
      <c r="D60" s="568" t="s">
        <v>1029</v>
      </c>
      <c r="E60" s="434" t="s">
        <v>11</v>
      </c>
      <c r="F60" s="569">
        <v>1</v>
      </c>
      <c r="G60" s="204"/>
      <c r="H60" s="205"/>
    </row>
    <row r="61" spans="2:8">
      <c r="B61" s="565">
        <v>0</v>
      </c>
      <c r="C61" s="503"/>
      <c r="D61" s="568" t="s">
        <v>1030</v>
      </c>
      <c r="E61" s="434" t="s">
        <v>11</v>
      </c>
      <c r="F61" s="569">
        <v>1</v>
      </c>
      <c r="G61" s="204"/>
      <c r="H61" s="205"/>
    </row>
    <row r="62" spans="2:8">
      <c r="B62" s="565">
        <v>0</v>
      </c>
      <c r="C62" s="503"/>
      <c r="D62" s="568" t="s">
        <v>1031</v>
      </c>
      <c r="E62" s="434" t="s">
        <v>11</v>
      </c>
      <c r="F62" s="569">
        <v>4</v>
      </c>
      <c r="G62" s="204"/>
      <c r="H62" s="205"/>
    </row>
    <row r="63" spans="2:8">
      <c r="B63" s="565">
        <v>0</v>
      </c>
      <c r="C63" s="503"/>
      <c r="D63" s="568" t="s">
        <v>1032</v>
      </c>
      <c r="E63" s="434" t="s">
        <v>11</v>
      </c>
      <c r="F63" s="569">
        <v>6</v>
      </c>
      <c r="G63" s="204"/>
      <c r="H63" s="205"/>
    </row>
    <row r="64" spans="2:8">
      <c r="B64" s="565">
        <v>0</v>
      </c>
      <c r="C64" s="503"/>
      <c r="D64" s="568" t="s">
        <v>1033</v>
      </c>
      <c r="E64" s="434" t="s">
        <v>11</v>
      </c>
      <c r="F64" s="569">
        <v>1</v>
      </c>
      <c r="G64" s="204"/>
      <c r="H64" s="205"/>
    </row>
    <row r="65" spans="2:8">
      <c r="B65" s="565">
        <v>0</v>
      </c>
      <c r="C65" s="503"/>
      <c r="D65" s="568" t="s">
        <v>1034</v>
      </c>
      <c r="E65" s="434" t="s">
        <v>11</v>
      </c>
      <c r="F65" s="569">
        <v>3</v>
      </c>
      <c r="G65" s="204"/>
      <c r="H65" s="205"/>
    </row>
    <row r="66" spans="2:8">
      <c r="B66" s="565">
        <v>0</v>
      </c>
      <c r="C66" s="503"/>
      <c r="D66" s="568" t="s">
        <v>1035</v>
      </c>
      <c r="E66" s="434" t="s">
        <v>11</v>
      </c>
      <c r="F66" s="569">
        <v>1</v>
      </c>
      <c r="G66" s="204"/>
      <c r="H66" s="205"/>
    </row>
    <row r="67" spans="2:8">
      <c r="B67" s="565">
        <v>0</v>
      </c>
      <c r="C67" s="503"/>
      <c r="D67" s="568" t="s">
        <v>1036</v>
      </c>
      <c r="E67" s="434" t="s">
        <v>11</v>
      </c>
      <c r="F67" s="569">
        <v>1</v>
      </c>
      <c r="G67" s="204"/>
      <c r="H67" s="205"/>
    </row>
    <row r="68" spans="2:8">
      <c r="B68" s="565">
        <v>0</v>
      </c>
      <c r="C68" s="503"/>
      <c r="D68" s="568" t="s">
        <v>1037</v>
      </c>
      <c r="E68" s="434" t="s">
        <v>11</v>
      </c>
      <c r="F68" s="569">
        <v>2</v>
      </c>
      <c r="G68" s="204"/>
      <c r="H68" s="205"/>
    </row>
    <row r="69" spans="2:8">
      <c r="B69" s="565">
        <v>0</v>
      </c>
      <c r="C69" s="503"/>
      <c r="D69" s="568" t="s">
        <v>1038</v>
      </c>
      <c r="E69" s="434" t="s">
        <v>11</v>
      </c>
      <c r="F69" s="569">
        <v>3</v>
      </c>
      <c r="G69" s="204"/>
      <c r="H69" s="205"/>
    </row>
    <row r="70" spans="2:8">
      <c r="B70" s="565">
        <v>0</v>
      </c>
      <c r="C70" s="503"/>
      <c r="D70" s="568" t="s">
        <v>1039</v>
      </c>
      <c r="E70" s="434" t="s">
        <v>11</v>
      </c>
      <c r="F70" s="569">
        <v>2</v>
      </c>
      <c r="G70" s="204"/>
      <c r="H70" s="205"/>
    </row>
    <row r="71" spans="2:8">
      <c r="B71" s="565">
        <v>0</v>
      </c>
      <c r="C71" s="503"/>
      <c r="D71" s="568" t="s">
        <v>1040</v>
      </c>
      <c r="E71" s="434" t="s">
        <v>11</v>
      </c>
      <c r="F71" s="569">
        <v>8</v>
      </c>
      <c r="G71" s="204"/>
      <c r="H71" s="205"/>
    </row>
    <row r="72" spans="2:8">
      <c r="B72" s="565">
        <v>0</v>
      </c>
      <c r="C72" s="503"/>
      <c r="D72" s="568" t="s">
        <v>1041</v>
      </c>
      <c r="E72" s="434" t="s">
        <v>11</v>
      </c>
      <c r="F72" s="569">
        <v>1</v>
      </c>
      <c r="G72" s="204"/>
      <c r="H72" s="205"/>
    </row>
    <row r="73" spans="2:8">
      <c r="B73" s="565">
        <v>0</v>
      </c>
      <c r="C73" s="503"/>
      <c r="D73" s="568" t="s">
        <v>1042</v>
      </c>
      <c r="E73" s="434" t="s">
        <v>11</v>
      </c>
      <c r="F73" s="569">
        <v>4</v>
      </c>
      <c r="G73" s="204"/>
      <c r="H73" s="205"/>
    </row>
    <row r="74" spans="2:8">
      <c r="B74" s="565">
        <v>0</v>
      </c>
      <c r="C74" s="503"/>
      <c r="D74" s="568" t="s">
        <v>1043</v>
      </c>
      <c r="E74" s="434" t="s">
        <v>11</v>
      </c>
      <c r="F74" s="569">
        <v>1</v>
      </c>
      <c r="G74" s="204"/>
      <c r="H74" s="205"/>
    </row>
    <row r="75" spans="2:8">
      <c r="B75" s="565">
        <v>0</v>
      </c>
      <c r="C75" s="503"/>
      <c r="D75" s="568" t="s">
        <v>1044</v>
      </c>
      <c r="E75" s="434" t="s">
        <v>11</v>
      </c>
      <c r="F75" s="569">
        <v>1</v>
      </c>
      <c r="G75" s="204"/>
      <c r="H75" s="205"/>
    </row>
    <row r="76" spans="2:8">
      <c r="B76" s="565">
        <v>0</v>
      </c>
      <c r="C76" s="503"/>
      <c r="D76" s="568" t="s">
        <v>1045</v>
      </c>
      <c r="E76" s="434" t="s">
        <v>11</v>
      </c>
      <c r="F76" s="569">
        <v>2</v>
      </c>
      <c r="G76" s="204"/>
      <c r="H76" s="205"/>
    </row>
    <row r="77" spans="2:8">
      <c r="B77" s="565">
        <v>0</v>
      </c>
      <c r="C77" s="503"/>
      <c r="D77" s="568" t="s">
        <v>1046</v>
      </c>
      <c r="E77" s="434" t="s">
        <v>11</v>
      </c>
      <c r="F77" s="569">
        <v>2</v>
      </c>
      <c r="G77" s="204"/>
      <c r="H77" s="205"/>
    </row>
    <row r="78" spans="2:8">
      <c r="B78" s="565">
        <v>0</v>
      </c>
      <c r="C78" s="503"/>
      <c r="D78" s="568" t="s">
        <v>1047</v>
      </c>
      <c r="E78" s="434" t="s">
        <v>11</v>
      </c>
      <c r="F78" s="569">
        <v>1</v>
      </c>
      <c r="G78" s="204"/>
      <c r="H78" s="205"/>
    </row>
    <row r="79" spans="2:8">
      <c r="B79" s="565">
        <v>0</v>
      </c>
      <c r="C79" s="503"/>
      <c r="D79" s="568" t="s">
        <v>1048</v>
      </c>
      <c r="E79" s="434" t="s">
        <v>11</v>
      </c>
      <c r="F79" s="569">
        <v>4</v>
      </c>
      <c r="G79" s="204"/>
      <c r="H79" s="205"/>
    </row>
    <row r="80" spans="2:8">
      <c r="B80" s="565">
        <v>0</v>
      </c>
      <c r="C80" s="503"/>
      <c r="D80" s="568" t="s">
        <v>1049</v>
      </c>
      <c r="E80" s="434" t="s">
        <v>11</v>
      </c>
      <c r="F80" s="569">
        <v>3</v>
      </c>
      <c r="G80" s="204"/>
      <c r="H80" s="205"/>
    </row>
    <row r="81" spans="2:8">
      <c r="B81" s="565">
        <v>0</v>
      </c>
      <c r="C81" s="503"/>
      <c r="D81" s="568" t="s">
        <v>1050</v>
      </c>
      <c r="E81" s="434" t="s">
        <v>11</v>
      </c>
      <c r="F81" s="569">
        <v>3</v>
      </c>
      <c r="G81" s="204"/>
      <c r="H81" s="205"/>
    </row>
    <row r="82" spans="2:8">
      <c r="B82" s="565">
        <v>0</v>
      </c>
      <c r="C82" s="503"/>
      <c r="D82" s="568" t="s">
        <v>1051</v>
      </c>
      <c r="E82" s="434" t="s">
        <v>11</v>
      </c>
      <c r="F82" s="569">
        <v>1</v>
      </c>
      <c r="G82" s="204"/>
      <c r="H82" s="205"/>
    </row>
    <row r="83" spans="2:8">
      <c r="B83" s="565">
        <v>0</v>
      </c>
      <c r="C83" s="503"/>
      <c r="D83" s="568" t="s">
        <v>1052</v>
      </c>
      <c r="E83" s="434" t="s">
        <v>11</v>
      </c>
      <c r="F83" s="569">
        <v>1</v>
      </c>
      <c r="G83" s="204"/>
      <c r="H83" s="205"/>
    </row>
    <row r="84" spans="2:8" ht="25.5">
      <c r="B84" s="565">
        <v>0</v>
      </c>
      <c r="C84" s="503"/>
      <c r="D84" s="568" t="s">
        <v>995</v>
      </c>
      <c r="E84" s="434" t="s">
        <v>296</v>
      </c>
      <c r="F84" s="567">
        <v>142.69999999999999</v>
      </c>
      <c r="G84" s="204"/>
      <c r="H84" s="205"/>
    </row>
    <row r="85" spans="2:8">
      <c r="B85" s="565">
        <v>10</v>
      </c>
      <c r="C85" s="503"/>
      <c r="D85" s="438" t="s">
        <v>1110</v>
      </c>
      <c r="E85" s="566" t="s">
        <v>11</v>
      </c>
      <c r="F85" s="567">
        <v>1</v>
      </c>
      <c r="G85" s="204"/>
      <c r="H85" s="205"/>
    </row>
    <row r="86" spans="2:8" s="224" customFormat="1">
      <c r="B86" s="562">
        <v>11</v>
      </c>
      <c r="C86" s="572"/>
      <c r="D86" s="494" t="s">
        <v>1415</v>
      </c>
      <c r="E86" s="570" t="s">
        <v>19</v>
      </c>
      <c r="F86" s="571">
        <v>140</v>
      </c>
      <c r="G86" s="222"/>
      <c r="H86" s="223"/>
    </row>
    <row r="87" spans="2:8" ht="25.5">
      <c r="B87" s="432">
        <v>12</v>
      </c>
      <c r="C87" s="474"/>
      <c r="D87" s="438" t="s">
        <v>1053</v>
      </c>
      <c r="E87" s="434" t="s">
        <v>19</v>
      </c>
      <c r="F87" s="544">
        <v>552</v>
      </c>
      <c r="G87" s="204"/>
      <c r="H87" s="205"/>
    </row>
    <row r="88" spans="2:8">
      <c r="B88" s="136"/>
      <c r="C88" s="136"/>
      <c r="D88" s="137"/>
      <c r="E88" s="137" t="s">
        <v>5</v>
      </c>
      <c r="F88" s="137"/>
      <c r="G88" s="205"/>
      <c r="H88" s="205"/>
    </row>
    <row r="93" spans="2:8" s="93" customFormat="1" ht="12.75" customHeight="1">
      <c r="C93" s="200" t="str">
        <f>'1,1'!C22</f>
        <v>Piezīmes:</v>
      </c>
    </row>
    <row r="94" spans="2:8" s="93" customFormat="1" ht="45" customHeight="1">
      <c r="B94"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802"/>
      <c r="D94" s="802"/>
      <c r="E94" s="802"/>
      <c r="F94" s="802"/>
      <c r="G94" s="802"/>
      <c r="H94" s="802"/>
    </row>
  </sheetData>
  <mergeCells count="11">
    <mergeCell ref="B94:H9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59"/>
  <sheetViews>
    <sheetView showZeros="0" view="pageBreakPreview" topLeftCell="A31" zoomScale="80" zoomScaleNormal="100" zoomScaleSheetLayoutView="80" workbookViewId="0">
      <selection activeCell="D40" sqref="D40"/>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1,9</v>
      </c>
      <c r="F1" s="201"/>
      <c r="G1" s="201"/>
      <c r="H1" s="201"/>
    </row>
    <row r="2" spans="2:8" s="202" customFormat="1">
      <c r="B2" s="804" t="str">
        <f>D9</f>
        <v>Iekšējie apdares darbi</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6"/>
      <c r="D7" s="808" t="s">
        <v>6</v>
      </c>
      <c r="E7" s="809" t="s">
        <v>7</v>
      </c>
      <c r="F7" s="810" t="s">
        <v>8</v>
      </c>
      <c r="G7" s="204"/>
      <c r="H7" s="205"/>
    </row>
    <row r="8" spans="2:8" ht="59.25" customHeight="1">
      <c r="B8" s="805"/>
      <c r="C8" s="807"/>
      <c r="D8" s="808"/>
      <c r="E8" s="809"/>
      <c r="F8" s="810"/>
      <c r="G8" s="204"/>
      <c r="H8" s="205"/>
    </row>
    <row r="9" spans="2:8">
      <c r="B9" s="374"/>
      <c r="C9" s="451">
        <v>0</v>
      </c>
      <c r="D9" s="206" t="s">
        <v>1091</v>
      </c>
      <c r="E9" s="145"/>
      <c r="F9" s="29"/>
      <c r="G9" s="204"/>
      <c r="H9" s="205"/>
    </row>
    <row r="10" spans="2:8" ht="13.5">
      <c r="B10" s="376">
        <v>0</v>
      </c>
      <c r="C10" s="207"/>
      <c r="D10" s="577" t="s">
        <v>1055</v>
      </c>
      <c r="E10" s="377"/>
      <c r="F10" s="377"/>
      <c r="G10" s="204"/>
      <c r="H10" s="205"/>
    </row>
    <row r="11" spans="2:8" ht="25.5">
      <c r="B11" s="432">
        <v>1</v>
      </c>
      <c r="C11" s="563"/>
      <c r="D11" s="438" t="s">
        <v>1056</v>
      </c>
      <c r="E11" s="434" t="s">
        <v>296</v>
      </c>
      <c r="F11" s="544">
        <v>176.2</v>
      </c>
      <c r="G11" s="204"/>
      <c r="H11" s="205"/>
    </row>
    <row r="12" spans="2:8" ht="25.5">
      <c r="B12" s="432">
        <v>2</v>
      </c>
      <c r="C12" s="563"/>
      <c r="D12" s="438" t="s">
        <v>1057</v>
      </c>
      <c r="E12" s="434" t="s">
        <v>296</v>
      </c>
      <c r="F12" s="544">
        <v>72.400000000000006</v>
      </c>
      <c r="G12" s="204"/>
      <c r="H12" s="205"/>
    </row>
    <row r="13" spans="2:8" ht="25.5">
      <c r="B13" s="432">
        <v>3</v>
      </c>
      <c r="C13" s="563"/>
      <c r="D13" s="438" t="s">
        <v>1058</v>
      </c>
      <c r="E13" s="434" t="s">
        <v>296</v>
      </c>
      <c r="F13" s="544">
        <v>3.3</v>
      </c>
      <c r="G13" s="204"/>
      <c r="H13" s="205"/>
    </row>
    <row r="14" spans="2:8" ht="51">
      <c r="B14" s="432">
        <v>3</v>
      </c>
      <c r="C14" s="563"/>
      <c r="D14" s="438" t="s">
        <v>1109</v>
      </c>
      <c r="E14" s="434" t="s">
        <v>296</v>
      </c>
      <c r="F14" s="544">
        <v>132.5</v>
      </c>
      <c r="G14" s="204"/>
      <c r="H14" s="205"/>
    </row>
    <row r="15" spans="2:8" ht="25.5">
      <c r="B15" s="305">
        <v>4</v>
      </c>
      <c r="C15" s="578"/>
      <c r="D15" s="573" t="s">
        <v>1059</v>
      </c>
      <c r="E15" s="29" t="s">
        <v>296</v>
      </c>
      <c r="F15" s="574">
        <v>528.4</v>
      </c>
      <c r="G15" s="204"/>
      <c r="H15" s="205"/>
    </row>
    <row r="16" spans="2:8" ht="25.5">
      <c r="B16" s="305">
        <v>5</v>
      </c>
      <c r="C16" s="578"/>
      <c r="D16" s="573" t="s">
        <v>1060</v>
      </c>
      <c r="E16" s="29" t="s">
        <v>296</v>
      </c>
      <c r="F16" s="574">
        <v>124.2</v>
      </c>
      <c r="G16" s="204"/>
      <c r="H16" s="205"/>
    </row>
    <row r="17" spans="2:8">
      <c r="B17" s="432">
        <v>6</v>
      </c>
      <c r="C17" s="563"/>
      <c r="D17" s="438" t="s">
        <v>1061</v>
      </c>
      <c r="E17" s="434" t="s">
        <v>296</v>
      </c>
      <c r="F17" s="544">
        <v>21.5</v>
      </c>
      <c r="G17" s="204"/>
      <c r="H17" s="205"/>
    </row>
    <row r="18" spans="2:8">
      <c r="B18" s="432">
        <v>0</v>
      </c>
      <c r="C18" s="563"/>
      <c r="D18" s="442" t="s">
        <v>1062</v>
      </c>
      <c r="E18" s="434" t="s">
        <v>296</v>
      </c>
      <c r="F18" s="544">
        <f>1.05*F17</f>
        <v>22.574999999999999</v>
      </c>
      <c r="G18" s="204"/>
      <c r="H18" s="205"/>
    </row>
    <row r="19" spans="2:8">
      <c r="B19" s="432">
        <v>0</v>
      </c>
      <c r="C19" s="563"/>
      <c r="D19" s="442" t="s">
        <v>1063</v>
      </c>
      <c r="E19" s="434" t="s">
        <v>900</v>
      </c>
      <c r="F19" s="544">
        <f>0.3*F17</f>
        <v>6.45</v>
      </c>
      <c r="G19" s="204"/>
      <c r="H19" s="205"/>
    </row>
    <row r="20" spans="2:8">
      <c r="B20" s="432">
        <v>7</v>
      </c>
      <c r="C20" s="563"/>
      <c r="D20" s="438" t="s">
        <v>1061</v>
      </c>
      <c r="E20" s="434" t="s">
        <v>296</v>
      </c>
      <c r="F20" s="544">
        <v>67.2</v>
      </c>
      <c r="G20" s="204"/>
      <c r="H20" s="205"/>
    </row>
    <row r="21" spans="2:8">
      <c r="B21" s="432">
        <v>0</v>
      </c>
      <c r="C21" s="563"/>
      <c r="D21" s="442" t="s">
        <v>1064</v>
      </c>
      <c r="E21" s="434" t="s">
        <v>296</v>
      </c>
      <c r="F21" s="544">
        <f>1.05*F20</f>
        <v>70.56</v>
      </c>
      <c r="G21" s="204"/>
      <c r="H21" s="205"/>
    </row>
    <row r="22" spans="2:8">
      <c r="B22" s="432">
        <v>0</v>
      </c>
      <c r="C22" s="563"/>
      <c r="D22" s="442" t="s">
        <v>1063</v>
      </c>
      <c r="E22" s="434" t="s">
        <v>900</v>
      </c>
      <c r="F22" s="544">
        <f>0.3*F20</f>
        <v>20.16</v>
      </c>
      <c r="G22" s="204"/>
      <c r="H22" s="205"/>
    </row>
    <row r="23" spans="2:8">
      <c r="B23" s="432">
        <v>8</v>
      </c>
      <c r="C23" s="563"/>
      <c r="D23" s="438" t="s">
        <v>1065</v>
      </c>
      <c r="E23" s="434" t="s">
        <v>296</v>
      </c>
      <c r="F23" s="544">
        <v>35.5</v>
      </c>
      <c r="G23" s="204"/>
      <c r="H23" s="205"/>
    </row>
    <row r="24" spans="2:8">
      <c r="B24" s="432">
        <v>0</v>
      </c>
      <c r="C24" s="563"/>
      <c r="D24" s="442" t="s">
        <v>1066</v>
      </c>
      <c r="E24" s="434" t="s">
        <v>296</v>
      </c>
      <c r="F24" s="544">
        <f>1.05*F23</f>
        <v>37.274999999999999</v>
      </c>
      <c r="G24" s="204"/>
      <c r="H24" s="205"/>
    </row>
    <row r="25" spans="2:8">
      <c r="B25" s="432">
        <v>0</v>
      </c>
      <c r="C25" s="563"/>
      <c r="D25" s="442" t="s">
        <v>1063</v>
      </c>
      <c r="E25" s="434" t="s">
        <v>515</v>
      </c>
      <c r="F25" s="544">
        <v>1</v>
      </c>
      <c r="G25" s="204"/>
      <c r="H25" s="205"/>
    </row>
    <row r="26" spans="2:8">
      <c r="B26" s="432">
        <v>9</v>
      </c>
      <c r="C26" s="207"/>
      <c r="D26" s="438" t="s">
        <v>1067</v>
      </c>
      <c r="E26" s="434" t="s">
        <v>296</v>
      </c>
      <c r="F26" s="544">
        <f>F23+F20+F17+F15+F14</f>
        <v>785.1</v>
      </c>
      <c r="G26" s="204"/>
      <c r="H26" s="205"/>
    </row>
    <row r="27" spans="2:8">
      <c r="B27" s="432">
        <v>0</v>
      </c>
      <c r="C27" s="563"/>
      <c r="D27" s="442" t="s">
        <v>1068</v>
      </c>
      <c r="E27" s="434" t="s">
        <v>482</v>
      </c>
      <c r="F27" s="544">
        <f>0.1*F26</f>
        <v>78.510000000000005</v>
      </c>
      <c r="G27" s="204"/>
      <c r="H27" s="205"/>
    </row>
    <row r="28" spans="2:8">
      <c r="B28" s="432">
        <v>0</v>
      </c>
      <c r="C28" s="563"/>
      <c r="D28" s="442" t="s">
        <v>1069</v>
      </c>
      <c r="E28" s="434" t="s">
        <v>968</v>
      </c>
      <c r="F28" s="544">
        <f>2.4*F26</f>
        <v>1884.24</v>
      </c>
      <c r="G28" s="204"/>
      <c r="H28" s="205"/>
    </row>
    <row r="29" spans="2:8">
      <c r="B29" s="432">
        <v>0</v>
      </c>
      <c r="C29" s="563"/>
      <c r="D29" s="442" t="s">
        <v>1070</v>
      </c>
      <c r="E29" s="434" t="s">
        <v>296</v>
      </c>
      <c r="F29" s="544">
        <f>0.02*F26</f>
        <v>15.702</v>
      </c>
      <c r="G29" s="204"/>
      <c r="H29" s="205"/>
    </row>
    <row r="30" spans="2:8">
      <c r="B30" s="432">
        <v>10</v>
      </c>
      <c r="C30" s="207"/>
      <c r="D30" s="560" t="s">
        <v>1071</v>
      </c>
      <c r="E30" s="434" t="s">
        <v>296</v>
      </c>
      <c r="F30" s="544">
        <f>F26</f>
        <v>785.1</v>
      </c>
      <c r="G30" s="204"/>
      <c r="H30" s="205"/>
    </row>
    <row r="31" spans="2:8">
      <c r="B31" s="432">
        <v>0</v>
      </c>
      <c r="C31" s="563"/>
      <c r="D31" s="442" t="s">
        <v>1072</v>
      </c>
      <c r="E31" s="434" t="s">
        <v>482</v>
      </c>
      <c r="F31" s="544">
        <f>0.15*F30</f>
        <v>117.765</v>
      </c>
      <c r="G31" s="204"/>
      <c r="H31" s="205"/>
    </row>
    <row r="32" spans="2:8">
      <c r="B32" s="432">
        <v>11</v>
      </c>
      <c r="C32" s="207"/>
      <c r="D32" s="560" t="s">
        <v>1073</v>
      </c>
      <c r="E32" s="434" t="s">
        <v>296</v>
      </c>
      <c r="F32" s="544">
        <f>F30-132.5</f>
        <v>652.6</v>
      </c>
      <c r="G32" s="204"/>
      <c r="H32" s="205"/>
    </row>
    <row r="33" spans="2:8">
      <c r="B33" s="432">
        <v>0</v>
      </c>
      <c r="C33" s="563"/>
      <c r="D33" s="442" t="s">
        <v>1074</v>
      </c>
      <c r="E33" s="434" t="s">
        <v>482</v>
      </c>
      <c r="F33" s="544">
        <f>0.33*F32</f>
        <v>215.358</v>
      </c>
      <c r="G33" s="204"/>
      <c r="H33" s="205"/>
    </row>
    <row r="34" spans="2:8">
      <c r="B34" s="432">
        <v>12</v>
      </c>
      <c r="C34" s="207"/>
      <c r="D34" s="560" t="s">
        <v>1075</v>
      </c>
      <c r="E34" s="434" t="s">
        <v>296</v>
      </c>
      <c r="F34" s="544">
        <v>132.5</v>
      </c>
      <c r="G34" s="204"/>
      <c r="H34" s="205"/>
    </row>
    <row r="35" spans="2:8">
      <c r="B35" s="432">
        <v>0</v>
      </c>
      <c r="C35" s="563"/>
      <c r="D35" s="442" t="s">
        <v>1076</v>
      </c>
      <c r="E35" s="434" t="s">
        <v>482</v>
      </c>
      <c r="F35" s="544">
        <f>0.33*F34</f>
        <v>43.725000000000001</v>
      </c>
      <c r="G35" s="204"/>
      <c r="H35" s="205"/>
    </row>
    <row r="36" spans="2:8" ht="15" customHeight="1">
      <c r="B36" s="432">
        <v>13</v>
      </c>
      <c r="C36" s="207"/>
      <c r="D36" s="560" t="s">
        <v>1798</v>
      </c>
      <c r="E36" s="434" t="s">
        <v>11</v>
      </c>
      <c r="F36" s="544">
        <v>39</v>
      </c>
      <c r="G36" s="204"/>
      <c r="H36" s="205"/>
    </row>
    <row r="37" spans="2:8" ht="13.5">
      <c r="B37" s="376">
        <v>0</v>
      </c>
      <c r="C37" s="207"/>
      <c r="D37" s="577" t="s">
        <v>1077</v>
      </c>
      <c r="E37" s="377"/>
      <c r="F37" s="377"/>
      <c r="G37" s="204"/>
      <c r="H37" s="205"/>
    </row>
    <row r="38" spans="2:8" ht="25.5">
      <c r="B38" s="432">
        <v>14</v>
      </c>
      <c r="C38" s="563"/>
      <c r="D38" s="438" t="s">
        <v>1078</v>
      </c>
      <c r="E38" s="434" t="s">
        <v>296</v>
      </c>
      <c r="F38" s="544">
        <v>807</v>
      </c>
      <c r="G38" s="204"/>
      <c r="H38" s="205"/>
    </row>
    <row r="39" spans="2:8">
      <c r="B39" s="432">
        <v>15</v>
      </c>
      <c r="C39" s="207"/>
      <c r="D39" s="575" t="s">
        <v>1079</v>
      </c>
      <c r="E39" s="434" t="s">
        <v>296</v>
      </c>
      <c r="F39" s="544">
        <v>3737.6</v>
      </c>
      <c r="G39" s="204"/>
      <c r="H39" s="205"/>
    </row>
    <row r="40" spans="2:8">
      <c r="B40" s="432">
        <v>0</v>
      </c>
      <c r="C40" s="207"/>
      <c r="D40" s="442" t="s">
        <v>1068</v>
      </c>
      <c r="E40" s="434" t="s">
        <v>482</v>
      </c>
      <c r="F40" s="544">
        <f>0.1*F39</f>
        <v>373.76</v>
      </c>
      <c r="G40" s="204"/>
      <c r="H40" s="205"/>
    </row>
    <row r="41" spans="2:8">
      <c r="B41" s="432">
        <v>0</v>
      </c>
      <c r="C41" s="207"/>
      <c r="D41" s="442" t="s">
        <v>1080</v>
      </c>
      <c r="E41" s="434" t="s">
        <v>968</v>
      </c>
      <c r="F41" s="544">
        <f>2.4*F39</f>
        <v>8970.24</v>
      </c>
      <c r="G41" s="204"/>
      <c r="H41" s="205"/>
    </row>
    <row r="42" spans="2:8">
      <c r="B42" s="432">
        <v>0</v>
      </c>
      <c r="C42" s="207"/>
      <c r="D42" s="442" t="s">
        <v>1070</v>
      </c>
      <c r="E42" s="434" t="s">
        <v>296</v>
      </c>
      <c r="F42" s="544">
        <f>0.02*F39</f>
        <v>74.751999999999995</v>
      </c>
      <c r="G42" s="204"/>
      <c r="H42" s="205"/>
    </row>
    <row r="43" spans="2:8">
      <c r="B43" s="432">
        <v>16</v>
      </c>
      <c r="C43" s="207"/>
      <c r="D43" s="576" t="s">
        <v>1081</v>
      </c>
      <c r="E43" s="434" t="s">
        <v>296</v>
      </c>
      <c r="F43" s="544">
        <f>F39</f>
        <v>3737.6</v>
      </c>
      <c r="G43" s="204"/>
      <c r="H43" s="205"/>
    </row>
    <row r="44" spans="2:8">
      <c r="B44" s="432">
        <v>0</v>
      </c>
      <c r="C44" s="207"/>
      <c r="D44" s="442" t="s">
        <v>1072</v>
      </c>
      <c r="E44" s="434" t="s">
        <v>482</v>
      </c>
      <c r="F44" s="544">
        <f>0.15*F43</f>
        <v>560.64</v>
      </c>
      <c r="G44" s="204"/>
      <c r="H44" s="205"/>
    </row>
    <row r="45" spans="2:8" ht="25.5">
      <c r="B45" s="432">
        <v>17</v>
      </c>
      <c r="C45" s="207"/>
      <c r="D45" s="576" t="s">
        <v>1082</v>
      </c>
      <c r="E45" s="434" t="s">
        <v>296</v>
      </c>
      <c r="F45" s="544">
        <f>F43</f>
        <v>3737.6</v>
      </c>
      <c r="G45" s="204"/>
      <c r="H45" s="205"/>
    </row>
    <row r="46" spans="2:8">
      <c r="B46" s="432">
        <v>0</v>
      </c>
      <c r="C46" s="207"/>
      <c r="D46" s="442" t="s">
        <v>1083</v>
      </c>
      <c r="E46" s="434" t="s">
        <v>482</v>
      </c>
      <c r="F46" s="544">
        <f>0.33*F45</f>
        <v>1233.4080000000001</v>
      </c>
      <c r="G46" s="204"/>
      <c r="H46" s="205"/>
    </row>
    <row r="47" spans="2:8" ht="25.5">
      <c r="B47" s="432">
        <v>18</v>
      </c>
      <c r="C47" s="563"/>
      <c r="D47" s="438" t="s">
        <v>1084</v>
      </c>
      <c r="E47" s="434" t="s">
        <v>296</v>
      </c>
      <c r="F47" s="544">
        <f>F48+F52</f>
        <v>289.39999999999998</v>
      </c>
      <c r="G47" s="204"/>
      <c r="H47" s="205"/>
    </row>
    <row r="48" spans="2:8">
      <c r="B48" s="432">
        <v>19</v>
      </c>
      <c r="C48" s="207"/>
      <c r="D48" s="497" t="s">
        <v>1085</v>
      </c>
      <c r="E48" s="434" t="s">
        <v>296</v>
      </c>
      <c r="F48" s="544">
        <v>255</v>
      </c>
      <c r="G48" s="204"/>
      <c r="H48" s="205"/>
    </row>
    <row r="49" spans="2:8" ht="28.15" customHeight="1">
      <c r="B49" s="432">
        <v>0</v>
      </c>
      <c r="C49" s="207"/>
      <c r="D49" s="442" t="s">
        <v>1086</v>
      </c>
      <c r="E49" s="434" t="s">
        <v>296</v>
      </c>
      <c r="F49" s="544">
        <f>1.08*F48</f>
        <v>275.40000000000003</v>
      </c>
      <c r="G49" s="204"/>
      <c r="H49" s="205"/>
    </row>
    <row r="50" spans="2:8">
      <c r="B50" s="432">
        <v>0</v>
      </c>
      <c r="C50" s="207"/>
      <c r="D50" s="442" t="s">
        <v>1087</v>
      </c>
      <c r="E50" s="434" t="s">
        <v>968</v>
      </c>
      <c r="F50" s="544">
        <f>4.4*F48</f>
        <v>1122</v>
      </c>
      <c r="G50" s="204"/>
      <c r="H50" s="205"/>
    </row>
    <row r="51" spans="2:8">
      <c r="B51" s="432">
        <v>0</v>
      </c>
      <c r="C51" s="207"/>
      <c r="D51" s="442" t="s">
        <v>1088</v>
      </c>
      <c r="E51" s="434" t="s">
        <v>968</v>
      </c>
      <c r="F51" s="544">
        <f>0.44*F48</f>
        <v>112.2</v>
      </c>
      <c r="G51" s="204"/>
      <c r="H51" s="205"/>
    </row>
    <row r="52" spans="2:8">
      <c r="B52" s="432">
        <v>20</v>
      </c>
      <c r="C52" s="207"/>
      <c r="D52" s="497" t="s">
        <v>1085</v>
      </c>
      <c r="E52" s="434" t="s">
        <v>296</v>
      </c>
      <c r="F52" s="544">
        <v>34.4</v>
      </c>
      <c r="G52" s="204"/>
      <c r="H52" s="205"/>
    </row>
    <row r="53" spans="2:8" ht="38.25">
      <c r="B53" s="432">
        <v>0</v>
      </c>
      <c r="C53" s="207"/>
      <c r="D53" s="442" t="s">
        <v>1089</v>
      </c>
      <c r="E53" s="434" t="s">
        <v>296</v>
      </c>
      <c r="F53" s="544">
        <f>1.08*F52</f>
        <v>37.152000000000001</v>
      </c>
      <c r="G53" s="204"/>
      <c r="H53" s="205"/>
    </row>
    <row r="54" spans="2:8">
      <c r="B54" s="432">
        <v>0</v>
      </c>
      <c r="C54" s="207"/>
      <c r="D54" s="442" t="s">
        <v>1087</v>
      </c>
      <c r="E54" s="434" t="s">
        <v>968</v>
      </c>
      <c r="F54" s="544">
        <f>4.4*F52</f>
        <v>151.36000000000001</v>
      </c>
      <c r="G54" s="204"/>
      <c r="H54" s="205"/>
    </row>
    <row r="55" spans="2:8" s="224" customFormat="1">
      <c r="B55" s="432">
        <v>0</v>
      </c>
      <c r="C55" s="207"/>
      <c r="D55" s="442" t="s">
        <v>1090</v>
      </c>
      <c r="E55" s="434" t="s">
        <v>968</v>
      </c>
      <c r="F55" s="544">
        <f>0.44*F52</f>
        <v>15.135999999999999</v>
      </c>
      <c r="G55" s="222"/>
      <c r="H55" s="223"/>
    </row>
    <row r="56" spans="2:8">
      <c r="B56" s="225"/>
      <c r="C56" s="225"/>
      <c r="D56" s="226"/>
      <c r="E56" s="226" t="s">
        <v>5</v>
      </c>
      <c r="F56" s="227"/>
      <c r="G56" s="204"/>
      <c r="H56" s="205"/>
    </row>
    <row r="58" spans="2:8" s="93" customFormat="1" ht="12.75" customHeight="1">
      <c r="C58" s="200" t="str">
        <f>'1,1'!C22</f>
        <v>Piezīmes:</v>
      </c>
    </row>
    <row r="59" spans="2:8" s="93" customFormat="1" ht="45" customHeight="1">
      <c r="B59"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02"/>
      <c r="D59" s="802"/>
      <c r="E59" s="802"/>
      <c r="F59" s="802"/>
      <c r="G59" s="802"/>
      <c r="H59" s="802"/>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J33"/>
  <sheetViews>
    <sheetView showZeros="0" view="pageBreakPreview" topLeftCell="A7" zoomScale="80" zoomScaleNormal="100" zoomScaleSheetLayoutView="80" workbookViewId="0">
      <selection activeCell="B7" sqref="B7:B8"/>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1,10</v>
      </c>
      <c r="F1" s="201"/>
      <c r="G1" s="201"/>
      <c r="H1" s="201"/>
    </row>
    <row r="2" spans="2:8" s="202" customFormat="1">
      <c r="B2" s="804" t="str">
        <f>D9</f>
        <v>Fasāde</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6"/>
      <c r="D7" s="808" t="s">
        <v>6</v>
      </c>
      <c r="E7" s="809" t="s">
        <v>7</v>
      </c>
      <c r="F7" s="810" t="s">
        <v>8</v>
      </c>
      <c r="G7" s="204"/>
      <c r="H7" s="205"/>
    </row>
    <row r="8" spans="2:8" ht="59.25" customHeight="1">
      <c r="B8" s="805"/>
      <c r="C8" s="807"/>
      <c r="D8" s="808"/>
      <c r="E8" s="809"/>
      <c r="F8" s="810"/>
      <c r="G8" s="204"/>
      <c r="H8" s="205"/>
    </row>
    <row r="9" spans="2:8">
      <c r="B9" s="374"/>
      <c r="C9" s="451">
        <v>0</v>
      </c>
      <c r="D9" s="206" t="s">
        <v>1102</v>
      </c>
      <c r="E9" s="145"/>
      <c r="F9" s="29"/>
      <c r="G9" s="204"/>
      <c r="H9" s="205"/>
    </row>
    <row r="10" spans="2:8" ht="13.5">
      <c r="B10" s="432">
        <v>0</v>
      </c>
      <c r="C10" s="564"/>
      <c r="D10" s="579" t="s">
        <v>1092</v>
      </c>
      <c r="E10" s="434"/>
      <c r="F10" s="544"/>
      <c r="G10" s="204"/>
      <c r="H10" s="205"/>
    </row>
    <row r="11" spans="2:8">
      <c r="B11" s="432">
        <v>1</v>
      </c>
      <c r="C11" s="580"/>
      <c r="D11" s="581" t="s">
        <v>1093</v>
      </c>
      <c r="E11" s="434" t="s">
        <v>296</v>
      </c>
      <c r="F11" s="544">
        <v>260</v>
      </c>
      <c r="G11" s="204"/>
      <c r="H11" s="205"/>
    </row>
    <row r="12" spans="2:8" ht="25.5">
      <c r="B12" s="432">
        <v>0</v>
      </c>
      <c r="C12" s="580"/>
      <c r="D12" s="441" t="s">
        <v>1664</v>
      </c>
      <c r="E12" s="434" t="s">
        <v>296</v>
      </c>
      <c r="F12" s="544">
        <f>1.05*F11</f>
        <v>273</v>
      </c>
      <c r="G12" s="204"/>
      <c r="H12" s="205"/>
    </row>
    <row r="13" spans="2:8" ht="15" customHeight="1">
      <c r="B13" s="432">
        <v>0</v>
      </c>
      <c r="C13" s="580"/>
      <c r="D13" s="441" t="s">
        <v>1799</v>
      </c>
      <c r="E13" s="434" t="s">
        <v>968</v>
      </c>
      <c r="F13" s="544">
        <f>5*F11</f>
        <v>1300</v>
      </c>
      <c r="G13" s="204"/>
      <c r="H13" s="205"/>
    </row>
    <row r="14" spans="2:8">
      <c r="B14" s="432">
        <v>0</v>
      </c>
      <c r="C14" s="580"/>
      <c r="D14" s="441" t="s">
        <v>1094</v>
      </c>
      <c r="E14" s="434" t="s">
        <v>11</v>
      </c>
      <c r="F14" s="544">
        <f>8*F11</f>
        <v>2080</v>
      </c>
      <c r="G14" s="204"/>
      <c r="H14" s="205"/>
    </row>
    <row r="15" spans="2:8" ht="25.5">
      <c r="B15" s="432">
        <v>2</v>
      </c>
      <c r="C15" s="580"/>
      <c r="D15" s="581" t="s">
        <v>1665</v>
      </c>
      <c r="E15" s="434" t="s">
        <v>296</v>
      </c>
      <c r="F15" s="544">
        <v>260</v>
      </c>
      <c r="G15" s="204"/>
      <c r="H15" s="205"/>
    </row>
    <row r="16" spans="2:8">
      <c r="B16" s="432">
        <v>3</v>
      </c>
      <c r="C16" s="564"/>
      <c r="D16" s="581" t="s">
        <v>1095</v>
      </c>
      <c r="E16" s="434" t="s">
        <v>296</v>
      </c>
      <c r="F16" s="544">
        <v>260</v>
      </c>
      <c r="G16" s="204"/>
      <c r="H16" s="205"/>
    </row>
    <row r="17" spans="2:8">
      <c r="B17" s="432">
        <v>0</v>
      </c>
      <c r="C17" s="564"/>
      <c r="D17" s="441" t="s">
        <v>1666</v>
      </c>
      <c r="E17" s="434" t="s">
        <v>482</v>
      </c>
      <c r="F17" s="544">
        <f>0.25*F16</f>
        <v>65</v>
      </c>
      <c r="G17" s="204"/>
      <c r="H17" s="205"/>
    </row>
    <row r="18" spans="2:8">
      <c r="B18" s="432">
        <v>4</v>
      </c>
      <c r="C18" s="564"/>
      <c r="D18" s="581" t="s">
        <v>1096</v>
      </c>
      <c r="E18" s="434" t="s">
        <v>296</v>
      </c>
      <c r="F18" s="544">
        <v>100</v>
      </c>
      <c r="G18" s="204"/>
      <c r="H18" s="205"/>
    </row>
    <row r="19" spans="2:8" ht="25.5">
      <c r="B19" s="432">
        <v>0</v>
      </c>
      <c r="C19" s="564"/>
      <c r="D19" s="441" t="s">
        <v>1667</v>
      </c>
      <c r="E19" s="434" t="s">
        <v>968</v>
      </c>
      <c r="F19" s="544">
        <f>5*F18</f>
        <v>500</v>
      </c>
      <c r="G19" s="204"/>
      <c r="H19" s="205"/>
    </row>
    <row r="20" spans="2:8">
      <c r="B20" s="432">
        <v>0</v>
      </c>
      <c r="C20" s="564"/>
      <c r="D20" s="441" t="s">
        <v>1097</v>
      </c>
      <c r="E20" s="434" t="s">
        <v>296</v>
      </c>
      <c r="F20" s="544">
        <f>1.1*F18</f>
        <v>110.00000000000001</v>
      </c>
      <c r="G20" s="204"/>
      <c r="H20" s="205"/>
    </row>
    <row r="21" spans="2:8">
      <c r="B21" s="432">
        <v>5</v>
      </c>
      <c r="C21" s="564"/>
      <c r="D21" s="581" t="s">
        <v>1098</v>
      </c>
      <c r="E21" s="434" t="s">
        <v>296</v>
      </c>
      <c r="F21" s="544">
        <v>100</v>
      </c>
      <c r="G21" s="204"/>
      <c r="H21" s="205"/>
    </row>
    <row r="22" spans="2:8" ht="25.5">
      <c r="B22" s="432">
        <v>0</v>
      </c>
      <c r="C22" s="564"/>
      <c r="D22" s="441" t="s">
        <v>1668</v>
      </c>
      <c r="E22" s="434" t="s">
        <v>482</v>
      </c>
      <c r="F22" s="544">
        <f>0.25*F21</f>
        <v>25</v>
      </c>
      <c r="G22" s="204"/>
      <c r="H22" s="205"/>
    </row>
    <row r="23" spans="2:8">
      <c r="B23" s="432">
        <v>6</v>
      </c>
      <c r="C23" s="564"/>
      <c r="D23" s="581" t="s">
        <v>1099</v>
      </c>
      <c r="E23" s="434" t="s">
        <v>296</v>
      </c>
      <c r="F23" s="544">
        <v>100</v>
      </c>
      <c r="G23" s="204"/>
      <c r="H23" s="205"/>
    </row>
    <row r="24" spans="2:8">
      <c r="B24" s="432">
        <v>0</v>
      </c>
      <c r="C24" s="564"/>
      <c r="D24" s="441" t="s">
        <v>1669</v>
      </c>
      <c r="E24" s="434" t="s">
        <v>968</v>
      </c>
      <c r="F24" s="544">
        <f>3.5*F23</f>
        <v>350</v>
      </c>
      <c r="G24" s="204"/>
      <c r="H24" s="205"/>
    </row>
    <row r="25" spans="2:8">
      <c r="B25" s="432">
        <v>7</v>
      </c>
      <c r="C25" s="564"/>
      <c r="D25" s="581" t="s">
        <v>1100</v>
      </c>
      <c r="E25" s="434" t="s">
        <v>296</v>
      </c>
      <c r="F25" s="544">
        <v>100</v>
      </c>
      <c r="G25" s="204"/>
      <c r="H25" s="205"/>
    </row>
    <row r="26" spans="2:8">
      <c r="B26" s="432">
        <v>0</v>
      </c>
      <c r="C26" s="564"/>
      <c r="D26" s="441" t="s">
        <v>1800</v>
      </c>
      <c r="E26" s="434" t="s">
        <v>482</v>
      </c>
      <c r="F26" s="544">
        <f>0.06*F25</f>
        <v>6</v>
      </c>
      <c r="G26" s="204"/>
      <c r="H26" s="205"/>
    </row>
    <row r="27" spans="2:8">
      <c r="B27" s="432">
        <v>8</v>
      </c>
      <c r="C27" s="564"/>
      <c r="D27" s="581" t="s">
        <v>1101</v>
      </c>
      <c r="E27" s="434" t="s">
        <v>296</v>
      </c>
      <c r="F27" s="544">
        <v>100</v>
      </c>
      <c r="G27" s="204"/>
      <c r="H27" s="205"/>
    </row>
    <row r="28" spans="2:8">
      <c r="B28" s="432">
        <v>0</v>
      </c>
      <c r="C28" s="564"/>
      <c r="D28" s="441" t="s">
        <v>1801</v>
      </c>
      <c r="E28" s="434" t="s">
        <v>482</v>
      </c>
      <c r="F28" s="544">
        <f>0.35*F27</f>
        <v>35</v>
      </c>
      <c r="G28" s="204"/>
      <c r="H28" s="205"/>
    </row>
    <row r="29" spans="2:8" s="224" customFormat="1">
      <c r="B29" s="67"/>
      <c r="C29" s="66"/>
      <c r="D29" s="34"/>
      <c r="E29" s="35"/>
      <c r="F29" s="193"/>
      <c r="G29" s="222"/>
      <c r="H29" s="223"/>
    </row>
    <row r="30" spans="2:8">
      <c r="B30" s="225"/>
      <c r="C30" s="225"/>
      <c r="D30" s="226"/>
      <c r="E30" s="226" t="s">
        <v>5</v>
      </c>
      <c r="F30" s="227"/>
      <c r="G30" s="204"/>
      <c r="H30" s="205"/>
    </row>
    <row r="32" spans="2:8" s="93" customFormat="1" ht="12.75" customHeight="1">
      <c r="C32" s="200" t="str">
        <f>'1,1'!C22</f>
        <v>Piezīmes:</v>
      </c>
    </row>
    <row r="33" spans="2:8" s="93" customFormat="1" ht="45" customHeight="1">
      <c r="B33"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3" s="802"/>
      <c r="D33" s="802"/>
      <c r="E33" s="802"/>
      <c r="F33" s="802"/>
      <c r="G33" s="802"/>
      <c r="H33" s="802"/>
    </row>
  </sheetData>
  <mergeCells count="11">
    <mergeCell ref="B33:H3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J17"/>
  <sheetViews>
    <sheetView showZeros="0" view="pageBreakPreview" zoomScale="80" zoomScaleNormal="100" zoomScaleSheetLayoutView="80" workbookViewId="0">
      <selection activeCell="B2" sqref="B2:H2"/>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1,11</v>
      </c>
      <c r="F1" s="201"/>
      <c r="G1" s="201"/>
      <c r="H1" s="201"/>
    </row>
    <row r="2" spans="2:8" s="202" customFormat="1">
      <c r="B2" s="804" t="str">
        <f>D9</f>
        <v>Dažādi darbi</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6"/>
      <c r="D7" s="808" t="s">
        <v>6</v>
      </c>
      <c r="E7" s="809" t="s">
        <v>7</v>
      </c>
      <c r="F7" s="810" t="s">
        <v>8</v>
      </c>
      <c r="G7" s="204"/>
      <c r="H7" s="205"/>
    </row>
    <row r="8" spans="2:8" ht="59.25" customHeight="1">
      <c r="B8" s="805"/>
      <c r="C8" s="807"/>
      <c r="D8" s="808"/>
      <c r="E8" s="809"/>
      <c r="F8" s="810"/>
      <c r="G8" s="204"/>
      <c r="H8" s="205"/>
    </row>
    <row r="9" spans="2:8">
      <c r="B9" s="374"/>
      <c r="C9" s="451">
        <v>0</v>
      </c>
      <c r="D9" s="206" t="s">
        <v>1103</v>
      </c>
      <c r="E9" s="145"/>
      <c r="F9" s="29"/>
      <c r="G9" s="204"/>
      <c r="H9" s="205"/>
    </row>
    <row r="10" spans="2:8">
      <c r="B10" s="185"/>
      <c r="C10" s="207"/>
      <c r="D10" s="582"/>
      <c r="E10" s="520"/>
      <c r="F10" s="377"/>
      <c r="G10" s="204"/>
      <c r="H10" s="205"/>
    </row>
    <row r="11" spans="2:8">
      <c r="B11" s="185">
        <v>2</v>
      </c>
      <c r="C11" s="207"/>
      <c r="D11" s="582" t="s">
        <v>1141</v>
      </c>
      <c r="E11" s="520" t="s">
        <v>515</v>
      </c>
      <c r="F11" s="377">
        <v>1</v>
      </c>
      <c r="G11" s="204"/>
      <c r="H11" s="205"/>
    </row>
    <row r="12" spans="2:8">
      <c r="B12" s="185">
        <v>3</v>
      </c>
      <c r="C12" s="207"/>
      <c r="D12" s="582" t="s">
        <v>1142</v>
      </c>
      <c r="E12" s="520" t="s">
        <v>515</v>
      </c>
      <c r="F12" s="377">
        <v>1</v>
      </c>
      <c r="G12" s="204"/>
      <c r="H12" s="205"/>
    </row>
    <row r="13" spans="2:8" s="224" customFormat="1">
      <c r="B13" s="67"/>
      <c r="C13" s="66"/>
      <c r="D13" s="34"/>
      <c r="E13" s="35"/>
      <c r="F13" s="193"/>
      <c r="G13" s="222"/>
      <c r="H13" s="223"/>
    </row>
    <row r="14" spans="2:8">
      <c r="B14" s="225"/>
      <c r="C14" s="225"/>
      <c r="D14" s="226"/>
      <c r="E14" s="226" t="s">
        <v>5</v>
      </c>
      <c r="F14" s="227"/>
      <c r="G14" s="204"/>
      <c r="H14" s="205"/>
    </row>
    <row r="16" spans="2:8" s="93" customFormat="1" ht="12.75" customHeight="1">
      <c r="C16" s="200" t="str">
        <f>'1,1'!C22</f>
        <v>Piezīmes:</v>
      </c>
    </row>
    <row r="17" spans="2:8" s="93" customFormat="1" ht="45" customHeight="1">
      <c r="B17"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802"/>
      <c r="D17" s="802"/>
      <c r="E17" s="802"/>
      <c r="F17" s="802"/>
      <c r="G17" s="802"/>
      <c r="H17" s="802"/>
    </row>
  </sheetData>
  <mergeCells count="11">
    <mergeCell ref="B17:H1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I50"/>
  <sheetViews>
    <sheetView showZeros="0" view="pageBreakPreview" topLeftCell="A7" zoomScale="90" zoomScaleNormal="100" zoomScaleSheetLayoutView="90" workbookViewId="0">
      <selection activeCell="C3" sqref="C3"/>
    </sheetView>
  </sheetViews>
  <sheetFormatPr defaultColWidth="9.140625" defaultRowHeight="12.75"/>
  <cols>
    <col min="1" max="1" width="10.28515625" style="698" customWidth="1"/>
    <col min="2" max="2" width="12.7109375" style="698" customWidth="1"/>
    <col min="3" max="3" width="32.7109375" style="698" customWidth="1"/>
    <col min="4" max="4" width="10" style="698" customWidth="1"/>
    <col min="5" max="5" width="13.28515625" style="698" customWidth="1"/>
    <col min="6" max="6" width="13.7109375" style="698" customWidth="1"/>
    <col min="7" max="7" width="17.7109375" style="698" customWidth="1"/>
    <col min="8" max="8" width="12.85546875" style="698" customWidth="1"/>
    <col min="9" max="9" width="16" style="698" customWidth="1"/>
    <col min="10" max="16384" width="9.140625" style="698"/>
  </cols>
  <sheetData>
    <row r="1" spans="1:9">
      <c r="A1" s="711"/>
    </row>
    <row r="2" spans="1:9" ht="18" customHeight="1">
      <c r="A2" s="797" t="s">
        <v>1392</v>
      </c>
      <c r="B2" s="797"/>
      <c r="C2" s="797"/>
      <c r="D2" s="797"/>
      <c r="E2" s="797"/>
      <c r="F2" s="797"/>
      <c r="G2" s="797"/>
      <c r="H2" s="797"/>
      <c r="I2" s="797"/>
    </row>
    <row r="3" spans="1:9">
      <c r="C3" s="712"/>
      <c r="D3" s="713"/>
      <c r="F3" s="714"/>
      <c r="G3" s="714"/>
      <c r="H3" s="714"/>
      <c r="I3" s="714"/>
    </row>
    <row r="4" spans="1:9">
      <c r="C4" s="712"/>
      <c r="D4" s="713"/>
      <c r="F4" s="714"/>
      <c r="G4" s="714"/>
      <c r="H4" s="714"/>
      <c r="I4" s="714"/>
    </row>
    <row r="5" spans="1:9">
      <c r="A5" s="699"/>
    </row>
    <row r="6" spans="1:9">
      <c r="A6" s="798" t="str">
        <f>[3]Koptame!C22</f>
        <v>Specializētie darbi-iekšējie tīkli, sistēmas</v>
      </c>
      <c r="B6" s="799"/>
      <c r="C6" s="799"/>
      <c r="D6" s="799"/>
      <c r="E6" s="799"/>
      <c r="F6" s="799"/>
      <c r="G6" s="799"/>
      <c r="H6" s="799"/>
      <c r="I6" s="800"/>
    </row>
    <row r="7" spans="1:9">
      <c r="A7" s="699"/>
    </row>
    <row r="8" spans="1:9">
      <c r="A8" s="801" t="s">
        <v>1341</v>
      </c>
      <c r="B8" s="801"/>
      <c r="C8" s="790" t="str">
        <f>[3]Koptame!C11</f>
        <v>Ražošanas ēka</v>
      </c>
      <c r="D8" s="790"/>
      <c r="E8" s="790"/>
      <c r="F8" s="790"/>
      <c r="G8" s="790"/>
      <c r="H8" s="790"/>
      <c r="I8" s="790"/>
    </row>
    <row r="9" spans="1:9" ht="15.75" customHeight="1">
      <c r="A9" s="789" t="s">
        <v>1342</v>
      </c>
      <c r="B9" s="789"/>
      <c r="C9" s="790" t="str">
        <f>[3]Koptame!C12</f>
        <v>Ražošanas ēkas Nr.7 jaunbūve</v>
      </c>
      <c r="D9" s="790"/>
      <c r="E9" s="790"/>
      <c r="F9" s="790"/>
      <c r="G9" s="790"/>
      <c r="H9" s="790"/>
      <c r="I9" s="790"/>
    </row>
    <row r="10" spans="1:9">
      <c r="A10" s="789" t="s">
        <v>1343</v>
      </c>
      <c r="B10" s="789"/>
      <c r="C10" s="790" t="str">
        <f>[3]Koptame!C13</f>
        <v>Ventspils, Ventspils Augsto tehnoloģiju parks</v>
      </c>
      <c r="D10" s="790"/>
      <c r="E10" s="790"/>
      <c r="F10" s="790"/>
      <c r="G10" s="790"/>
      <c r="H10" s="790"/>
      <c r="I10" s="790"/>
    </row>
    <row r="11" spans="1:9">
      <c r="A11" s="789"/>
      <c r="B11" s="789"/>
      <c r="C11" s="715">
        <f>[3]Koptame!C14</f>
        <v>0</v>
      </c>
      <c r="D11" s="714"/>
    </row>
    <row r="12" spans="1:9" ht="15.2" customHeight="1">
      <c r="A12" s="716"/>
      <c r="B12" s="716"/>
      <c r="C12" s="714"/>
      <c r="D12" s="714"/>
    </row>
    <row r="13" spans="1:9" ht="18" customHeight="1">
      <c r="A13" s="714"/>
      <c r="F13" s="791" t="s">
        <v>1353</v>
      </c>
      <c r="G13" s="792"/>
      <c r="H13" s="717"/>
      <c r="I13" s="718"/>
    </row>
    <row r="14" spans="1:9">
      <c r="A14" s="714"/>
      <c r="F14" s="791" t="s">
        <v>1354</v>
      </c>
      <c r="G14" s="792"/>
      <c r="H14" s="717"/>
      <c r="I14" s="718"/>
    </row>
    <row r="15" spans="1:9">
      <c r="G15" s="719" t="str">
        <f>[3]Koptame!D16</f>
        <v xml:space="preserve">Tāme sastādīta:  </v>
      </c>
    </row>
    <row r="16" spans="1:9">
      <c r="G16" s="719"/>
    </row>
    <row r="17" spans="1:9">
      <c r="A17" s="720"/>
    </row>
    <row r="18" spans="1:9" ht="51.2" customHeight="1">
      <c r="A18" s="786" t="s">
        <v>4</v>
      </c>
      <c r="B18" s="786" t="s">
        <v>1355</v>
      </c>
      <c r="C18" s="793" t="s">
        <v>1356</v>
      </c>
      <c r="D18" s="794"/>
      <c r="E18" s="786" t="s">
        <v>1357</v>
      </c>
      <c r="F18" s="786" t="s">
        <v>1358</v>
      </c>
      <c r="G18" s="786"/>
      <c r="H18" s="786"/>
      <c r="I18" s="786" t="s">
        <v>1359</v>
      </c>
    </row>
    <row r="19" spans="1:9" ht="40.9" customHeight="1">
      <c r="A19" s="786"/>
      <c r="B19" s="786"/>
      <c r="C19" s="795"/>
      <c r="D19" s="796"/>
      <c r="E19" s="786"/>
      <c r="F19" s="721" t="s">
        <v>1360</v>
      </c>
      <c r="G19" s="721" t="s">
        <v>1391</v>
      </c>
      <c r="H19" s="721" t="s">
        <v>1362</v>
      </c>
      <c r="I19" s="786"/>
    </row>
    <row r="20" spans="1:9">
      <c r="A20" s="722"/>
      <c r="B20" s="723"/>
      <c r="C20" s="787"/>
      <c r="D20" s="788"/>
      <c r="E20" s="723"/>
      <c r="F20" s="723"/>
      <c r="G20" s="723"/>
      <c r="H20" s="723"/>
      <c r="I20" s="724"/>
    </row>
    <row r="21" spans="1:9">
      <c r="A21" s="700">
        <v>1</v>
      </c>
      <c r="B21" s="701" t="s">
        <v>1390</v>
      </c>
      <c r="C21" s="780" t="s">
        <v>104</v>
      </c>
      <c r="D21" s="781"/>
      <c r="E21" s="702"/>
      <c r="F21" s="702"/>
      <c r="G21" s="702"/>
      <c r="H21" s="702"/>
      <c r="I21" s="703"/>
    </row>
    <row r="22" spans="1:9">
      <c r="A22" s="700">
        <v>2</v>
      </c>
      <c r="B22" s="701" t="s">
        <v>1389</v>
      </c>
      <c r="C22" s="780" t="s">
        <v>123</v>
      </c>
      <c r="D22" s="781"/>
      <c r="E22" s="702"/>
      <c r="F22" s="702"/>
      <c r="G22" s="702"/>
      <c r="H22" s="702"/>
      <c r="I22" s="703"/>
    </row>
    <row r="23" spans="1:9">
      <c r="A23" s="700">
        <v>3</v>
      </c>
      <c r="B23" s="701" t="s">
        <v>1388</v>
      </c>
      <c r="C23" s="780" t="s">
        <v>205</v>
      </c>
      <c r="D23" s="781"/>
      <c r="E23" s="702"/>
      <c r="F23" s="702"/>
      <c r="G23" s="702"/>
      <c r="H23" s="702"/>
      <c r="I23" s="703"/>
    </row>
    <row r="24" spans="1:9" ht="13.9" customHeight="1">
      <c r="A24" s="700">
        <v>4</v>
      </c>
      <c r="B24" s="701" t="s">
        <v>1387</v>
      </c>
      <c r="C24" s="780" t="s">
        <v>265</v>
      </c>
      <c r="D24" s="781"/>
      <c r="E24" s="702"/>
      <c r="F24" s="702"/>
      <c r="G24" s="702"/>
      <c r="H24" s="702"/>
      <c r="I24" s="703"/>
    </row>
    <row r="25" spans="1:9" ht="12.75" customHeight="1">
      <c r="A25" s="700">
        <v>5</v>
      </c>
      <c r="B25" s="701" t="s">
        <v>1386</v>
      </c>
      <c r="C25" s="780" t="s">
        <v>308</v>
      </c>
      <c r="D25" s="781"/>
      <c r="E25" s="702"/>
      <c r="F25" s="702"/>
      <c r="G25" s="702"/>
      <c r="H25" s="702"/>
      <c r="I25" s="703"/>
    </row>
    <row r="26" spans="1:9" ht="12.75" customHeight="1">
      <c r="A26" s="700">
        <v>6</v>
      </c>
      <c r="B26" s="701" t="s">
        <v>1385</v>
      </c>
      <c r="C26" s="780" t="s">
        <v>385</v>
      </c>
      <c r="D26" s="781"/>
      <c r="E26" s="702"/>
      <c r="F26" s="702"/>
      <c r="G26" s="702"/>
      <c r="H26" s="702"/>
      <c r="I26" s="703"/>
    </row>
    <row r="27" spans="1:9">
      <c r="A27" s="700">
        <v>7</v>
      </c>
      <c r="B27" s="701" t="s">
        <v>1384</v>
      </c>
      <c r="C27" s="780" t="s">
        <v>514</v>
      </c>
      <c r="D27" s="781"/>
      <c r="E27" s="702"/>
      <c r="F27" s="702"/>
      <c r="G27" s="702"/>
      <c r="H27" s="702"/>
      <c r="I27" s="703"/>
    </row>
    <row r="28" spans="1:9">
      <c r="A28" s="700">
        <v>8</v>
      </c>
      <c r="B28" s="701" t="s">
        <v>1383</v>
      </c>
      <c r="C28" s="780" t="s">
        <v>1709</v>
      </c>
      <c r="D28" s="781"/>
      <c r="E28" s="702"/>
      <c r="F28" s="702"/>
      <c r="G28" s="702"/>
      <c r="H28" s="702"/>
      <c r="I28" s="703"/>
    </row>
    <row r="29" spans="1:9">
      <c r="A29" s="700">
        <v>9</v>
      </c>
      <c r="B29" s="701" t="s">
        <v>1382</v>
      </c>
      <c r="C29" s="780" t="s">
        <v>1339</v>
      </c>
      <c r="D29" s="781"/>
      <c r="E29" s="702"/>
      <c r="F29" s="702"/>
      <c r="G29" s="702"/>
      <c r="H29" s="702"/>
      <c r="I29" s="703"/>
    </row>
    <row r="30" spans="1:9">
      <c r="A30" s="700">
        <v>10</v>
      </c>
      <c r="B30" s="701" t="s">
        <v>1381</v>
      </c>
      <c r="C30" s="780" t="s">
        <v>1380</v>
      </c>
      <c r="D30" s="781"/>
      <c r="E30" s="702"/>
      <c r="F30" s="702"/>
      <c r="G30" s="702"/>
      <c r="H30" s="702"/>
      <c r="I30" s="703"/>
    </row>
    <row r="31" spans="1:9" ht="12.75" customHeight="1">
      <c r="A31" s="700">
        <v>11</v>
      </c>
      <c r="B31" s="701" t="s">
        <v>1379</v>
      </c>
      <c r="C31" s="780" t="s">
        <v>1710</v>
      </c>
      <c r="D31" s="781"/>
      <c r="E31" s="702"/>
      <c r="F31" s="702"/>
      <c r="G31" s="702"/>
      <c r="H31" s="702"/>
      <c r="I31" s="703"/>
    </row>
    <row r="32" spans="1:9">
      <c r="A32" s="700">
        <v>12</v>
      </c>
      <c r="B32" s="701" t="s">
        <v>1378</v>
      </c>
      <c r="C32" s="780" t="s">
        <v>605</v>
      </c>
      <c r="D32" s="781"/>
      <c r="E32" s="702"/>
      <c r="F32" s="702"/>
      <c r="G32" s="702"/>
      <c r="H32" s="702"/>
      <c r="I32" s="703"/>
    </row>
    <row r="33" spans="1:9">
      <c r="A33" s="700">
        <v>13</v>
      </c>
      <c r="B33" s="701" t="s">
        <v>1377</v>
      </c>
      <c r="C33" s="818" t="s">
        <v>1238</v>
      </c>
      <c r="D33" s="819"/>
      <c r="E33" s="709"/>
      <c r="F33" s="709"/>
      <c r="G33" s="709"/>
      <c r="H33" s="709"/>
      <c r="I33" s="710"/>
    </row>
    <row r="34" spans="1:9">
      <c r="A34" s="704"/>
      <c r="B34" s="705"/>
      <c r="C34" s="782"/>
      <c r="D34" s="783"/>
      <c r="E34" s="706"/>
      <c r="F34" s="706"/>
      <c r="G34" s="706"/>
      <c r="H34" s="706"/>
      <c r="I34" s="707"/>
    </row>
    <row r="35" spans="1:9" ht="16.5" customHeight="1">
      <c r="A35" s="725"/>
      <c r="B35" s="725"/>
      <c r="C35" s="726" t="s">
        <v>5</v>
      </c>
      <c r="D35" s="726"/>
      <c r="E35" s="727">
        <f>SUM(E21:E34)</f>
        <v>0</v>
      </c>
      <c r="F35" s="727">
        <f>SUM(F21:F34)</f>
        <v>0</v>
      </c>
      <c r="G35" s="727">
        <f>SUM(G21:G34)</f>
        <v>0</v>
      </c>
      <c r="H35" s="727">
        <f>SUM(H21:H34)</f>
        <v>0</v>
      </c>
      <c r="I35" s="727">
        <f>SUM(I21:I34)</f>
        <v>0</v>
      </c>
    </row>
    <row r="36" spans="1:9">
      <c r="A36" s="784" t="s">
        <v>1373</v>
      </c>
      <c r="B36" s="784"/>
      <c r="C36" s="784"/>
      <c r="D36" s="728">
        <f>[3]kops1!$D$34</f>
        <v>0</v>
      </c>
      <c r="E36" s="729">
        <f>ROUND(E35*D36,2)</f>
        <v>0</v>
      </c>
      <c r="F36" s="729">
        <f>ROUND(F35*D36,2)</f>
        <v>0</v>
      </c>
      <c r="G36" s="729">
        <f>ROUND(G35*D36,2)</f>
        <v>0</v>
      </c>
      <c r="H36" s="729">
        <f>ROUND(H35*D36,2)</f>
        <v>0</v>
      </c>
      <c r="I36" s="729"/>
    </row>
    <row r="37" spans="1:9">
      <c r="A37" s="730"/>
      <c r="B37" s="730"/>
      <c r="C37" s="731" t="s">
        <v>1374</v>
      </c>
      <c r="D37" s="728"/>
      <c r="E37" s="729">
        <f>E36*0.1</f>
        <v>0</v>
      </c>
      <c r="F37" s="729"/>
      <c r="G37" s="729"/>
      <c r="H37" s="729"/>
      <c r="I37" s="729"/>
    </row>
    <row r="38" spans="1:9">
      <c r="A38" s="784" t="s">
        <v>1375</v>
      </c>
      <c r="B38" s="784"/>
      <c r="C38" s="784"/>
      <c r="D38" s="728">
        <f>[3]kops1!$D$36</f>
        <v>0</v>
      </c>
      <c r="E38" s="729">
        <f>ROUND(E35*D38,2)</f>
        <v>0</v>
      </c>
      <c r="F38" s="729">
        <f>ROUND(F35*D38,2)</f>
        <v>0</v>
      </c>
      <c r="G38" s="729">
        <f>ROUND(G35*D38,2)</f>
        <v>0</v>
      </c>
      <c r="H38" s="729">
        <f>ROUND(H35*D38,2)</f>
        <v>0</v>
      </c>
      <c r="I38" s="729"/>
    </row>
    <row r="39" spans="1:9" ht="18" customHeight="1">
      <c r="A39" s="785"/>
      <c r="B39" s="785"/>
      <c r="C39" s="726" t="s">
        <v>1376</v>
      </c>
      <c r="D39" s="726"/>
      <c r="E39" s="732">
        <f>SUM(F39:H39)</f>
        <v>0</v>
      </c>
      <c r="F39" s="732">
        <f>SUM(F35:F38)</f>
        <v>0</v>
      </c>
      <c r="G39" s="732">
        <f>SUM(G35:G38)</f>
        <v>0</v>
      </c>
      <c r="H39" s="732">
        <f>SUM(H35:H38)</f>
        <v>0</v>
      </c>
      <c r="I39" s="729"/>
    </row>
    <row r="40" spans="1:9">
      <c r="A40" s="733"/>
    </row>
    <row r="41" spans="1:9">
      <c r="A41" s="733"/>
    </row>
    <row r="42" spans="1:9">
      <c r="A42" s="716"/>
      <c r="B42" s="734" t="s">
        <v>0</v>
      </c>
      <c r="C42" s="93"/>
    </row>
    <row r="43" spans="1:9">
      <c r="B43" s="93"/>
      <c r="C43" s="735"/>
      <c r="D43" s="736"/>
      <c r="E43" s="736"/>
    </row>
    <row r="44" spans="1:9">
      <c r="A44" s="737"/>
      <c r="B44" s="734"/>
      <c r="C44" s="738"/>
    </row>
    <row r="45" spans="1:9">
      <c r="B45" s="734"/>
      <c r="C45" s="738"/>
    </row>
    <row r="46" spans="1:9">
      <c r="B46" s="734"/>
      <c r="C46" s="738"/>
    </row>
    <row r="47" spans="1:9">
      <c r="B47" s="739"/>
      <c r="C47" s="93"/>
    </row>
    <row r="48" spans="1:9">
      <c r="B48" s="734" t="str">
        <f>[3]Koptame!B39</f>
        <v>Pārbaudīja:</v>
      </c>
      <c r="C48" s="708"/>
    </row>
    <row r="49" spans="2:3">
      <c r="B49" s="93"/>
      <c r="C49" s="735"/>
    </row>
    <row r="50" spans="2:3">
      <c r="B50" s="734"/>
      <c r="C50" s="738"/>
    </row>
  </sheetData>
  <mergeCells count="35">
    <mergeCell ref="A2:I2"/>
    <mergeCell ref="A6:I6"/>
    <mergeCell ref="A8:B8"/>
    <mergeCell ref="C8:I8"/>
    <mergeCell ref="A9:B9"/>
    <mergeCell ref="C9:I9"/>
    <mergeCell ref="A10:B10"/>
    <mergeCell ref="C10:I10"/>
    <mergeCell ref="A11:B11"/>
    <mergeCell ref="F13:G13"/>
    <mergeCell ref="F14:G14"/>
    <mergeCell ref="C24:D24"/>
    <mergeCell ref="C25:D25"/>
    <mergeCell ref="C26:D26"/>
    <mergeCell ref="C27:D27"/>
    <mergeCell ref="A18:A19"/>
    <mergeCell ref="B18:B19"/>
    <mergeCell ref="C18:D19"/>
    <mergeCell ref="I18:I19"/>
    <mergeCell ref="C20:D20"/>
    <mergeCell ref="C21:D21"/>
    <mergeCell ref="C22:D22"/>
    <mergeCell ref="C23:D23"/>
    <mergeCell ref="E18:E19"/>
    <mergeCell ref="F18:H18"/>
    <mergeCell ref="C28:D28"/>
    <mergeCell ref="C29:D29"/>
    <mergeCell ref="A39:B39"/>
    <mergeCell ref="C31:D31"/>
    <mergeCell ref="C32:D32"/>
    <mergeCell ref="C33:D33"/>
    <mergeCell ref="C34:D34"/>
    <mergeCell ref="A36:C36"/>
    <mergeCell ref="A38:C38"/>
    <mergeCell ref="C30:D30"/>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K115"/>
  <sheetViews>
    <sheetView showZeros="0" view="pageBreakPreview" zoomScale="80" zoomScaleNormal="100" zoomScaleSheetLayoutView="80" workbookViewId="0"/>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5.710937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50"/>
      <c r="F1" s="201" t="str">
        <f ca="1">MID(CELL("filename",B1), FIND("]", CELL("filename",B1))+ 1, 255)</f>
        <v>2,1</v>
      </c>
      <c r="G1" s="201"/>
      <c r="H1" s="201"/>
      <c r="I1" s="201"/>
    </row>
    <row r="2" spans="2:9" s="202" customFormat="1">
      <c r="B2" s="804" t="str">
        <f>D9</f>
        <v>Iekšējais ūdensvads</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thickBot="1">
      <c r="B8" s="805"/>
      <c r="C8" s="807"/>
      <c r="D8" s="822"/>
      <c r="E8" s="823"/>
      <c r="F8" s="809"/>
      <c r="G8" s="810"/>
      <c r="H8" s="204"/>
      <c r="I8" s="205"/>
    </row>
    <row r="9" spans="2:9">
      <c r="B9" s="583"/>
      <c r="C9" s="584"/>
      <c r="D9" s="824" t="s">
        <v>104</v>
      </c>
      <c r="E9" s="824"/>
      <c r="F9" s="585"/>
      <c r="G9" s="586"/>
      <c r="H9" s="204"/>
      <c r="I9" s="205"/>
    </row>
    <row r="10" spans="2:9">
      <c r="B10" s="587"/>
      <c r="C10" s="588"/>
      <c r="D10" s="306" t="s">
        <v>16</v>
      </c>
      <c r="E10" s="306"/>
      <c r="F10" s="308"/>
      <c r="G10" s="309"/>
      <c r="H10" s="204"/>
      <c r="I10" s="205"/>
    </row>
    <row r="11" spans="2:9">
      <c r="B11" s="587">
        <v>1</v>
      </c>
      <c r="C11" s="588"/>
      <c r="D11" s="307" t="s">
        <v>17</v>
      </c>
      <c r="E11" s="307" t="s">
        <v>18</v>
      </c>
      <c r="F11" s="308" t="s">
        <v>19</v>
      </c>
      <c r="G11" s="589">
        <v>15</v>
      </c>
      <c r="H11" s="204"/>
      <c r="I11" s="205"/>
    </row>
    <row r="12" spans="2:9">
      <c r="B12" s="587">
        <v>2</v>
      </c>
      <c r="C12" s="588"/>
      <c r="D12" s="307" t="s">
        <v>17</v>
      </c>
      <c r="E12" s="307" t="s">
        <v>20</v>
      </c>
      <c r="F12" s="308" t="s">
        <v>19</v>
      </c>
      <c r="G12" s="589">
        <v>230</v>
      </c>
      <c r="H12" s="204"/>
      <c r="I12" s="205"/>
    </row>
    <row r="13" spans="2:9">
      <c r="B13" s="587">
        <v>3</v>
      </c>
      <c r="C13" s="588"/>
      <c r="D13" s="307" t="s">
        <v>17</v>
      </c>
      <c r="E13" s="307" t="s">
        <v>21</v>
      </c>
      <c r="F13" s="308" t="s">
        <v>19</v>
      </c>
      <c r="G13" s="589">
        <v>8</v>
      </c>
      <c r="H13" s="204"/>
      <c r="I13" s="205"/>
    </row>
    <row r="14" spans="2:9">
      <c r="B14" s="587">
        <v>4</v>
      </c>
      <c r="C14" s="588"/>
      <c r="D14" s="307" t="s">
        <v>17</v>
      </c>
      <c r="E14" s="307" t="s">
        <v>22</v>
      </c>
      <c r="F14" s="308" t="s">
        <v>19</v>
      </c>
      <c r="G14" s="589">
        <v>145</v>
      </c>
      <c r="H14" s="204"/>
      <c r="I14" s="205"/>
    </row>
    <row r="15" spans="2:9">
      <c r="B15" s="587">
        <v>5</v>
      </c>
      <c r="C15" s="588"/>
      <c r="D15" s="307" t="s">
        <v>17</v>
      </c>
      <c r="E15" s="307" t="s">
        <v>23</v>
      </c>
      <c r="F15" s="308" t="s">
        <v>19</v>
      </c>
      <c r="G15" s="589">
        <v>38</v>
      </c>
      <c r="H15" s="204"/>
      <c r="I15" s="205"/>
    </row>
    <row r="16" spans="2:9">
      <c r="B16" s="587">
        <v>6</v>
      </c>
      <c r="C16" s="588"/>
      <c r="D16" s="307" t="s">
        <v>24</v>
      </c>
      <c r="E16" s="307" t="s">
        <v>25</v>
      </c>
      <c r="F16" s="308" t="s">
        <v>26</v>
      </c>
      <c r="G16" s="589">
        <v>1</v>
      </c>
      <c r="H16" s="204"/>
      <c r="I16" s="205"/>
    </row>
    <row r="17" spans="2:9">
      <c r="B17" s="587">
        <v>7</v>
      </c>
      <c r="C17" s="588"/>
      <c r="D17" s="307" t="s">
        <v>27</v>
      </c>
      <c r="E17" s="307" t="s">
        <v>28</v>
      </c>
      <c r="F17" s="308" t="s">
        <v>26</v>
      </c>
      <c r="G17" s="589">
        <v>8</v>
      </c>
      <c r="H17" s="204"/>
      <c r="I17" s="205"/>
    </row>
    <row r="18" spans="2:9">
      <c r="B18" s="587">
        <v>8</v>
      </c>
      <c r="C18" s="588"/>
      <c r="D18" s="307" t="s">
        <v>29</v>
      </c>
      <c r="E18" s="307" t="s">
        <v>30</v>
      </c>
      <c r="F18" s="308" t="s">
        <v>26</v>
      </c>
      <c r="G18" s="589">
        <v>1</v>
      </c>
      <c r="H18" s="204"/>
      <c r="I18" s="205"/>
    </row>
    <row r="19" spans="2:9">
      <c r="B19" s="587">
        <v>9</v>
      </c>
      <c r="C19" s="588"/>
      <c r="D19" s="307" t="s">
        <v>31</v>
      </c>
      <c r="E19" s="307" t="s">
        <v>32</v>
      </c>
      <c r="F19" s="308" t="s">
        <v>26</v>
      </c>
      <c r="G19" s="589">
        <v>6</v>
      </c>
      <c r="H19" s="204"/>
      <c r="I19" s="205"/>
    </row>
    <row r="20" spans="2:9">
      <c r="B20" s="587">
        <v>10</v>
      </c>
      <c r="C20" s="588"/>
      <c r="D20" s="307" t="s">
        <v>33</v>
      </c>
      <c r="E20" s="307" t="s">
        <v>25</v>
      </c>
      <c r="F20" s="308" t="s">
        <v>26</v>
      </c>
      <c r="G20" s="589">
        <v>1</v>
      </c>
      <c r="H20" s="204"/>
      <c r="I20" s="205"/>
    </row>
    <row r="21" spans="2:9">
      <c r="B21" s="587">
        <v>11</v>
      </c>
      <c r="C21" s="588"/>
      <c r="D21" s="307" t="s">
        <v>34</v>
      </c>
      <c r="E21" s="307" t="s">
        <v>32</v>
      </c>
      <c r="F21" s="308" t="s">
        <v>26</v>
      </c>
      <c r="G21" s="589">
        <v>7</v>
      </c>
      <c r="H21" s="204"/>
      <c r="I21" s="205"/>
    </row>
    <row r="22" spans="2:9">
      <c r="B22" s="587">
        <v>12</v>
      </c>
      <c r="C22" s="588"/>
      <c r="D22" s="307" t="s">
        <v>35</v>
      </c>
      <c r="E22" s="307" t="s">
        <v>32</v>
      </c>
      <c r="F22" s="308" t="s">
        <v>26</v>
      </c>
      <c r="G22" s="589">
        <v>34</v>
      </c>
      <c r="H22" s="204"/>
      <c r="I22" s="205"/>
    </row>
    <row r="23" spans="2:9">
      <c r="B23" s="587">
        <v>13</v>
      </c>
      <c r="C23" s="588"/>
      <c r="D23" s="307" t="s">
        <v>35</v>
      </c>
      <c r="E23" s="307" t="s">
        <v>36</v>
      </c>
      <c r="F23" s="308" t="s">
        <v>26</v>
      </c>
      <c r="G23" s="589">
        <v>16</v>
      </c>
      <c r="H23" s="204"/>
      <c r="I23" s="205"/>
    </row>
    <row r="24" spans="2:9">
      <c r="B24" s="587">
        <v>14</v>
      </c>
      <c r="C24" s="588"/>
      <c r="D24" s="307" t="s">
        <v>37</v>
      </c>
      <c r="E24" s="307" t="s">
        <v>28</v>
      </c>
      <c r="F24" s="308" t="s">
        <v>26</v>
      </c>
      <c r="G24" s="589">
        <v>2</v>
      </c>
      <c r="H24" s="204"/>
      <c r="I24" s="205"/>
    </row>
    <row r="25" spans="2:9">
      <c r="B25" s="587">
        <v>15</v>
      </c>
      <c r="C25" s="588"/>
      <c r="D25" s="307" t="s">
        <v>38</v>
      </c>
      <c r="E25" s="307" t="s">
        <v>32</v>
      </c>
      <c r="F25" s="308" t="s">
        <v>26</v>
      </c>
      <c r="G25" s="589">
        <v>1</v>
      </c>
      <c r="H25" s="204"/>
      <c r="I25" s="205"/>
    </row>
    <row r="26" spans="2:9">
      <c r="B26" s="587">
        <v>16</v>
      </c>
      <c r="C26" s="588"/>
      <c r="D26" s="307" t="s">
        <v>39</v>
      </c>
      <c r="E26" s="307"/>
      <c r="F26" s="308" t="s">
        <v>19</v>
      </c>
      <c r="G26" s="589">
        <v>436</v>
      </c>
      <c r="H26" s="204"/>
      <c r="I26" s="205"/>
    </row>
    <row r="27" spans="2:9">
      <c r="B27" s="587">
        <v>17</v>
      </c>
      <c r="C27" s="588"/>
      <c r="D27" s="307" t="s">
        <v>40</v>
      </c>
      <c r="E27" s="307"/>
      <c r="F27" s="308" t="s">
        <v>19</v>
      </c>
      <c r="G27" s="589">
        <v>436</v>
      </c>
      <c r="H27" s="204"/>
      <c r="I27" s="205"/>
    </row>
    <row r="28" spans="2:9">
      <c r="B28" s="587">
        <v>18</v>
      </c>
      <c r="C28" s="588"/>
      <c r="D28" s="307" t="s">
        <v>41</v>
      </c>
      <c r="E28" s="307"/>
      <c r="F28" s="308" t="s">
        <v>19</v>
      </c>
      <c r="G28" s="589">
        <v>436</v>
      </c>
      <c r="H28" s="204"/>
      <c r="I28" s="205"/>
    </row>
    <row r="29" spans="2:9" ht="38.25">
      <c r="B29" s="587">
        <v>19</v>
      </c>
      <c r="C29" s="588"/>
      <c r="D29" s="307" t="s">
        <v>42</v>
      </c>
      <c r="E29" s="307" t="s">
        <v>43</v>
      </c>
      <c r="F29" s="308" t="s">
        <v>44</v>
      </c>
      <c r="G29" s="589">
        <v>1</v>
      </c>
      <c r="H29" s="204"/>
      <c r="I29" s="205"/>
    </row>
    <row r="30" spans="2:9" ht="25.5">
      <c r="B30" s="587">
        <v>20</v>
      </c>
      <c r="C30" s="588"/>
      <c r="D30" s="307" t="s">
        <v>45</v>
      </c>
      <c r="E30" s="307" t="s">
        <v>32</v>
      </c>
      <c r="F30" s="308" t="s">
        <v>44</v>
      </c>
      <c r="G30" s="589">
        <v>3</v>
      </c>
      <c r="H30" s="204"/>
      <c r="I30" s="205"/>
    </row>
    <row r="31" spans="2:9" ht="25.5">
      <c r="B31" s="587">
        <v>21</v>
      </c>
      <c r="C31" s="588"/>
      <c r="D31" s="307" t="s">
        <v>46</v>
      </c>
      <c r="E31" s="307" t="s">
        <v>32</v>
      </c>
      <c r="F31" s="308" t="s">
        <v>44</v>
      </c>
      <c r="G31" s="589">
        <v>1</v>
      </c>
      <c r="H31" s="204"/>
      <c r="I31" s="205"/>
    </row>
    <row r="32" spans="2:9">
      <c r="B32" s="587">
        <v>22</v>
      </c>
      <c r="C32" s="588"/>
      <c r="D32" s="307" t="s">
        <v>47</v>
      </c>
      <c r="E32" s="307" t="s">
        <v>25</v>
      </c>
      <c r="F32" s="308" t="s">
        <v>19</v>
      </c>
      <c r="G32" s="589" t="s">
        <v>48</v>
      </c>
      <c r="H32" s="204"/>
      <c r="I32" s="205"/>
    </row>
    <row r="33" spans="2:9">
      <c r="B33" s="171">
        <v>23</v>
      </c>
      <c r="C33" s="590"/>
      <c r="D33" s="172" t="s">
        <v>1522</v>
      </c>
      <c r="E33" s="172"/>
      <c r="F33" s="309" t="s">
        <v>44</v>
      </c>
      <c r="G33" s="589">
        <v>3</v>
      </c>
      <c r="H33" s="204"/>
      <c r="I33" s="205"/>
    </row>
    <row r="34" spans="2:9" ht="13.9" customHeight="1">
      <c r="B34" s="587">
        <v>24</v>
      </c>
      <c r="C34" s="588"/>
      <c r="D34" s="307" t="s">
        <v>49</v>
      </c>
      <c r="E34" s="307"/>
      <c r="F34" s="308" t="s">
        <v>44</v>
      </c>
      <c r="G34" s="589">
        <v>1</v>
      </c>
      <c r="H34" s="204"/>
      <c r="I34" s="205"/>
    </row>
    <row r="35" spans="2:9" ht="25.5">
      <c r="B35" s="587"/>
      <c r="C35" s="588"/>
      <c r="D35" s="306" t="s">
        <v>50</v>
      </c>
      <c r="E35" s="306"/>
      <c r="F35" s="308"/>
      <c r="G35" s="589"/>
      <c r="H35" s="204"/>
      <c r="I35" s="205"/>
    </row>
    <row r="36" spans="2:9">
      <c r="B36" s="587">
        <v>25</v>
      </c>
      <c r="C36" s="588"/>
      <c r="D36" s="307" t="s">
        <v>51</v>
      </c>
      <c r="E36" s="307"/>
      <c r="F36" s="308" t="s">
        <v>26</v>
      </c>
      <c r="G36" s="589">
        <v>1</v>
      </c>
      <c r="H36" s="204"/>
      <c r="I36" s="205"/>
    </row>
    <row r="37" spans="2:9">
      <c r="B37" s="587">
        <v>26</v>
      </c>
      <c r="C37" s="588"/>
      <c r="D37" s="307" t="s">
        <v>52</v>
      </c>
      <c r="E37" s="307"/>
      <c r="F37" s="308" t="s">
        <v>26</v>
      </c>
      <c r="G37" s="589">
        <v>1</v>
      </c>
      <c r="H37" s="204"/>
      <c r="I37" s="205"/>
    </row>
    <row r="38" spans="2:9">
      <c r="B38" s="587">
        <v>27</v>
      </c>
      <c r="C38" s="588"/>
      <c r="D38" s="307" t="s">
        <v>53</v>
      </c>
      <c r="E38" s="307"/>
      <c r="F38" s="308" t="s">
        <v>26</v>
      </c>
      <c r="G38" s="589">
        <v>1</v>
      </c>
      <c r="H38" s="204"/>
      <c r="I38" s="205"/>
    </row>
    <row r="39" spans="2:9">
      <c r="B39" s="587">
        <v>28</v>
      </c>
      <c r="C39" s="588"/>
      <c r="D39" s="307" t="s">
        <v>54</v>
      </c>
      <c r="E39" s="307" t="s">
        <v>55</v>
      </c>
      <c r="F39" s="308" t="s">
        <v>19</v>
      </c>
      <c r="G39" s="589" t="s">
        <v>56</v>
      </c>
      <c r="H39" s="204"/>
      <c r="I39" s="205"/>
    </row>
    <row r="40" spans="2:9">
      <c r="B40" s="587">
        <v>29</v>
      </c>
      <c r="C40" s="588"/>
      <c r="D40" s="307" t="s">
        <v>57</v>
      </c>
      <c r="E40" s="307" t="s">
        <v>30</v>
      </c>
      <c r="F40" s="308" t="s">
        <v>19</v>
      </c>
      <c r="G40" s="589" t="s">
        <v>56</v>
      </c>
      <c r="H40" s="204"/>
      <c r="I40" s="205"/>
    </row>
    <row r="41" spans="2:9" ht="25.5">
      <c r="B41" s="587">
        <v>30</v>
      </c>
      <c r="C41" s="588"/>
      <c r="D41" s="307" t="s">
        <v>58</v>
      </c>
      <c r="E41" s="307" t="s">
        <v>59</v>
      </c>
      <c r="F41" s="308" t="s">
        <v>44</v>
      </c>
      <c r="G41" s="589">
        <v>1</v>
      </c>
      <c r="H41" s="204"/>
      <c r="I41" s="205"/>
    </row>
    <row r="42" spans="2:9">
      <c r="B42" s="587">
        <v>31</v>
      </c>
      <c r="C42" s="588"/>
      <c r="D42" s="307" t="s">
        <v>60</v>
      </c>
      <c r="E42" s="307" t="s">
        <v>59</v>
      </c>
      <c r="F42" s="308" t="s">
        <v>26</v>
      </c>
      <c r="G42" s="589">
        <v>1</v>
      </c>
      <c r="H42" s="204"/>
      <c r="I42" s="205"/>
    </row>
    <row r="43" spans="2:9">
      <c r="B43" s="587">
        <v>32</v>
      </c>
      <c r="C43" s="588"/>
      <c r="D43" s="307" t="s">
        <v>61</v>
      </c>
      <c r="E43" s="307" t="s">
        <v>25</v>
      </c>
      <c r="F43" s="308" t="s">
        <v>26</v>
      </c>
      <c r="G43" s="589">
        <v>5</v>
      </c>
      <c r="H43" s="204"/>
      <c r="I43" s="205"/>
    </row>
    <row r="44" spans="2:9">
      <c r="B44" s="587">
        <v>33</v>
      </c>
      <c r="C44" s="588"/>
      <c r="D44" s="307" t="s">
        <v>62</v>
      </c>
      <c r="E44" s="307" t="s">
        <v>63</v>
      </c>
      <c r="F44" s="308" t="s">
        <v>26</v>
      </c>
      <c r="G44" s="589">
        <v>2</v>
      </c>
      <c r="H44" s="204"/>
      <c r="I44" s="205"/>
    </row>
    <row r="45" spans="2:9">
      <c r="B45" s="587">
        <v>34</v>
      </c>
      <c r="C45" s="588"/>
      <c r="D45" s="307" t="s">
        <v>64</v>
      </c>
      <c r="E45" s="307" t="s">
        <v>30</v>
      </c>
      <c r="F45" s="308" t="s">
        <v>26</v>
      </c>
      <c r="G45" s="589">
        <v>1</v>
      </c>
      <c r="H45" s="204"/>
      <c r="I45" s="205"/>
    </row>
    <row r="46" spans="2:9">
      <c r="B46" s="587">
        <v>35</v>
      </c>
      <c r="C46" s="588"/>
      <c r="D46" s="307" t="s">
        <v>65</v>
      </c>
      <c r="E46" s="307" t="s">
        <v>30</v>
      </c>
      <c r="F46" s="308" t="s">
        <v>26</v>
      </c>
      <c r="G46" s="589">
        <v>1</v>
      </c>
      <c r="H46" s="204"/>
      <c r="I46" s="205"/>
    </row>
    <row r="47" spans="2:9">
      <c r="B47" s="587">
        <v>36</v>
      </c>
      <c r="C47" s="588"/>
      <c r="D47" s="307" t="s">
        <v>66</v>
      </c>
      <c r="E47" s="307" t="s">
        <v>30</v>
      </c>
      <c r="F47" s="308" t="s">
        <v>26</v>
      </c>
      <c r="G47" s="589">
        <v>1</v>
      </c>
      <c r="H47" s="204"/>
      <c r="I47" s="205"/>
    </row>
    <row r="48" spans="2:9">
      <c r="B48" s="587">
        <v>37</v>
      </c>
      <c r="C48" s="588"/>
      <c r="D48" s="307" t="s">
        <v>67</v>
      </c>
      <c r="E48" s="307" t="s">
        <v>30</v>
      </c>
      <c r="F48" s="308" t="s">
        <v>26</v>
      </c>
      <c r="G48" s="589">
        <v>1</v>
      </c>
      <c r="H48" s="204"/>
      <c r="I48" s="205"/>
    </row>
    <row r="49" spans="2:9">
      <c r="B49" s="587">
        <v>38</v>
      </c>
      <c r="C49" s="588"/>
      <c r="D49" s="307" t="s">
        <v>68</v>
      </c>
      <c r="E49" s="307"/>
      <c r="F49" s="308" t="s">
        <v>26</v>
      </c>
      <c r="G49" s="589">
        <v>1</v>
      </c>
      <c r="H49" s="204"/>
      <c r="I49" s="205"/>
    </row>
    <row r="50" spans="2:9">
      <c r="B50" s="587">
        <v>39</v>
      </c>
      <c r="C50" s="588"/>
      <c r="D50" s="307" t="s">
        <v>69</v>
      </c>
      <c r="E50" s="307" t="s">
        <v>25</v>
      </c>
      <c r="F50" s="308" t="s">
        <v>26</v>
      </c>
      <c r="G50" s="589">
        <v>1</v>
      </c>
      <c r="H50" s="204"/>
      <c r="I50" s="205"/>
    </row>
    <row r="51" spans="2:9">
      <c r="B51" s="587">
        <v>40</v>
      </c>
      <c r="C51" s="588"/>
      <c r="D51" s="307" t="s">
        <v>70</v>
      </c>
      <c r="E51" s="307"/>
      <c r="F51" s="308" t="s">
        <v>26</v>
      </c>
      <c r="G51" s="589">
        <v>1</v>
      </c>
      <c r="H51" s="204"/>
      <c r="I51" s="205"/>
    </row>
    <row r="52" spans="2:9" ht="25.5">
      <c r="B52" s="587">
        <v>41</v>
      </c>
      <c r="C52" s="588"/>
      <c r="D52" s="307" t="s">
        <v>71</v>
      </c>
      <c r="E52" s="307"/>
      <c r="F52" s="308" t="s">
        <v>26</v>
      </c>
      <c r="G52" s="589">
        <v>2</v>
      </c>
      <c r="H52" s="204"/>
      <c r="I52" s="205"/>
    </row>
    <row r="53" spans="2:9" ht="15" customHeight="1">
      <c r="B53" s="587">
        <v>42</v>
      </c>
      <c r="C53" s="588"/>
      <c r="D53" s="307" t="s">
        <v>72</v>
      </c>
      <c r="E53" s="307"/>
      <c r="F53" s="308" t="s">
        <v>26</v>
      </c>
      <c r="G53" s="589">
        <v>2</v>
      </c>
      <c r="H53" s="204"/>
      <c r="I53" s="205"/>
    </row>
    <row r="54" spans="2:9">
      <c r="B54" s="587">
        <v>43</v>
      </c>
      <c r="C54" s="588"/>
      <c r="D54" s="307" t="s">
        <v>73</v>
      </c>
      <c r="E54" s="307"/>
      <c r="F54" s="308" t="s">
        <v>44</v>
      </c>
      <c r="G54" s="589">
        <v>1</v>
      </c>
      <c r="H54" s="204"/>
      <c r="I54" s="205"/>
    </row>
    <row r="55" spans="2:9" ht="25.5">
      <c r="B55" s="587"/>
      <c r="C55" s="588"/>
      <c r="D55" s="306" t="s">
        <v>74</v>
      </c>
      <c r="E55" s="306"/>
      <c r="F55" s="308"/>
      <c r="G55" s="589"/>
      <c r="H55" s="204"/>
      <c r="I55" s="205"/>
    </row>
    <row r="56" spans="2:9">
      <c r="B56" s="587">
        <v>44</v>
      </c>
      <c r="C56" s="588"/>
      <c r="D56" s="307" t="s">
        <v>75</v>
      </c>
      <c r="E56" s="307" t="s">
        <v>28</v>
      </c>
      <c r="F56" s="308" t="s">
        <v>26</v>
      </c>
      <c r="G56" s="589">
        <v>2</v>
      </c>
      <c r="H56" s="204"/>
      <c r="I56" s="205"/>
    </row>
    <row r="57" spans="2:9">
      <c r="B57" s="587">
        <v>45</v>
      </c>
      <c r="C57" s="588"/>
      <c r="D57" s="307" t="s">
        <v>76</v>
      </c>
      <c r="E57" s="307"/>
      <c r="F57" s="308" t="s">
        <v>26</v>
      </c>
      <c r="G57" s="589">
        <v>2</v>
      </c>
      <c r="H57" s="204"/>
      <c r="I57" s="205"/>
    </row>
    <row r="58" spans="2:9">
      <c r="B58" s="587">
        <v>46</v>
      </c>
      <c r="C58" s="588"/>
      <c r="D58" s="307" t="s">
        <v>77</v>
      </c>
      <c r="E58" s="307" t="s">
        <v>32</v>
      </c>
      <c r="F58" s="308" t="s">
        <v>78</v>
      </c>
      <c r="G58" s="589" t="s">
        <v>56</v>
      </c>
      <c r="H58" s="204"/>
      <c r="I58" s="205"/>
    </row>
    <row r="59" spans="2:9">
      <c r="B59" s="587">
        <v>47</v>
      </c>
      <c r="C59" s="588"/>
      <c r="D59" s="307" t="s">
        <v>65</v>
      </c>
      <c r="E59" s="307" t="s">
        <v>32</v>
      </c>
      <c r="F59" s="308" t="s">
        <v>26</v>
      </c>
      <c r="G59" s="589">
        <v>1</v>
      </c>
      <c r="H59" s="204"/>
      <c r="I59" s="205"/>
    </row>
    <row r="60" spans="2:9">
      <c r="B60" s="587">
        <v>48</v>
      </c>
      <c r="C60" s="588"/>
      <c r="D60" s="307" t="s">
        <v>79</v>
      </c>
      <c r="E60" s="307"/>
      <c r="F60" s="308" t="s">
        <v>26</v>
      </c>
      <c r="G60" s="589">
        <v>1</v>
      </c>
      <c r="H60" s="204"/>
      <c r="I60" s="205"/>
    </row>
    <row r="61" spans="2:9">
      <c r="B61" s="587">
        <v>49</v>
      </c>
      <c r="C61" s="588"/>
      <c r="D61" s="307" t="s">
        <v>73</v>
      </c>
      <c r="E61" s="307"/>
      <c r="F61" s="308" t="s">
        <v>26</v>
      </c>
      <c r="G61" s="589">
        <v>2</v>
      </c>
      <c r="H61" s="204"/>
      <c r="I61" s="205"/>
    </row>
    <row r="62" spans="2:9">
      <c r="B62" s="587">
        <v>50</v>
      </c>
      <c r="C62" s="588"/>
      <c r="D62" s="307" t="s">
        <v>67</v>
      </c>
      <c r="E62" s="307" t="s">
        <v>32</v>
      </c>
      <c r="F62" s="308" t="s">
        <v>26</v>
      </c>
      <c r="G62" s="589">
        <v>1</v>
      </c>
      <c r="H62" s="204"/>
      <c r="I62" s="205"/>
    </row>
    <row r="63" spans="2:9">
      <c r="B63" s="587">
        <v>51</v>
      </c>
      <c r="C63" s="588"/>
      <c r="D63" s="307" t="s">
        <v>64</v>
      </c>
      <c r="E63" s="307" t="s">
        <v>32</v>
      </c>
      <c r="F63" s="308" t="s">
        <v>26</v>
      </c>
      <c r="G63" s="589">
        <v>1</v>
      </c>
      <c r="H63" s="204"/>
      <c r="I63" s="205"/>
    </row>
    <row r="64" spans="2:9">
      <c r="B64" s="587">
        <v>52</v>
      </c>
      <c r="C64" s="588"/>
      <c r="D64" s="307" t="s">
        <v>80</v>
      </c>
      <c r="E64" s="307" t="s">
        <v>28</v>
      </c>
      <c r="F64" s="308" t="s">
        <v>26</v>
      </c>
      <c r="G64" s="589">
        <v>1</v>
      </c>
      <c r="H64" s="204"/>
      <c r="I64" s="205"/>
    </row>
    <row r="65" spans="2:9" ht="25.5">
      <c r="B65" s="587"/>
      <c r="C65" s="588"/>
      <c r="D65" s="306" t="s">
        <v>81</v>
      </c>
      <c r="E65" s="306"/>
      <c r="F65" s="308"/>
      <c r="G65" s="589"/>
      <c r="H65" s="204"/>
      <c r="I65" s="205"/>
    </row>
    <row r="66" spans="2:9">
      <c r="B66" s="587">
        <v>53</v>
      </c>
      <c r="C66" s="588"/>
      <c r="D66" s="307" t="s">
        <v>82</v>
      </c>
      <c r="E66" s="307" t="s">
        <v>59</v>
      </c>
      <c r="F66" s="308" t="s">
        <v>19</v>
      </c>
      <c r="G66" s="589">
        <v>4</v>
      </c>
      <c r="H66" s="204"/>
      <c r="I66" s="205"/>
    </row>
    <row r="67" spans="2:9">
      <c r="B67" s="587">
        <v>54</v>
      </c>
      <c r="C67" s="588"/>
      <c r="D67" s="307" t="s">
        <v>83</v>
      </c>
      <c r="E67" s="307" t="s">
        <v>84</v>
      </c>
      <c r="F67" s="308" t="s">
        <v>19</v>
      </c>
      <c r="G67" s="589">
        <v>337</v>
      </c>
      <c r="H67" s="204"/>
      <c r="I67" s="205"/>
    </row>
    <row r="68" spans="2:9">
      <c r="B68" s="587">
        <v>55</v>
      </c>
      <c r="C68" s="588"/>
      <c r="D68" s="307" t="s">
        <v>85</v>
      </c>
      <c r="E68" s="307" t="s">
        <v>84</v>
      </c>
      <c r="F68" s="308" t="s">
        <v>26</v>
      </c>
      <c r="G68" s="589">
        <v>8</v>
      </c>
      <c r="H68" s="204"/>
      <c r="I68" s="205"/>
    </row>
    <row r="69" spans="2:9">
      <c r="B69" s="587">
        <v>56</v>
      </c>
      <c r="C69" s="588"/>
      <c r="D69" s="307" t="s">
        <v>86</v>
      </c>
      <c r="E69" s="307" t="s">
        <v>84</v>
      </c>
      <c r="F69" s="308" t="s">
        <v>26</v>
      </c>
      <c r="G69" s="589">
        <v>11</v>
      </c>
      <c r="H69" s="204"/>
      <c r="I69" s="205"/>
    </row>
    <row r="70" spans="2:9" ht="25.5">
      <c r="B70" s="587">
        <v>57</v>
      </c>
      <c r="C70" s="588"/>
      <c r="D70" s="307" t="s">
        <v>87</v>
      </c>
      <c r="E70" s="307"/>
      <c r="F70" s="308" t="s">
        <v>26</v>
      </c>
      <c r="G70" s="589">
        <v>11</v>
      </c>
      <c r="H70" s="204"/>
      <c r="I70" s="205"/>
    </row>
    <row r="71" spans="2:9" ht="38.25">
      <c r="B71" s="587">
        <v>58</v>
      </c>
      <c r="C71" s="588"/>
      <c r="D71" s="307" t="s">
        <v>88</v>
      </c>
      <c r="E71" s="307"/>
      <c r="F71" s="308" t="s">
        <v>44</v>
      </c>
      <c r="G71" s="589">
        <v>11</v>
      </c>
      <c r="H71" s="204"/>
      <c r="I71" s="205"/>
    </row>
    <row r="72" spans="2:9">
      <c r="B72" s="587">
        <v>59</v>
      </c>
      <c r="C72" s="588"/>
      <c r="D72" s="307" t="s">
        <v>89</v>
      </c>
      <c r="E72" s="307" t="s">
        <v>84</v>
      </c>
      <c r="F72" s="308" t="s">
        <v>26</v>
      </c>
      <c r="G72" s="589">
        <v>11</v>
      </c>
      <c r="H72" s="204"/>
      <c r="I72" s="205"/>
    </row>
    <row r="73" spans="2:9">
      <c r="B73" s="587">
        <v>60</v>
      </c>
      <c r="C73" s="588"/>
      <c r="D73" s="307" t="s">
        <v>90</v>
      </c>
      <c r="E73" s="307" t="s">
        <v>84</v>
      </c>
      <c r="F73" s="308" t="s">
        <v>26</v>
      </c>
      <c r="G73" s="589">
        <v>11</v>
      </c>
      <c r="H73" s="204"/>
      <c r="I73" s="205"/>
    </row>
    <row r="74" spans="2:9">
      <c r="B74" s="587">
        <v>61</v>
      </c>
      <c r="C74" s="588"/>
      <c r="D74" s="307" t="s">
        <v>91</v>
      </c>
      <c r="E74" s="307" t="s">
        <v>84</v>
      </c>
      <c r="F74" s="308" t="s">
        <v>26</v>
      </c>
      <c r="G74" s="589">
        <v>11</v>
      </c>
      <c r="H74" s="204"/>
      <c r="I74" s="205"/>
    </row>
    <row r="75" spans="2:9">
      <c r="B75" s="587">
        <v>62</v>
      </c>
      <c r="C75" s="588"/>
      <c r="D75" s="307" t="s">
        <v>92</v>
      </c>
      <c r="E75" s="307" t="s">
        <v>93</v>
      </c>
      <c r="F75" s="308" t="s">
        <v>26</v>
      </c>
      <c r="G75" s="589">
        <v>11</v>
      </c>
      <c r="H75" s="204"/>
      <c r="I75" s="205"/>
    </row>
    <row r="76" spans="2:9">
      <c r="B76" s="587">
        <v>63</v>
      </c>
      <c r="C76" s="588"/>
      <c r="D76" s="307" t="s">
        <v>86</v>
      </c>
      <c r="E76" s="307" t="s">
        <v>84</v>
      </c>
      <c r="F76" s="308" t="s">
        <v>26</v>
      </c>
      <c r="G76" s="589">
        <v>11</v>
      </c>
      <c r="H76" s="204"/>
      <c r="I76" s="205"/>
    </row>
    <row r="77" spans="2:9">
      <c r="B77" s="587">
        <v>64</v>
      </c>
      <c r="C77" s="588"/>
      <c r="D77" s="307" t="s">
        <v>40</v>
      </c>
      <c r="E77" s="307"/>
      <c r="F77" s="308" t="s">
        <v>19</v>
      </c>
      <c r="G77" s="589">
        <v>341</v>
      </c>
      <c r="H77" s="204"/>
      <c r="I77" s="205"/>
    </row>
    <row r="78" spans="2:9" ht="76.5">
      <c r="B78" s="587">
        <v>65</v>
      </c>
      <c r="C78" s="588"/>
      <c r="D78" s="307" t="s">
        <v>1637</v>
      </c>
      <c r="E78" s="307"/>
      <c r="F78" s="308" t="s">
        <v>44</v>
      </c>
      <c r="G78" s="589">
        <v>1</v>
      </c>
      <c r="H78" s="204"/>
      <c r="I78" s="205"/>
    </row>
    <row r="79" spans="2:9">
      <c r="B79" s="587">
        <v>66</v>
      </c>
      <c r="C79" s="588"/>
      <c r="D79" s="307" t="s">
        <v>94</v>
      </c>
      <c r="E79" s="307"/>
      <c r="F79" s="308" t="s">
        <v>44</v>
      </c>
      <c r="G79" s="589">
        <v>1</v>
      </c>
      <c r="H79" s="204"/>
      <c r="I79" s="205"/>
    </row>
    <row r="80" spans="2:9">
      <c r="B80" s="587"/>
      <c r="C80" s="588"/>
      <c r="D80" s="306" t="s">
        <v>95</v>
      </c>
      <c r="E80" s="306"/>
      <c r="F80" s="308"/>
      <c r="G80" s="589"/>
      <c r="H80" s="204"/>
      <c r="I80" s="205"/>
    </row>
    <row r="81" spans="2:9">
      <c r="B81" s="587">
        <v>67</v>
      </c>
      <c r="C81" s="588"/>
      <c r="D81" s="307" t="s">
        <v>17</v>
      </c>
      <c r="E81" s="307" t="s">
        <v>18</v>
      </c>
      <c r="F81" s="308" t="s">
        <v>19</v>
      </c>
      <c r="G81" s="589">
        <v>15</v>
      </c>
      <c r="H81" s="204"/>
      <c r="I81" s="205"/>
    </row>
    <row r="82" spans="2:9">
      <c r="B82" s="587">
        <v>68</v>
      </c>
      <c r="C82" s="588"/>
      <c r="D82" s="307" t="s">
        <v>17</v>
      </c>
      <c r="E82" s="307" t="s">
        <v>20</v>
      </c>
      <c r="F82" s="308" t="s">
        <v>19</v>
      </c>
      <c r="G82" s="589">
        <v>130</v>
      </c>
      <c r="H82" s="204"/>
      <c r="I82" s="205"/>
    </row>
    <row r="83" spans="2:9">
      <c r="B83" s="587">
        <v>69</v>
      </c>
      <c r="C83" s="588"/>
      <c r="D83" s="307" t="s">
        <v>17</v>
      </c>
      <c r="E83" s="307" t="s">
        <v>21</v>
      </c>
      <c r="F83" s="308" t="s">
        <v>19</v>
      </c>
      <c r="G83" s="589">
        <v>25</v>
      </c>
      <c r="H83" s="204"/>
      <c r="I83" s="205"/>
    </row>
    <row r="84" spans="2:9">
      <c r="B84" s="587">
        <v>70</v>
      </c>
      <c r="C84" s="588"/>
      <c r="D84" s="307" t="s">
        <v>17</v>
      </c>
      <c r="E84" s="307" t="s">
        <v>22</v>
      </c>
      <c r="F84" s="308" t="s">
        <v>19</v>
      </c>
      <c r="G84" s="589">
        <v>145</v>
      </c>
      <c r="H84" s="204"/>
      <c r="I84" s="205"/>
    </row>
    <row r="85" spans="2:9">
      <c r="B85" s="587">
        <v>71</v>
      </c>
      <c r="C85" s="588"/>
      <c r="D85" s="307" t="s">
        <v>24</v>
      </c>
      <c r="E85" s="307" t="s">
        <v>25</v>
      </c>
      <c r="F85" s="308" t="s">
        <v>26</v>
      </c>
      <c r="G85" s="589">
        <v>1</v>
      </c>
      <c r="H85" s="204"/>
      <c r="I85" s="205"/>
    </row>
    <row r="86" spans="2:9">
      <c r="B86" s="587">
        <v>72</v>
      </c>
      <c r="C86" s="588"/>
      <c r="D86" s="307" t="s">
        <v>75</v>
      </c>
      <c r="E86" s="307" t="s">
        <v>28</v>
      </c>
      <c r="F86" s="308" t="s">
        <v>26</v>
      </c>
      <c r="G86" s="589">
        <v>2</v>
      </c>
      <c r="H86" s="204"/>
      <c r="I86" s="205"/>
    </row>
    <row r="87" spans="2:9">
      <c r="B87" s="587">
        <v>73</v>
      </c>
      <c r="C87" s="588"/>
      <c r="D87" s="307" t="s">
        <v>96</v>
      </c>
      <c r="E87" s="307" t="s">
        <v>30</v>
      </c>
      <c r="F87" s="308" t="s">
        <v>26</v>
      </c>
      <c r="G87" s="589">
        <v>1</v>
      </c>
      <c r="H87" s="204"/>
      <c r="I87" s="205"/>
    </row>
    <row r="88" spans="2:9">
      <c r="B88" s="587">
        <v>74</v>
      </c>
      <c r="C88" s="588"/>
      <c r="D88" s="307" t="s">
        <v>31</v>
      </c>
      <c r="E88" s="307" t="s">
        <v>32</v>
      </c>
      <c r="F88" s="308" t="s">
        <v>26</v>
      </c>
      <c r="G88" s="589">
        <v>2</v>
      </c>
      <c r="H88" s="204"/>
      <c r="I88" s="205"/>
    </row>
    <row r="89" spans="2:9">
      <c r="B89" s="587">
        <v>75</v>
      </c>
      <c r="C89" s="588"/>
      <c r="D89" s="307" t="s">
        <v>34</v>
      </c>
      <c r="E89" s="307" t="s">
        <v>32</v>
      </c>
      <c r="F89" s="308" t="s">
        <v>26</v>
      </c>
      <c r="G89" s="589">
        <v>3</v>
      </c>
      <c r="H89" s="204"/>
      <c r="I89" s="205"/>
    </row>
    <row r="90" spans="2:9">
      <c r="B90" s="587">
        <v>76</v>
      </c>
      <c r="C90" s="588"/>
      <c r="D90" s="307" t="s">
        <v>35</v>
      </c>
      <c r="E90" s="307" t="s">
        <v>32</v>
      </c>
      <c r="F90" s="308" t="s">
        <v>26</v>
      </c>
      <c r="G90" s="589">
        <v>34</v>
      </c>
      <c r="H90" s="204"/>
      <c r="I90" s="205"/>
    </row>
    <row r="91" spans="2:9">
      <c r="B91" s="587">
        <v>77</v>
      </c>
      <c r="C91" s="588"/>
      <c r="D91" s="307" t="s">
        <v>97</v>
      </c>
      <c r="E91" s="307" t="s">
        <v>30</v>
      </c>
      <c r="F91" s="308" t="s">
        <v>26</v>
      </c>
      <c r="G91" s="589">
        <v>1</v>
      </c>
      <c r="H91" s="204"/>
      <c r="I91" s="205"/>
    </row>
    <row r="92" spans="2:9">
      <c r="B92" s="587">
        <v>78</v>
      </c>
      <c r="C92" s="588"/>
      <c r="D92" s="307" t="s">
        <v>38</v>
      </c>
      <c r="E92" s="307" t="s">
        <v>32</v>
      </c>
      <c r="F92" s="308" t="s">
        <v>26</v>
      </c>
      <c r="G92" s="589">
        <v>1</v>
      </c>
      <c r="H92" s="204"/>
      <c r="I92" s="205"/>
    </row>
    <row r="93" spans="2:9">
      <c r="B93" s="587">
        <v>79</v>
      </c>
      <c r="C93" s="588"/>
      <c r="D93" s="307" t="s">
        <v>98</v>
      </c>
      <c r="E93" s="307"/>
      <c r="F93" s="308" t="s">
        <v>19</v>
      </c>
      <c r="G93" s="589">
        <v>315</v>
      </c>
      <c r="H93" s="204"/>
      <c r="I93" s="205"/>
    </row>
    <row r="94" spans="2:9">
      <c r="B94" s="587">
        <v>80</v>
      </c>
      <c r="C94" s="588"/>
      <c r="D94" s="307" t="s">
        <v>40</v>
      </c>
      <c r="E94" s="307"/>
      <c r="F94" s="308" t="s">
        <v>19</v>
      </c>
      <c r="G94" s="589">
        <v>315</v>
      </c>
      <c r="H94" s="204"/>
      <c r="I94" s="205"/>
    </row>
    <row r="95" spans="2:9">
      <c r="B95" s="587">
        <v>81</v>
      </c>
      <c r="C95" s="588"/>
      <c r="D95" s="307" t="s">
        <v>99</v>
      </c>
      <c r="E95" s="307"/>
      <c r="F95" s="308" t="s">
        <v>19</v>
      </c>
      <c r="G95" s="589">
        <v>315</v>
      </c>
      <c r="H95" s="204"/>
      <c r="I95" s="205"/>
    </row>
    <row r="96" spans="2:9">
      <c r="B96" s="587">
        <v>82</v>
      </c>
      <c r="C96" s="591"/>
      <c r="D96" s="172" t="s">
        <v>1522</v>
      </c>
      <c r="E96" s="172"/>
      <c r="F96" s="309" t="s">
        <v>44</v>
      </c>
      <c r="G96" s="589">
        <v>4</v>
      </c>
      <c r="H96" s="204"/>
      <c r="I96" s="205"/>
    </row>
    <row r="97" spans="2:9" ht="12.6" customHeight="1">
      <c r="B97" s="587">
        <v>83</v>
      </c>
      <c r="C97" s="588"/>
      <c r="D97" s="307" t="s">
        <v>49</v>
      </c>
      <c r="E97" s="307"/>
      <c r="F97" s="308" t="s">
        <v>44</v>
      </c>
      <c r="G97" s="589">
        <v>1</v>
      </c>
      <c r="H97" s="204"/>
      <c r="I97" s="205"/>
    </row>
    <row r="98" spans="2:9">
      <c r="B98" s="587"/>
      <c r="C98" s="588"/>
      <c r="D98" s="306" t="s">
        <v>100</v>
      </c>
      <c r="E98" s="306"/>
      <c r="F98" s="308"/>
      <c r="G98" s="589"/>
      <c r="H98" s="204"/>
      <c r="I98" s="205"/>
    </row>
    <row r="99" spans="2:9">
      <c r="B99" s="587">
        <v>84</v>
      </c>
      <c r="C99" s="588"/>
      <c r="D99" s="307" t="s">
        <v>17</v>
      </c>
      <c r="E99" s="307" t="s">
        <v>21</v>
      </c>
      <c r="F99" s="308" t="s">
        <v>19</v>
      </c>
      <c r="G99" s="589">
        <v>10</v>
      </c>
      <c r="H99" s="204"/>
      <c r="I99" s="205"/>
    </row>
    <row r="100" spans="2:9">
      <c r="B100" s="587">
        <v>85</v>
      </c>
      <c r="C100" s="588"/>
      <c r="D100" s="307" t="s">
        <v>17</v>
      </c>
      <c r="E100" s="307" t="s">
        <v>22</v>
      </c>
      <c r="F100" s="308" t="s">
        <v>19</v>
      </c>
      <c r="G100" s="589">
        <v>116</v>
      </c>
      <c r="H100" s="204"/>
      <c r="I100" s="205"/>
    </row>
    <row r="101" spans="2:9">
      <c r="B101" s="587">
        <v>86</v>
      </c>
      <c r="C101" s="588"/>
      <c r="D101" s="307" t="s">
        <v>17</v>
      </c>
      <c r="E101" s="307" t="s">
        <v>23</v>
      </c>
      <c r="F101" s="308" t="s">
        <v>19</v>
      </c>
      <c r="G101" s="589">
        <v>12</v>
      </c>
      <c r="H101" s="204"/>
      <c r="I101" s="205"/>
    </row>
    <row r="102" spans="2:9">
      <c r="B102" s="587">
        <v>87</v>
      </c>
      <c r="C102" s="588"/>
      <c r="D102" s="307" t="s">
        <v>101</v>
      </c>
      <c r="E102" s="307" t="s">
        <v>30</v>
      </c>
      <c r="F102" s="308" t="s">
        <v>26</v>
      </c>
      <c r="G102" s="589">
        <v>1</v>
      </c>
      <c r="H102" s="204"/>
      <c r="I102" s="205"/>
    </row>
    <row r="103" spans="2:9">
      <c r="B103" s="587">
        <v>88</v>
      </c>
      <c r="C103" s="588"/>
      <c r="D103" s="307" t="s">
        <v>31</v>
      </c>
      <c r="E103" s="307" t="s">
        <v>32</v>
      </c>
      <c r="F103" s="308" t="s">
        <v>26</v>
      </c>
      <c r="G103" s="589">
        <v>2</v>
      </c>
      <c r="H103" s="204"/>
      <c r="I103" s="205"/>
    </row>
    <row r="104" spans="2:9">
      <c r="B104" s="587">
        <v>89</v>
      </c>
      <c r="C104" s="588"/>
      <c r="D104" s="307" t="s">
        <v>102</v>
      </c>
      <c r="E104" s="307" t="s">
        <v>36</v>
      </c>
      <c r="F104" s="308" t="s">
        <v>26</v>
      </c>
      <c r="G104" s="589">
        <v>1</v>
      </c>
      <c r="H104" s="204"/>
      <c r="I104" s="205"/>
    </row>
    <row r="105" spans="2:9">
      <c r="B105" s="587">
        <v>90</v>
      </c>
      <c r="C105" s="588"/>
      <c r="D105" s="307" t="s">
        <v>34</v>
      </c>
      <c r="E105" s="307" t="s">
        <v>32</v>
      </c>
      <c r="F105" s="308" t="s">
        <v>26</v>
      </c>
      <c r="G105" s="589">
        <v>1</v>
      </c>
      <c r="H105" s="204"/>
      <c r="I105" s="205"/>
    </row>
    <row r="106" spans="2:9">
      <c r="B106" s="587">
        <v>91</v>
      </c>
      <c r="C106" s="588"/>
      <c r="D106" s="307" t="s">
        <v>38</v>
      </c>
      <c r="E106" s="307" t="s">
        <v>32</v>
      </c>
      <c r="F106" s="308" t="s">
        <v>26</v>
      </c>
      <c r="G106" s="589">
        <v>1</v>
      </c>
      <c r="H106" s="204"/>
      <c r="I106" s="205"/>
    </row>
    <row r="107" spans="2:9">
      <c r="B107" s="587">
        <v>92</v>
      </c>
      <c r="C107" s="588"/>
      <c r="D107" s="307" t="s">
        <v>103</v>
      </c>
      <c r="E107" s="307"/>
      <c r="F107" s="308" t="s">
        <v>19</v>
      </c>
      <c r="G107" s="589">
        <v>138</v>
      </c>
      <c r="H107" s="204"/>
      <c r="I107" s="205"/>
    </row>
    <row r="108" spans="2:9">
      <c r="B108" s="587">
        <v>93</v>
      </c>
      <c r="C108" s="588"/>
      <c r="D108" s="307" t="s">
        <v>98</v>
      </c>
      <c r="E108" s="307"/>
      <c r="F108" s="308" t="s">
        <v>19</v>
      </c>
      <c r="G108" s="589">
        <v>138</v>
      </c>
      <c r="H108" s="204"/>
      <c r="I108" s="205"/>
    </row>
    <row r="109" spans="2:9">
      <c r="B109" s="587">
        <v>94</v>
      </c>
      <c r="C109" s="588"/>
      <c r="D109" s="307" t="s">
        <v>40</v>
      </c>
      <c r="E109" s="307"/>
      <c r="F109" s="308" t="s">
        <v>19</v>
      </c>
      <c r="G109" s="589">
        <v>138</v>
      </c>
      <c r="H109" s="204"/>
      <c r="I109" s="205"/>
    </row>
    <row r="110" spans="2:9" ht="14.45" customHeight="1">
      <c r="B110" s="587">
        <v>95</v>
      </c>
      <c r="C110" s="588"/>
      <c r="D110" s="307" t="s">
        <v>49</v>
      </c>
      <c r="E110" s="307"/>
      <c r="F110" s="308" t="s">
        <v>44</v>
      </c>
      <c r="G110" s="589">
        <v>1</v>
      </c>
      <c r="H110" s="204"/>
      <c r="I110" s="205"/>
    </row>
    <row r="111" spans="2:9" s="224" customFormat="1">
      <c r="B111" s="67"/>
      <c r="C111" s="66"/>
      <c r="D111" s="34"/>
      <c r="E111" s="34"/>
      <c r="F111" s="35"/>
      <c r="G111" s="193"/>
      <c r="H111" s="222"/>
      <c r="I111" s="223"/>
    </row>
    <row r="112" spans="2:9">
      <c r="B112" s="225"/>
      <c r="C112" s="225"/>
      <c r="D112" s="226"/>
      <c r="E112" s="226"/>
      <c r="F112" s="226" t="s">
        <v>5</v>
      </c>
      <c r="G112" s="227"/>
      <c r="H112" s="204"/>
      <c r="I112" s="205"/>
    </row>
    <row r="114" spans="2:9" s="93" customFormat="1" ht="12.75" customHeight="1">
      <c r="C114" s="200" t="str">
        <f>'1,1'!C22</f>
        <v>Piezīmes:</v>
      </c>
    </row>
    <row r="115" spans="2:9" s="93" customFormat="1" ht="45" customHeight="1">
      <c r="B115"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15" s="802"/>
      <c r="D115" s="802"/>
      <c r="E115" s="802"/>
      <c r="F115" s="802"/>
      <c r="G115" s="802"/>
      <c r="H115" s="802"/>
      <c r="I115" s="802"/>
    </row>
  </sheetData>
  <mergeCells count="12">
    <mergeCell ref="B1:D1"/>
    <mergeCell ref="B2:I2"/>
    <mergeCell ref="D3:I3"/>
    <mergeCell ref="D4:I4"/>
    <mergeCell ref="D5:I5"/>
    <mergeCell ref="B7:B8"/>
    <mergeCell ref="C7:C8"/>
    <mergeCell ref="F7:F8"/>
    <mergeCell ref="G7:G8"/>
    <mergeCell ref="B115:I11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B1:K35"/>
  <sheetViews>
    <sheetView showZeros="0" view="pageBreakPreview" topLeftCell="B1" zoomScale="80" zoomScaleNormal="100" zoomScaleSheetLayoutView="80" workbookViewId="0">
      <selection activeCell="B2" sqref="B2:I2"/>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6.2851562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50"/>
      <c r="F1" s="201" t="str">
        <f ca="1">MID(CELL("filename",B1), FIND("]", CELL("filename",B1))+ 1, 255)</f>
        <v>2,2</v>
      </c>
      <c r="G1" s="201"/>
      <c r="H1" s="201"/>
      <c r="I1" s="201"/>
    </row>
    <row r="2" spans="2:9" s="202" customFormat="1">
      <c r="B2" s="804" t="str">
        <f>D9</f>
        <v>Iekšējā kanalizācija</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c r="B9" s="251"/>
      <c r="C9" s="279">
        <v>0</v>
      </c>
      <c r="D9" s="825" t="s">
        <v>123</v>
      </c>
      <c r="E9" s="826"/>
      <c r="F9" s="230"/>
      <c r="G9" s="231"/>
      <c r="H9" s="204"/>
      <c r="I9" s="205"/>
    </row>
    <row r="10" spans="2:9">
      <c r="B10" s="592"/>
      <c r="C10" s="588"/>
      <c r="D10" s="306" t="s">
        <v>105</v>
      </c>
      <c r="E10" s="306"/>
      <c r="F10" s="308"/>
      <c r="G10" s="309"/>
      <c r="H10" s="204"/>
      <c r="I10" s="205"/>
    </row>
    <row r="11" spans="2:9">
      <c r="B11" s="592">
        <v>1</v>
      </c>
      <c r="C11" s="588"/>
      <c r="D11" s="307" t="s">
        <v>106</v>
      </c>
      <c r="E11" s="307" t="s">
        <v>107</v>
      </c>
      <c r="F11" s="308" t="s">
        <v>19</v>
      </c>
      <c r="G11" s="589">
        <v>210</v>
      </c>
      <c r="H11" s="204"/>
      <c r="I11" s="205"/>
    </row>
    <row r="12" spans="2:9">
      <c r="B12" s="592">
        <v>2</v>
      </c>
      <c r="C12" s="588"/>
      <c r="D12" s="307" t="s">
        <v>106</v>
      </c>
      <c r="E12" s="307" t="s">
        <v>108</v>
      </c>
      <c r="F12" s="308" t="s">
        <v>19</v>
      </c>
      <c r="G12" s="589">
        <v>48</v>
      </c>
      <c r="H12" s="204"/>
      <c r="I12" s="205"/>
    </row>
    <row r="13" spans="2:9" ht="14.45" customHeight="1">
      <c r="B13" s="592">
        <v>3</v>
      </c>
      <c r="C13" s="588"/>
      <c r="D13" s="307" t="s">
        <v>109</v>
      </c>
      <c r="E13" s="307" t="s">
        <v>107</v>
      </c>
      <c r="F13" s="308" t="s">
        <v>26</v>
      </c>
      <c r="G13" s="589">
        <v>4</v>
      </c>
      <c r="H13" s="204"/>
      <c r="I13" s="205"/>
    </row>
    <row r="14" spans="2:9">
      <c r="B14" s="592">
        <v>4</v>
      </c>
      <c r="C14" s="588"/>
      <c r="D14" s="307" t="s">
        <v>110</v>
      </c>
      <c r="E14" s="307" t="s">
        <v>107</v>
      </c>
      <c r="F14" s="308" t="s">
        <v>26</v>
      </c>
      <c r="G14" s="589">
        <v>2</v>
      </c>
      <c r="H14" s="204"/>
      <c r="I14" s="205"/>
    </row>
    <row r="15" spans="2:9">
      <c r="B15" s="592">
        <v>5</v>
      </c>
      <c r="C15" s="588"/>
      <c r="D15" s="307" t="s">
        <v>111</v>
      </c>
      <c r="E15" s="307" t="s">
        <v>107</v>
      </c>
      <c r="F15" s="308" t="s">
        <v>26</v>
      </c>
      <c r="G15" s="589">
        <v>2</v>
      </c>
      <c r="H15" s="204"/>
      <c r="I15" s="205"/>
    </row>
    <row r="16" spans="2:9">
      <c r="B16" s="592">
        <v>6</v>
      </c>
      <c r="C16" s="588"/>
      <c r="D16" s="307" t="s">
        <v>112</v>
      </c>
      <c r="E16" s="307" t="s">
        <v>108</v>
      </c>
      <c r="F16" s="308" t="s">
        <v>26</v>
      </c>
      <c r="G16" s="589">
        <v>11</v>
      </c>
      <c r="H16" s="204"/>
      <c r="I16" s="205"/>
    </row>
    <row r="17" spans="2:9">
      <c r="B17" s="592">
        <v>7</v>
      </c>
      <c r="C17" s="588"/>
      <c r="D17" s="307" t="s">
        <v>113</v>
      </c>
      <c r="E17" s="307" t="s">
        <v>59</v>
      </c>
      <c r="F17" s="308" t="s">
        <v>26</v>
      </c>
      <c r="G17" s="589">
        <v>3</v>
      </c>
      <c r="H17" s="204"/>
      <c r="I17" s="205"/>
    </row>
    <row r="18" spans="2:9">
      <c r="B18" s="592">
        <v>8</v>
      </c>
      <c r="C18" s="588"/>
      <c r="D18" s="307" t="s">
        <v>113</v>
      </c>
      <c r="E18" s="307" t="s">
        <v>114</v>
      </c>
      <c r="F18" s="308" t="s">
        <v>26</v>
      </c>
      <c r="G18" s="589">
        <v>1</v>
      </c>
      <c r="H18" s="204"/>
      <c r="I18" s="205"/>
    </row>
    <row r="19" spans="2:9">
      <c r="B19" s="592">
        <v>9</v>
      </c>
      <c r="C19" s="588"/>
      <c r="D19" s="307" t="s">
        <v>115</v>
      </c>
      <c r="E19" s="307" t="s">
        <v>114</v>
      </c>
      <c r="F19" s="308" t="s">
        <v>26</v>
      </c>
      <c r="G19" s="589">
        <v>6</v>
      </c>
      <c r="H19" s="204"/>
      <c r="I19" s="205"/>
    </row>
    <row r="20" spans="2:9">
      <c r="B20" s="592">
        <v>10</v>
      </c>
      <c r="C20" s="588"/>
      <c r="D20" s="307" t="s">
        <v>116</v>
      </c>
      <c r="E20" s="307" t="s">
        <v>117</v>
      </c>
      <c r="F20" s="308" t="s">
        <v>26</v>
      </c>
      <c r="G20" s="589">
        <v>2</v>
      </c>
      <c r="H20" s="204"/>
      <c r="I20" s="205"/>
    </row>
    <row r="21" spans="2:9">
      <c r="B21" s="593">
        <v>11</v>
      </c>
      <c r="C21" s="590"/>
      <c r="D21" s="172" t="s">
        <v>1523</v>
      </c>
      <c r="E21" s="172"/>
      <c r="F21" s="309" t="s">
        <v>26</v>
      </c>
      <c r="G21" s="589">
        <v>8</v>
      </c>
      <c r="H21" s="204"/>
      <c r="I21" s="205"/>
    </row>
    <row r="22" spans="2:9">
      <c r="B22" s="593">
        <v>12</v>
      </c>
      <c r="C22" s="590"/>
      <c r="D22" s="172" t="s">
        <v>1524</v>
      </c>
      <c r="E22" s="172"/>
      <c r="F22" s="309" t="s">
        <v>26</v>
      </c>
      <c r="G22" s="589">
        <v>9</v>
      </c>
      <c r="H22" s="204"/>
      <c r="I22" s="205"/>
    </row>
    <row r="23" spans="2:9" ht="14.45" customHeight="1">
      <c r="B23" s="592">
        <v>13</v>
      </c>
      <c r="C23" s="588"/>
      <c r="D23" s="307" t="s">
        <v>49</v>
      </c>
      <c r="E23" s="307"/>
      <c r="F23" s="308" t="s">
        <v>44</v>
      </c>
      <c r="G23" s="589">
        <v>1</v>
      </c>
      <c r="H23" s="204"/>
      <c r="I23" s="205"/>
    </row>
    <row r="24" spans="2:9">
      <c r="B24" s="592"/>
      <c r="C24" s="588"/>
      <c r="D24" s="306" t="s">
        <v>118</v>
      </c>
      <c r="E24" s="306"/>
      <c r="F24" s="308"/>
      <c r="G24" s="589"/>
      <c r="H24" s="204"/>
      <c r="I24" s="205"/>
    </row>
    <row r="25" spans="2:9" ht="51">
      <c r="B25" s="592">
        <v>14</v>
      </c>
      <c r="C25" s="588"/>
      <c r="D25" s="307" t="s">
        <v>1525</v>
      </c>
      <c r="E25" s="307" t="s">
        <v>1678</v>
      </c>
      <c r="F25" s="308" t="s">
        <v>44</v>
      </c>
      <c r="G25" s="589">
        <v>1</v>
      </c>
      <c r="H25" s="204"/>
      <c r="I25" s="205"/>
    </row>
    <row r="26" spans="2:9" ht="38.25">
      <c r="B26" s="592">
        <v>15</v>
      </c>
      <c r="C26" s="588"/>
      <c r="D26" s="307" t="s">
        <v>1526</v>
      </c>
      <c r="E26" s="307" t="s">
        <v>1678</v>
      </c>
      <c r="F26" s="308" t="s">
        <v>44</v>
      </c>
      <c r="G26" s="589">
        <v>17</v>
      </c>
      <c r="H26" s="204"/>
      <c r="I26" s="205"/>
    </row>
    <row r="27" spans="2:9" ht="38.25">
      <c r="B27" s="592">
        <v>16</v>
      </c>
      <c r="C27" s="588"/>
      <c r="D27" s="307" t="s">
        <v>119</v>
      </c>
      <c r="E27" s="307" t="s">
        <v>1679</v>
      </c>
      <c r="F27" s="308" t="s">
        <v>44</v>
      </c>
      <c r="G27" s="589">
        <v>1</v>
      </c>
      <c r="H27" s="204"/>
      <c r="I27" s="205"/>
    </row>
    <row r="28" spans="2:9" ht="25.5">
      <c r="B28" s="592">
        <v>17</v>
      </c>
      <c r="C28" s="588"/>
      <c r="D28" s="307" t="s">
        <v>120</v>
      </c>
      <c r="E28" s="307" t="s">
        <v>1719</v>
      </c>
      <c r="F28" s="308" t="s">
        <v>44</v>
      </c>
      <c r="G28" s="589">
        <v>12</v>
      </c>
      <c r="H28" s="204"/>
      <c r="I28" s="205"/>
    </row>
    <row r="29" spans="2:9" ht="25.5">
      <c r="B29" s="592">
        <v>18</v>
      </c>
      <c r="C29" s="588"/>
      <c r="D29" s="307" t="s">
        <v>121</v>
      </c>
      <c r="E29" s="307" t="s">
        <v>1680</v>
      </c>
      <c r="F29" s="308" t="s">
        <v>44</v>
      </c>
      <c r="G29" s="589">
        <v>4</v>
      </c>
      <c r="H29" s="204"/>
      <c r="I29" s="205"/>
    </row>
    <row r="30" spans="2:9" ht="13.9" customHeight="1">
      <c r="B30" s="592">
        <v>19</v>
      </c>
      <c r="C30" s="588"/>
      <c r="D30" s="307" t="s">
        <v>122</v>
      </c>
      <c r="E30" s="307" t="s">
        <v>1680</v>
      </c>
      <c r="F30" s="308" t="s">
        <v>44</v>
      </c>
      <c r="G30" s="589">
        <v>10</v>
      </c>
      <c r="H30" s="204"/>
      <c r="I30" s="205"/>
    </row>
    <row r="31" spans="2:9" s="224" customFormat="1">
      <c r="B31" s="67"/>
      <c r="C31" s="66"/>
      <c r="D31" s="34"/>
      <c r="E31" s="34"/>
      <c r="F31" s="35"/>
      <c r="G31" s="193"/>
      <c r="H31" s="222"/>
      <c r="I31" s="223"/>
    </row>
    <row r="32" spans="2:9">
      <c r="B32" s="225"/>
      <c r="C32" s="225"/>
      <c r="D32" s="226"/>
      <c r="E32" s="226"/>
      <c r="F32" s="226" t="s">
        <v>5</v>
      </c>
      <c r="G32" s="227"/>
      <c r="H32" s="204"/>
      <c r="I32" s="205"/>
    </row>
    <row r="34" spans="2:9" s="93" customFormat="1" ht="12.75" customHeight="1">
      <c r="C34" s="200" t="str">
        <f>'1,1'!C22</f>
        <v>Piezīmes:</v>
      </c>
    </row>
    <row r="35" spans="2:9" s="93" customFormat="1" ht="45" customHeight="1">
      <c r="B35"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5" s="802"/>
      <c r="D35" s="802"/>
      <c r="E35" s="802"/>
      <c r="F35" s="802"/>
      <c r="G35" s="802"/>
      <c r="H35" s="802"/>
      <c r="I35" s="802"/>
    </row>
  </sheetData>
  <mergeCells count="12">
    <mergeCell ref="B1:D1"/>
    <mergeCell ref="B2:I2"/>
    <mergeCell ref="D3:I3"/>
    <mergeCell ref="D4:I4"/>
    <mergeCell ref="D5:I5"/>
    <mergeCell ref="B7:B8"/>
    <mergeCell ref="C7:C8"/>
    <mergeCell ref="F7:F8"/>
    <mergeCell ref="G7:G8"/>
    <mergeCell ref="B35:I3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K105"/>
  <sheetViews>
    <sheetView showZeros="0" view="pageBreakPreview" topLeftCell="B1" zoomScale="80" zoomScaleNormal="100" zoomScaleSheetLayoutView="80" workbookViewId="0">
      <selection activeCell="B1" sqref="B1:D1"/>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20.14062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01" t="str">
        <f ca="1">MID(CELL("filename",B1), FIND("]", CELL("filename",B1))+ 1, 255)</f>
        <v>2,3</v>
      </c>
      <c r="G1" s="201"/>
      <c r="H1" s="201"/>
      <c r="I1" s="201"/>
    </row>
    <row r="2" spans="2:9" s="202" customFormat="1">
      <c r="B2" s="804" t="str">
        <f>D9</f>
        <v>Apkure</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c r="B9" s="251"/>
      <c r="C9" s="279">
        <v>0</v>
      </c>
      <c r="D9" s="825" t="s">
        <v>205</v>
      </c>
      <c r="E9" s="826"/>
      <c r="F9" s="230"/>
      <c r="G9" s="231"/>
      <c r="H9" s="204"/>
      <c r="I9" s="205"/>
    </row>
    <row r="10" spans="2:9" ht="38.25">
      <c r="B10" s="594">
        <v>1</v>
      </c>
      <c r="C10" s="281"/>
      <c r="D10" s="595" t="s">
        <v>1569</v>
      </c>
      <c r="E10" s="596" t="s">
        <v>1243</v>
      </c>
      <c r="F10" s="320" t="s">
        <v>26</v>
      </c>
      <c r="G10" s="320">
        <v>3</v>
      </c>
      <c r="H10" s="204"/>
      <c r="I10" s="205"/>
    </row>
    <row r="11" spans="2:9" ht="38.25">
      <c r="B11" s="597">
        <v>2</v>
      </c>
      <c r="C11" s="588"/>
      <c r="D11" s="307" t="s">
        <v>1570</v>
      </c>
      <c r="E11" s="307" t="s">
        <v>124</v>
      </c>
      <c r="F11" s="308" t="s">
        <v>26</v>
      </c>
      <c r="G11" s="589">
        <v>2</v>
      </c>
      <c r="H11" s="204"/>
      <c r="I11" s="205"/>
    </row>
    <row r="12" spans="2:9" ht="38.25">
      <c r="B12" s="594">
        <v>3</v>
      </c>
      <c r="C12" s="588"/>
      <c r="D12" s="307" t="s">
        <v>1570</v>
      </c>
      <c r="E12" s="307" t="s">
        <v>125</v>
      </c>
      <c r="F12" s="308" t="s">
        <v>26</v>
      </c>
      <c r="G12" s="589">
        <v>3</v>
      </c>
      <c r="H12" s="204"/>
      <c r="I12" s="205"/>
    </row>
    <row r="13" spans="2:9" ht="38.25">
      <c r="B13" s="597">
        <v>4</v>
      </c>
      <c r="C13" s="588"/>
      <c r="D13" s="307" t="s">
        <v>1570</v>
      </c>
      <c r="E13" s="307" t="s">
        <v>126</v>
      </c>
      <c r="F13" s="308" t="s">
        <v>26</v>
      </c>
      <c r="G13" s="589">
        <v>2</v>
      </c>
      <c r="H13" s="204"/>
      <c r="I13" s="205"/>
    </row>
    <row r="14" spans="2:9" ht="38.25">
      <c r="B14" s="594">
        <v>5</v>
      </c>
      <c r="C14" s="588"/>
      <c r="D14" s="595" t="s">
        <v>1570</v>
      </c>
      <c r="E14" s="596" t="s">
        <v>1244</v>
      </c>
      <c r="F14" s="598" t="s">
        <v>26</v>
      </c>
      <c r="G14" s="243">
        <v>1</v>
      </c>
      <c r="H14" s="204"/>
      <c r="I14" s="205"/>
    </row>
    <row r="15" spans="2:9">
      <c r="B15" s="597">
        <v>6</v>
      </c>
      <c r="C15" s="588"/>
      <c r="D15" s="307" t="s">
        <v>127</v>
      </c>
      <c r="E15" s="307" t="s">
        <v>128</v>
      </c>
      <c r="F15" s="308" t="s">
        <v>26</v>
      </c>
      <c r="G15" s="589">
        <v>11</v>
      </c>
      <c r="H15" s="204"/>
      <c r="I15" s="205"/>
    </row>
    <row r="16" spans="2:9">
      <c r="B16" s="594">
        <v>7</v>
      </c>
      <c r="C16" s="588"/>
      <c r="D16" s="307" t="s">
        <v>129</v>
      </c>
      <c r="E16" s="307" t="s">
        <v>128</v>
      </c>
      <c r="F16" s="308" t="s">
        <v>26</v>
      </c>
      <c r="G16" s="589">
        <v>11</v>
      </c>
      <c r="H16" s="204"/>
      <c r="I16" s="205"/>
    </row>
    <row r="17" spans="2:9">
      <c r="B17" s="597">
        <v>8</v>
      </c>
      <c r="C17" s="588"/>
      <c r="D17" s="307" t="s">
        <v>130</v>
      </c>
      <c r="E17" s="307" t="s">
        <v>128</v>
      </c>
      <c r="F17" s="308" t="s">
        <v>26</v>
      </c>
      <c r="G17" s="589">
        <v>11</v>
      </c>
      <c r="H17" s="204"/>
      <c r="I17" s="205"/>
    </row>
    <row r="18" spans="2:9">
      <c r="B18" s="594">
        <v>9</v>
      </c>
      <c r="C18" s="588"/>
      <c r="D18" s="595" t="s">
        <v>131</v>
      </c>
      <c r="E18" s="595" t="s">
        <v>1245</v>
      </c>
      <c r="F18" s="598" t="s">
        <v>44</v>
      </c>
      <c r="G18" s="243">
        <v>2</v>
      </c>
      <c r="H18" s="204"/>
      <c r="I18" s="205"/>
    </row>
    <row r="19" spans="2:9">
      <c r="B19" s="597">
        <v>10</v>
      </c>
      <c r="C19" s="588"/>
      <c r="D19" s="595" t="s">
        <v>132</v>
      </c>
      <c r="E19" s="595" t="s">
        <v>1246</v>
      </c>
      <c r="F19" s="598" t="s">
        <v>44</v>
      </c>
      <c r="G19" s="243">
        <v>6</v>
      </c>
      <c r="H19" s="204"/>
      <c r="I19" s="205"/>
    </row>
    <row r="20" spans="2:9">
      <c r="B20" s="594">
        <v>11</v>
      </c>
      <c r="C20" s="588"/>
      <c r="D20" s="307" t="s">
        <v>132</v>
      </c>
      <c r="E20" s="307" t="s">
        <v>133</v>
      </c>
      <c r="F20" s="308" t="s">
        <v>44</v>
      </c>
      <c r="G20" s="589">
        <v>4</v>
      </c>
      <c r="H20" s="204"/>
      <c r="I20" s="205"/>
    </row>
    <row r="21" spans="2:9" ht="40.15" customHeight="1">
      <c r="B21" s="597">
        <v>12</v>
      </c>
      <c r="C21" s="588"/>
      <c r="D21" s="307" t="s">
        <v>134</v>
      </c>
      <c r="E21" s="307" t="s">
        <v>1571</v>
      </c>
      <c r="F21" s="308" t="s">
        <v>44</v>
      </c>
      <c r="G21" s="589">
        <v>54</v>
      </c>
      <c r="H21" s="204"/>
      <c r="I21" s="205"/>
    </row>
    <row r="22" spans="2:9" ht="40.15" customHeight="1">
      <c r="B22" s="594">
        <v>13</v>
      </c>
      <c r="C22" s="588"/>
      <c r="D22" s="307" t="s">
        <v>134</v>
      </c>
      <c r="E22" s="307" t="s">
        <v>1572</v>
      </c>
      <c r="F22" s="308" t="s">
        <v>44</v>
      </c>
      <c r="G22" s="589">
        <v>15</v>
      </c>
      <c r="H22" s="204"/>
      <c r="I22" s="205"/>
    </row>
    <row r="23" spans="2:9" ht="40.9" customHeight="1">
      <c r="B23" s="597">
        <v>14</v>
      </c>
      <c r="C23" s="588"/>
      <c r="D23" s="307" t="s">
        <v>134</v>
      </c>
      <c r="E23" s="307" t="s">
        <v>1573</v>
      </c>
      <c r="F23" s="308" t="s">
        <v>44</v>
      </c>
      <c r="G23" s="589">
        <v>8</v>
      </c>
      <c r="H23" s="204"/>
      <c r="I23" s="205"/>
    </row>
    <row r="24" spans="2:9">
      <c r="B24" s="594">
        <v>15</v>
      </c>
      <c r="C24" s="588"/>
      <c r="D24" s="307" t="s">
        <v>135</v>
      </c>
      <c r="E24" s="307"/>
      <c r="F24" s="308" t="s">
        <v>44</v>
      </c>
      <c r="G24" s="589">
        <v>1</v>
      </c>
      <c r="H24" s="204"/>
      <c r="I24" s="205"/>
    </row>
    <row r="25" spans="2:9">
      <c r="B25" s="597">
        <v>16</v>
      </c>
      <c r="C25" s="588"/>
      <c r="D25" s="307" t="s">
        <v>136</v>
      </c>
      <c r="E25" s="307"/>
      <c r="F25" s="308" t="s">
        <v>44</v>
      </c>
      <c r="G25" s="589">
        <v>1</v>
      </c>
      <c r="H25" s="204"/>
      <c r="I25" s="205"/>
    </row>
    <row r="26" spans="2:9">
      <c r="B26" s="594">
        <v>17</v>
      </c>
      <c r="C26" s="588"/>
      <c r="D26" s="307" t="s">
        <v>137</v>
      </c>
      <c r="E26" s="307"/>
      <c r="F26" s="308" t="s">
        <v>44</v>
      </c>
      <c r="G26" s="589">
        <v>1</v>
      </c>
      <c r="H26" s="204"/>
      <c r="I26" s="205"/>
    </row>
    <row r="27" spans="2:9">
      <c r="B27" s="597">
        <v>18</v>
      </c>
      <c r="C27" s="588"/>
      <c r="D27" s="307" t="s">
        <v>138</v>
      </c>
      <c r="E27" s="307"/>
      <c r="F27" s="308" t="s">
        <v>44</v>
      </c>
      <c r="G27" s="589">
        <v>1</v>
      </c>
      <c r="H27" s="204"/>
      <c r="I27" s="205"/>
    </row>
    <row r="28" spans="2:9" ht="38.25">
      <c r="B28" s="594">
        <v>19</v>
      </c>
      <c r="C28" s="588"/>
      <c r="D28" s="307" t="s">
        <v>1574</v>
      </c>
      <c r="E28" s="307"/>
      <c r="F28" s="308" t="s">
        <v>44</v>
      </c>
      <c r="G28" s="589">
        <v>20</v>
      </c>
      <c r="H28" s="204"/>
      <c r="I28" s="205"/>
    </row>
    <row r="29" spans="2:9" ht="25.5">
      <c r="B29" s="597">
        <v>20</v>
      </c>
      <c r="C29" s="588"/>
      <c r="D29" s="307" t="s">
        <v>1635</v>
      </c>
      <c r="E29" s="307"/>
      <c r="F29" s="308" t="s">
        <v>44</v>
      </c>
      <c r="G29" s="589">
        <v>20</v>
      </c>
      <c r="H29" s="204"/>
      <c r="I29" s="205"/>
    </row>
    <row r="30" spans="2:9" ht="25.5">
      <c r="B30" s="594">
        <v>21</v>
      </c>
      <c r="C30" s="588"/>
      <c r="D30" s="307" t="s">
        <v>1575</v>
      </c>
      <c r="E30" s="307"/>
      <c r="F30" s="308" t="s">
        <v>44</v>
      </c>
      <c r="G30" s="589">
        <v>20</v>
      </c>
      <c r="H30" s="204"/>
      <c r="I30" s="205"/>
    </row>
    <row r="31" spans="2:9" ht="25.5">
      <c r="B31" s="597">
        <v>22</v>
      </c>
      <c r="C31" s="588"/>
      <c r="D31" s="307" t="s">
        <v>139</v>
      </c>
      <c r="E31" s="307"/>
      <c r="F31" s="308" t="s">
        <v>44</v>
      </c>
      <c r="G31" s="589">
        <v>1</v>
      </c>
      <c r="H31" s="204"/>
      <c r="I31" s="205"/>
    </row>
    <row r="32" spans="2:9" ht="25.5">
      <c r="B32" s="594">
        <v>23</v>
      </c>
      <c r="C32" s="588"/>
      <c r="D32" s="599" t="s">
        <v>1247</v>
      </c>
      <c r="E32" s="600" t="s">
        <v>1576</v>
      </c>
      <c r="F32" s="308" t="s">
        <v>44</v>
      </c>
      <c r="G32" s="589">
        <v>3</v>
      </c>
      <c r="H32" s="204"/>
      <c r="I32" s="205"/>
    </row>
    <row r="33" spans="2:9" ht="38.25">
      <c r="B33" s="597">
        <v>24</v>
      </c>
      <c r="C33" s="588"/>
      <c r="D33" s="599" t="s">
        <v>1248</v>
      </c>
      <c r="E33" s="600" t="s">
        <v>1577</v>
      </c>
      <c r="F33" s="308" t="s">
        <v>44</v>
      </c>
      <c r="G33" s="589">
        <v>3</v>
      </c>
      <c r="H33" s="204"/>
      <c r="I33" s="205"/>
    </row>
    <row r="34" spans="2:9" ht="25.5">
      <c r="B34" s="594">
        <v>25</v>
      </c>
      <c r="C34" s="588"/>
      <c r="D34" s="601" t="s">
        <v>140</v>
      </c>
      <c r="E34" s="602" t="s">
        <v>1578</v>
      </c>
      <c r="F34" s="598" t="s">
        <v>26</v>
      </c>
      <c r="G34" s="243">
        <v>1</v>
      </c>
      <c r="H34" s="204"/>
      <c r="I34" s="205"/>
    </row>
    <row r="35" spans="2:9" ht="25.5">
      <c r="B35" s="597">
        <v>26</v>
      </c>
      <c r="C35" s="588"/>
      <c r="D35" s="307" t="s">
        <v>140</v>
      </c>
      <c r="E35" s="307" t="s">
        <v>1579</v>
      </c>
      <c r="F35" s="308" t="s">
        <v>26</v>
      </c>
      <c r="G35" s="589">
        <v>1</v>
      </c>
      <c r="H35" s="204"/>
      <c r="I35" s="205"/>
    </row>
    <row r="36" spans="2:9" ht="25.5">
      <c r="B36" s="594">
        <v>27</v>
      </c>
      <c r="C36" s="588"/>
      <c r="D36" s="307" t="s">
        <v>140</v>
      </c>
      <c r="E36" s="307" t="s">
        <v>1580</v>
      </c>
      <c r="F36" s="308" t="s">
        <v>26</v>
      </c>
      <c r="G36" s="589">
        <v>2</v>
      </c>
      <c r="H36" s="204"/>
      <c r="I36" s="205"/>
    </row>
    <row r="37" spans="2:9" ht="25.5">
      <c r="B37" s="597">
        <v>28</v>
      </c>
      <c r="C37" s="588"/>
      <c r="D37" s="601" t="s">
        <v>1636</v>
      </c>
      <c r="E37" s="603" t="s">
        <v>1249</v>
      </c>
      <c r="F37" s="598" t="s">
        <v>44</v>
      </c>
      <c r="G37" s="243">
        <v>1</v>
      </c>
      <c r="H37" s="204"/>
      <c r="I37" s="205"/>
    </row>
    <row r="38" spans="2:9" ht="25.5">
      <c r="B38" s="594">
        <v>29</v>
      </c>
      <c r="C38" s="588"/>
      <c r="D38" s="307" t="s">
        <v>1636</v>
      </c>
      <c r="E38" s="307" t="s">
        <v>142</v>
      </c>
      <c r="F38" s="308" t="s">
        <v>44</v>
      </c>
      <c r="G38" s="589">
        <v>1</v>
      </c>
      <c r="H38" s="204"/>
      <c r="I38" s="205"/>
    </row>
    <row r="39" spans="2:9" ht="25.5">
      <c r="B39" s="597">
        <v>30</v>
      </c>
      <c r="C39" s="588"/>
      <c r="D39" s="307" t="s">
        <v>1636</v>
      </c>
      <c r="E39" s="307" t="s">
        <v>143</v>
      </c>
      <c r="F39" s="308" t="s">
        <v>44</v>
      </c>
      <c r="G39" s="589">
        <v>2</v>
      </c>
      <c r="H39" s="204"/>
      <c r="I39" s="205"/>
    </row>
    <row r="40" spans="2:9" ht="15" customHeight="1">
      <c r="B40" s="594">
        <v>31</v>
      </c>
      <c r="C40" s="588"/>
      <c r="D40" s="307" t="s">
        <v>144</v>
      </c>
      <c r="E40" s="307" t="s">
        <v>145</v>
      </c>
      <c r="F40" s="308" t="s">
        <v>146</v>
      </c>
      <c r="G40" s="589">
        <v>450</v>
      </c>
      <c r="H40" s="204"/>
      <c r="I40" s="205"/>
    </row>
    <row r="41" spans="2:9" ht="15" customHeight="1">
      <c r="B41" s="597">
        <v>32</v>
      </c>
      <c r="C41" s="588"/>
      <c r="D41" s="307" t="s">
        <v>144</v>
      </c>
      <c r="E41" s="307" t="s">
        <v>147</v>
      </c>
      <c r="F41" s="308" t="s">
        <v>146</v>
      </c>
      <c r="G41" s="589">
        <v>370</v>
      </c>
      <c r="H41" s="204"/>
      <c r="I41" s="205"/>
    </row>
    <row r="42" spans="2:9" ht="14.45" customHeight="1">
      <c r="B42" s="594">
        <v>33</v>
      </c>
      <c r="C42" s="588"/>
      <c r="D42" s="307" t="s">
        <v>144</v>
      </c>
      <c r="E42" s="307" t="s">
        <v>148</v>
      </c>
      <c r="F42" s="308" t="s">
        <v>146</v>
      </c>
      <c r="G42" s="589">
        <v>230</v>
      </c>
      <c r="H42" s="204"/>
      <c r="I42" s="205"/>
    </row>
    <row r="43" spans="2:9" ht="13.9" customHeight="1">
      <c r="B43" s="597">
        <v>34</v>
      </c>
      <c r="C43" s="588"/>
      <c r="D43" s="307" t="s">
        <v>144</v>
      </c>
      <c r="E43" s="307" t="s">
        <v>149</v>
      </c>
      <c r="F43" s="308" t="s">
        <v>146</v>
      </c>
      <c r="G43" s="589">
        <v>280</v>
      </c>
      <c r="H43" s="204"/>
      <c r="I43" s="205"/>
    </row>
    <row r="44" spans="2:9" ht="12.6" customHeight="1">
      <c r="B44" s="594">
        <v>35</v>
      </c>
      <c r="C44" s="588"/>
      <c r="D44" s="307" t="s">
        <v>144</v>
      </c>
      <c r="E44" s="307" t="s">
        <v>150</v>
      </c>
      <c r="F44" s="308" t="s">
        <v>146</v>
      </c>
      <c r="G44" s="589">
        <v>40</v>
      </c>
      <c r="H44" s="204"/>
      <c r="I44" s="205"/>
    </row>
    <row r="45" spans="2:9" ht="13.9" customHeight="1">
      <c r="B45" s="597">
        <v>36</v>
      </c>
      <c r="C45" s="588"/>
      <c r="D45" s="307" t="s">
        <v>144</v>
      </c>
      <c r="E45" s="307" t="s">
        <v>151</v>
      </c>
      <c r="F45" s="308" t="s">
        <v>146</v>
      </c>
      <c r="G45" s="589">
        <v>40</v>
      </c>
      <c r="H45" s="204"/>
      <c r="I45" s="205"/>
    </row>
    <row r="46" spans="2:9" ht="14.45" customHeight="1">
      <c r="B46" s="594">
        <v>37</v>
      </c>
      <c r="C46" s="588"/>
      <c r="D46" s="307" t="s">
        <v>144</v>
      </c>
      <c r="E46" s="307" t="s">
        <v>152</v>
      </c>
      <c r="F46" s="308" t="s">
        <v>146</v>
      </c>
      <c r="G46" s="589">
        <v>20</v>
      </c>
      <c r="H46" s="204"/>
      <c r="I46" s="205"/>
    </row>
    <row r="47" spans="2:9">
      <c r="B47" s="597">
        <v>38</v>
      </c>
      <c r="C47" s="588"/>
      <c r="D47" s="307" t="s">
        <v>153</v>
      </c>
      <c r="E47" s="307" t="s">
        <v>128</v>
      </c>
      <c r="F47" s="308" t="s">
        <v>146</v>
      </c>
      <c r="G47" s="589">
        <v>5</v>
      </c>
      <c r="H47" s="204"/>
      <c r="I47" s="205"/>
    </row>
    <row r="48" spans="2:9">
      <c r="B48" s="594">
        <v>39</v>
      </c>
      <c r="C48" s="588"/>
      <c r="D48" s="307" t="s">
        <v>153</v>
      </c>
      <c r="E48" s="307" t="s">
        <v>154</v>
      </c>
      <c r="F48" s="308" t="s">
        <v>146</v>
      </c>
      <c r="G48" s="589">
        <v>70</v>
      </c>
      <c r="H48" s="204"/>
      <c r="I48" s="205"/>
    </row>
    <row r="49" spans="2:9">
      <c r="B49" s="597">
        <v>40</v>
      </c>
      <c r="C49" s="588"/>
      <c r="D49" s="307" t="s">
        <v>153</v>
      </c>
      <c r="E49" s="307" t="s">
        <v>155</v>
      </c>
      <c r="F49" s="308" t="s">
        <v>146</v>
      </c>
      <c r="G49" s="589">
        <v>90</v>
      </c>
      <c r="H49" s="204"/>
      <c r="I49" s="205"/>
    </row>
    <row r="50" spans="2:9">
      <c r="B50" s="594">
        <v>41</v>
      </c>
      <c r="C50" s="588"/>
      <c r="D50" s="307" t="s">
        <v>153</v>
      </c>
      <c r="E50" s="307" t="s">
        <v>156</v>
      </c>
      <c r="F50" s="308" t="s">
        <v>146</v>
      </c>
      <c r="G50" s="589">
        <v>50</v>
      </c>
      <c r="H50" s="204"/>
      <c r="I50" s="205"/>
    </row>
    <row r="51" spans="2:9">
      <c r="B51" s="597">
        <v>42</v>
      </c>
      <c r="C51" s="588"/>
      <c r="D51" s="307" t="s">
        <v>153</v>
      </c>
      <c r="E51" s="307" t="s">
        <v>157</v>
      </c>
      <c r="F51" s="308" t="s">
        <v>146</v>
      </c>
      <c r="G51" s="589">
        <v>15</v>
      </c>
      <c r="H51" s="204"/>
      <c r="I51" s="205"/>
    </row>
    <row r="52" spans="2:9">
      <c r="B52" s="594">
        <v>43</v>
      </c>
      <c r="C52" s="588"/>
      <c r="D52" s="307" t="s">
        <v>153</v>
      </c>
      <c r="E52" s="307" t="s">
        <v>158</v>
      </c>
      <c r="F52" s="308" t="s">
        <v>146</v>
      </c>
      <c r="G52" s="589">
        <v>30</v>
      </c>
      <c r="H52" s="204"/>
      <c r="I52" s="205"/>
    </row>
    <row r="53" spans="2:9">
      <c r="B53" s="597">
        <v>44</v>
      </c>
      <c r="C53" s="588"/>
      <c r="D53" s="307" t="s">
        <v>153</v>
      </c>
      <c r="E53" s="307" t="s">
        <v>159</v>
      </c>
      <c r="F53" s="308" t="s">
        <v>146</v>
      </c>
      <c r="G53" s="589">
        <v>160</v>
      </c>
      <c r="H53" s="204"/>
      <c r="I53" s="205"/>
    </row>
    <row r="54" spans="2:9">
      <c r="B54" s="594">
        <v>45</v>
      </c>
      <c r="C54" s="588"/>
      <c r="D54" s="307" t="s">
        <v>160</v>
      </c>
      <c r="E54" s="307" t="s">
        <v>161</v>
      </c>
      <c r="F54" s="308" t="s">
        <v>146</v>
      </c>
      <c r="G54" s="589">
        <v>4</v>
      </c>
      <c r="H54" s="204"/>
      <c r="I54" s="205"/>
    </row>
    <row r="55" spans="2:9">
      <c r="B55" s="597">
        <v>46</v>
      </c>
      <c r="C55" s="588"/>
      <c r="D55" s="307" t="s">
        <v>162</v>
      </c>
      <c r="E55" s="307" t="s">
        <v>163</v>
      </c>
      <c r="F55" s="308" t="s">
        <v>44</v>
      </c>
      <c r="G55" s="589">
        <v>2</v>
      </c>
      <c r="H55" s="204"/>
      <c r="I55" s="205"/>
    </row>
    <row r="56" spans="2:9">
      <c r="B56" s="594">
        <v>47</v>
      </c>
      <c r="C56" s="588"/>
      <c r="D56" s="307" t="s">
        <v>162</v>
      </c>
      <c r="E56" s="307" t="s">
        <v>164</v>
      </c>
      <c r="F56" s="308" t="s">
        <v>44</v>
      </c>
      <c r="G56" s="589">
        <v>8</v>
      </c>
      <c r="H56" s="204"/>
      <c r="I56" s="205"/>
    </row>
    <row r="57" spans="2:9">
      <c r="B57" s="597">
        <v>48</v>
      </c>
      <c r="C57" s="588"/>
      <c r="D57" s="307" t="s">
        <v>162</v>
      </c>
      <c r="E57" s="307" t="s">
        <v>165</v>
      </c>
      <c r="F57" s="308" t="s">
        <v>44</v>
      </c>
      <c r="G57" s="589">
        <v>2</v>
      </c>
      <c r="H57" s="204"/>
      <c r="I57" s="205"/>
    </row>
    <row r="58" spans="2:9">
      <c r="B58" s="594">
        <v>49</v>
      </c>
      <c r="C58" s="588"/>
      <c r="D58" s="307" t="s">
        <v>162</v>
      </c>
      <c r="E58" s="307" t="s">
        <v>166</v>
      </c>
      <c r="F58" s="308" t="s">
        <v>44</v>
      </c>
      <c r="G58" s="589">
        <v>2</v>
      </c>
      <c r="H58" s="204"/>
      <c r="I58" s="205"/>
    </row>
    <row r="59" spans="2:9">
      <c r="B59" s="597">
        <v>50</v>
      </c>
      <c r="C59" s="588"/>
      <c r="D59" s="307" t="s">
        <v>162</v>
      </c>
      <c r="E59" s="307" t="s">
        <v>168</v>
      </c>
      <c r="F59" s="308" t="s">
        <v>44</v>
      </c>
      <c r="G59" s="589">
        <v>2</v>
      </c>
      <c r="H59" s="204"/>
      <c r="I59" s="205"/>
    </row>
    <row r="60" spans="2:9">
      <c r="B60" s="594">
        <v>51</v>
      </c>
      <c r="C60" s="588"/>
      <c r="D60" s="307" t="s">
        <v>169</v>
      </c>
      <c r="E60" s="307" t="s">
        <v>128</v>
      </c>
      <c r="F60" s="308" t="s">
        <v>26</v>
      </c>
      <c r="G60" s="589">
        <v>3</v>
      </c>
      <c r="H60" s="204"/>
      <c r="I60" s="205"/>
    </row>
    <row r="61" spans="2:9">
      <c r="B61" s="597">
        <v>52</v>
      </c>
      <c r="C61" s="588"/>
      <c r="D61" s="307" t="s">
        <v>169</v>
      </c>
      <c r="E61" s="307" t="s">
        <v>154</v>
      </c>
      <c r="F61" s="308" t="s">
        <v>26</v>
      </c>
      <c r="G61" s="589">
        <v>9</v>
      </c>
      <c r="H61" s="204"/>
      <c r="I61" s="205"/>
    </row>
    <row r="62" spans="2:9">
      <c r="B62" s="594">
        <v>53</v>
      </c>
      <c r="C62" s="588"/>
      <c r="D62" s="307" t="s">
        <v>169</v>
      </c>
      <c r="E62" s="307" t="s">
        <v>170</v>
      </c>
      <c r="F62" s="308" t="s">
        <v>26</v>
      </c>
      <c r="G62" s="589">
        <v>4</v>
      </c>
      <c r="H62" s="204"/>
      <c r="I62" s="205"/>
    </row>
    <row r="63" spans="2:9">
      <c r="B63" s="597">
        <v>54</v>
      </c>
      <c r="C63" s="588"/>
      <c r="D63" s="307" t="s">
        <v>169</v>
      </c>
      <c r="E63" s="307" t="s">
        <v>155</v>
      </c>
      <c r="F63" s="308" t="s">
        <v>26</v>
      </c>
      <c r="G63" s="589">
        <v>2</v>
      </c>
      <c r="H63" s="204"/>
      <c r="I63" s="205"/>
    </row>
    <row r="64" spans="2:9">
      <c r="B64" s="594">
        <v>55</v>
      </c>
      <c r="C64" s="588"/>
      <c r="D64" s="307" t="s">
        <v>169</v>
      </c>
      <c r="E64" s="307" t="s">
        <v>157</v>
      </c>
      <c r="F64" s="308" t="s">
        <v>26</v>
      </c>
      <c r="G64" s="589">
        <v>8</v>
      </c>
      <c r="H64" s="204"/>
      <c r="I64" s="205"/>
    </row>
    <row r="65" spans="2:9">
      <c r="B65" s="597">
        <v>56</v>
      </c>
      <c r="C65" s="588"/>
      <c r="D65" s="307" t="s">
        <v>169</v>
      </c>
      <c r="E65" s="307" t="s">
        <v>159</v>
      </c>
      <c r="F65" s="308" t="s">
        <v>26</v>
      </c>
      <c r="G65" s="589">
        <v>2</v>
      </c>
      <c r="H65" s="204"/>
      <c r="I65" s="205"/>
    </row>
    <row r="66" spans="2:9">
      <c r="B66" s="594">
        <v>57</v>
      </c>
      <c r="C66" s="588"/>
      <c r="D66" s="307" t="s">
        <v>171</v>
      </c>
      <c r="E66" s="307" t="s">
        <v>128</v>
      </c>
      <c r="F66" s="308" t="s">
        <v>26</v>
      </c>
      <c r="G66" s="589">
        <v>16</v>
      </c>
      <c r="H66" s="204"/>
      <c r="I66" s="205"/>
    </row>
    <row r="67" spans="2:9">
      <c r="B67" s="597">
        <v>58</v>
      </c>
      <c r="C67" s="588"/>
      <c r="D67" s="595" t="s">
        <v>172</v>
      </c>
      <c r="E67" s="595" t="s">
        <v>128</v>
      </c>
      <c r="F67" s="598" t="s">
        <v>26</v>
      </c>
      <c r="G67" s="243">
        <v>1</v>
      </c>
      <c r="H67" s="204"/>
      <c r="I67" s="205"/>
    </row>
    <row r="68" spans="2:9">
      <c r="B68" s="594">
        <v>59</v>
      </c>
      <c r="C68" s="588"/>
      <c r="D68" s="307" t="s">
        <v>172</v>
      </c>
      <c r="E68" s="307" t="s">
        <v>154</v>
      </c>
      <c r="F68" s="308" t="s">
        <v>26</v>
      </c>
      <c r="G68" s="589">
        <v>2</v>
      </c>
      <c r="H68" s="204"/>
      <c r="I68" s="205"/>
    </row>
    <row r="69" spans="2:9">
      <c r="B69" s="597">
        <v>60</v>
      </c>
      <c r="C69" s="588"/>
      <c r="D69" s="595" t="s">
        <v>172</v>
      </c>
      <c r="E69" s="595" t="s">
        <v>170</v>
      </c>
      <c r="F69" s="598" t="s">
        <v>26</v>
      </c>
      <c r="G69" s="243">
        <v>1</v>
      </c>
      <c r="H69" s="204"/>
      <c r="I69" s="205"/>
    </row>
    <row r="70" spans="2:9">
      <c r="B70" s="594">
        <v>61</v>
      </c>
      <c r="C70" s="588"/>
      <c r="D70" s="307" t="s">
        <v>172</v>
      </c>
      <c r="E70" s="307" t="s">
        <v>155</v>
      </c>
      <c r="F70" s="308" t="s">
        <v>26</v>
      </c>
      <c r="G70" s="589">
        <v>2</v>
      </c>
      <c r="H70" s="204"/>
      <c r="I70" s="205"/>
    </row>
    <row r="71" spans="2:9">
      <c r="B71" s="597">
        <v>62</v>
      </c>
      <c r="C71" s="588"/>
      <c r="D71" s="307" t="s">
        <v>172</v>
      </c>
      <c r="E71" s="307" t="s">
        <v>157</v>
      </c>
      <c r="F71" s="308" t="s">
        <v>26</v>
      </c>
      <c r="G71" s="589">
        <v>2</v>
      </c>
      <c r="H71" s="204"/>
      <c r="I71" s="205"/>
    </row>
    <row r="72" spans="2:9">
      <c r="B72" s="594">
        <v>63</v>
      </c>
      <c r="C72" s="588"/>
      <c r="D72" s="595" t="s">
        <v>173</v>
      </c>
      <c r="E72" s="595" t="s">
        <v>154</v>
      </c>
      <c r="F72" s="598" t="s">
        <v>26</v>
      </c>
      <c r="G72" s="243">
        <v>1</v>
      </c>
      <c r="H72" s="204"/>
      <c r="I72" s="205"/>
    </row>
    <row r="73" spans="2:9">
      <c r="B73" s="597">
        <v>64</v>
      </c>
      <c r="C73" s="588"/>
      <c r="D73" s="595" t="s">
        <v>173</v>
      </c>
      <c r="E73" s="595" t="s">
        <v>170</v>
      </c>
      <c r="F73" s="598" t="s">
        <v>26</v>
      </c>
      <c r="G73" s="243">
        <v>1</v>
      </c>
      <c r="H73" s="204"/>
      <c r="I73" s="205"/>
    </row>
    <row r="74" spans="2:9">
      <c r="B74" s="594">
        <v>65</v>
      </c>
      <c r="C74" s="588"/>
      <c r="D74" s="307" t="s">
        <v>173</v>
      </c>
      <c r="E74" s="307" t="s">
        <v>157</v>
      </c>
      <c r="F74" s="308" t="s">
        <v>26</v>
      </c>
      <c r="G74" s="589">
        <v>2</v>
      </c>
      <c r="H74" s="204"/>
      <c r="I74" s="205"/>
    </row>
    <row r="75" spans="2:9">
      <c r="B75" s="597">
        <v>66</v>
      </c>
      <c r="C75" s="588"/>
      <c r="D75" s="307" t="s">
        <v>174</v>
      </c>
      <c r="E75" s="307" t="s">
        <v>175</v>
      </c>
      <c r="F75" s="308" t="s">
        <v>26</v>
      </c>
      <c r="G75" s="589">
        <v>8</v>
      </c>
      <c r="H75" s="204"/>
      <c r="I75" s="205"/>
    </row>
    <row r="76" spans="2:9">
      <c r="B76" s="594">
        <v>67</v>
      </c>
      <c r="C76" s="588"/>
      <c r="D76" s="307" t="s">
        <v>176</v>
      </c>
      <c r="E76" s="307" t="s">
        <v>177</v>
      </c>
      <c r="F76" s="308" t="s">
        <v>26</v>
      </c>
      <c r="G76" s="589">
        <v>12</v>
      </c>
      <c r="H76" s="204"/>
      <c r="I76" s="205"/>
    </row>
    <row r="77" spans="2:9">
      <c r="B77" s="597">
        <v>68</v>
      </c>
      <c r="C77" s="588"/>
      <c r="D77" s="307" t="s">
        <v>178</v>
      </c>
      <c r="E77" s="307" t="s">
        <v>128</v>
      </c>
      <c r="F77" s="308" t="s">
        <v>26</v>
      </c>
      <c r="G77" s="589">
        <v>12</v>
      </c>
      <c r="H77" s="204"/>
      <c r="I77" s="205"/>
    </row>
    <row r="78" spans="2:9">
      <c r="B78" s="594">
        <v>69</v>
      </c>
      <c r="C78" s="588"/>
      <c r="D78" s="307" t="s">
        <v>179</v>
      </c>
      <c r="E78" s="307" t="s">
        <v>128</v>
      </c>
      <c r="F78" s="308" t="s">
        <v>26</v>
      </c>
      <c r="G78" s="589">
        <v>12</v>
      </c>
      <c r="H78" s="204"/>
      <c r="I78" s="205"/>
    </row>
    <row r="79" spans="2:9">
      <c r="B79" s="597">
        <v>70</v>
      </c>
      <c r="C79" s="588"/>
      <c r="D79" s="307" t="s">
        <v>180</v>
      </c>
      <c r="E79" s="307" t="s">
        <v>181</v>
      </c>
      <c r="F79" s="308" t="s">
        <v>146</v>
      </c>
      <c r="G79" s="589">
        <v>470</v>
      </c>
      <c r="H79" s="204"/>
      <c r="I79" s="205"/>
    </row>
    <row r="80" spans="2:9">
      <c r="B80" s="594">
        <v>71</v>
      </c>
      <c r="C80" s="588"/>
      <c r="D80" s="307" t="s">
        <v>180</v>
      </c>
      <c r="E80" s="307" t="s">
        <v>182</v>
      </c>
      <c r="F80" s="308" t="s">
        <v>146</v>
      </c>
      <c r="G80" s="589">
        <v>387</v>
      </c>
      <c r="H80" s="204"/>
      <c r="I80" s="205"/>
    </row>
    <row r="81" spans="2:9">
      <c r="B81" s="597">
        <v>72</v>
      </c>
      <c r="C81" s="588"/>
      <c r="D81" s="307" t="s">
        <v>180</v>
      </c>
      <c r="E81" s="307" t="s">
        <v>183</v>
      </c>
      <c r="F81" s="308" t="s">
        <v>146</v>
      </c>
      <c r="G81" s="589">
        <v>240</v>
      </c>
      <c r="H81" s="204"/>
      <c r="I81" s="205"/>
    </row>
    <row r="82" spans="2:9">
      <c r="B82" s="594">
        <v>73</v>
      </c>
      <c r="C82" s="588"/>
      <c r="D82" s="307" t="s">
        <v>180</v>
      </c>
      <c r="E82" s="307" t="s">
        <v>184</v>
      </c>
      <c r="F82" s="308" t="s">
        <v>146</v>
      </c>
      <c r="G82" s="589">
        <v>300</v>
      </c>
      <c r="H82" s="204"/>
      <c r="I82" s="205"/>
    </row>
    <row r="83" spans="2:9">
      <c r="B83" s="597">
        <v>74</v>
      </c>
      <c r="C83" s="588"/>
      <c r="D83" s="307" t="s">
        <v>185</v>
      </c>
      <c r="E83" s="307" t="s">
        <v>186</v>
      </c>
      <c r="F83" s="308" t="s">
        <v>146</v>
      </c>
      <c r="G83" s="589">
        <v>5</v>
      </c>
      <c r="H83" s="204"/>
      <c r="I83" s="205"/>
    </row>
    <row r="84" spans="2:9">
      <c r="B84" s="594">
        <v>75</v>
      </c>
      <c r="C84" s="588"/>
      <c r="D84" s="307" t="s">
        <v>185</v>
      </c>
      <c r="E84" s="307" t="s">
        <v>187</v>
      </c>
      <c r="F84" s="308" t="s">
        <v>146</v>
      </c>
      <c r="G84" s="589">
        <v>80</v>
      </c>
      <c r="H84" s="204"/>
      <c r="I84" s="205"/>
    </row>
    <row r="85" spans="2:9">
      <c r="B85" s="597">
        <v>76</v>
      </c>
      <c r="C85" s="588"/>
      <c r="D85" s="307" t="s">
        <v>185</v>
      </c>
      <c r="E85" s="307" t="s">
        <v>188</v>
      </c>
      <c r="F85" s="308" t="s">
        <v>146</v>
      </c>
      <c r="G85" s="589">
        <v>150</v>
      </c>
      <c r="H85" s="204"/>
      <c r="I85" s="205"/>
    </row>
    <row r="86" spans="2:9">
      <c r="B86" s="594">
        <v>77</v>
      </c>
      <c r="C86" s="588"/>
      <c r="D86" s="307" t="s">
        <v>185</v>
      </c>
      <c r="E86" s="307" t="s">
        <v>189</v>
      </c>
      <c r="F86" s="308" t="s">
        <v>146</v>
      </c>
      <c r="G86" s="589">
        <v>55</v>
      </c>
      <c r="H86" s="204"/>
      <c r="I86" s="205"/>
    </row>
    <row r="87" spans="2:9">
      <c r="B87" s="597">
        <v>78</v>
      </c>
      <c r="C87" s="588"/>
      <c r="D87" s="307" t="s">
        <v>185</v>
      </c>
      <c r="E87" s="307" t="s">
        <v>190</v>
      </c>
      <c r="F87" s="308" t="s">
        <v>146</v>
      </c>
      <c r="G87" s="589">
        <v>45</v>
      </c>
      <c r="H87" s="204"/>
      <c r="I87" s="205"/>
    </row>
    <row r="88" spans="2:9">
      <c r="B88" s="594">
        <v>79</v>
      </c>
      <c r="C88" s="588"/>
      <c r="D88" s="307" t="s">
        <v>185</v>
      </c>
      <c r="E88" s="307" t="s">
        <v>191</v>
      </c>
      <c r="F88" s="308" t="s">
        <v>146</v>
      </c>
      <c r="G88" s="589">
        <v>20</v>
      </c>
      <c r="H88" s="204"/>
      <c r="I88" s="205"/>
    </row>
    <row r="89" spans="2:9">
      <c r="B89" s="597">
        <v>80</v>
      </c>
      <c r="C89" s="588"/>
      <c r="D89" s="307" t="s">
        <v>185</v>
      </c>
      <c r="E89" s="307" t="s">
        <v>192</v>
      </c>
      <c r="F89" s="308" t="s">
        <v>146</v>
      </c>
      <c r="G89" s="589">
        <v>25</v>
      </c>
      <c r="H89" s="204"/>
      <c r="I89" s="205"/>
    </row>
    <row r="90" spans="2:9">
      <c r="B90" s="594">
        <v>81</v>
      </c>
      <c r="C90" s="588"/>
      <c r="D90" s="307" t="s">
        <v>185</v>
      </c>
      <c r="E90" s="307" t="s">
        <v>193</v>
      </c>
      <c r="F90" s="308" t="s">
        <v>146</v>
      </c>
      <c r="G90" s="589">
        <v>35</v>
      </c>
      <c r="H90" s="204"/>
      <c r="I90" s="205"/>
    </row>
    <row r="91" spans="2:9">
      <c r="B91" s="597">
        <v>82</v>
      </c>
      <c r="C91" s="588"/>
      <c r="D91" s="307" t="s">
        <v>185</v>
      </c>
      <c r="E91" s="307" t="s">
        <v>194</v>
      </c>
      <c r="F91" s="308" t="s">
        <v>146</v>
      </c>
      <c r="G91" s="589">
        <v>175</v>
      </c>
      <c r="H91" s="204"/>
      <c r="I91" s="205"/>
    </row>
    <row r="92" spans="2:9">
      <c r="B92" s="594">
        <v>83</v>
      </c>
      <c r="C92" s="588"/>
      <c r="D92" s="307" t="s">
        <v>195</v>
      </c>
      <c r="E92" s="307"/>
      <c r="F92" s="308" t="s">
        <v>44</v>
      </c>
      <c r="G92" s="589">
        <v>1</v>
      </c>
      <c r="H92" s="204"/>
      <c r="I92" s="205"/>
    </row>
    <row r="93" spans="2:9">
      <c r="B93" s="597">
        <v>84</v>
      </c>
      <c r="C93" s="588"/>
      <c r="D93" s="307" t="s">
        <v>196</v>
      </c>
      <c r="E93" s="307"/>
      <c r="F93" s="308" t="s">
        <v>44</v>
      </c>
      <c r="G93" s="589">
        <v>1</v>
      </c>
      <c r="H93" s="204"/>
      <c r="I93" s="205"/>
    </row>
    <row r="94" spans="2:9">
      <c r="B94" s="594">
        <v>85</v>
      </c>
      <c r="C94" s="588"/>
      <c r="D94" s="307" t="s">
        <v>197</v>
      </c>
      <c r="E94" s="307"/>
      <c r="F94" s="308" t="s">
        <v>44</v>
      </c>
      <c r="G94" s="589">
        <v>1</v>
      </c>
      <c r="H94" s="204"/>
      <c r="I94" s="205"/>
    </row>
    <row r="95" spans="2:9">
      <c r="B95" s="597">
        <v>86</v>
      </c>
      <c r="C95" s="588"/>
      <c r="D95" s="307" t="s">
        <v>198</v>
      </c>
      <c r="E95" s="307"/>
      <c r="F95" s="308" t="s">
        <v>44</v>
      </c>
      <c r="G95" s="589">
        <v>1</v>
      </c>
      <c r="H95" s="204"/>
      <c r="I95" s="205"/>
    </row>
    <row r="96" spans="2:9">
      <c r="B96" s="594">
        <v>87</v>
      </c>
      <c r="C96" s="588"/>
      <c r="D96" s="307" t="s">
        <v>199</v>
      </c>
      <c r="E96" s="307"/>
      <c r="F96" s="308" t="s">
        <v>44</v>
      </c>
      <c r="G96" s="589">
        <v>1</v>
      </c>
      <c r="H96" s="204"/>
      <c r="I96" s="205"/>
    </row>
    <row r="97" spans="2:9">
      <c r="B97" s="597">
        <v>88</v>
      </c>
      <c r="C97" s="588"/>
      <c r="D97" s="307" t="s">
        <v>200</v>
      </c>
      <c r="E97" s="307"/>
      <c r="F97" s="308" t="s">
        <v>44</v>
      </c>
      <c r="G97" s="589">
        <v>1</v>
      </c>
      <c r="H97" s="204"/>
      <c r="I97" s="205"/>
    </row>
    <row r="98" spans="2:9">
      <c r="B98" s="594">
        <v>89</v>
      </c>
      <c r="C98" s="588"/>
      <c r="D98" s="307" t="s">
        <v>201</v>
      </c>
      <c r="E98" s="307"/>
      <c r="F98" s="308" t="s">
        <v>44</v>
      </c>
      <c r="G98" s="589">
        <v>1</v>
      </c>
      <c r="H98" s="204"/>
      <c r="I98" s="205"/>
    </row>
    <row r="99" spans="2:9" ht="25.5">
      <c r="B99" s="597">
        <v>90</v>
      </c>
      <c r="C99" s="588"/>
      <c r="D99" s="307" t="s">
        <v>202</v>
      </c>
      <c r="E99" s="307" t="s">
        <v>203</v>
      </c>
      <c r="F99" s="308" t="s">
        <v>44</v>
      </c>
      <c r="G99" s="589">
        <v>1</v>
      </c>
      <c r="H99" s="204"/>
      <c r="I99" s="205"/>
    </row>
    <row r="100" spans="2:9" ht="25.5">
      <c r="B100" s="594">
        <v>91</v>
      </c>
      <c r="C100" s="588"/>
      <c r="D100" s="307" t="s">
        <v>204</v>
      </c>
      <c r="E100" s="307"/>
      <c r="F100" s="308" t="s">
        <v>44</v>
      </c>
      <c r="G100" s="589">
        <v>1</v>
      </c>
      <c r="H100" s="204"/>
      <c r="I100" s="205"/>
    </row>
    <row r="101" spans="2:9" s="224" customFormat="1">
      <c r="B101" s="67"/>
      <c r="C101" s="66"/>
      <c r="D101" s="34"/>
      <c r="E101" s="34"/>
      <c r="F101" s="35"/>
      <c r="G101" s="193"/>
      <c r="H101" s="222"/>
      <c r="I101" s="223"/>
    </row>
    <row r="102" spans="2:9">
      <c r="B102" s="225"/>
      <c r="C102" s="225"/>
      <c r="D102" s="226"/>
      <c r="E102" s="226"/>
      <c r="F102" s="226" t="s">
        <v>5</v>
      </c>
      <c r="G102" s="227"/>
      <c r="H102" s="204"/>
      <c r="I102" s="205"/>
    </row>
    <row r="104" spans="2:9" s="93" customFormat="1" ht="12.75" customHeight="1">
      <c r="C104" s="200" t="str">
        <f>'1,1'!C22</f>
        <v>Piezīmes:</v>
      </c>
    </row>
    <row r="105" spans="2:9" s="93" customFormat="1" ht="45" customHeight="1">
      <c r="B105"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802"/>
      <c r="D105" s="802"/>
      <c r="E105" s="802"/>
      <c r="F105" s="802"/>
      <c r="G105" s="802"/>
      <c r="H105" s="802"/>
      <c r="I105" s="802"/>
    </row>
  </sheetData>
  <mergeCells count="12">
    <mergeCell ref="B1:D1"/>
    <mergeCell ref="B2:I2"/>
    <mergeCell ref="D3:I3"/>
    <mergeCell ref="D4:I4"/>
    <mergeCell ref="D5:I5"/>
    <mergeCell ref="B7:B8"/>
    <mergeCell ref="C7:C8"/>
    <mergeCell ref="F7:F8"/>
    <mergeCell ref="G7:G8"/>
    <mergeCell ref="B105:I105"/>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K142"/>
  <sheetViews>
    <sheetView showZeros="0" view="pageBreakPreview" zoomScale="80" zoomScaleNormal="100" zoomScaleSheetLayoutView="80" workbookViewId="0">
      <selection activeCell="A2" sqref="A2"/>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5.8554687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01" t="str">
        <f ca="1">MID(CELL("filename",B1), FIND("]", CELL("filename",B1))+ 1, 255)</f>
        <v>2,4</v>
      </c>
      <c r="G1" s="201"/>
      <c r="H1" s="201"/>
      <c r="I1" s="201"/>
    </row>
    <row r="2" spans="2:9" s="202" customFormat="1">
      <c r="B2" s="804" t="str">
        <f>D9</f>
        <v>Ventilācija</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c r="B9" s="604"/>
      <c r="C9" s="605">
        <v>0</v>
      </c>
      <c r="D9" s="611" t="s">
        <v>265</v>
      </c>
      <c r="E9" s="612"/>
      <c r="F9" s="606"/>
      <c r="G9" s="607"/>
      <c r="H9" s="204"/>
      <c r="I9" s="205"/>
    </row>
    <row r="10" spans="2:9" ht="165.6" customHeight="1">
      <c r="B10" s="592">
        <v>1</v>
      </c>
      <c r="C10" s="588"/>
      <c r="D10" s="608" t="s">
        <v>1250</v>
      </c>
      <c r="E10" s="609" t="s">
        <v>1694</v>
      </c>
      <c r="F10" s="308" t="s">
        <v>44</v>
      </c>
      <c r="G10" s="589">
        <v>1</v>
      </c>
      <c r="H10" s="204"/>
      <c r="I10" s="205"/>
    </row>
    <row r="11" spans="2:9" ht="155.25" customHeight="1">
      <c r="B11" s="592">
        <v>2</v>
      </c>
      <c r="C11" s="588"/>
      <c r="D11" s="608" t="s">
        <v>1251</v>
      </c>
      <c r="E11" s="609" t="s">
        <v>1694</v>
      </c>
      <c r="F11" s="308" t="s">
        <v>44</v>
      </c>
      <c r="G11" s="589">
        <v>1</v>
      </c>
      <c r="H11" s="204"/>
      <c r="I11" s="205"/>
    </row>
    <row r="12" spans="2:9" ht="152.65" customHeight="1">
      <c r="B12" s="592">
        <v>3</v>
      </c>
      <c r="C12" s="588"/>
      <c r="D12" s="608" t="s">
        <v>1252</v>
      </c>
      <c r="E12" s="609" t="s">
        <v>1694</v>
      </c>
      <c r="F12" s="308" t="s">
        <v>44</v>
      </c>
      <c r="G12" s="589">
        <v>1</v>
      </c>
      <c r="H12" s="204"/>
      <c r="I12" s="205"/>
    </row>
    <row r="13" spans="2:9" ht="140.25">
      <c r="B13" s="592">
        <v>4</v>
      </c>
      <c r="C13" s="588"/>
      <c r="D13" s="608" t="s">
        <v>1253</v>
      </c>
      <c r="E13" s="609" t="s">
        <v>1694</v>
      </c>
      <c r="F13" s="308" t="s">
        <v>44</v>
      </c>
      <c r="G13" s="589">
        <v>1</v>
      </c>
      <c r="H13" s="204"/>
      <c r="I13" s="205"/>
    </row>
    <row r="14" spans="2:9" ht="38.25">
      <c r="B14" s="592">
        <v>5</v>
      </c>
      <c r="C14" s="588"/>
      <c r="D14" s="307" t="s">
        <v>1630</v>
      </c>
      <c r="E14" s="307"/>
      <c r="F14" s="308" t="s">
        <v>44</v>
      </c>
      <c r="G14" s="589">
        <v>4</v>
      </c>
      <c r="H14" s="204"/>
      <c r="I14" s="205"/>
    </row>
    <row r="15" spans="2:9" ht="25.5">
      <c r="B15" s="592">
        <v>6</v>
      </c>
      <c r="C15" s="588"/>
      <c r="D15" s="307" t="s">
        <v>1631</v>
      </c>
      <c r="E15" s="307"/>
      <c r="F15" s="308" t="s">
        <v>44</v>
      </c>
      <c r="G15" s="589">
        <v>4</v>
      </c>
      <c r="H15" s="204"/>
      <c r="I15" s="205"/>
    </row>
    <row r="16" spans="2:9" ht="25.5">
      <c r="B16" s="592">
        <v>7</v>
      </c>
      <c r="C16" s="588"/>
      <c r="D16" s="307" t="s">
        <v>1632</v>
      </c>
      <c r="E16" s="307"/>
      <c r="F16" s="308" t="s">
        <v>44</v>
      </c>
      <c r="G16" s="589">
        <v>1</v>
      </c>
      <c r="H16" s="204"/>
      <c r="I16" s="205"/>
    </row>
    <row r="17" spans="2:9" ht="25.5">
      <c r="B17" s="592">
        <v>8</v>
      </c>
      <c r="C17" s="588"/>
      <c r="D17" s="307" t="s">
        <v>1633</v>
      </c>
      <c r="E17" s="307"/>
      <c r="F17" s="308" t="s">
        <v>44</v>
      </c>
      <c r="G17" s="589">
        <v>1</v>
      </c>
      <c r="H17" s="204"/>
      <c r="I17" s="205"/>
    </row>
    <row r="18" spans="2:9" ht="25.5">
      <c r="B18" s="592">
        <v>9</v>
      </c>
      <c r="C18" s="588"/>
      <c r="D18" s="307" t="s">
        <v>206</v>
      </c>
      <c r="E18" s="307" t="s">
        <v>1581</v>
      </c>
      <c r="F18" s="308" t="s">
        <v>44</v>
      </c>
      <c r="G18" s="589">
        <v>2</v>
      </c>
      <c r="H18" s="204"/>
      <c r="I18" s="205"/>
    </row>
    <row r="19" spans="2:9" ht="25.5">
      <c r="B19" s="592">
        <v>10</v>
      </c>
      <c r="C19" s="588"/>
      <c r="D19" s="307" t="s">
        <v>207</v>
      </c>
      <c r="E19" s="307" t="s">
        <v>1634</v>
      </c>
      <c r="F19" s="308" t="s">
        <v>44</v>
      </c>
      <c r="G19" s="589">
        <v>2</v>
      </c>
      <c r="H19" s="204"/>
      <c r="I19" s="205"/>
    </row>
    <row r="20" spans="2:9">
      <c r="B20" s="592">
        <v>11</v>
      </c>
      <c r="C20" s="588"/>
      <c r="D20" s="307" t="s">
        <v>208</v>
      </c>
      <c r="E20" s="307" t="s">
        <v>209</v>
      </c>
      <c r="F20" s="308" t="s">
        <v>146</v>
      </c>
      <c r="G20" s="589">
        <v>45</v>
      </c>
      <c r="H20" s="204"/>
      <c r="I20" s="205"/>
    </row>
    <row r="21" spans="2:9">
      <c r="B21" s="592">
        <v>12</v>
      </c>
      <c r="C21" s="588"/>
      <c r="D21" s="307" t="s">
        <v>208</v>
      </c>
      <c r="E21" s="307" t="s">
        <v>210</v>
      </c>
      <c r="F21" s="308" t="s">
        <v>146</v>
      </c>
      <c r="G21" s="589">
        <v>60</v>
      </c>
      <c r="H21" s="204"/>
      <c r="I21" s="205"/>
    </row>
    <row r="22" spans="2:9">
      <c r="B22" s="592">
        <v>13</v>
      </c>
      <c r="C22" s="588"/>
      <c r="D22" s="307" t="s">
        <v>208</v>
      </c>
      <c r="E22" s="307" t="s">
        <v>211</v>
      </c>
      <c r="F22" s="308" t="s">
        <v>146</v>
      </c>
      <c r="G22" s="589">
        <v>90</v>
      </c>
      <c r="H22" s="204"/>
      <c r="I22" s="205"/>
    </row>
    <row r="23" spans="2:9">
      <c r="B23" s="592">
        <v>14</v>
      </c>
      <c r="C23" s="588"/>
      <c r="D23" s="307" t="s">
        <v>208</v>
      </c>
      <c r="E23" s="307" t="s">
        <v>212</v>
      </c>
      <c r="F23" s="308" t="s">
        <v>146</v>
      </c>
      <c r="G23" s="589">
        <v>180</v>
      </c>
      <c r="H23" s="204"/>
      <c r="I23" s="205"/>
    </row>
    <row r="24" spans="2:9">
      <c r="B24" s="592">
        <v>15</v>
      </c>
      <c r="C24" s="588"/>
      <c r="D24" s="307" t="s">
        <v>208</v>
      </c>
      <c r="E24" s="307" t="s">
        <v>213</v>
      </c>
      <c r="F24" s="308" t="s">
        <v>146</v>
      </c>
      <c r="G24" s="589">
        <v>150</v>
      </c>
      <c r="H24" s="204"/>
      <c r="I24" s="205"/>
    </row>
    <row r="25" spans="2:9">
      <c r="B25" s="592">
        <v>16</v>
      </c>
      <c r="C25" s="588"/>
      <c r="D25" s="307" t="s">
        <v>208</v>
      </c>
      <c r="E25" s="307" t="s">
        <v>214</v>
      </c>
      <c r="F25" s="308" t="s">
        <v>146</v>
      </c>
      <c r="G25" s="589">
        <v>100</v>
      </c>
      <c r="H25" s="204"/>
      <c r="I25" s="205"/>
    </row>
    <row r="26" spans="2:9">
      <c r="B26" s="592">
        <v>17</v>
      </c>
      <c r="C26" s="588"/>
      <c r="D26" s="307" t="s">
        <v>208</v>
      </c>
      <c r="E26" s="307" t="s">
        <v>215</v>
      </c>
      <c r="F26" s="308" t="s">
        <v>146</v>
      </c>
      <c r="G26" s="589">
        <v>140</v>
      </c>
      <c r="H26" s="204"/>
      <c r="I26" s="205"/>
    </row>
    <row r="27" spans="2:9">
      <c r="B27" s="592">
        <v>18</v>
      </c>
      <c r="C27" s="588"/>
      <c r="D27" s="307" t="s">
        <v>208</v>
      </c>
      <c r="E27" s="307" t="s">
        <v>216</v>
      </c>
      <c r="F27" s="308" t="s">
        <v>146</v>
      </c>
      <c r="G27" s="589">
        <v>150</v>
      </c>
      <c r="H27" s="204"/>
      <c r="I27" s="205"/>
    </row>
    <row r="28" spans="2:9">
      <c r="B28" s="592">
        <v>19</v>
      </c>
      <c r="C28" s="588"/>
      <c r="D28" s="307" t="s">
        <v>208</v>
      </c>
      <c r="E28" s="307" t="s">
        <v>217</v>
      </c>
      <c r="F28" s="308" t="s">
        <v>146</v>
      </c>
      <c r="G28" s="589">
        <v>150</v>
      </c>
      <c r="H28" s="204"/>
      <c r="I28" s="205"/>
    </row>
    <row r="29" spans="2:9">
      <c r="B29" s="592">
        <v>20</v>
      </c>
      <c r="C29" s="588"/>
      <c r="D29" s="307" t="s">
        <v>208</v>
      </c>
      <c r="E29" s="307" t="s">
        <v>218</v>
      </c>
      <c r="F29" s="308" t="s">
        <v>146</v>
      </c>
      <c r="G29" s="589">
        <v>160</v>
      </c>
      <c r="H29" s="204"/>
      <c r="I29" s="205"/>
    </row>
    <row r="30" spans="2:9">
      <c r="B30" s="592">
        <v>21</v>
      </c>
      <c r="C30" s="588"/>
      <c r="D30" s="307" t="s">
        <v>208</v>
      </c>
      <c r="E30" s="307" t="s">
        <v>219</v>
      </c>
      <c r="F30" s="308" t="s">
        <v>146</v>
      </c>
      <c r="G30" s="589">
        <v>2</v>
      </c>
      <c r="H30" s="204"/>
      <c r="I30" s="205"/>
    </row>
    <row r="31" spans="2:9">
      <c r="B31" s="592">
        <v>22</v>
      </c>
      <c r="C31" s="588"/>
      <c r="D31" s="608" t="s">
        <v>208</v>
      </c>
      <c r="E31" s="610" t="s">
        <v>1254</v>
      </c>
      <c r="F31" s="308" t="s">
        <v>146</v>
      </c>
      <c r="G31" s="589">
        <v>1</v>
      </c>
      <c r="H31" s="204"/>
      <c r="I31" s="205"/>
    </row>
    <row r="32" spans="2:9">
      <c r="B32" s="592">
        <v>23</v>
      </c>
      <c r="C32" s="588"/>
      <c r="D32" s="307" t="s">
        <v>208</v>
      </c>
      <c r="E32" s="307" t="s">
        <v>220</v>
      </c>
      <c r="F32" s="308" t="s">
        <v>146</v>
      </c>
      <c r="G32" s="589">
        <v>15</v>
      </c>
      <c r="H32" s="204"/>
      <c r="I32" s="205"/>
    </row>
    <row r="33" spans="2:9">
      <c r="B33" s="592">
        <v>24</v>
      </c>
      <c r="C33" s="588"/>
      <c r="D33" s="307" t="s">
        <v>208</v>
      </c>
      <c r="E33" s="307" t="s">
        <v>221</v>
      </c>
      <c r="F33" s="308" t="s">
        <v>146</v>
      </c>
      <c r="G33" s="589">
        <v>30</v>
      </c>
      <c r="H33" s="204"/>
      <c r="I33" s="205"/>
    </row>
    <row r="34" spans="2:9">
      <c r="B34" s="592">
        <v>25</v>
      </c>
      <c r="C34" s="588"/>
      <c r="D34" s="307" t="s">
        <v>208</v>
      </c>
      <c r="E34" s="307" t="s">
        <v>222</v>
      </c>
      <c r="F34" s="308" t="s">
        <v>146</v>
      </c>
      <c r="G34" s="589">
        <v>10</v>
      </c>
      <c r="H34" s="204"/>
      <c r="I34" s="205"/>
    </row>
    <row r="35" spans="2:9">
      <c r="B35" s="592">
        <v>26</v>
      </c>
      <c r="C35" s="588"/>
      <c r="D35" s="307" t="s">
        <v>208</v>
      </c>
      <c r="E35" s="307" t="s">
        <v>223</v>
      </c>
      <c r="F35" s="308" t="s">
        <v>146</v>
      </c>
      <c r="G35" s="589">
        <v>60</v>
      </c>
      <c r="H35" s="204"/>
      <c r="I35" s="205"/>
    </row>
    <row r="36" spans="2:9">
      <c r="B36" s="592">
        <v>27</v>
      </c>
      <c r="C36" s="588"/>
      <c r="D36" s="608" t="s">
        <v>208</v>
      </c>
      <c r="E36" s="610" t="s">
        <v>1255</v>
      </c>
      <c r="F36" s="308" t="s">
        <v>146</v>
      </c>
      <c r="G36" s="362">
        <v>1</v>
      </c>
      <c r="H36" s="204"/>
      <c r="I36" s="205"/>
    </row>
    <row r="37" spans="2:9">
      <c r="B37" s="592">
        <v>28</v>
      </c>
      <c r="C37" s="588"/>
      <c r="D37" s="608" t="s">
        <v>208</v>
      </c>
      <c r="E37" s="610" t="s">
        <v>1256</v>
      </c>
      <c r="F37" s="308" t="s">
        <v>146</v>
      </c>
      <c r="G37" s="362">
        <v>1</v>
      </c>
      <c r="H37" s="204"/>
      <c r="I37" s="205"/>
    </row>
    <row r="38" spans="2:9">
      <c r="B38" s="592">
        <v>29</v>
      </c>
      <c r="C38" s="588"/>
      <c r="D38" s="608" t="s">
        <v>208</v>
      </c>
      <c r="E38" s="610" t="s">
        <v>1257</v>
      </c>
      <c r="F38" s="308" t="s">
        <v>146</v>
      </c>
      <c r="G38" s="362">
        <v>25</v>
      </c>
      <c r="H38" s="204"/>
      <c r="I38" s="205"/>
    </row>
    <row r="39" spans="2:9">
      <c r="B39" s="592">
        <v>30</v>
      </c>
      <c r="C39" s="588"/>
      <c r="D39" s="608" t="s">
        <v>208</v>
      </c>
      <c r="E39" s="610" t="s">
        <v>1258</v>
      </c>
      <c r="F39" s="308" t="s">
        <v>146</v>
      </c>
      <c r="G39" s="362">
        <v>10</v>
      </c>
      <c r="H39" s="204"/>
      <c r="I39" s="205"/>
    </row>
    <row r="40" spans="2:9">
      <c r="B40" s="592">
        <v>31</v>
      </c>
      <c r="C40" s="588"/>
      <c r="D40" s="307" t="s">
        <v>208</v>
      </c>
      <c r="E40" s="307" t="s">
        <v>224</v>
      </c>
      <c r="F40" s="308" t="s">
        <v>146</v>
      </c>
      <c r="G40" s="589">
        <v>1</v>
      </c>
      <c r="H40" s="204"/>
      <c r="I40" s="205"/>
    </row>
    <row r="41" spans="2:9">
      <c r="B41" s="592">
        <v>32</v>
      </c>
      <c r="C41" s="588"/>
      <c r="D41" s="307" t="s">
        <v>208</v>
      </c>
      <c r="E41" s="307" t="s">
        <v>1259</v>
      </c>
      <c r="F41" s="308" t="s">
        <v>146</v>
      </c>
      <c r="G41" s="589">
        <v>10</v>
      </c>
      <c r="H41" s="204"/>
      <c r="I41" s="205"/>
    </row>
    <row r="42" spans="2:9">
      <c r="B42" s="592">
        <v>33</v>
      </c>
      <c r="C42" s="588"/>
      <c r="D42" s="307" t="s">
        <v>208</v>
      </c>
      <c r="E42" s="307" t="s">
        <v>1260</v>
      </c>
      <c r="F42" s="308" t="s">
        <v>146</v>
      </c>
      <c r="G42" s="589">
        <v>11</v>
      </c>
      <c r="H42" s="204"/>
      <c r="I42" s="205"/>
    </row>
    <row r="43" spans="2:9">
      <c r="B43" s="592">
        <v>34</v>
      </c>
      <c r="C43" s="588"/>
      <c r="D43" s="307" t="s">
        <v>208</v>
      </c>
      <c r="E43" s="307" t="s">
        <v>225</v>
      </c>
      <c r="F43" s="308" t="s">
        <v>146</v>
      </c>
      <c r="G43" s="589">
        <v>6</v>
      </c>
      <c r="H43" s="204"/>
      <c r="I43" s="205"/>
    </row>
    <row r="44" spans="2:9">
      <c r="B44" s="592">
        <v>35</v>
      </c>
      <c r="C44" s="588"/>
      <c r="D44" s="307" t="s">
        <v>208</v>
      </c>
      <c r="E44" s="307" t="s">
        <v>226</v>
      </c>
      <c r="F44" s="308" t="s">
        <v>146</v>
      </c>
      <c r="G44" s="589">
        <v>10</v>
      </c>
      <c r="H44" s="204"/>
      <c r="I44" s="205"/>
    </row>
    <row r="45" spans="2:9">
      <c r="B45" s="592">
        <v>36</v>
      </c>
      <c r="C45" s="588"/>
      <c r="D45" s="307" t="s">
        <v>208</v>
      </c>
      <c r="E45" s="307" t="s">
        <v>227</v>
      </c>
      <c r="F45" s="308" t="s">
        <v>146</v>
      </c>
      <c r="G45" s="589">
        <v>1</v>
      </c>
      <c r="H45" s="204"/>
      <c r="I45" s="205"/>
    </row>
    <row r="46" spans="2:9">
      <c r="B46" s="592">
        <v>37</v>
      </c>
      <c r="C46" s="588"/>
      <c r="D46" s="608" t="s">
        <v>208</v>
      </c>
      <c r="E46" s="610" t="s">
        <v>1261</v>
      </c>
      <c r="F46" s="308" t="s">
        <v>146</v>
      </c>
      <c r="G46" s="589">
        <v>1</v>
      </c>
      <c r="H46" s="204"/>
      <c r="I46" s="205"/>
    </row>
    <row r="47" spans="2:9">
      <c r="B47" s="592">
        <v>38</v>
      </c>
      <c r="C47" s="588"/>
      <c r="D47" s="608" t="s">
        <v>208</v>
      </c>
      <c r="E47" s="610" t="s">
        <v>1262</v>
      </c>
      <c r="F47" s="308" t="s">
        <v>146</v>
      </c>
      <c r="G47" s="589">
        <v>2</v>
      </c>
      <c r="H47" s="204"/>
      <c r="I47" s="205"/>
    </row>
    <row r="48" spans="2:9">
      <c r="B48" s="592">
        <v>39</v>
      </c>
      <c r="C48" s="588"/>
      <c r="D48" s="307" t="s">
        <v>208</v>
      </c>
      <c r="E48" s="307" t="s">
        <v>228</v>
      </c>
      <c r="F48" s="308" t="s">
        <v>146</v>
      </c>
      <c r="G48" s="589">
        <v>5</v>
      </c>
      <c r="H48" s="204"/>
      <c r="I48" s="205"/>
    </row>
    <row r="49" spans="2:9">
      <c r="B49" s="592">
        <v>40</v>
      </c>
      <c r="C49" s="588"/>
      <c r="D49" s="307" t="s">
        <v>208</v>
      </c>
      <c r="E49" s="307" t="s">
        <v>229</v>
      </c>
      <c r="F49" s="308" t="s">
        <v>146</v>
      </c>
      <c r="G49" s="589">
        <v>1</v>
      </c>
      <c r="H49" s="204"/>
      <c r="I49" s="205"/>
    </row>
    <row r="50" spans="2:9">
      <c r="B50" s="592">
        <v>41</v>
      </c>
      <c r="C50" s="588"/>
      <c r="D50" s="307" t="s">
        <v>208</v>
      </c>
      <c r="E50" s="307" t="s">
        <v>230</v>
      </c>
      <c r="F50" s="308" t="s">
        <v>146</v>
      </c>
      <c r="G50" s="589">
        <v>16</v>
      </c>
      <c r="H50" s="204"/>
      <c r="I50" s="205"/>
    </row>
    <row r="51" spans="2:9">
      <c r="B51" s="592">
        <v>42</v>
      </c>
      <c r="C51" s="588"/>
      <c r="D51" s="307" t="s">
        <v>208</v>
      </c>
      <c r="E51" s="307" t="s">
        <v>231</v>
      </c>
      <c r="F51" s="308" t="s">
        <v>146</v>
      </c>
      <c r="G51" s="589">
        <v>1</v>
      </c>
      <c r="H51" s="204"/>
      <c r="I51" s="205"/>
    </row>
    <row r="52" spans="2:9">
      <c r="B52" s="592">
        <v>43</v>
      </c>
      <c r="C52" s="588"/>
      <c r="D52" s="307" t="s">
        <v>208</v>
      </c>
      <c r="E52" s="307" t="s">
        <v>232</v>
      </c>
      <c r="F52" s="308" t="s">
        <v>146</v>
      </c>
      <c r="G52" s="589">
        <v>1</v>
      </c>
      <c r="H52" s="204"/>
      <c r="I52" s="205"/>
    </row>
    <row r="53" spans="2:9">
      <c r="B53" s="592">
        <v>44</v>
      </c>
      <c r="C53" s="588"/>
      <c r="D53" s="307" t="s">
        <v>208</v>
      </c>
      <c r="E53" s="307" t="s">
        <v>233</v>
      </c>
      <c r="F53" s="308" t="s">
        <v>146</v>
      </c>
      <c r="G53" s="589">
        <v>15</v>
      </c>
      <c r="H53" s="204"/>
      <c r="I53" s="205"/>
    </row>
    <row r="54" spans="2:9">
      <c r="B54" s="592">
        <v>45</v>
      </c>
      <c r="C54" s="588"/>
      <c r="D54" s="608" t="s">
        <v>208</v>
      </c>
      <c r="E54" s="610" t="s">
        <v>1263</v>
      </c>
      <c r="F54" s="308" t="s">
        <v>146</v>
      </c>
      <c r="G54" s="589">
        <v>1</v>
      </c>
      <c r="H54" s="204"/>
      <c r="I54" s="205"/>
    </row>
    <row r="55" spans="2:9">
      <c r="B55" s="592">
        <v>46</v>
      </c>
      <c r="C55" s="588"/>
      <c r="D55" s="608" t="s">
        <v>208</v>
      </c>
      <c r="E55" s="610" t="s">
        <v>1264</v>
      </c>
      <c r="F55" s="308" t="s">
        <v>146</v>
      </c>
      <c r="G55" s="589">
        <v>1</v>
      </c>
      <c r="H55" s="204"/>
      <c r="I55" s="205"/>
    </row>
    <row r="56" spans="2:9">
      <c r="B56" s="592">
        <v>47</v>
      </c>
      <c r="C56" s="588"/>
      <c r="D56" s="608" t="s">
        <v>208</v>
      </c>
      <c r="E56" s="610" t="s">
        <v>1265</v>
      </c>
      <c r="F56" s="308" t="s">
        <v>146</v>
      </c>
      <c r="G56" s="589">
        <v>10</v>
      </c>
      <c r="H56" s="204"/>
      <c r="I56" s="205"/>
    </row>
    <row r="57" spans="2:9">
      <c r="B57" s="592">
        <v>48</v>
      </c>
      <c r="C57" s="588"/>
      <c r="D57" s="307" t="s">
        <v>208</v>
      </c>
      <c r="E57" s="307" t="s">
        <v>234</v>
      </c>
      <c r="F57" s="308" t="s">
        <v>146</v>
      </c>
      <c r="G57" s="589">
        <v>10</v>
      </c>
      <c r="H57" s="204"/>
      <c r="I57" s="205"/>
    </row>
    <row r="58" spans="2:9">
      <c r="B58" s="592">
        <v>49</v>
      </c>
      <c r="C58" s="588"/>
      <c r="D58" s="307" t="s">
        <v>208</v>
      </c>
      <c r="E58" s="307" t="s">
        <v>235</v>
      </c>
      <c r="F58" s="308" t="s">
        <v>146</v>
      </c>
      <c r="G58" s="589">
        <v>1</v>
      </c>
      <c r="H58" s="204"/>
      <c r="I58" s="205"/>
    </row>
    <row r="59" spans="2:9" ht="25.5">
      <c r="B59" s="592">
        <v>50</v>
      </c>
      <c r="C59" s="588"/>
      <c r="D59" s="608" t="s">
        <v>236</v>
      </c>
      <c r="E59" s="610" t="s">
        <v>1584</v>
      </c>
      <c r="F59" s="308" t="s">
        <v>26</v>
      </c>
      <c r="G59" s="589">
        <v>3</v>
      </c>
      <c r="H59" s="204"/>
      <c r="I59" s="205"/>
    </row>
    <row r="60" spans="2:9" ht="25.5">
      <c r="B60" s="592">
        <v>51</v>
      </c>
      <c r="C60" s="588"/>
      <c r="D60" s="608" t="s">
        <v>236</v>
      </c>
      <c r="E60" s="610" t="s">
        <v>1585</v>
      </c>
      <c r="F60" s="308" t="s">
        <v>26</v>
      </c>
      <c r="G60" s="589">
        <v>5</v>
      </c>
      <c r="H60" s="204"/>
      <c r="I60" s="205"/>
    </row>
    <row r="61" spans="2:9" ht="25.5">
      <c r="B61" s="592">
        <v>52</v>
      </c>
      <c r="C61" s="588"/>
      <c r="D61" s="307" t="s">
        <v>236</v>
      </c>
      <c r="E61" s="307" t="s">
        <v>1582</v>
      </c>
      <c r="F61" s="308" t="s">
        <v>26</v>
      </c>
      <c r="G61" s="589">
        <v>6</v>
      </c>
      <c r="H61" s="204"/>
      <c r="I61" s="205"/>
    </row>
    <row r="62" spans="2:9" ht="25.5">
      <c r="B62" s="592">
        <v>53</v>
      </c>
      <c r="C62" s="588"/>
      <c r="D62" s="307" t="s">
        <v>236</v>
      </c>
      <c r="E62" s="307" t="s">
        <v>1583</v>
      </c>
      <c r="F62" s="308" t="s">
        <v>26</v>
      </c>
      <c r="G62" s="589">
        <v>3</v>
      </c>
      <c r="H62" s="204"/>
      <c r="I62" s="205"/>
    </row>
    <row r="63" spans="2:9" ht="38.25">
      <c r="B63" s="592">
        <v>54</v>
      </c>
      <c r="C63" s="588"/>
      <c r="D63" s="307" t="s">
        <v>236</v>
      </c>
      <c r="E63" s="307" t="s">
        <v>1616</v>
      </c>
      <c r="F63" s="308" t="s">
        <v>26</v>
      </c>
      <c r="G63" s="589">
        <v>6</v>
      </c>
      <c r="H63" s="204"/>
      <c r="I63" s="205"/>
    </row>
    <row r="64" spans="2:9" ht="38.25">
      <c r="B64" s="592">
        <v>55</v>
      </c>
      <c r="C64" s="588"/>
      <c r="D64" s="307" t="s">
        <v>236</v>
      </c>
      <c r="E64" s="307" t="s">
        <v>1617</v>
      </c>
      <c r="F64" s="308" t="s">
        <v>26</v>
      </c>
      <c r="G64" s="589">
        <v>16</v>
      </c>
      <c r="H64" s="204"/>
      <c r="I64" s="205"/>
    </row>
    <row r="65" spans="2:9" ht="38.25">
      <c r="B65" s="592">
        <v>56</v>
      </c>
      <c r="C65" s="588"/>
      <c r="D65" s="307" t="s">
        <v>236</v>
      </c>
      <c r="E65" s="307" t="s">
        <v>1618</v>
      </c>
      <c r="F65" s="308" t="s">
        <v>26</v>
      </c>
      <c r="G65" s="589">
        <v>1</v>
      </c>
      <c r="H65" s="204"/>
      <c r="I65" s="205"/>
    </row>
    <row r="66" spans="2:9" ht="38.25">
      <c r="B66" s="592">
        <v>57</v>
      </c>
      <c r="C66" s="588"/>
      <c r="D66" s="307" t="s">
        <v>236</v>
      </c>
      <c r="E66" s="610" t="s">
        <v>1266</v>
      </c>
      <c r="F66" s="308" t="s">
        <v>26</v>
      </c>
      <c r="G66" s="589">
        <v>5</v>
      </c>
      <c r="H66" s="204"/>
      <c r="I66" s="205"/>
    </row>
    <row r="67" spans="2:9" ht="38.25">
      <c r="B67" s="592">
        <v>58</v>
      </c>
      <c r="C67" s="588"/>
      <c r="D67" s="307" t="s">
        <v>236</v>
      </c>
      <c r="E67" s="610" t="s">
        <v>1267</v>
      </c>
      <c r="F67" s="308" t="s">
        <v>26</v>
      </c>
      <c r="G67" s="589">
        <v>1</v>
      </c>
      <c r="H67" s="204"/>
      <c r="I67" s="205"/>
    </row>
    <row r="68" spans="2:9" ht="25.5">
      <c r="B68" s="592">
        <v>59</v>
      </c>
      <c r="C68" s="588"/>
      <c r="D68" s="307" t="s">
        <v>236</v>
      </c>
      <c r="E68" s="307" t="s">
        <v>1586</v>
      </c>
      <c r="F68" s="308" t="s">
        <v>26</v>
      </c>
      <c r="G68" s="589">
        <v>2</v>
      </c>
      <c r="H68" s="204"/>
      <c r="I68" s="205"/>
    </row>
    <row r="69" spans="2:9" ht="25.5">
      <c r="B69" s="592">
        <v>60</v>
      </c>
      <c r="C69" s="588"/>
      <c r="D69" s="608" t="s">
        <v>236</v>
      </c>
      <c r="E69" s="610" t="s">
        <v>1587</v>
      </c>
      <c r="F69" s="308" t="s">
        <v>26</v>
      </c>
      <c r="G69" s="589">
        <v>4</v>
      </c>
      <c r="H69" s="204"/>
      <c r="I69" s="205"/>
    </row>
    <row r="70" spans="2:9" ht="25.5">
      <c r="B70" s="592">
        <v>61</v>
      </c>
      <c r="C70" s="588"/>
      <c r="D70" s="307" t="s">
        <v>237</v>
      </c>
      <c r="E70" s="307" t="s">
        <v>1586</v>
      </c>
      <c r="F70" s="308" t="s">
        <v>26</v>
      </c>
      <c r="G70" s="589">
        <v>2</v>
      </c>
      <c r="H70" s="204"/>
      <c r="I70" s="205"/>
    </row>
    <row r="71" spans="2:9" ht="25.5">
      <c r="B71" s="592">
        <v>62</v>
      </c>
      <c r="C71" s="588"/>
      <c r="D71" s="608" t="s">
        <v>237</v>
      </c>
      <c r="E71" s="610" t="s">
        <v>1587</v>
      </c>
      <c r="F71" s="308" t="s">
        <v>26</v>
      </c>
      <c r="G71" s="589">
        <v>2</v>
      </c>
      <c r="H71" s="204"/>
      <c r="I71" s="205"/>
    </row>
    <row r="72" spans="2:9" ht="25.5">
      <c r="B72" s="592">
        <v>63</v>
      </c>
      <c r="C72" s="588"/>
      <c r="D72" s="608" t="s">
        <v>237</v>
      </c>
      <c r="E72" s="610" t="s">
        <v>1588</v>
      </c>
      <c r="F72" s="308" t="s">
        <v>26</v>
      </c>
      <c r="G72" s="589">
        <v>2</v>
      </c>
      <c r="H72" s="204"/>
      <c r="I72" s="205"/>
    </row>
    <row r="73" spans="2:9" ht="25.5">
      <c r="B73" s="592">
        <v>64</v>
      </c>
      <c r="C73" s="588"/>
      <c r="D73" s="608" t="s">
        <v>237</v>
      </c>
      <c r="E73" s="610" t="s">
        <v>1589</v>
      </c>
      <c r="F73" s="308" t="s">
        <v>26</v>
      </c>
      <c r="G73" s="589">
        <v>1</v>
      </c>
      <c r="H73" s="204"/>
      <c r="I73" s="205"/>
    </row>
    <row r="74" spans="2:9" ht="25.5">
      <c r="B74" s="592">
        <v>65</v>
      </c>
      <c r="C74" s="588"/>
      <c r="D74" s="307" t="s">
        <v>237</v>
      </c>
      <c r="E74" s="307" t="s">
        <v>1590</v>
      </c>
      <c r="F74" s="308" t="s">
        <v>26</v>
      </c>
      <c r="G74" s="589">
        <v>6</v>
      </c>
      <c r="H74" s="204"/>
      <c r="I74" s="205"/>
    </row>
    <row r="75" spans="2:9" ht="25.5">
      <c r="B75" s="592">
        <v>66</v>
      </c>
      <c r="C75" s="588"/>
      <c r="D75" s="307" t="s">
        <v>237</v>
      </c>
      <c r="E75" s="307" t="s">
        <v>1591</v>
      </c>
      <c r="F75" s="308" t="s">
        <v>26</v>
      </c>
      <c r="G75" s="589">
        <v>1</v>
      </c>
      <c r="H75" s="204"/>
      <c r="I75" s="205"/>
    </row>
    <row r="76" spans="2:9" ht="38.25">
      <c r="B76" s="592">
        <v>67</v>
      </c>
      <c r="C76" s="588"/>
      <c r="D76" s="307" t="s">
        <v>237</v>
      </c>
      <c r="E76" s="307" t="s">
        <v>1592</v>
      </c>
      <c r="F76" s="308" t="s">
        <v>26</v>
      </c>
      <c r="G76" s="589">
        <v>1</v>
      </c>
      <c r="H76" s="204"/>
      <c r="I76" s="205"/>
    </row>
    <row r="77" spans="2:9" ht="25.5">
      <c r="B77" s="592">
        <v>68</v>
      </c>
      <c r="C77" s="588"/>
      <c r="D77" s="307" t="s">
        <v>237</v>
      </c>
      <c r="E77" s="307" t="s">
        <v>1582</v>
      </c>
      <c r="F77" s="308" t="s">
        <v>26</v>
      </c>
      <c r="G77" s="589">
        <v>6</v>
      </c>
      <c r="H77" s="204"/>
      <c r="I77" s="205"/>
    </row>
    <row r="78" spans="2:9" ht="25.5">
      <c r="B78" s="592">
        <v>69</v>
      </c>
      <c r="C78" s="588"/>
      <c r="D78" s="307" t="s">
        <v>237</v>
      </c>
      <c r="E78" s="307" t="s">
        <v>1583</v>
      </c>
      <c r="F78" s="308" t="s">
        <v>26</v>
      </c>
      <c r="G78" s="589">
        <v>3</v>
      </c>
      <c r="H78" s="204"/>
      <c r="I78" s="205"/>
    </row>
    <row r="79" spans="2:9" ht="38.25">
      <c r="B79" s="592">
        <v>70</v>
      </c>
      <c r="C79" s="588"/>
      <c r="D79" s="307" t="s">
        <v>237</v>
      </c>
      <c r="E79" s="307" t="s">
        <v>1619</v>
      </c>
      <c r="F79" s="308" t="s">
        <v>26</v>
      </c>
      <c r="G79" s="589">
        <v>13</v>
      </c>
      <c r="H79" s="204"/>
      <c r="I79" s="205"/>
    </row>
    <row r="80" spans="2:9" ht="38.25">
      <c r="B80" s="592">
        <v>71</v>
      </c>
      <c r="C80" s="588"/>
      <c r="D80" s="307" t="s">
        <v>237</v>
      </c>
      <c r="E80" s="307" t="s">
        <v>1620</v>
      </c>
      <c r="F80" s="308" t="s">
        <v>26</v>
      </c>
      <c r="G80" s="589">
        <v>8</v>
      </c>
      <c r="H80" s="204"/>
      <c r="I80" s="205"/>
    </row>
    <row r="81" spans="2:9" ht="25.5">
      <c r="B81" s="592">
        <v>72</v>
      </c>
      <c r="C81" s="588"/>
      <c r="D81" s="307" t="s">
        <v>237</v>
      </c>
      <c r="E81" s="307" t="s">
        <v>1621</v>
      </c>
      <c r="F81" s="308" t="s">
        <v>26</v>
      </c>
      <c r="G81" s="589">
        <v>7</v>
      </c>
      <c r="H81" s="204"/>
      <c r="I81" s="205"/>
    </row>
    <row r="82" spans="2:9" ht="25.5">
      <c r="B82" s="592">
        <v>73</v>
      </c>
      <c r="C82" s="588"/>
      <c r="D82" s="307" t="s">
        <v>237</v>
      </c>
      <c r="E82" s="307" t="s">
        <v>1622</v>
      </c>
      <c r="F82" s="308" t="s">
        <v>26</v>
      </c>
      <c r="G82" s="589">
        <v>18</v>
      </c>
      <c r="H82" s="204"/>
      <c r="I82" s="205"/>
    </row>
    <row r="83" spans="2:9" ht="25.5">
      <c r="B83" s="592">
        <v>74</v>
      </c>
      <c r="C83" s="588"/>
      <c r="D83" s="307" t="s">
        <v>238</v>
      </c>
      <c r="E83" s="307" t="s">
        <v>1594</v>
      </c>
      <c r="F83" s="308" t="s">
        <v>26</v>
      </c>
      <c r="G83" s="589">
        <v>4</v>
      </c>
      <c r="H83" s="204"/>
      <c r="I83" s="205"/>
    </row>
    <row r="84" spans="2:9" ht="25.5">
      <c r="B84" s="592">
        <v>75</v>
      </c>
      <c r="C84" s="588"/>
      <c r="D84" s="608" t="s">
        <v>239</v>
      </c>
      <c r="E84" s="610" t="s">
        <v>1623</v>
      </c>
      <c r="F84" s="308" t="s">
        <v>26</v>
      </c>
      <c r="G84" s="589">
        <v>1</v>
      </c>
      <c r="H84" s="204"/>
      <c r="I84" s="205"/>
    </row>
    <row r="85" spans="2:9" ht="25.5">
      <c r="B85" s="592">
        <v>76</v>
      </c>
      <c r="C85" s="588"/>
      <c r="D85" s="307" t="s">
        <v>239</v>
      </c>
      <c r="E85" s="307" t="s">
        <v>1624</v>
      </c>
      <c r="F85" s="308" t="s">
        <v>26</v>
      </c>
      <c r="G85" s="589">
        <v>1</v>
      </c>
      <c r="H85" s="204"/>
      <c r="I85" s="205"/>
    </row>
    <row r="86" spans="2:9" ht="25.5">
      <c r="B86" s="592">
        <v>77</v>
      </c>
      <c r="C86" s="588"/>
      <c r="D86" s="307" t="s">
        <v>239</v>
      </c>
      <c r="E86" s="307" t="s">
        <v>1625</v>
      </c>
      <c r="F86" s="308" t="s">
        <v>26</v>
      </c>
      <c r="G86" s="589">
        <v>1</v>
      </c>
      <c r="H86" s="204"/>
      <c r="I86" s="205"/>
    </row>
    <row r="87" spans="2:9" ht="25.5">
      <c r="B87" s="592">
        <v>78</v>
      </c>
      <c r="C87" s="588"/>
      <c r="D87" s="307" t="s">
        <v>239</v>
      </c>
      <c r="E87" s="307" t="s">
        <v>1626</v>
      </c>
      <c r="F87" s="308" t="s">
        <v>26</v>
      </c>
      <c r="G87" s="589">
        <v>2</v>
      </c>
      <c r="H87" s="204"/>
      <c r="I87" s="205"/>
    </row>
    <row r="88" spans="2:9" ht="25.5">
      <c r="B88" s="592">
        <v>79</v>
      </c>
      <c r="C88" s="588"/>
      <c r="D88" s="307" t="s">
        <v>240</v>
      </c>
      <c r="E88" s="307" t="s">
        <v>1627</v>
      </c>
      <c r="F88" s="308" t="s">
        <v>26</v>
      </c>
      <c r="G88" s="589">
        <v>1</v>
      </c>
      <c r="H88" s="204"/>
      <c r="I88" s="205"/>
    </row>
    <row r="89" spans="2:9" ht="25.5">
      <c r="B89" s="592">
        <v>80</v>
      </c>
      <c r="C89" s="588"/>
      <c r="D89" s="307" t="s">
        <v>240</v>
      </c>
      <c r="E89" s="307" t="s">
        <v>1628</v>
      </c>
      <c r="F89" s="308" t="s">
        <v>26</v>
      </c>
      <c r="G89" s="589">
        <v>1</v>
      </c>
      <c r="H89" s="204"/>
      <c r="I89" s="205"/>
    </row>
    <row r="90" spans="2:9">
      <c r="B90" s="592">
        <v>81</v>
      </c>
      <c r="C90" s="588"/>
      <c r="D90" s="608" t="s">
        <v>240</v>
      </c>
      <c r="E90" s="610" t="s">
        <v>1268</v>
      </c>
      <c r="F90" s="308" t="s">
        <v>26</v>
      </c>
      <c r="G90" s="589">
        <v>1</v>
      </c>
      <c r="H90" s="204"/>
      <c r="I90" s="205"/>
    </row>
    <row r="91" spans="2:9">
      <c r="B91" s="592">
        <v>82</v>
      </c>
      <c r="C91" s="588"/>
      <c r="D91" s="608" t="s">
        <v>240</v>
      </c>
      <c r="E91" s="610" t="s">
        <v>1269</v>
      </c>
      <c r="F91" s="308" t="s">
        <v>26</v>
      </c>
      <c r="G91" s="589">
        <v>1</v>
      </c>
      <c r="H91" s="204"/>
      <c r="I91" s="205"/>
    </row>
    <row r="92" spans="2:9">
      <c r="B92" s="592">
        <v>83</v>
      </c>
      <c r="C92" s="588"/>
      <c r="D92" s="307" t="s">
        <v>240</v>
      </c>
      <c r="E92" s="307" t="s">
        <v>241</v>
      </c>
      <c r="F92" s="308" t="s">
        <v>26</v>
      </c>
      <c r="G92" s="589">
        <v>2</v>
      </c>
      <c r="H92" s="204"/>
      <c r="I92" s="205"/>
    </row>
    <row r="93" spans="2:9" ht="38.25">
      <c r="B93" s="592">
        <v>84</v>
      </c>
      <c r="C93" s="588"/>
      <c r="D93" s="307" t="s">
        <v>242</v>
      </c>
      <c r="E93" s="307" t="s">
        <v>1629</v>
      </c>
      <c r="F93" s="308" t="s">
        <v>26</v>
      </c>
      <c r="G93" s="589">
        <v>4</v>
      </c>
      <c r="H93" s="204"/>
      <c r="I93" s="205"/>
    </row>
    <row r="94" spans="2:9" ht="25.5">
      <c r="B94" s="592">
        <v>85</v>
      </c>
      <c r="C94" s="588"/>
      <c r="D94" s="307" t="s">
        <v>243</v>
      </c>
      <c r="E94" s="307" t="s">
        <v>1608</v>
      </c>
      <c r="F94" s="308" t="s">
        <v>26</v>
      </c>
      <c r="G94" s="589">
        <v>7</v>
      </c>
      <c r="H94" s="204"/>
      <c r="I94" s="205"/>
    </row>
    <row r="95" spans="2:9" ht="25.5">
      <c r="B95" s="592">
        <v>86</v>
      </c>
      <c r="C95" s="588"/>
      <c r="D95" s="307" t="s">
        <v>243</v>
      </c>
      <c r="E95" s="307" t="s">
        <v>1609</v>
      </c>
      <c r="F95" s="308" t="s">
        <v>26</v>
      </c>
      <c r="G95" s="589">
        <v>26</v>
      </c>
      <c r="H95" s="204"/>
      <c r="I95" s="205"/>
    </row>
    <row r="96" spans="2:9" ht="25.5">
      <c r="B96" s="592">
        <v>87</v>
      </c>
      <c r="C96" s="588"/>
      <c r="D96" s="307" t="s">
        <v>243</v>
      </c>
      <c r="E96" s="307" t="s">
        <v>1610</v>
      </c>
      <c r="F96" s="308" t="s">
        <v>26</v>
      </c>
      <c r="G96" s="589">
        <v>1</v>
      </c>
      <c r="H96" s="204"/>
      <c r="I96" s="205"/>
    </row>
    <row r="97" spans="2:9" ht="25.5">
      <c r="B97" s="592">
        <v>88</v>
      </c>
      <c r="C97" s="588"/>
      <c r="D97" s="307" t="s">
        <v>243</v>
      </c>
      <c r="E97" s="307" t="s">
        <v>1611</v>
      </c>
      <c r="F97" s="308" t="s">
        <v>26</v>
      </c>
      <c r="G97" s="589">
        <v>14</v>
      </c>
      <c r="H97" s="204"/>
      <c r="I97" s="205"/>
    </row>
    <row r="98" spans="2:9" ht="25.5">
      <c r="B98" s="592">
        <v>89</v>
      </c>
      <c r="C98" s="588"/>
      <c r="D98" s="307" t="s">
        <v>243</v>
      </c>
      <c r="E98" s="307" t="s">
        <v>1612</v>
      </c>
      <c r="F98" s="308" t="s">
        <v>26</v>
      </c>
      <c r="G98" s="589">
        <v>14</v>
      </c>
      <c r="H98" s="204"/>
      <c r="I98" s="205"/>
    </row>
    <row r="99" spans="2:9" ht="25.5">
      <c r="B99" s="592">
        <v>90</v>
      </c>
      <c r="C99" s="588"/>
      <c r="D99" s="307" t="s">
        <v>243</v>
      </c>
      <c r="E99" s="307" t="s">
        <v>1613</v>
      </c>
      <c r="F99" s="308" t="s">
        <v>26</v>
      </c>
      <c r="G99" s="589">
        <v>12</v>
      </c>
      <c r="H99" s="204"/>
      <c r="I99" s="205"/>
    </row>
    <row r="100" spans="2:9" ht="25.5">
      <c r="B100" s="592">
        <v>91</v>
      </c>
      <c r="C100" s="588"/>
      <c r="D100" s="608" t="s">
        <v>243</v>
      </c>
      <c r="E100" s="610" t="s">
        <v>1614</v>
      </c>
      <c r="F100" s="308" t="s">
        <v>26</v>
      </c>
      <c r="G100" s="589">
        <v>4</v>
      </c>
      <c r="H100" s="204"/>
      <c r="I100" s="205"/>
    </row>
    <row r="101" spans="2:9" ht="25.5">
      <c r="B101" s="592">
        <v>92</v>
      </c>
      <c r="C101" s="588"/>
      <c r="D101" s="608" t="s">
        <v>243</v>
      </c>
      <c r="E101" s="610" t="s">
        <v>1615</v>
      </c>
      <c r="F101" s="308" t="s">
        <v>26</v>
      </c>
      <c r="G101" s="589">
        <v>1</v>
      </c>
      <c r="H101" s="204"/>
      <c r="I101" s="205"/>
    </row>
    <row r="102" spans="2:9" ht="25.5">
      <c r="B102" s="592">
        <v>93</v>
      </c>
      <c r="C102" s="588"/>
      <c r="D102" s="608" t="s">
        <v>243</v>
      </c>
      <c r="E102" s="610" t="s">
        <v>1596</v>
      </c>
      <c r="F102" s="308" t="s">
        <v>26</v>
      </c>
      <c r="G102" s="589">
        <v>4</v>
      </c>
      <c r="H102" s="204"/>
      <c r="I102" s="205"/>
    </row>
    <row r="103" spans="2:9" ht="25.5">
      <c r="B103" s="592">
        <v>94</v>
      </c>
      <c r="C103" s="588"/>
      <c r="D103" s="608" t="s">
        <v>243</v>
      </c>
      <c r="E103" s="610" t="s">
        <v>1597</v>
      </c>
      <c r="F103" s="308" t="s">
        <v>26</v>
      </c>
      <c r="G103" s="589">
        <v>2</v>
      </c>
      <c r="H103" s="204"/>
      <c r="I103" s="205"/>
    </row>
    <row r="104" spans="2:9" ht="25.5">
      <c r="B104" s="592">
        <v>95</v>
      </c>
      <c r="C104" s="588"/>
      <c r="D104" s="307" t="s">
        <v>243</v>
      </c>
      <c r="E104" s="307" t="s">
        <v>1598</v>
      </c>
      <c r="F104" s="308" t="s">
        <v>26</v>
      </c>
      <c r="G104" s="589">
        <v>5</v>
      </c>
      <c r="H104" s="204"/>
      <c r="I104" s="205"/>
    </row>
    <row r="105" spans="2:9" ht="25.5">
      <c r="B105" s="592">
        <v>96</v>
      </c>
      <c r="C105" s="588"/>
      <c r="D105" s="307" t="s">
        <v>243</v>
      </c>
      <c r="E105" s="610" t="s">
        <v>1599</v>
      </c>
      <c r="F105" s="308" t="s">
        <v>26</v>
      </c>
      <c r="G105" s="589">
        <v>2</v>
      </c>
      <c r="H105" s="204"/>
      <c r="I105" s="205"/>
    </row>
    <row r="106" spans="2:9">
      <c r="B106" s="592">
        <v>97</v>
      </c>
      <c r="C106" s="588"/>
      <c r="D106" s="307" t="s">
        <v>243</v>
      </c>
      <c r="E106" s="307" t="s">
        <v>244</v>
      </c>
      <c r="F106" s="308" t="s">
        <v>26</v>
      </c>
      <c r="G106" s="589">
        <v>6</v>
      </c>
      <c r="H106" s="204"/>
      <c r="I106" s="205"/>
    </row>
    <row r="107" spans="2:9">
      <c r="B107" s="592">
        <v>98</v>
      </c>
      <c r="C107" s="588"/>
      <c r="D107" s="307" t="s">
        <v>245</v>
      </c>
      <c r="E107" s="307" t="s">
        <v>246</v>
      </c>
      <c r="F107" s="308" t="s">
        <v>26</v>
      </c>
      <c r="G107" s="589">
        <v>2</v>
      </c>
      <c r="H107" s="204"/>
      <c r="I107" s="205"/>
    </row>
    <row r="108" spans="2:9">
      <c r="B108" s="592">
        <v>99</v>
      </c>
      <c r="C108" s="588"/>
      <c r="D108" s="307" t="s">
        <v>245</v>
      </c>
      <c r="E108" s="307" t="s">
        <v>247</v>
      </c>
      <c r="F108" s="308" t="s">
        <v>26</v>
      </c>
      <c r="G108" s="589">
        <v>3</v>
      </c>
      <c r="H108" s="204"/>
      <c r="I108" s="205"/>
    </row>
    <row r="109" spans="2:9">
      <c r="B109" s="592">
        <v>100</v>
      </c>
      <c r="C109" s="588"/>
      <c r="D109" s="307" t="s">
        <v>245</v>
      </c>
      <c r="E109" s="307" t="s">
        <v>248</v>
      </c>
      <c r="F109" s="308" t="s">
        <v>26</v>
      </c>
      <c r="G109" s="589">
        <v>1</v>
      </c>
      <c r="H109" s="204"/>
      <c r="I109" s="205"/>
    </row>
    <row r="110" spans="2:9">
      <c r="B110" s="592">
        <v>101</v>
      </c>
      <c r="C110" s="588"/>
      <c r="D110" s="307" t="s">
        <v>245</v>
      </c>
      <c r="E110" s="307" t="s">
        <v>249</v>
      </c>
      <c r="F110" s="308" t="s">
        <v>26</v>
      </c>
      <c r="G110" s="589">
        <v>2</v>
      </c>
      <c r="H110" s="204"/>
      <c r="I110" s="205"/>
    </row>
    <row r="111" spans="2:9">
      <c r="B111" s="592">
        <v>102</v>
      </c>
      <c r="C111" s="588"/>
      <c r="D111" s="307" t="s">
        <v>245</v>
      </c>
      <c r="E111" s="307" t="s">
        <v>250</v>
      </c>
      <c r="F111" s="308" t="s">
        <v>26</v>
      </c>
      <c r="G111" s="589">
        <v>6</v>
      </c>
      <c r="H111" s="204"/>
      <c r="I111" s="205"/>
    </row>
    <row r="112" spans="2:9">
      <c r="B112" s="592">
        <v>103</v>
      </c>
      <c r="C112" s="588"/>
      <c r="D112" s="307" t="s">
        <v>245</v>
      </c>
      <c r="E112" s="307" t="s">
        <v>251</v>
      </c>
      <c r="F112" s="308" t="s">
        <v>26</v>
      </c>
      <c r="G112" s="589">
        <v>2</v>
      </c>
      <c r="H112" s="204"/>
      <c r="I112" s="205"/>
    </row>
    <row r="113" spans="2:9">
      <c r="B113" s="592">
        <v>104</v>
      </c>
      <c r="C113" s="588"/>
      <c r="D113" s="608" t="s">
        <v>245</v>
      </c>
      <c r="E113" s="610" t="s">
        <v>1270</v>
      </c>
      <c r="F113" s="308" t="s">
        <v>26</v>
      </c>
      <c r="G113" s="589">
        <v>2</v>
      </c>
      <c r="H113" s="204"/>
      <c r="I113" s="205"/>
    </row>
    <row r="114" spans="2:9">
      <c r="B114" s="592">
        <v>105</v>
      </c>
      <c r="C114" s="588"/>
      <c r="D114" s="608" t="s">
        <v>245</v>
      </c>
      <c r="E114" s="610" t="s">
        <v>1271</v>
      </c>
      <c r="F114" s="308" t="s">
        <v>26</v>
      </c>
      <c r="G114" s="589">
        <v>1</v>
      </c>
      <c r="H114" s="204"/>
      <c r="I114" s="205"/>
    </row>
    <row r="115" spans="2:9">
      <c r="B115" s="592">
        <v>106</v>
      </c>
      <c r="C115" s="588"/>
      <c r="D115" s="608" t="s">
        <v>245</v>
      </c>
      <c r="E115" s="610" t="s">
        <v>1272</v>
      </c>
      <c r="F115" s="308" t="s">
        <v>26</v>
      </c>
      <c r="G115" s="589">
        <v>1</v>
      </c>
      <c r="H115" s="204"/>
      <c r="I115" s="205"/>
    </row>
    <row r="116" spans="2:9">
      <c r="B116" s="592">
        <v>107</v>
      </c>
      <c r="C116" s="588"/>
      <c r="D116" s="307" t="s">
        <v>245</v>
      </c>
      <c r="E116" s="307" t="s">
        <v>252</v>
      </c>
      <c r="F116" s="308" t="s">
        <v>26</v>
      </c>
      <c r="G116" s="589">
        <v>2</v>
      </c>
      <c r="H116" s="204"/>
      <c r="I116" s="205"/>
    </row>
    <row r="117" spans="2:9">
      <c r="B117" s="592">
        <v>108</v>
      </c>
      <c r="C117" s="588"/>
      <c r="D117" s="608" t="s">
        <v>245</v>
      </c>
      <c r="E117" s="610" t="s">
        <v>1273</v>
      </c>
      <c r="F117" s="308" t="s">
        <v>26</v>
      </c>
      <c r="G117" s="589">
        <v>3</v>
      </c>
      <c r="H117" s="204"/>
      <c r="I117" s="205"/>
    </row>
    <row r="118" spans="2:9">
      <c r="B118" s="592">
        <v>109</v>
      </c>
      <c r="C118" s="588"/>
      <c r="D118" s="608" t="s">
        <v>245</v>
      </c>
      <c r="E118" s="610" t="s">
        <v>1274</v>
      </c>
      <c r="F118" s="308" t="s">
        <v>26</v>
      </c>
      <c r="G118" s="589">
        <v>9</v>
      </c>
      <c r="H118" s="204"/>
      <c r="I118" s="205"/>
    </row>
    <row r="119" spans="2:9">
      <c r="B119" s="592">
        <v>110</v>
      </c>
      <c r="C119" s="588"/>
      <c r="D119" s="608" t="s">
        <v>245</v>
      </c>
      <c r="E119" s="610" t="s">
        <v>1275</v>
      </c>
      <c r="F119" s="308" t="s">
        <v>26</v>
      </c>
      <c r="G119" s="589">
        <v>1</v>
      </c>
      <c r="H119" s="204"/>
      <c r="I119" s="205"/>
    </row>
    <row r="120" spans="2:9">
      <c r="B120" s="592">
        <v>111</v>
      </c>
      <c r="C120" s="588"/>
      <c r="D120" s="307" t="s">
        <v>245</v>
      </c>
      <c r="E120" s="307" t="s">
        <v>253</v>
      </c>
      <c r="F120" s="308" t="s">
        <v>26</v>
      </c>
      <c r="G120" s="589">
        <v>1</v>
      </c>
      <c r="H120" s="204"/>
      <c r="I120" s="205"/>
    </row>
    <row r="121" spans="2:9">
      <c r="B121" s="592">
        <v>112</v>
      </c>
      <c r="C121" s="588"/>
      <c r="D121" s="307" t="s">
        <v>245</v>
      </c>
      <c r="E121" s="307" t="s">
        <v>254</v>
      </c>
      <c r="F121" s="308" t="s">
        <v>26</v>
      </c>
      <c r="G121" s="589">
        <v>1</v>
      </c>
      <c r="H121" s="204"/>
      <c r="I121" s="205"/>
    </row>
    <row r="122" spans="2:9" ht="38.25">
      <c r="B122" s="592">
        <v>113</v>
      </c>
      <c r="C122" s="588"/>
      <c r="D122" s="307" t="s">
        <v>255</v>
      </c>
      <c r="E122" s="307" t="s">
        <v>1600</v>
      </c>
      <c r="F122" s="308" t="s">
        <v>26</v>
      </c>
      <c r="G122" s="589">
        <v>1</v>
      </c>
      <c r="H122" s="204"/>
      <c r="I122" s="205"/>
    </row>
    <row r="123" spans="2:9" ht="38.25">
      <c r="B123" s="592">
        <v>114</v>
      </c>
      <c r="C123" s="588"/>
      <c r="D123" s="307" t="s">
        <v>255</v>
      </c>
      <c r="E123" s="307" t="s">
        <v>1601</v>
      </c>
      <c r="F123" s="308" t="s">
        <v>26</v>
      </c>
      <c r="G123" s="589">
        <v>1</v>
      </c>
      <c r="H123" s="204"/>
      <c r="I123" s="205"/>
    </row>
    <row r="124" spans="2:9" ht="25.5">
      <c r="B124" s="592">
        <v>115</v>
      </c>
      <c r="C124" s="588"/>
      <c r="D124" s="608" t="s">
        <v>255</v>
      </c>
      <c r="E124" s="610" t="s">
        <v>1602</v>
      </c>
      <c r="F124" s="308" t="s">
        <v>26</v>
      </c>
      <c r="G124" s="589">
        <v>3</v>
      </c>
      <c r="H124" s="204"/>
      <c r="I124" s="205"/>
    </row>
    <row r="125" spans="2:9" ht="25.5">
      <c r="B125" s="592">
        <v>116</v>
      </c>
      <c r="C125" s="588"/>
      <c r="D125" s="608" t="s">
        <v>255</v>
      </c>
      <c r="E125" s="610" t="s">
        <v>1593</v>
      </c>
      <c r="F125" s="308" t="s">
        <v>26</v>
      </c>
      <c r="G125" s="589">
        <v>1</v>
      </c>
      <c r="H125" s="204"/>
      <c r="I125" s="205"/>
    </row>
    <row r="126" spans="2:9" ht="25.5">
      <c r="B126" s="592">
        <v>117</v>
      </c>
      <c r="C126" s="588"/>
      <c r="D126" s="307" t="s">
        <v>255</v>
      </c>
      <c r="E126" s="307" t="s">
        <v>1603</v>
      </c>
      <c r="F126" s="308" t="s">
        <v>26</v>
      </c>
      <c r="G126" s="589">
        <v>1</v>
      </c>
      <c r="H126" s="204"/>
      <c r="I126" s="205"/>
    </row>
    <row r="127" spans="2:9" ht="25.5">
      <c r="B127" s="592">
        <v>118</v>
      </c>
      <c r="C127" s="588"/>
      <c r="D127" s="307" t="s">
        <v>255</v>
      </c>
      <c r="E127" s="307" t="s">
        <v>1604</v>
      </c>
      <c r="F127" s="308" t="s">
        <v>26</v>
      </c>
      <c r="G127" s="589">
        <v>4</v>
      </c>
      <c r="H127" s="204"/>
      <c r="I127" s="205"/>
    </row>
    <row r="128" spans="2:9" ht="25.5">
      <c r="B128" s="592">
        <v>119</v>
      </c>
      <c r="C128" s="588"/>
      <c r="D128" s="307" t="s">
        <v>255</v>
      </c>
      <c r="E128" s="307" t="s">
        <v>1605</v>
      </c>
      <c r="F128" s="308" t="s">
        <v>26</v>
      </c>
      <c r="G128" s="589">
        <v>4</v>
      </c>
      <c r="H128" s="204"/>
      <c r="I128" s="205"/>
    </row>
    <row r="129" spans="2:9" ht="38.25">
      <c r="B129" s="592">
        <v>120</v>
      </c>
      <c r="C129" s="588"/>
      <c r="D129" s="307" t="s">
        <v>255</v>
      </c>
      <c r="E129" s="307" t="s">
        <v>1606</v>
      </c>
      <c r="F129" s="308" t="s">
        <v>26</v>
      </c>
      <c r="G129" s="589">
        <v>5</v>
      </c>
      <c r="H129" s="204"/>
      <c r="I129" s="205"/>
    </row>
    <row r="130" spans="2:9">
      <c r="B130" s="592">
        <v>121</v>
      </c>
      <c r="C130" s="588"/>
      <c r="D130" s="307" t="s">
        <v>256</v>
      </c>
      <c r="E130" s="307"/>
      <c r="F130" s="308" t="s">
        <v>26</v>
      </c>
      <c r="G130" s="589">
        <v>156</v>
      </c>
      <c r="H130" s="204"/>
      <c r="I130" s="205"/>
    </row>
    <row r="131" spans="2:9" ht="25.5">
      <c r="B131" s="592">
        <v>122</v>
      </c>
      <c r="C131" s="588"/>
      <c r="D131" s="307" t="s">
        <v>1595</v>
      </c>
      <c r="E131" s="307" t="s">
        <v>257</v>
      </c>
      <c r="F131" s="308" t="s">
        <v>258</v>
      </c>
      <c r="G131" s="589">
        <v>100</v>
      </c>
      <c r="H131" s="204"/>
      <c r="I131" s="205"/>
    </row>
    <row r="132" spans="2:9" ht="25.5">
      <c r="B132" s="592">
        <v>123</v>
      </c>
      <c r="C132" s="588"/>
      <c r="D132" s="307" t="s">
        <v>1595</v>
      </c>
      <c r="E132" s="307" t="s">
        <v>259</v>
      </c>
      <c r="F132" s="308" t="s">
        <v>258</v>
      </c>
      <c r="G132" s="589">
        <v>1200</v>
      </c>
      <c r="H132" s="204"/>
      <c r="I132" s="205"/>
    </row>
    <row r="133" spans="2:9" ht="25.5">
      <c r="B133" s="592">
        <v>124</v>
      </c>
      <c r="C133" s="588"/>
      <c r="D133" s="307" t="s">
        <v>1607</v>
      </c>
      <c r="E133" s="307" t="s">
        <v>260</v>
      </c>
      <c r="F133" s="308" t="s">
        <v>258</v>
      </c>
      <c r="G133" s="589">
        <v>450</v>
      </c>
      <c r="H133" s="204"/>
      <c r="I133" s="205"/>
    </row>
    <row r="134" spans="2:9">
      <c r="B134" s="592">
        <v>125</v>
      </c>
      <c r="C134" s="588"/>
      <c r="D134" s="307" t="s">
        <v>261</v>
      </c>
      <c r="E134" s="307"/>
      <c r="F134" s="308" t="s">
        <v>44</v>
      </c>
      <c r="G134" s="589">
        <v>1</v>
      </c>
      <c r="H134" s="204"/>
      <c r="I134" s="205"/>
    </row>
    <row r="135" spans="2:9">
      <c r="B135" s="592">
        <v>126</v>
      </c>
      <c r="C135" s="588"/>
      <c r="D135" s="307" t="s">
        <v>262</v>
      </c>
      <c r="E135" s="307"/>
      <c r="F135" s="308" t="s">
        <v>44</v>
      </c>
      <c r="G135" s="589">
        <v>1</v>
      </c>
      <c r="H135" s="204"/>
      <c r="I135" s="205"/>
    </row>
    <row r="136" spans="2:9">
      <c r="B136" s="592">
        <v>127</v>
      </c>
      <c r="C136" s="588"/>
      <c r="D136" s="307" t="s">
        <v>263</v>
      </c>
      <c r="E136" s="307"/>
      <c r="F136" s="308" t="s">
        <v>44</v>
      </c>
      <c r="G136" s="589">
        <v>1</v>
      </c>
      <c r="H136" s="204"/>
      <c r="I136" s="205"/>
    </row>
    <row r="137" spans="2:9" ht="25.5">
      <c r="B137" s="592">
        <v>128</v>
      </c>
      <c r="C137" s="588"/>
      <c r="D137" s="307" t="s">
        <v>264</v>
      </c>
      <c r="E137" s="307"/>
      <c r="F137" s="308" t="s">
        <v>44</v>
      </c>
      <c r="G137" s="589">
        <v>1</v>
      </c>
      <c r="H137" s="204"/>
      <c r="I137" s="205"/>
    </row>
    <row r="138" spans="2:9" s="224" customFormat="1">
      <c r="B138" s="67"/>
      <c r="C138" s="66"/>
      <c r="D138" s="34"/>
      <c r="E138" s="34"/>
      <c r="F138" s="35"/>
      <c r="G138" s="193"/>
      <c r="H138" s="222"/>
      <c r="I138" s="223"/>
    </row>
    <row r="139" spans="2:9">
      <c r="B139" s="225"/>
      <c r="C139" s="225"/>
      <c r="D139" s="226"/>
      <c r="E139" s="226"/>
      <c r="F139" s="226" t="s">
        <v>5</v>
      </c>
      <c r="G139" s="227"/>
      <c r="H139" s="204"/>
      <c r="I139" s="205"/>
    </row>
    <row r="141" spans="2:9" s="93" customFormat="1" ht="12.75" customHeight="1">
      <c r="C141" s="200" t="str">
        <f>'1,1'!C22</f>
        <v>Piezīmes:</v>
      </c>
    </row>
    <row r="142" spans="2:9" s="93" customFormat="1" ht="45" customHeight="1">
      <c r="B142"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2" s="802"/>
      <c r="D142" s="802"/>
      <c r="E142" s="802"/>
      <c r="F142" s="802"/>
      <c r="G142" s="802"/>
      <c r="H142" s="802"/>
      <c r="I142" s="802"/>
    </row>
  </sheetData>
  <mergeCells count="11">
    <mergeCell ref="B1:D1"/>
    <mergeCell ref="B2:I2"/>
    <mergeCell ref="D3:I3"/>
    <mergeCell ref="D4:I4"/>
    <mergeCell ref="D5:I5"/>
    <mergeCell ref="B7:B8"/>
    <mergeCell ref="C7:C8"/>
    <mergeCell ref="F7:F8"/>
    <mergeCell ref="G7:G8"/>
    <mergeCell ref="B142:I142"/>
    <mergeCell ref="D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K81"/>
  <sheetViews>
    <sheetView showZeros="0" view="pageBreakPreview" zoomScale="80" zoomScaleNormal="100" zoomScaleSheetLayoutView="80" workbookViewId="0">
      <selection activeCell="D29" sqref="D29"/>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9.4257812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50"/>
      <c r="F1" s="201" t="str">
        <f ca="1">MID(CELL("filename",B1), FIND("]", CELL("filename",B1))+ 1, 255)</f>
        <v>2,5</v>
      </c>
      <c r="G1" s="201"/>
      <c r="H1" s="201"/>
      <c r="I1" s="201"/>
    </row>
    <row r="2" spans="2:9" s="202" customFormat="1">
      <c r="B2" s="804" t="str">
        <f>D9</f>
        <v>Gaisa kondicionēšana</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c r="B9" s="251"/>
      <c r="C9" s="279">
        <v>0</v>
      </c>
      <c r="D9" s="825" t="s">
        <v>308</v>
      </c>
      <c r="E9" s="826"/>
      <c r="F9" s="230"/>
      <c r="G9" s="231"/>
      <c r="H9" s="204"/>
      <c r="I9" s="205"/>
    </row>
    <row r="10" spans="2:9" ht="38.25">
      <c r="B10" s="592">
        <v>1</v>
      </c>
      <c r="C10" s="588"/>
      <c r="D10" s="613" t="s">
        <v>1538</v>
      </c>
      <c r="E10" s="614" t="s">
        <v>1638</v>
      </c>
      <c r="F10" s="308" t="s">
        <v>44</v>
      </c>
      <c r="G10" s="589">
        <v>1</v>
      </c>
      <c r="H10" s="204"/>
      <c r="I10" s="205"/>
    </row>
    <row r="11" spans="2:9" ht="38.25">
      <c r="B11" s="592">
        <v>2</v>
      </c>
      <c r="C11" s="588"/>
      <c r="D11" s="608" t="s">
        <v>1276</v>
      </c>
      <c r="E11" s="307" t="s">
        <v>266</v>
      </c>
      <c r="F11" s="308" t="s">
        <v>44</v>
      </c>
      <c r="G11" s="589">
        <v>2</v>
      </c>
      <c r="H11" s="204"/>
      <c r="I11" s="205"/>
    </row>
    <row r="12" spans="2:9">
      <c r="B12" s="592">
        <v>3</v>
      </c>
      <c r="C12" s="588"/>
      <c r="D12" s="307" t="s">
        <v>267</v>
      </c>
      <c r="E12" s="307"/>
      <c r="F12" s="308" t="s">
        <v>44</v>
      </c>
      <c r="G12" s="589">
        <v>2</v>
      </c>
      <c r="H12" s="204"/>
      <c r="I12" s="205"/>
    </row>
    <row r="13" spans="2:9">
      <c r="B13" s="592">
        <v>4</v>
      </c>
      <c r="C13" s="588"/>
      <c r="D13" s="608" t="s">
        <v>141</v>
      </c>
      <c r="E13" s="615" t="s">
        <v>170</v>
      </c>
      <c r="F13" s="308" t="s">
        <v>26</v>
      </c>
      <c r="G13" s="589">
        <v>1</v>
      </c>
      <c r="H13" s="204"/>
      <c r="I13" s="205"/>
    </row>
    <row r="14" spans="2:9">
      <c r="B14" s="592">
        <v>5</v>
      </c>
      <c r="C14" s="588"/>
      <c r="D14" s="307" t="s">
        <v>141</v>
      </c>
      <c r="E14" s="307" t="s">
        <v>156</v>
      </c>
      <c r="F14" s="308" t="s">
        <v>26</v>
      </c>
      <c r="G14" s="589">
        <v>1</v>
      </c>
      <c r="H14" s="204"/>
      <c r="I14" s="205"/>
    </row>
    <row r="15" spans="2:9">
      <c r="B15" s="592">
        <v>6</v>
      </c>
      <c r="C15" s="588"/>
      <c r="D15" s="307" t="s">
        <v>141</v>
      </c>
      <c r="E15" s="307" t="s">
        <v>159</v>
      </c>
      <c r="F15" s="308" t="s">
        <v>26</v>
      </c>
      <c r="G15" s="589">
        <v>1</v>
      </c>
      <c r="H15" s="204"/>
      <c r="I15" s="205"/>
    </row>
    <row r="16" spans="2:9">
      <c r="B16" s="592">
        <v>7</v>
      </c>
      <c r="C16" s="588"/>
      <c r="D16" s="307" t="s">
        <v>141</v>
      </c>
      <c r="E16" s="307" t="s">
        <v>268</v>
      </c>
      <c r="F16" s="308" t="s">
        <v>26</v>
      </c>
      <c r="G16" s="589">
        <v>1</v>
      </c>
      <c r="H16" s="204"/>
      <c r="I16" s="205"/>
    </row>
    <row r="17" spans="2:9">
      <c r="B17" s="592">
        <v>8</v>
      </c>
      <c r="C17" s="588"/>
      <c r="D17" s="608" t="s">
        <v>162</v>
      </c>
      <c r="E17" s="616" t="s">
        <v>1277</v>
      </c>
      <c r="F17" s="308" t="s">
        <v>44</v>
      </c>
      <c r="G17" s="589">
        <v>2</v>
      </c>
      <c r="H17" s="204"/>
      <c r="I17" s="205"/>
    </row>
    <row r="18" spans="2:9">
      <c r="B18" s="592">
        <v>9</v>
      </c>
      <c r="C18" s="588"/>
      <c r="D18" s="608" t="s">
        <v>162</v>
      </c>
      <c r="E18" s="616" t="s">
        <v>167</v>
      </c>
      <c r="F18" s="308" t="s">
        <v>44</v>
      </c>
      <c r="G18" s="589">
        <v>2</v>
      </c>
      <c r="H18" s="204"/>
      <c r="I18" s="205"/>
    </row>
    <row r="19" spans="2:9">
      <c r="B19" s="592">
        <v>10</v>
      </c>
      <c r="C19" s="588"/>
      <c r="D19" s="608" t="s">
        <v>162</v>
      </c>
      <c r="E19" s="616" t="s">
        <v>1278</v>
      </c>
      <c r="F19" s="308" t="s">
        <v>44</v>
      </c>
      <c r="G19" s="589">
        <v>2</v>
      </c>
      <c r="H19" s="204"/>
      <c r="I19" s="205"/>
    </row>
    <row r="20" spans="2:9" ht="25.5">
      <c r="B20" s="592">
        <v>11</v>
      </c>
      <c r="C20" s="588"/>
      <c r="D20" s="307" t="s">
        <v>162</v>
      </c>
      <c r="E20" s="307" t="s">
        <v>269</v>
      </c>
      <c r="F20" s="308" t="s">
        <v>44</v>
      </c>
      <c r="G20" s="589">
        <v>1</v>
      </c>
      <c r="H20" s="204"/>
      <c r="I20" s="205"/>
    </row>
    <row r="21" spans="2:9">
      <c r="B21" s="592">
        <v>12</v>
      </c>
      <c r="C21" s="588"/>
      <c r="D21" s="307" t="s">
        <v>162</v>
      </c>
      <c r="E21" s="307" t="s">
        <v>270</v>
      </c>
      <c r="F21" s="308" t="s">
        <v>44</v>
      </c>
      <c r="G21" s="589">
        <v>1</v>
      </c>
      <c r="H21" s="204"/>
      <c r="I21" s="205"/>
    </row>
    <row r="22" spans="2:9">
      <c r="B22" s="592">
        <v>13</v>
      </c>
      <c r="C22" s="588"/>
      <c r="D22" s="617" t="s">
        <v>271</v>
      </c>
      <c r="E22" s="616" t="s">
        <v>358</v>
      </c>
      <c r="F22" s="308" t="s">
        <v>26</v>
      </c>
      <c r="G22" s="589">
        <v>2</v>
      </c>
      <c r="H22" s="204"/>
      <c r="I22" s="205"/>
    </row>
    <row r="23" spans="2:9">
      <c r="B23" s="592">
        <v>14</v>
      </c>
      <c r="C23" s="588"/>
      <c r="D23" s="307" t="s">
        <v>271</v>
      </c>
      <c r="E23" s="307" t="s">
        <v>272</v>
      </c>
      <c r="F23" s="308" t="s">
        <v>26</v>
      </c>
      <c r="G23" s="589">
        <v>2</v>
      </c>
      <c r="H23" s="204"/>
      <c r="I23" s="205"/>
    </row>
    <row r="24" spans="2:9">
      <c r="B24" s="592">
        <v>15</v>
      </c>
      <c r="C24" s="588"/>
      <c r="D24" s="307" t="s">
        <v>271</v>
      </c>
      <c r="E24" s="307" t="s">
        <v>274</v>
      </c>
      <c r="F24" s="308" t="s">
        <v>26</v>
      </c>
      <c r="G24" s="589">
        <v>2</v>
      </c>
      <c r="H24" s="204"/>
      <c r="I24" s="205"/>
    </row>
    <row r="25" spans="2:9">
      <c r="B25" s="592">
        <v>16</v>
      </c>
      <c r="C25" s="588"/>
      <c r="D25" s="307" t="s">
        <v>271</v>
      </c>
      <c r="E25" s="307" t="s">
        <v>275</v>
      </c>
      <c r="F25" s="308" t="s">
        <v>26</v>
      </c>
      <c r="G25" s="589">
        <v>2</v>
      </c>
      <c r="H25" s="204"/>
      <c r="I25" s="205"/>
    </row>
    <row r="26" spans="2:9">
      <c r="B26" s="592">
        <v>17</v>
      </c>
      <c r="C26" s="588"/>
      <c r="D26" s="307" t="s">
        <v>271</v>
      </c>
      <c r="E26" s="307" t="s">
        <v>276</v>
      </c>
      <c r="F26" s="308" t="s">
        <v>26</v>
      </c>
      <c r="G26" s="589">
        <v>2</v>
      </c>
      <c r="H26" s="204"/>
      <c r="I26" s="205"/>
    </row>
    <row r="27" spans="2:9">
      <c r="B27" s="592">
        <v>18</v>
      </c>
      <c r="C27" s="588"/>
      <c r="D27" s="608" t="s">
        <v>173</v>
      </c>
      <c r="E27" s="616" t="s">
        <v>358</v>
      </c>
      <c r="F27" s="308" t="s">
        <v>26</v>
      </c>
      <c r="G27" s="589">
        <v>1</v>
      </c>
      <c r="H27" s="204"/>
      <c r="I27" s="205"/>
    </row>
    <row r="28" spans="2:9">
      <c r="B28" s="592">
        <v>19</v>
      </c>
      <c r="C28" s="588"/>
      <c r="D28" s="307" t="s">
        <v>173</v>
      </c>
      <c r="E28" s="307" t="s">
        <v>272</v>
      </c>
      <c r="F28" s="308" t="s">
        <v>26</v>
      </c>
      <c r="G28" s="589">
        <v>1</v>
      </c>
      <c r="H28" s="204"/>
      <c r="I28" s="205"/>
    </row>
    <row r="29" spans="2:9">
      <c r="B29" s="592">
        <v>20</v>
      </c>
      <c r="C29" s="588"/>
      <c r="D29" s="307" t="s">
        <v>173</v>
      </c>
      <c r="E29" s="307" t="s">
        <v>274</v>
      </c>
      <c r="F29" s="308" t="s">
        <v>26</v>
      </c>
      <c r="G29" s="589">
        <v>1</v>
      </c>
      <c r="H29" s="204"/>
      <c r="I29" s="205"/>
    </row>
    <row r="30" spans="2:9">
      <c r="B30" s="592">
        <v>21</v>
      </c>
      <c r="C30" s="588"/>
      <c r="D30" s="307" t="s">
        <v>173</v>
      </c>
      <c r="E30" s="307" t="s">
        <v>275</v>
      </c>
      <c r="F30" s="308" t="s">
        <v>26</v>
      </c>
      <c r="G30" s="589">
        <v>1</v>
      </c>
      <c r="H30" s="204"/>
      <c r="I30" s="205"/>
    </row>
    <row r="31" spans="2:9">
      <c r="B31" s="592">
        <v>22</v>
      </c>
      <c r="C31" s="588"/>
      <c r="D31" s="307" t="s">
        <v>171</v>
      </c>
      <c r="E31" s="307" t="s">
        <v>277</v>
      </c>
      <c r="F31" s="308" t="s">
        <v>26</v>
      </c>
      <c r="G31" s="589">
        <v>8</v>
      </c>
      <c r="H31" s="204"/>
      <c r="I31" s="205"/>
    </row>
    <row r="32" spans="2:9">
      <c r="B32" s="592">
        <v>23</v>
      </c>
      <c r="C32" s="588"/>
      <c r="D32" s="307" t="s">
        <v>278</v>
      </c>
      <c r="E32" s="307" t="s">
        <v>279</v>
      </c>
      <c r="F32" s="308" t="s">
        <v>26</v>
      </c>
      <c r="G32" s="589">
        <v>12</v>
      </c>
      <c r="H32" s="204"/>
      <c r="I32" s="205"/>
    </row>
    <row r="33" spans="2:9">
      <c r="B33" s="592">
        <v>24</v>
      </c>
      <c r="C33" s="588"/>
      <c r="D33" s="307" t="s">
        <v>280</v>
      </c>
      <c r="E33" s="307" t="s">
        <v>177</v>
      </c>
      <c r="F33" s="308" t="s">
        <v>26</v>
      </c>
      <c r="G33" s="589">
        <v>12</v>
      </c>
      <c r="H33" s="204"/>
      <c r="I33" s="205"/>
    </row>
    <row r="34" spans="2:9">
      <c r="B34" s="592">
        <v>25</v>
      </c>
      <c r="C34" s="588"/>
      <c r="D34" s="307" t="s">
        <v>179</v>
      </c>
      <c r="E34" s="307" t="s">
        <v>277</v>
      </c>
      <c r="F34" s="308" t="s">
        <v>26</v>
      </c>
      <c r="G34" s="589">
        <v>10</v>
      </c>
      <c r="H34" s="204"/>
      <c r="I34" s="205"/>
    </row>
    <row r="35" spans="2:9">
      <c r="B35" s="592">
        <v>26</v>
      </c>
      <c r="C35" s="588"/>
      <c r="D35" s="307" t="s">
        <v>178</v>
      </c>
      <c r="E35" s="307" t="s">
        <v>277</v>
      </c>
      <c r="F35" s="308" t="s">
        <v>26</v>
      </c>
      <c r="G35" s="589">
        <v>8</v>
      </c>
      <c r="H35" s="204"/>
      <c r="I35" s="205"/>
    </row>
    <row r="36" spans="2:9">
      <c r="B36" s="592">
        <v>27</v>
      </c>
      <c r="C36" s="588"/>
      <c r="D36" s="302" t="s">
        <v>153</v>
      </c>
      <c r="E36" s="616" t="s">
        <v>358</v>
      </c>
      <c r="F36" s="308" t="s">
        <v>146</v>
      </c>
      <c r="G36" s="589">
        <v>30</v>
      </c>
      <c r="H36" s="204"/>
      <c r="I36" s="205"/>
    </row>
    <row r="37" spans="2:9">
      <c r="B37" s="592">
        <v>28</v>
      </c>
      <c r="C37" s="588"/>
      <c r="D37" s="307" t="s">
        <v>153</v>
      </c>
      <c r="E37" s="307" t="s">
        <v>272</v>
      </c>
      <c r="F37" s="308" t="s">
        <v>146</v>
      </c>
      <c r="G37" s="589">
        <v>30</v>
      </c>
      <c r="H37" s="204"/>
      <c r="I37" s="205"/>
    </row>
    <row r="38" spans="2:9">
      <c r="B38" s="592">
        <v>29</v>
      </c>
      <c r="C38" s="588"/>
      <c r="D38" s="307" t="s">
        <v>153</v>
      </c>
      <c r="E38" s="307" t="s">
        <v>281</v>
      </c>
      <c r="F38" s="308" t="s">
        <v>146</v>
      </c>
      <c r="G38" s="589">
        <v>5</v>
      </c>
      <c r="H38" s="204"/>
      <c r="I38" s="205"/>
    </row>
    <row r="39" spans="2:9">
      <c r="B39" s="592">
        <v>30</v>
      </c>
      <c r="C39" s="588"/>
      <c r="D39" s="307" t="s">
        <v>153</v>
      </c>
      <c r="E39" s="307" t="s">
        <v>274</v>
      </c>
      <c r="F39" s="308" t="s">
        <v>146</v>
      </c>
      <c r="G39" s="589">
        <v>10</v>
      </c>
      <c r="H39" s="204"/>
      <c r="I39" s="205"/>
    </row>
    <row r="40" spans="2:9">
      <c r="B40" s="592">
        <v>31</v>
      </c>
      <c r="C40" s="588"/>
      <c r="D40" s="307" t="s">
        <v>153</v>
      </c>
      <c r="E40" s="307" t="s">
        <v>275</v>
      </c>
      <c r="F40" s="308" t="s">
        <v>146</v>
      </c>
      <c r="G40" s="589">
        <v>10</v>
      </c>
      <c r="H40" s="204"/>
      <c r="I40" s="205"/>
    </row>
    <row r="41" spans="2:9">
      <c r="B41" s="592">
        <v>32</v>
      </c>
      <c r="C41" s="588"/>
      <c r="D41" s="307" t="s">
        <v>153</v>
      </c>
      <c r="E41" s="307" t="s">
        <v>276</v>
      </c>
      <c r="F41" s="308" t="s">
        <v>146</v>
      </c>
      <c r="G41" s="589">
        <v>40</v>
      </c>
      <c r="H41" s="204"/>
      <c r="I41" s="205"/>
    </row>
    <row r="42" spans="2:9">
      <c r="B42" s="592">
        <v>33</v>
      </c>
      <c r="C42" s="588"/>
      <c r="D42" s="307" t="s">
        <v>160</v>
      </c>
      <c r="E42" s="307" t="s">
        <v>161</v>
      </c>
      <c r="F42" s="308" t="s">
        <v>146</v>
      </c>
      <c r="G42" s="589">
        <v>4</v>
      </c>
      <c r="H42" s="204"/>
      <c r="I42" s="205"/>
    </row>
    <row r="43" spans="2:9">
      <c r="B43" s="592">
        <v>34</v>
      </c>
      <c r="C43" s="588"/>
      <c r="D43" s="307" t="s">
        <v>282</v>
      </c>
      <c r="E43" s="307" t="s">
        <v>283</v>
      </c>
      <c r="F43" s="308" t="s">
        <v>146</v>
      </c>
      <c r="G43" s="589">
        <v>20</v>
      </c>
      <c r="H43" s="204"/>
      <c r="I43" s="205"/>
    </row>
    <row r="44" spans="2:9">
      <c r="B44" s="592">
        <v>35</v>
      </c>
      <c r="C44" s="588"/>
      <c r="D44" s="307" t="s">
        <v>282</v>
      </c>
      <c r="E44" s="307" t="s">
        <v>284</v>
      </c>
      <c r="F44" s="308" t="s">
        <v>146</v>
      </c>
      <c r="G44" s="589">
        <v>20</v>
      </c>
      <c r="H44" s="204"/>
      <c r="I44" s="205"/>
    </row>
    <row r="45" spans="2:9">
      <c r="B45" s="592">
        <v>36</v>
      </c>
      <c r="C45" s="588"/>
      <c r="D45" s="307" t="s">
        <v>285</v>
      </c>
      <c r="E45" s="618">
        <v>0.35</v>
      </c>
      <c r="F45" s="308" t="s">
        <v>286</v>
      </c>
      <c r="G45" s="589">
        <v>1500</v>
      </c>
      <c r="H45" s="204"/>
      <c r="I45" s="205"/>
    </row>
    <row r="46" spans="2:9">
      <c r="B46" s="592">
        <v>37</v>
      </c>
      <c r="C46" s="588"/>
      <c r="D46" s="307" t="s">
        <v>287</v>
      </c>
      <c r="E46" s="307" t="s">
        <v>288</v>
      </c>
      <c r="F46" s="308" t="s">
        <v>286</v>
      </c>
      <c r="G46" s="589">
        <v>8</v>
      </c>
      <c r="H46" s="204"/>
      <c r="I46" s="205"/>
    </row>
    <row r="47" spans="2:9">
      <c r="B47" s="592">
        <v>38</v>
      </c>
      <c r="C47" s="588"/>
      <c r="D47" s="608" t="s">
        <v>289</v>
      </c>
      <c r="E47" s="616" t="s">
        <v>1279</v>
      </c>
      <c r="F47" s="308" t="s">
        <v>146</v>
      </c>
      <c r="G47" s="589">
        <v>35</v>
      </c>
      <c r="H47" s="204"/>
      <c r="I47" s="205"/>
    </row>
    <row r="48" spans="2:9">
      <c r="B48" s="592">
        <v>39</v>
      </c>
      <c r="C48" s="588"/>
      <c r="D48" s="307" t="s">
        <v>289</v>
      </c>
      <c r="E48" s="307" t="s">
        <v>290</v>
      </c>
      <c r="F48" s="308" t="s">
        <v>146</v>
      </c>
      <c r="G48" s="589">
        <v>35</v>
      </c>
      <c r="H48" s="204"/>
      <c r="I48" s="205"/>
    </row>
    <row r="49" spans="2:9">
      <c r="B49" s="592">
        <v>40</v>
      </c>
      <c r="C49" s="588"/>
      <c r="D49" s="307" t="s">
        <v>289</v>
      </c>
      <c r="E49" s="307" t="s">
        <v>291</v>
      </c>
      <c r="F49" s="308" t="s">
        <v>146</v>
      </c>
      <c r="G49" s="589">
        <v>6</v>
      </c>
      <c r="H49" s="204"/>
      <c r="I49" s="205"/>
    </row>
    <row r="50" spans="2:9">
      <c r="B50" s="592">
        <v>41</v>
      </c>
      <c r="C50" s="588"/>
      <c r="D50" s="307" t="s">
        <v>289</v>
      </c>
      <c r="E50" s="307" t="s">
        <v>292</v>
      </c>
      <c r="F50" s="308" t="s">
        <v>146</v>
      </c>
      <c r="G50" s="589">
        <v>11</v>
      </c>
      <c r="H50" s="204"/>
      <c r="I50" s="205"/>
    </row>
    <row r="51" spans="2:9">
      <c r="B51" s="592">
        <v>42</v>
      </c>
      <c r="C51" s="588"/>
      <c r="D51" s="307" t="s">
        <v>289</v>
      </c>
      <c r="E51" s="307" t="s">
        <v>293</v>
      </c>
      <c r="F51" s="308" t="s">
        <v>146</v>
      </c>
      <c r="G51" s="589">
        <v>11</v>
      </c>
      <c r="H51" s="204"/>
      <c r="I51" s="205"/>
    </row>
    <row r="52" spans="2:9">
      <c r="B52" s="592">
        <v>43</v>
      </c>
      <c r="C52" s="588"/>
      <c r="D52" s="307" t="s">
        <v>294</v>
      </c>
      <c r="E52" s="307" t="s">
        <v>295</v>
      </c>
      <c r="F52" s="308" t="s">
        <v>296</v>
      </c>
      <c r="G52" s="589">
        <v>30</v>
      </c>
      <c r="H52" s="204"/>
      <c r="I52" s="205"/>
    </row>
    <row r="53" spans="2:9">
      <c r="B53" s="592">
        <v>44</v>
      </c>
      <c r="C53" s="588"/>
      <c r="D53" s="307" t="s">
        <v>297</v>
      </c>
      <c r="E53" s="307" t="s">
        <v>298</v>
      </c>
      <c r="F53" s="308" t="s">
        <v>296</v>
      </c>
      <c r="G53" s="589">
        <v>25</v>
      </c>
      <c r="H53" s="204"/>
      <c r="I53" s="205"/>
    </row>
    <row r="54" spans="2:9">
      <c r="B54" s="592">
        <v>45</v>
      </c>
      <c r="C54" s="588"/>
      <c r="D54" s="307" t="s">
        <v>299</v>
      </c>
      <c r="E54" s="307"/>
      <c r="F54" s="308" t="s">
        <v>44</v>
      </c>
      <c r="G54" s="589">
        <v>1</v>
      </c>
      <c r="H54" s="204"/>
      <c r="I54" s="205"/>
    </row>
    <row r="55" spans="2:9">
      <c r="B55" s="592">
        <v>46</v>
      </c>
      <c r="C55" s="588"/>
      <c r="D55" s="307" t="s">
        <v>300</v>
      </c>
      <c r="E55" s="307"/>
      <c r="F55" s="308" t="s">
        <v>44</v>
      </c>
      <c r="G55" s="589">
        <v>1</v>
      </c>
      <c r="H55" s="204"/>
      <c r="I55" s="205"/>
    </row>
    <row r="56" spans="2:9">
      <c r="B56" s="592">
        <v>47</v>
      </c>
      <c r="C56" s="588"/>
      <c r="D56" s="307" t="s">
        <v>199</v>
      </c>
      <c r="E56" s="307"/>
      <c r="F56" s="308" t="s">
        <v>44</v>
      </c>
      <c r="G56" s="589">
        <v>1</v>
      </c>
      <c r="H56" s="204"/>
      <c r="I56" s="205"/>
    </row>
    <row r="57" spans="2:9">
      <c r="B57" s="592">
        <v>48</v>
      </c>
      <c r="C57" s="588"/>
      <c r="D57" s="307" t="s">
        <v>200</v>
      </c>
      <c r="E57" s="307"/>
      <c r="F57" s="308" t="s">
        <v>44</v>
      </c>
      <c r="G57" s="589">
        <v>1</v>
      </c>
      <c r="H57" s="204"/>
      <c r="I57" s="205"/>
    </row>
    <row r="58" spans="2:9">
      <c r="B58" s="592">
        <v>49</v>
      </c>
      <c r="C58" s="588"/>
      <c r="D58" s="307" t="s">
        <v>201</v>
      </c>
      <c r="E58" s="307"/>
      <c r="F58" s="308" t="s">
        <v>44</v>
      </c>
      <c r="G58" s="589">
        <v>1</v>
      </c>
      <c r="H58" s="204"/>
      <c r="I58" s="205"/>
    </row>
    <row r="59" spans="2:9" ht="25.5">
      <c r="B59" s="592">
        <v>50</v>
      </c>
      <c r="C59" s="588"/>
      <c r="D59" s="307" t="s">
        <v>202</v>
      </c>
      <c r="E59" s="307" t="s">
        <v>203</v>
      </c>
      <c r="F59" s="308" t="s">
        <v>44</v>
      </c>
      <c r="G59" s="589">
        <v>1</v>
      </c>
      <c r="H59" s="204"/>
      <c r="I59" s="205"/>
    </row>
    <row r="60" spans="2:9" ht="25.5">
      <c r="B60" s="592">
        <v>51</v>
      </c>
      <c r="C60" s="588"/>
      <c r="D60" s="307" t="s">
        <v>204</v>
      </c>
      <c r="E60" s="307"/>
      <c r="F60" s="308" t="s">
        <v>44</v>
      </c>
      <c r="G60" s="589">
        <v>1</v>
      </c>
      <c r="H60" s="204"/>
      <c r="I60" s="205"/>
    </row>
    <row r="61" spans="2:9">
      <c r="B61" s="592"/>
      <c r="C61" s="588"/>
      <c r="D61" s="769" t="s">
        <v>301</v>
      </c>
      <c r="E61" s="307"/>
      <c r="F61" s="308"/>
      <c r="G61" s="589"/>
      <c r="H61" s="204"/>
      <c r="I61" s="205"/>
    </row>
    <row r="62" spans="2:9" s="516" customFormat="1" ht="114.75">
      <c r="B62" s="592">
        <v>52</v>
      </c>
      <c r="C62" s="588"/>
      <c r="D62" s="307" t="s">
        <v>1539</v>
      </c>
      <c r="E62" s="308" t="s">
        <v>1707</v>
      </c>
      <c r="F62" s="308" t="s">
        <v>44</v>
      </c>
      <c r="G62" s="589">
        <v>1</v>
      </c>
      <c r="H62" s="515"/>
      <c r="I62" s="419"/>
    </row>
    <row r="63" spans="2:9" s="516" customFormat="1" ht="25.5">
      <c r="B63" s="592">
        <v>53</v>
      </c>
      <c r="C63" s="619"/>
      <c r="D63" s="613" t="s">
        <v>302</v>
      </c>
      <c r="E63" s="620" t="s">
        <v>1708</v>
      </c>
      <c r="F63" s="79" t="s">
        <v>44</v>
      </c>
      <c r="G63" s="621">
        <v>1</v>
      </c>
      <c r="H63" s="515"/>
      <c r="I63" s="419"/>
    </row>
    <row r="64" spans="2:9" s="516" customFormat="1" ht="25.5">
      <c r="B64" s="592">
        <v>54</v>
      </c>
      <c r="C64" s="619"/>
      <c r="D64" s="613" t="s">
        <v>303</v>
      </c>
      <c r="E64" s="620" t="s">
        <v>1708</v>
      </c>
      <c r="F64" s="79" t="s">
        <v>44</v>
      </c>
      <c r="G64" s="621">
        <v>1</v>
      </c>
      <c r="H64" s="515"/>
      <c r="I64" s="419"/>
    </row>
    <row r="65" spans="2:9" s="516" customFormat="1" ht="25.5">
      <c r="B65" s="592">
        <v>55</v>
      </c>
      <c r="C65" s="619"/>
      <c r="D65" s="613" t="s">
        <v>304</v>
      </c>
      <c r="E65" s="620" t="s">
        <v>1708</v>
      </c>
      <c r="F65" s="91" t="s">
        <v>146</v>
      </c>
      <c r="G65" s="622">
        <v>400</v>
      </c>
      <c r="H65" s="515"/>
      <c r="I65" s="419"/>
    </row>
    <row r="66" spans="2:9" s="516" customFormat="1" ht="25.5">
      <c r="B66" s="592">
        <v>56</v>
      </c>
      <c r="C66" s="619"/>
      <c r="D66" s="613" t="s">
        <v>1540</v>
      </c>
      <c r="E66" s="620" t="s">
        <v>1708</v>
      </c>
      <c r="F66" s="79" t="s">
        <v>44</v>
      </c>
      <c r="G66" s="621">
        <v>12</v>
      </c>
      <c r="H66" s="515"/>
      <c r="I66" s="419"/>
    </row>
    <row r="67" spans="2:9" s="211" customFormat="1">
      <c r="B67" s="592">
        <v>57</v>
      </c>
      <c r="C67" s="619"/>
      <c r="D67" s="613" t="s">
        <v>305</v>
      </c>
      <c r="E67" s="620"/>
      <c r="F67" s="79" t="s">
        <v>44</v>
      </c>
      <c r="G67" s="622">
        <v>1</v>
      </c>
      <c r="H67" s="209"/>
      <c r="I67" s="210"/>
    </row>
    <row r="68" spans="2:9" s="211" customFormat="1">
      <c r="B68" s="592">
        <v>58</v>
      </c>
      <c r="C68" s="619"/>
      <c r="D68" s="613" t="s">
        <v>306</v>
      </c>
      <c r="E68" s="620"/>
      <c r="F68" s="79" t="s">
        <v>44</v>
      </c>
      <c r="G68" s="622">
        <v>1</v>
      </c>
      <c r="H68" s="209"/>
      <c r="I68" s="210"/>
    </row>
    <row r="69" spans="2:9" s="211" customFormat="1">
      <c r="B69" s="592">
        <v>59</v>
      </c>
      <c r="C69" s="619"/>
      <c r="D69" s="76" t="s">
        <v>1280</v>
      </c>
      <c r="E69" s="620"/>
      <c r="F69" s="91" t="s">
        <v>146</v>
      </c>
      <c r="G69" s="622">
        <v>400</v>
      </c>
      <c r="H69" s="209"/>
      <c r="I69" s="210"/>
    </row>
    <row r="70" spans="2:9" s="211" customFormat="1">
      <c r="B70" s="592">
        <v>60</v>
      </c>
      <c r="C70" s="619"/>
      <c r="D70" s="76" t="s">
        <v>201</v>
      </c>
      <c r="E70" s="620"/>
      <c r="F70" s="79" t="s">
        <v>44</v>
      </c>
      <c r="G70" s="622">
        <v>1</v>
      </c>
      <c r="H70" s="209"/>
      <c r="I70" s="210"/>
    </row>
    <row r="71" spans="2:9" s="211" customFormat="1">
      <c r="B71" s="592">
        <v>61</v>
      </c>
      <c r="C71" s="619"/>
      <c r="D71" s="613" t="s">
        <v>307</v>
      </c>
      <c r="E71" s="620"/>
      <c r="F71" s="79" t="s">
        <v>44</v>
      </c>
      <c r="G71" s="622">
        <v>1</v>
      </c>
      <c r="H71" s="209"/>
      <c r="I71" s="210"/>
    </row>
    <row r="72" spans="2:9" s="211" customFormat="1">
      <c r="B72" s="592">
        <v>62</v>
      </c>
      <c r="C72" s="619"/>
      <c r="D72" s="613" t="s">
        <v>1541</v>
      </c>
      <c r="E72" s="620"/>
      <c r="F72" s="79" t="s">
        <v>44</v>
      </c>
      <c r="G72" s="622">
        <v>1</v>
      </c>
      <c r="H72" s="209"/>
      <c r="I72" s="210"/>
    </row>
    <row r="73" spans="2:9" s="211" customFormat="1">
      <c r="B73" s="592">
        <v>63</v>
      </c>
      <c r="C73" s="619"/>
      <c r="D73" s="613" t="s">
        <v>1542</v>
      </c>
      <c r="E73" s="620"/>
      <c r="F73" s="79" t="s">
        <v>44</v>
      </c>
      <c r="G73" s="622">
        <v>1</v>
      </c>
      <c r="H73" s="209"/>
      <c r="I73" s="210"/>
    </row>
    <row r="74" spans="2:9" s="211" customFormat="1">
      <c r="B74" s="592">
        <v>64</v>
      </c>
      <c r="C74" s="619"/>
      <c r="D74" s="76" t="s">
        <v>199</v>
      </c>
      <c r="E74" s="620"/>
      <c r="F74" s="79" t="s">
        <v>44</v>
      </c>
      <c r="G74" s="623">
        <v>1</v>
      </c>
      <c r="H74" s="209"/>
      <c r="I74" s="210"/>
    </row>
    <row r="75" spans="2:9" ht="25.5">
      <c r="B75" s="592">
        <v>65</v>
      </c>
      <c r="C75" s="619"/>
      <c r="D75" s="624" t="s">
        <v>202</v>
      </c>
      <c r="E75" s="84" t="s">
        <v>203</v>
      </c>
      <c r="F75" s="79" t="s">
        <v>44</v>
      </c>
      <c r="G75" s="622">
        <v>1</v>
      </c>
      <c r="H75" s="204"/>
      <c r="I75" s="205"/>
    </row>
    <row r="76" spans="2:9" ht="18" customHeight="1">
      <c r="B76" s="592">
        <v>66</v>
      </c>
      <c r="C76" s="619"/>
      <c r="D76" s="613" t="s">
        <v>307</v>
      </c>
      <c r="E76" s="621"/>
      <c r="F76" s="79" t="s">
        <v>44</v>
      </c>
      <c r="G76" s="622">
        <v>1</v>
      </c>
      <c r="H76" s="204"/>
      <c r="I76" s="205"/>
    </row>
    <row r="77" spans="2:9" s="224" customFormat="1">
      <c r="B77" s="316"/>
      <c r="C77" s="625"/>
      <c r="D77" s="34"/>
      <c r="E77" s="34"/>
      <c r="F77" s="35"/>
      <c r="G77" s="626"/>
      <c r="H77" s="222"/>
      <c r="I77" s="223"/>
    </row>
    <row r="78" spans="2:9">
      <c r="B78" s="225"/>
      <c r="C78" s="225"/>
      <c r="D78" s="226"/>
      <c r="E78" s="226"/>
      <c r="F78" s="226" t="s">
        <v>5</v>
      </c>
      <c r="G78" s="227"/>
      <c r="H78" s="204"/>
      <c r="I78" s="205"/>
    </row>
    <row r="80" spans="2:9" s="93" customFormat="1" ht="12.75" customHeight="1">
      <c r="C80" s="200" t="str">
        <f>'1,1'!C22</f>
        <v>Piezīmes:</v>
      </c>
    </row>
    <row r="81" spans="2:9" s="93" customFormat="1" ht="45" customHeight="1">
      <c r="B81"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1" s="802"/>
      <c r="D81" s="802"/>
      <c r="E81" s="802"/>
      <c r="F81" s="802"/>
      <c r="G81" s="802"/>
      <c r="H81" s="802"/>
      <c r="I81" s="802"/>
    </row>
  </sheetData>
  <mergeCells count="12">
    <mergeCell ref="B1:D1"/>
    <mergeCell ref="B2:I2"/>
    <mergeCell ref="D3:I3"/>
    <mergeCell ref="D4:I4"/>
    <mergeCell ref="D5:I5"/>
    <mergeCell ref="B7:B8"/>
    <mergeCell ref="C7:C8"/>
    <mergeCell ref="F7:F8"/>
    <mergeCell ref="G7:G8"/>
    <mergeCell ref="B81:I8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8"/>
  <sheetViews>
    <sheetView showZeros="0" view="pageBreakPreview" zoomScale="90" zoomScaleNormal="100" zoomScaleSheetLayoutView="90" workbookViewId="0">
      <selection activeCell="C25" sqref="C25:D25"/>
    </sheetView>
  </sheetViews>
  <sheetFormatPr defaultColWidth="9.140625" defaultRowHeight="12.75"/>
  <cols>
    <col min="1" max="1" width="10.28515625" style="698" customWidth="1"/>
    <col min="2" max="2" width="12.7109375" style="698" customWidth="1"/>
    <col min="3" max="3" width="32.7109375" style="698" customWidth="1"/>
    <col min="4" max="4" width="10" style="698" customWidth="1"/>
    <col min="5" max="5" width="13.28515625" style="698" customWidth="1"/>
    <col min="6" max="6" width="13.7109375" style="698" customWidth="1"/>
    <col min="7" max="7" width="17.7109375" style="698" customWidth="1"/>
    <col min="8" max="8" width="12.85546875" style="698" customWidth="1"/>
    <col min="9" max="9" width="16" style="698" customWidth="1"/>
    <col min="10" max="16384" width="9.140625" style="698"/>
  </cols>
  <sheetData>
    <row r="1" spans="1:9">
      <c r="A1" s="711"/>
    </row>
    <row r="2" spans="1:9" ht="18" customHeight="1">
      <c r="A2" s="797" t="s">
        <v>1352</v>
      </c>
      <c r="B2" s="797"/>
      <c r="C2" s="797"/>
      <c r="D2" s="797"/>
      <c r="E2" s="797"/>
      <c r="F2" s="797"/>
      <c r="G2" s="797"/>
      <c r="H2" s="797"/>
      <c r="I2" s="797"/>
    </row>
    <row r="3" spans="1:9">
      <c r="C3" s="712"/>
      <c r="D3" s="713"/>
      <c r="F3" s="714"/>
      <c r="G3" s="714"/>
      <c r="H3" s="714"/>
      <c r="I3" s="714"/>
    </row>
    <row r="4" spans="1:9">
      <c r="C4" s="712"/>
      <c r="D4" s="713"/>
      <c r="F4" s="714"/>
      <c r="G4" s="714"/>
      <c r="H4" s="714"/>
      <c r="I4" s="714"/>
    </row>
    <row r="5" spans="1:9">
      <c r="A5" s="699"/>
    </row>
    <row r="6" spans="1:9">
      <c r="A6" s="798" t="str">
        <f>[3]Koptame!C21</f>
        <v>Vispārējie būvdarbi</v>
      </c>
      <c r="B6" s="799"/>
      <c r="C6" s="799"/>
      <c r="D6" s="799"/>
      <c r="E6" s="799"/>
      <c r="F6" s="799"/>
      <c r="G6" s="799"/>
      <c r="H6" s="799"/>
      <c r="I6" s="800"/>
    </row>
    <row r="7" spans="1:9">
      <c r="A7" s="699"/>
    </row>
    <row r="8" spans="1:9">
      <c r="A8" s="801" t="s">
        <v>1341</v>
      </c>
      <c r="B8" s="801"/>
      <c r="C8" s="790" t="str">
        <f>[3]Koptame!C11</f>
        <v>Ražošanas ēka</v>
      </c>
      <c r="D8" s="790"/>
      <c r="E8" s="790"/>
      <c r="F8" s="790"/>
      <c r="G8" s="790"/>
      <c r="H8" s="790"/>
      <c r="I8" s="790"/>
    </row>
    <row r="9" spans="1:9" ht="15.75" customHeight="1">
      <c r="A9" s="789" t="s">
        <v>1342</v>
      </c>
      <c r="B9" s="789"/>
      <c r="C9" s="790" t="str">
        <f>[3]Koptame!C12</f>
        <v>Ražošanas ēkas Nr.7 jaunbūve</v>
      </c>
      <c r="D9" s="790"/>
      <c r="E9" s="790"/>
      <c r="F9" s="790"/>
      <c r="G9" s="790"/>
      <c r="H9" s="790"/>
      <c r="I9" s="790"/>
    </row>
    <row r="10" spans="1:9">
      <c r="A10" s="789" t="s">
        <v>1343</v>
      </c>
      <c r="B10" s="789"/>
      <c r="C10" s="790" t="str">
        <f>[3]Koptame!C13</f>
        <v>Ventspils, Ventspils Augsto tehnoloģiju parks</v>
      </c>
      <c r="D10" s="790"/>
      <c r="E10" s="790"/>
      <c r="F10" s="790"/>
      <c r="G10" s="790"/>
      <c r="H10" s="790"/>
      <c r="I10" s="790"/>
    </row>
    <row r="11" spans="1:9">
      <c r="A11" s="789"/>
      <c r="B11" s="789"/>
      <c r="C11" s="715">
        <f>[3]Koptame!C14</f>
        <v>0</v>
      </c>
      <c r="D11" s="714"/>
    </row>
    <row r="12" spans="1:9" ht="15.2" customHeight="1">
      <c r="A12" s="716"/>
      <c r="B12" s="716"/>
      <c r="C12" s="714"/>
      <c r="D12" s="714"/>
    </row>
    <row r="13" spans="1:9" ht="18" customHeight="1">
      <c r="A13" s="714"/>
      <c r="F13" s="791" t="s">
        <v>1353</v>
      </c>
      <c r="G13" s="792"/>
      <c r="H13" s="717">
        <f>E37</f>
        <v>0</v>
      </c>
      <c r="I13" s="718"/>
    </row>
    <row r="14" spans="1:9">
      <c r="A14" s="714"/>
      <c r="F14" s="791" t="s">
        <v>1354</v>
      </c>
      <c r="G14" s="792"/>
      <c r="H14" s="717">
        <f>I33</f>
        <v>0</v>
      </c>
      <c r="I14" s="718"/>
    </row>
    <row r="15" spans="1:9">
      <c r="G15" s="719" t="str">
        <f>[3]Koptame!D16</f>
        <v xml:space="preserve">Tāme sastādīta:  </v>
      </c>
      <c r="H15" s="740">
        <f>H14+[3]kops2!H14+[3]kops3!H14+[3]kops4!H14</f>
        <v>0</v>
      </c>
    </row>
    <row r="16" spans="1:9">
      <c r="G16" s="719"/>
    </row>
    <row r="17" spans="1:9">
      <c r="A17" s="720"/>
    </row>
    <row r="18" spans="1:9" ht="51.2" customHeight="1">
      <c r="A18" s="786" t="s">
        <v>4</v>
      </c>
      <c r="B18" s="786" t="s">
        <v>1355</v>
      </c>
      <c r="C18" s="793" t="s">
        <v>1356</v>
      </c>
      <c r="D18" s="794"/>
      <c r="E18" s="786" t="s">
        <v>1357</v>
      </c>
      <c r="F18" s="786" t="s">
        <v>1358</v>
      </c>
      <c r="G18" s="786"/>
      <c r="H18" s="786"/>
      <c r="I18" s="786" t="s">
        <v>1359</v>
      </c>
    </row>
    <row r="19" spans="1:9" ht="40.9" customHeight="1">
      <c r="A19" s="786"/>
      <c r="B19" s="786"/>
      <c r="C19" s="795"/>
      <c r="D19" s="796"/>
      <c r="E19" s="786"/>
      <c r="F19" s="721" t="s">
        <v>1360</v>
      </c>
      <c r="G19" s="721" t="s">
        <v>1361</v>
      </c>
      <c r="H19" s="721" t="s">
        <v>1362</v>
      </c>
      <c r="I19" s="786"/>
    </row>
    <row r="20" spans="1:9">
      <c r="A20" s="722"/>
      <c r="B20" s="723"/>
      <c r="C20" s="787"/>
      <c r="D20" s="788"/>
      <c r="E20" s="723"/>
      <c r="F20" s="723"/>
      <c r="G20" s="723"/>
      <c r="H20" s="723"/>
      <c r="I20" s="724"/>
    </row>
    <row r="21" spans="1:9">
      <c r="A21" s="700">
        <v>1</v>
      </c>
      <c r="B21" s="701" t="s">
        <v>1363</v>
      </c>
      <c r="C21" s="780" t="s">
        <v>809</v>
      </c>
      <c r="D21" s="781"/>
      <c r="E21" s="702"/>
      <c r="F21" s="702"/>
      <c r="G21" s="702"/>
      <c r="H21" s="702"/>
      <c r="I21" s="703"/>
    </row>
    <row r="22" spans="1:9">
      <c r="A22" s="700">
        <v>2</v>
      </c>
      <c r="B22" s="701" t="s">
        <v>1364</v>
      </c>
      <c r="C22" s="780" t="s">
        <v>837</v>
      </c>
      <c r="D22" s="781"/>
      <c r="E22" s="702"/>
      <c r="F22" s="702"/>
      <c r="G22" s="702"/>
      <c r="H22" s="702"/>
      <c r="I22" s="703"/>
    </row>
    <row r="23" spans="1:9">
      <c r="A23" s="700">
        <v>3</v>
      </c>
      <c r="B23" s="701" t="s">
        <v>1365</v>
      </c>
      <c r="C23" s="780" t="s">
        <v>927</v>
      </c>
      <c r="D23" s="781"/>
      <c r="E23" s="702"/>
      <c r="F23" s="702"/>
      <c r="G23" s="702"/>
      <c r="H23" s="702"/>
      <c r="I23" s="703"/>
    </row>
    <row r="24" spans="1:9" ht="29.85" customHeight="1">
      <c r="A24" s="700">
        <v>4</v>
      </c>
      <c r="B24" s="701" t="s">
        <v>1366</v>
      </c>
      <c r="C24" s="780" t="s">
        <v>933</v>
      </c>
      <c r="D24" s="781"/>
      <c r="E24" s="702"/>
      <c r="F24" s="702"/>
      <c r="G24" s="702"/>
      <c r="H24" s="702"/>
      <c r="I24" s="703"/>
    </row>
    <row r="25" spans="1:9" ht="12.75" customHeight="1">
      <c r="A25" s="700">
        <v>5</v>
      </c>
      <c r="B25" s="701" t="s">
        <v>48</v>
      </c>
      <c r="C25" s="780" t="s">
        <v>949</v>
      </c>
      <c r="D25" s="781"/>
      <c r="E25" s="702"/>
      <c r="F25" s="702"/>
      <c r="G25" s="702"/>
      <c r="H25" s="702"/>
      <c r="I25" s="703"/>
    </row>
    <row r="26" spans="1:9" ht="12.75" customHeight="1">
      <c r="A26" s="700">
        <v>6</v>
      </c>
      <c r="B26" s="701" t="s">
        <v>1367</v>
      </c>
      <c r="C26" s="780" t="s">
        <v>955</v>
      </c>
      <c r="D26" s="781"/>
      <c r="E26" s="702"/>
      <c r="F26" s="702"/>
      <c r="G26" s="702"/>
      <c r="H26" s="702"/>
      <c r="I26" s="703"/>
    </row>
    <row r="27" spans="1:9">
      <c r="A27" s="700">
        <v>7</v>
      </c>
      <c r="B27" s="701" t="s">
        <v>1368</v>
      </c>
      <c r="C27" s="780" t="s">
        <v>984</v>
      </c>
      <c r="D27" s="781"/>
      <c r="E27" s="702"/>
      <c r="F27" s="702"/>
      <c r="G27" s="702"/>
      <c r="H27" s="702"/>
      <c r="I27" s="703"/>
    </row>
    <row r="28" spans="1:9">
      <c r="A28" s="700">
        <v>8</v>
      </c>
      <c r="B28" s="701" t="s">
        <v>1369</v>
      </c>
      <c r="C28" s="780" t="s">
        <v>1054</v>
      </c>
      <c r="D28" s="781"/>
      <c r="E28" s="702"/>
      <c r="F28" s="702"/>
      <c r="G28" s="702"/>
      <c r="H28" s="702"/>
      <c r="I28" s="703"/>
    </row>
    <row r="29" spans="1:9">
      <c r="A29" s="700">
        <v>9</v>
      </c>
      <c r="B29" s="701" t="s">
        <v>1370</v>
      </c>
      <c r="C29" s="780" t="s">
        <v>1091</v>
      </c>
      <c r="D29" s="781"/>
      <c r="E29" s="702"/>
      <c r="F29" s="702"/>
      <c r="G29" s="702"/>
      <c r="H29" s="702"/>
      <c r="I29" s="703"/>
    </row>
    <row r="30" spans="1:9" ht="12.75" customHeight="1">
      <c r="A30" s="700">
        <v>10</v>
      </c>
      <c r="B30" s="701" t="s">
        <v>1371</v>
      </c>
      <c r="C30" s="780" t="s">
        <v>1102</v>
      </c>
      <c r="D30" s="781"/>
      <c r="E30" s="702"/>
      <c r="F30" s="702"/>
      <c r="G30" s="702"/>
      <c r="H30" s="702"/>
      <c r="I30" s="703"/>
    </row>
    <row r="31" spans="1:9">
      <c r="A31" s="700">
        <v>11</v>
      </c>
      <c r="B31" s="701" t="s">
        <v>1372</v>
      </c>
      <c r="C31" s="780" t="s">
        <v>1103</v>
      </c>
      <c r="D31" s="781"/>
      <c r="E31" s="702"/>
      <c r="F31" s="702"/>
      <c r="G31" s="702"/>
      <c r="H31" s="702"/>
      <c r="I31" s="703"/>
    </row>
    <row r="32" spans="1:9">
      <c r="A32" s="704"/>
      <c r="B32" s="705"/>
      <c r="C32" s="782"/>
      <c r="D32" s="783"/>
      <c r="E32" s="706"/>
      <c r="F32" s="706"/>
      <c r="G32" s="706"/>
      <c r="H32" s="706"/>
      <c r="I32" s="707"/>
    </row>
    <row r="33" spans="1:9" ht="16.5" customHeight="1">
      <c r="A33" s="725"/>
      <c r="B33" s="725"/>
      <c r="C33" s="726" t="s">
        <v>5</v>
      </c>
      <c r="D33" s="726"/>
      <c r="E33" s="727"/>
      <c r="F33" s="727"/>
      <c r="G33" s="727"/>
      <c r="H33" s="727"/>
      <c r="I33" s="727"/>
    </row>
    <row r="34" spans="1:9">
      <c r="A34" s="784" t="s">
        <v>1373</v>
      </c>
      <c r="B34" s="784"/>
      <c r="C34" s="784"/>
      <c r="D34" s="728"/>
      <c r="E34" s="729"/>
      <c r="F34" s="729"/>
      <c r="G34" s="729"/>
      <c r="H34" s="729"/>
      <c r="I34" s="729"/>
    </row>
    <row r="35" spans="1:9">
      <c r="A35" s="730"/>
      <c r="B35" s="730"/>
      <c r="C35" s="731" t="s">
        <v>1374</v>
      </c>
      <c r="D35" s="728"/>
      <c r="E35" s="729"/>
      <c r="F35" s="729"/>
      <c r="G35" s="729"/>
      <c r="H35" s="729"/>
      <c r="I35" s="729"/>
    </row>
    <row r="36" spans="1:9">
      <c r="A36" s="784" t="s">
        <v>1375</v>
      </c>
      <c r="B36" s="784"/>
      <c r="C36" s="784"/>
      <c r="D36" s="728"/>
      <c r="E36" s="729"/>
      <c r="F36" s="729"/>
      <c r="G36" s="729"/>
      <c r="H36" s="729"/>
      <c r="I36" s="729"/>
    </row>
    <row r="37" spans="1:9" ht="18" customHeight="1">
      <c r="A37" s="785"/>
      <c r="B37" s="785"/>
      <c r="C37" s="726" t="s">
        <v>1376</v>
      </c>
      <c r="D37" s="726"/>
      <c r="E37" s="732"/>
      <c r="F37" s="732"/>
      <c r="G37" s="732"/>
      <c r="H37" s="732"/>
      <c r="I37" s="729"/>
    </row>
    <row r="38" spans="1:9">
      <c r="A38" s="733"/>
    </row>
    <row r="39" spans="1:9">
      <c r="A39" s="733"/>
    </row>
    <row r="40" spans="1:9">
      <c r="A40" s="716"/>
      <c r="B40" s="734" t="s">
        <v>0</v>
      </c>
      <c r="C40" s="93"/>
    </row>
    <row r="41" spans="1:9">
      <c r="B41" s="93"/>
      <c r="C41" s="735"/>
      <c r="D41" s="736"/>
      <c r="E41" s="736"/>
    </row>
    <row r="42" spans="1:9">
      <c r="A42" s="737"/>
      <c r="B42" s="734"/>
      <c r="C42" s="738"/>
    </row>
    <row r="43" spans="1:9">
      <c r="B43" s="734"/>
      <c r="C43" s="738"/>
    </row>
    <row r="44" spans="1:9">
      <c r="B44" s="734"/>
      <c r="C44" s="738"/>
    </row>
    <row r="45" spans="1:9">
      <c r="B45" s="739"/>
      <c r="C45" s="93"/>
    </row>
    <row r="46" spans="1:9">
      <c r="B46" s="734" t="str">
        <f>[3]Koptame!B39</f>
        <v>Pārbaudīja:</v>
      </c>
      <c r="C46" s="708"/>
    </row>
    <row r="47" spans="1:9">
      <c r="B47" s="93"/>
      <c r="C47" s="735"/>
    </row>
    <row r="48" spans="1:9">
      <c r="B48" s="734"/>
      <c r="C48" s="738"/>
    </row>
  </sheetData>
  <mergeCells count="33">
    <mergeCell ref="A2:I2"/>
    <mergeCell ref="A6:I6"/>
    <mergeCell ref="A8:B8"/>
    <mergeCell ref="C8:I8"/>
    <mergeCell ref="A9:B9"/>
    <mergeCell ref="C9:I9"/>
    <mergeCell ref="A18:A19"/>
    <mergeCell ref="B18:B19"/>
    <mergeCell ref="C18:D19"/>
    <mergeCell ref="E18:E19"/>
    <mergeCell ref="F18:H18"/>
    <mergeCell ref="A10:B10"/>
    <mergeCell ref="C10:I10"/>
    <mergeCell ref="A11:B11"/>
    <mergeCell ref="F13:G13"/>
    <mergeCell ref="F14:G14"/>
    <mergeCell ref="C30:D30"/>
    <mergeCell ref="I18:I19"/>
    <mergeCell ref="C20:D20"/>
    <mergeCell ref="C21:D21"/>
    <mergeCell ref="C22:D22"/>
    <mergeCell ref="C23:D23"/>
    <mergeCell ref="C24:D24"/>
    <mergeCell ref="C25:D25"/>
    <mergeCell ref="C26:D26"/>
    <mergeCell ref="C27:D27"/>
    <mergeCell ref="C28:D28"/>
    <mergeCell ref="C29:D29"/>
    <mergeCell ref="C31:D31"/>
    <mergeCell ref="C32:D32"/>
    <mergeCell ref="A34:C34"/>
    <mergeCell ref="A36:C36"/>
    <mergeCell ref="A37:B3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B1:K101"/>
  <sheetViews>
    <sheetView showZeros="0" view="pageBreakPreview" topLeftCell="B1" zoomScale="80" zoomScaleNormal="100" zoomScaleSheetLayoutView="80" workbookViewId="0">
      <selection activeCell="E12" sqref="E1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6.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39" t="s">
        <v>12</v>
      </c>
      <c r="C1" s="839"/>
      <c r="D1" s="839"/>
      <c r="E1" s="21"/>
      <c r="F1" s="14" t="str">
        <f ca="1">MID(CELL("filename",B1), FIND("]", CELL("filename",B1))+ 1, 255)</f>
        <v>2,6</v>
      </c>
      <c r="G1" s="14"/>
      <c r="H1" s="14"/>
      <c r="I1" s="14"/>
    </row>
    <row r="2" spans="2:9" s="3" customFormat="1" ht="15">
      <c r="B2" s="840" t="str">
        <f>D9</f>
        <v>Siltuma mezgls</v>
      </c>
      <c r="C2" s="840"/>
      <c r="D2" s="840"/>
      <c r="E2" s="840"/>
      <c r="F2" s="840"/>
      <c r="G2" s="840"/>
      <c r="H2" s="840"/>
      <c r="I2" s="840"/>
    </row>
    <row r="3" spans="2:9" ht="15">
      <c r="B3" s="2" t="s">
        <v>1</v>
      </c>
      <c r="D3" s="841" t="str">
        <f>'1,1'!D3</f>
        <v>Ražošanas ēka</v>
      </c>
      <c r="E3" s="841"/>
      <c r="F3" s="841"/>
      <c r="G3" s="841"/>
      <c r="H3" s="841"/>
      <c r="I3" s="841"/>
    </row>
    <row r="4" spans="2:9" ht="15">
      <c r="B4" s="2" t="s">
        <v>2</v>
      </c>
      <c r="D4" s="841" t="str">
        <f>'1,1'!D4</f>
        <v>Ražošanas ēkas Nr.7 jaunbūve</v>
      </c>
      <c r="E4" s="841"/>
      <c r="F4" s="841"/>
      <c r="G4" s="841"/>
      <c r="H4" s="841"/>
      <c r="I4" s="841"/>
    </row>
    <row r="5" spans="2:9" ht="15">
      <c r="B5" s="2" t="s">
        <v>3</v>
      </c>
      <c r="D5" s="841" t="str">
        <f>'1,1'!D5:H5</f>
        <v>Ventspils, Ventspils Augsto tehnoloģiju parks</v>
      </c>
      <c r="E5" s="841"/>
      <c r="F5" s="841"/>
      <c r="G5" s="841"/>
      <c r="H5" s="841"/>
      <c r="I5" s="841"/>
    </row>
    <row r="6" spans="2:9" ht="15">
      <c r="B6" s="5"/>
      <c r="C6" s="5"/>
    </row>
    <row r="7" spans="2:9" ht="14.25" customHeight="1">
      <c r="B7" s="827" t="s">
        <v>4</v>
      </c>
      <c r="C7" s="828"/>
      <c r="D7" s="833" t="s">
        <v>6</v>
      </c>
      <c r="E7" s="834"/>
      <c r="F7" s="830" t="s">
        <v>7</v>
      </c>
      <c r="G7" s="831" t="s">
        <v>8</v>
      </c>
      <c r="H7" s="17"/>
      <c r="I7" s="18"/>
    </row>
    <row r="8" spans="2:9" ht="59.25" customHeight="1">
      <c r="B8" s="827"/>
      <c r="C8" s="829"/>
      <c r="D8" s="835"/>
      <c r="E8" s="836"/>
      <c r="F8" s="830"/>
      <c r="G8" s="831"/>
      <c r="H8" s="17"/>
      <c r="I8" s="18"/>
    </row>
    <row r="9" spans="2:9" ht="15.75">
      <c r="B9" s="22"/>
      <c r="C9" s="23">
        <v>0</v>
      </c>
      <c r="D9" s="837" t="s">
        <v>385</v>
      </c>
      <c r="E9" s="838"/>
      <c r="F9" s="24"/>
      <c r="G9" s="25"/>
      <c r="H9" s="17"/>
      <c r="I9" s="18"/>
    </row>
    <row r="10" spans="2:9">
      <c r="B10" s="91">
        <v>1</v>
      </c>
      <c r="C10" s="91"/>
      <c r="D10" s="76" t="s">
        <v>309</v>
      </c>
      <c r="E10" s="75" t="s">
        <v>1281</v>
      </c>
      <c r="F10" s="94" t="s">
        <v>44</v>
      </c>
      <c r="G10" s="91">
        <v>1</v>
      </c>
      <c r="H10" s="17"/>
      <c r="I10" s="18"/>
    </row>
    <row r="11" spans="2:9" ht="25.5">
      <c r="B11" s="91">
        <v>2</v>
      </c>
      <c r="C11" s="91"/>
      <c r="D11" s="76" t="s">
        <v>310</v>
      </c>
      <c r="E11" s="75" t="s">
        <v>311</v>
      </c>
      <c r="F11" s="94" t="s">
        <v>26</v>
      </c>
      <c r="G11" s="91">
        <v>1</v>
      </c>
      <c r="H11" s="17"/>
      <c r="I11" s="18"/>
    </row>
    <row r="12" spans="2:9" ht="63.75">
      <c r="B12" s="91">
        <v>3</v>
      </c>
      <c r="C12" s="91"/>
      <c r="D12" s="76" t="s">
        <v>312</v>
      </c>
      <c r="E12" s="75" t="s">
        <v>1749</v>
      </c>
      <c r="F12" s="94" t="s">
        <v>44</v>
      </c>
      <c r="G12" s="91">
        <v>1</v>
      </c>
      <c r="H12" s="17"/>
      <c r="I12" s="18"/>
    </row>
    <row r="13" spans="2:9" ht="25.5">
      <c r="B13" s="91">
        <v>4</v>
      </c>
      <c r="C13" s="91"/>
      <c r="D13" s="76" t="s">
        <v>313</v>
      </c>
      <c r="E13" s="74" t="s">
        <v>1750</v>
      </c>
      <c r="F13" s="94" t="s">
        <v>26</v>
      </c>
      <c r="G13" s="91">
        <v>1</v>
      </c>
      <c r="H13" s="17"/>
      <c r="I13" s="18"/>
    </row>
    <row r="14" spans="2:9" ht="25.5">
      <c r="B14" s="91">
        <v>5</v>
      </c>
      <c r="C14" s="91"/>
      <c r="D14" s="76" t="s">
        <v>314</v>
      </c>
      <c r="E14" s="74" t="s">
        <v>1751</v>
      </c>
      <c r="F14" s="94" t="s">
        <v>26</v>
      </c>
      <c r="G14" s="91">
        <v>1</v>
      </c>
      <c r="H14" s="17"/>
      <c r="I14" s="18"/>
    </row>
    <row r="15" spans="2:9" ht="25.5">
      <c r="B15" s="91">
        <v>6</v>
      </c>
      <c r="C15" s="91"/>
      <c r="D15" s="76" t="s">
        <v>315</v>
      </c>
      <c r="E15" s="74" t="s">
        <v>1752</v>
      </c>
      <c r="F15" s="94" t="s">
        <v>26</v>
      </c>
      <c r="G15" s="91">
        <v>1</v>
      </c>
      <c r="H15" s="17"/>
      <c r="I15" s="18"/>
    </row>
    <row r="16" spans="2:9">
      <c r="B16" s="91">
        <v>7</v>
      </c>
      <c r="C16" s="91"/>
      <c r="D16" s="76" t="s">
        <v>316</v>
      </c>
      <c r="E16" s="75" t="s">
        <v>317</v>
      </c>
      <c r="F16" s="94" t="s">
        <v>26</v>
      </c>
      <c r="G16" s="91">
        <v>1</v>
      </c>
      <c r="H16" s="17"/>
      <c r="I16" s="18"/>
    </row>
    <row r="17" spans="2:9">
      <c r="B17" s="91">
        <v>8</v>
      </c>
      <c r="C17" s="91"/>
      <c r="D17" s="76" t="s">
        <v>318</v>
      </c>
      <c r="E17" s="75" t="s">
        <v>319</v>
      </c>
      <c r="F17" s="94" t="s">
        <v>26</v>
      </c>
      <c r="G17" s="91">
        <v>1</v>
      </c>
      <c r="H17" s="17"/>
      <c r="I17" s="18"/>
    </row>
    <row r="18" spans="2:9">
      <c r="B18" s="91">
        <v>9</v>
      </c>
      <c r="C18" s="91"/>
      <c r="D18" s="76" t="s">
        <v>320</v>
      </c>
      <c r="E18" s="75" t="s">
        <v>321</v>
      </c>
      <c r="F18" s="94" t="s">
        <v>26</v>
      </c>
      <c r="G18" s="91">
        <v>1</v>
      </c>
      <c r="H18" s="17"/>
      <c r="I18" s="18"/>
    </row>
    <row r="19" spans="2:9">
      <c r="B19" s="91">
        <v>10</v>
      </c>
      <c r="C19" s="91"/>
      <c r="D19" s="76" t="s">
        <v>322</v>
      </c>
      <c r="E19" s="75" t="s">
        <v>323</v>
      </c>
      <c r="F19" s="94" t="s">
        <v>26</v>
      </c>
      <c r="G19" s="91">
        <v>1</v>
      </c>
      <c r="H19" s="17"/>
      <c r="I19" s="18"/>
    </row>
    <row r="20" spans="2:9">
      <c r="B20" s="91">
        <v>11</v>
      </c>
      <c r="C20" s="91"/>
      <c r="D20" s="76" t="s">
        <v>324</v>
      </c>
      <c r="E20" s="75" t="s">
        <v>325</v>
      </c>
      <c r="F20" s="94" t="s">
        <v>26</v>
      </c>
      <c r="G20" s="91">
        <v>1</v>
      </c>
      <c r="H20" s="17"/>
      <c r="I20" s="18"/>
    </row>
    <row r="21" spans="2:9">
      <c r="B21" s="91">
        <v>12</v>
      </c>
      <c r="C21" s="91"/>
      <c r="D21" s="76" t="s">
        <v>326</v>
      </c>
      <c r="E21" s="75" t="s">
        <v>1753</v>
      </c>
      <c r="F21" s="94" t="s">
        <v>26</v>
      </c>
      <c r="G21" s="91">
        <v>1</v>
      </c>
      <c r="H21" s="17"/>
      <c r="I21" s="18"/>
    </row>
    <row r="22" spans="2:9">
      <c r="B22" s="91">
        <v>13</v>
      </c>
      <c r="C22" s="91"/>
      <c r="D22" s="76" t="s">
        <v>327</v>
      </c>
      <c r="E22" s="75" t="s">
        <v>328</v>
      </c>
      <c r="F22" s="94" t="s">
        <v>26</v>
      </c>
      <c r="G22" s="91">
        <v>1</v>
      </c>
      <c r="H22" s="17"/>
      <c r="I22" s="18"/>
    </row>
    <row r="23" spans="2:9">
      <c r="B23" s="91">
        <v>14</v>
      </c>
      <c r="C23" s="91"/>
      <c r="D23" s="76" t="s">
        <v>329</v>
      </c>
      <c r="E23" s="75" t="s">
        <v>330</v>
      </c>
      <c r="F23" s="94" t="s">
        <v>26</v>
      </c>
      <c r="G23" s="91">
        <v>1</v>
      </c>
      <c r="H23" s="17"/>
      <c r="I23" s="18"/>
    </row>
    <row r="24" spans="2:9">
      <c r="B24" s="91">
        <v>15</v>
      </c>
      <c r="C24" s="91"/>
      <c r="D24" s="76" t="s">
        <v>331</v>
      </c>
      <c r="E24" s="75" t="s">
        <v>328</v>
      </c>
      <c r="F24" s="94" t="s">
        <v>26</v>
      </c>
      <c r="G24" s="91">
        <v>1</v>
      </c>
      <c r="H24" s="17"/>
      <c r="I24" s="18"/>
    </row>
    <row r="25" spans="2:9">
      <c r="B25" s="91">
        <v>16</v>
      </c>
      <c r="C25" s="91"/>
      <c r="D25" s="76" t="s">
        <v>332</v>
      </c>
      <c r="E25" s="75" t="s">
        <v>333</v>
      </c>
      <c r="F25" s="94" t="s">
        <v>26</v>
      </c>
      <c r="G25" s="91">
        <v>3</v>
      </c>
      <c r="H25" s="17"/>
      <c r="I25" s="18"/>
    </row>
    <row r="26" spans="2:9">
      <c r="B26" s="91">
        <v>17</v>
      </c>
      <c r="C26" s="91"/>
      <c r="D26" s="76" t="s">
        <v>334</v>
      </c>
      <c r="E26" s="75" t="s">
        <v>335</v>
      </c>
      <c r="F26" s="94" t="s">
        <v>26</v>
      </c>
      <c r="G26" s="91">
        <v>2</v>
      </c>
      <c r="H26" s="17"/>
      <c r="I26" s="18"/>
    </row>
    <row r="27" spans="2:9">
      <c r="B27" s="91">
        <v>18</v>
      </c>
      <c r="C27" s="91"/>
      <c r="D27" s="76" t="s">
        <v>336</v>
      </c>
      <c r="E27" s="75" t="s">
        <v>337</v>
      </c>
      <c r="F27" s="94" t="s">
        <v>26</v>
      </c>
      <c r="G27" s="91">
        <v>1</v>
      </c>
      <c r="H27" s="17"/>
      <c r="I27" s="18"/>
    </row>
    <row r="28" spans="2:9">
      <c r="B28" s="91">
        <v>19</v>
      </c>
      <c r="C28" s="91"/>
      <c r="D28" s="76" t="s">
        <v>338</v>
      </c>
      <c r="E28" s="75"/>
      <c r="F28" s="94" t="s">
        <v>26</v>
      </c>
      <c r="G28" s="91">
        <v>1</v>
      </c>
      <c r="H28" s="17"/>
      <c r="I28" s="18"/>
    </row>
    <row r="29" spans="2:9">
      <c r="B29" s="91">
        <v>20</v>
      </c>
      <c r="C29" s="91"/>
      <c r="D29" s="76" t="s">
        <v>339</v>
      </c>
      <c r="E29" s="75" t="s">
        <v>1754</v>
      </c>
      <c r="F29" s="94" t="s">
        <v>26</v>
      </c>
      <c r="G29" s="91">
        <v>1</v>
      </c>
      <c r="H29" s="17"/>
      <c r="I29" s="18"/>
    </row>
    <row r="30" spans="2:9">
      <c r="B30" s="91">
        <v>21</v>
      </c>
      <c r="C30" s="91"/>
      <c r="D30" s="76" t="s">
        <v>339</v>
      </c>
      <c r="E30" s="75" t="s">
        <v>1755</v>
      </c>
      <c r="F30" s="94" t="s">
        <v>26</v>
      </c>
      <c r="G30" s="91">
        <v>2</v>
      </c>
      <c r="H30" s="17"/>
      <c r="I30" s="18"/>
    </row>
    <row r="31" spans="2:9">
      <c r="B31" s="91">
        <v>22</v>
      </c>
      <c r="C31" s="91"/>
      <c r="D31" s="76" t="s">
        <v>339</v>
      </c>
      <c r="E31" s="75" t="s">
        <v>1756</v>
      </c>
      <c r="F31" s="94" t="s">
        <v>26</v>
      </c>
      <c r="G31" s="91">
        <v>1</v>
      </c>
      <c r="H31" s="17"/>
      <c r="I31" s="18"/>
    </row>
    <row r="32" spans="2:9">
      <c r="B32" s="91">
        <v>23</v>
      </c>
      <c r="C32" s="91"/>
      <c r="D32" s="76" t="s">
        <v>340</v>
      </c>
      <c r="E32" s="75" t="s">
        <v>128</v>
      </c>
      <c r="F32" s="94" t="s">
        <v>26</v>
      </c>
      <c r="G32" s="91">
        <v>1</v>
      </c>
      <c r="H32" s="17"/>
      <c r="I32" s="18"/>
    </row>
    <row r="33" spans="2:9">
      <c r="B33" s="91">
        <v>24</v>
      </c>
      <c r="C33" s="91"/>
      <c r="D33" s="76" t="s">
        <v>340</v>
      </c>
      <c r="E33" s="75" t="s">
        <v>156</v>
      </c>
      <c r="F33" s="94" t="s">
        <v>26</v>
      </c>
      <c r="G33" s="91">
        <v>1</v>
      </c>
      <c r="H33" s="17"/>
      <c r="I33" s="18"/>
    </row>
    <row r="34" spans="2:9" ht="25.5">
      <c r="B34" s="91">
        <v>25</v>
      </c>
      <c r="C34" s="91"/>
      <c r="D34" s="76" t="s">
        <v>341</v>
      </c>
      <c r="E34" s="75" t="s">
        <v>342</v>
      </c>
      <c r="F34" s="94" t="s">
        <v>26</v>
      </c>
      <c r="G34" s="91">
        <v>1</v>
      </c>
      <c r="H34" s="17"/>
      <c r="I34" s="18"/>
    </row>
    <row r="35" spans="2:9" ht="25.5">
      <c r="B35" s="91">
        <v>26</v>
      </c>
      <c r="C35" s="91"/>
      <c r="D35" s="76" t="s">
        <v>341</v>
      </c>
      <c r="E35" s="75" t="s">
        <v>343</v>
      </c>
      <c r="F35" s="94" t="s">
        <v>26</v>
      </c>
      <c r="G35" s="91">
        <v>1</v>
      </c>
      <c r="H35" s="17"/>
      <c r="I35" s="18"/>
    </row>
    <row r="36" spans="2:9">
      <c r="B36" s="91">
        <v>27</v>
      </c>
      <c r="C36" s="91"/>
      <c r="D36" s="76" t="s">
        <v>344</v>
      </c>
      <c r="E36" s="75" t="s">
        <v>345</v>
      </c>
      <c r="F36" s="94" t="s">
        <v>26</v>
      </c>
      <c r="G36" s="91">
        <v>2</v>
      </c>
      <c r="H36" s="17"/>
      <c r="I36" s="18"/>
    </row>
    <row r="37" spans="2:9">
      <c r="B37" s="91">
        <v>28</v>
      </c>
      <c r="C37" s="91"/>
      <c r="D37" s="76" t="s">
        <v>344</v>
      </c>
      <c r="E37" s="75" t="s">
        <v>346</v>
      </c>
      <c r="F37" s="94" t="s">
        <v>26</v>
      </c>
      <c r="G37" s="91">
        <v>1</v>
      </c>
      <c r="H37" s="17"/>
      <c r="I37" s="18"/>
    </row>
    <row r="38" spans="2:9">
      <c r="B38" s="91">
        <v>29</v>
      </c>
      <c r="C38" s="91"/>
      <c r="D38" s="76" t="s">
        <v>347</v>
      </c>
      <c r="E38" s="75" t="s">
        <v>348</v>
      </c>
      <c r="F38" s="94" t="s">
        <v>26</v>
      </c>
      <c r="G38" s="91">
        <v>1</v>
      </c>
      <c r="H38" s="17"/>
      <c r="I38" s="18"/>
    </row>
    <row r="39" spans="2:9">
      <c r="B39" s="91">
        <v>30</v>
      </c>
      <c r="C39" s="91"/>
      <c r="D39" s="73" t="s">
        <v>349</v>
      </c>
      <c r="E39" s="75" t="s">
        <v>350</v>
      </c>
      <c r="F39" s="94" t="s">
        <v>26</v>
      </c>
      <c r="G39" s="91">
        <v>1</v>
      </c>
      <c r="H39" s="17"/>
      <c r="I39" s="18"/>
    </row>
    <row r="40" spans="2:9">
      <c r="B40" s="91">
        <v>31</v>
      </c>
      <c r="C40" s="91"/>
      <c r="D40" s="76" t="s">
        <v>351</v>
      </c>
      <c r="E40" s="74" t="s">
        <v>1757</v>
      </c>
      <c r="F40" s="94" t="s">
        <v>26</v>
      </c>
      <c r="G40" s="91">
        <v>1</v>
      </c>
      <c r="H40" s="17"/>
      <c r="I40" s="18"/>
    </row>
    <row r="41" spans="2:9">
      <c r="B41" s="91">
        <v>32</v>
      </c>
      <c r="C41" s="91"/>
      <c r="D41" s="76" t="s">
        <v>352</v>
      </c>
      <c r="E41" s="74" t="s">
        <v>350</v>
      </c>
      <c r="F41" s="94" t="s">
        <v>26</v>
      </c>
      <c r="G41" s="91">
        <v>1</v>
      </c>
      <c r="H41" s="17"/>
      <c r="I41" s="18"/>
    </row>
    <row r="42" spans="2:9">
      <c r="B42" s="91">
        <v>33</v>
      </c>
      <c r="C42" s="91"/>
      <c r="D42" s="76" t="s">
        <v>1758</v>
      </c>
      <c r="E42" s="75" t="s">
        <v>1759</v>
      </c>
      <c r="F42" s="94" t="s">
        <v>26</v>
      </c>
      <c r="G42" s="91">
        <v>2</v>
      </c>
      <c r="H42" s="17"/>
      <c r="I42" s="18"/>
    </row>
    <row r="43" spans="2:9">
      <c r="B43" s="91">
        <v>34</v>
      </c>
      <c r="C43" s="91"/>
      <c r="D43" s="76" t="s">
        <v>1758</v>
      </c>
      <c r="E43" s="75" t="s">
        <v>353</v>
      </c>
      <c r="F43" s="94" t="s">
        <v>26</v>
      </c>
      <c r="G43" s="91">
        <v>2</v>
      </c>
      <c r="H43" s="17"/>
      <c r="I43" s="18"/>
    </row>
    <row r="44" spans="2:9">
      <c r="B44" s="91">
        <v>35</v>
      </c>
      <c r="C44" s="91"/>
      <c r="D44" s="76" t="s">
        <v>1758</v>
      </c>
      <c r="E44" s="75" t="s">
        <v>354</v>
      </c>
      <c r="F44" s="94" t="s">
        <v>26</v>
      </c>
      <c r="G44" s="91">
        <v>4</v>
      </c>
      <c r="H44" s="17"/>
      <c r="I44" s="18"/>
    </row>
    <row r="45" spans="2:9">
      <c r="B45" s="91">
        <v>36</v>
      </c>
      <c r="C45" s="91"/>
      <c r="D45" s="76" t="s">
        <v>355</v>
      </c>
      <c r="E45" s="75" t="s">
        <v>277</v>
      </c>
      <c r="F45" s="94" t="s">
        <v>26</v>
      </c>
      <c r="G45" s="91">
        <v>5</v>
      </c>
      <c r="H45" s="17"/>
      <c r="I45" s="18"/>
    </row>
    <row r="46" spans="2:9">
      <c r="B46" s="91">
        <v>37</v>
      </c>
      <c r="C46" s="91"/>
      <c r="D46" s="76" t="s">
        <v>355</v>
      </c>
      <c r="E46" s="75" t="s">
        <v>356</v>
      </c>
      <c r="F46" s="94" t="s">
        <v>26</v>
      </c>
      <c r="G46" s="91">
        <v>6</v>
      </c>
      <c r="H46" s="17"/>
      <c r="I46" s="18"/>
    </row>
    <row r="47" spans="2:9">
      <c r="B47" s="91">
        <v>38</v>
      </c>
      <c r="C47" s="91"/>
      <c r="D47" s="76" t="s">
        <v>271</v>
      </c>
      <c r="E47" s="75" t="s">
        <v>358</v>
      </c>
      <c r="F47" s="94" t="s">
        <v>26</v>
      </c>
      <c r="G47" s="91">
        <v>8</v>
      </c>
      <c r="H47" s="17"/>
      <c r="I47" s="18"/>
    </row>
    <row r="48" spans="2:9">
      <c r="B48" s="91">
        <v>39</v>
      </c>
      <c r="C48" s="91"/>
      <c r="D48" s="76" t="s">
        <v>271</v>
      </c>
      <c r="E48" s="75" t="s">
        <v>272</v>
      </c>
      <c r="F48" s="94" t="s">
        <v>26</v>
      </c>
      <c r="G48" s="91">
        <v>5</v>
      </c>
      <c r="H48" s="17"/>
      <c r="I48" s="18"/>
    </row>
    <row r="49" spans="2:9">
      <c r="B49" s="91">
        <v>40</v>
      </c>
      <c r="C49" s="91"/>
      <c r="D49" s="76" t="s">
        <v>271</v>
      </c>
      <c r="E49" s="75" t="s">
        <v>281</v>
      </c>
      <c r="F49" s="94" t="s">
        <v>26</v>
      </c>
      <c r="G49" s="91">
        <v>2</v>
      </c>
      <c r="H49" s="17"/>
      <c r="I49" s="18"/>
    </row>
    <row r="50" spans="2:9">
      <c r="B50" s="91">
        <v>41</v>
      </c>
      <c r="C50" s="91"/>
      <c r="D50" s="72" t="s">
        <v>171</v>
      </c>
      <c r="E50" s="75" t="s">
        <v>277</v>
      </c>
      <c r="F50" s="94" t="s">
        <v>26</v>
      </c>
      <c r="G50" s="71">
        <v>14</v>
      </c>
      <c r="H50" s="17"/>
      <c r="I50" s="18"/>
    </row>
    <row r="51" spans="2:9">
      <c r="B51" s="91">
        <v>42</v>
      </c>
      <c r="C51" s="91"/>
      <c r="D51" s="76" t="s">
        <v>359</v>
      </c>
      <c r="E51" s="75" t="s">
        <v>277</v>
      </c>
      <c r="F51" s="94" t="s">
        <v>26</v>
      </c>
      <c r="G51" s="91">
        <v>3</v>
      </c>
      <c r="H51" s="17"/>
      <c r="I51" s="18"/>
    </row>
    <row r="52" spans="2:9">
      <c r="B52" s="91">
        <v>43</v>
      </c>
      <c r="C52" s="91"/>
      <c r="D52" s="76" t="s">
        <v>359</v>
      </c>
      <c r="E52" s="75" t="s">
        <v>356</v>
      </c>
      <c r="F52" s="94" t="s">
        <v>26</v>
      </c>
      <c r="G52" s="91">
        <v>1</v>
      </c>
      <c r="H52" s="17"/>
      <c r="I52" s="18"/>
    </row>
    <row r="53" spans="2:9">
      <c r="B53" s="91">
        <v>44</v>
      </c>
      <c r="C53" s="91"/>
      <c r="D53" s="76" t="s">
        <v>359</v>
      </c>
      <c r="E53" s="75" t="s">
        <v>358</v>
      </c>
      <c r="F53" s="94" t="s">
        <v>26</v>
      </c>
      <c r="G53" s="91">
        <v>1</v>
      </c>
      <c r="H53" s="17"/>
      <c r="I53" s="18"/>
    </row>
    <row r="54" spans="2:9">
      <c r="B54" s="91">
        <v>45</v>
      </c>
      <c r="C54" s="91"/>
      <c r="D54" s="76" t="s">
        <v>359</v>
      </c>
      <c r="E54" s="75" t="s">
        <v>360</v>
      </c>
      <c r="F54" s="94" t="s">
        <v>26</v>
      </c>
      <c r="G54" s="91">
        <v>1</v>
      </c>
      <c r="H54" s="17"/>
      <c r="I54" s="18"/>
    </row>
    <row r="55" spans="2:9">
      <c r="B55" s="91">
        <v>46</v>
      </c>
      <c r="C55" s="91"/>
      <c r="D55" s="76" t="s">
        <v>359</v>
      </c>
      <c r="E55" s="75" t="s">
        <v>272</v>
      </c>
      <c r="F55" s="94" t="s">
        <v>26</v>
      </c>
      <c r="G55" s="91">
        <v>1</v>
      </c>
      <c r="H55" s="17"/>
      <c r="I55" s="18"/>
    </row>
    <row r="56" spans="2:9">
      <c r="B56" s="91">
        <v>47</v>
      </c>
      <c r="C56" s="91"/>
      <c r="D56" s="76" t="s">
        <v>361</v>
      </c>
      <c r="E56" s="75" t="s">
        <v>277</v>
      </c>
      <c r="F56" s="94" t="s">
        <v>26</v>
      </c>
      <c r="G56" s="91">
        <v>2</v>
      </c>
      <c r="H56" s="17"/>
      <c r="I56" s="18"/>
    </row>
    <row r="57" spans="2:9">
      <c r="B57" s="91">
        <v>48</v>
      </c>
      <c r="C57" s="91"/>
      <c r="D57" s="76" t="s">
        <v>362</v>
      </c>
      <c r="E57" s="75" t="s">
        <v>356</v>
      </c>
      <c r="F57" s="94" t="s">
        <v>26</v>
      </c>
      <c r="G57" s="91">
        <v>1</v>
      </c>
      <c r="H57" s="17"/>
      <c r="I57" s="18"/>
    </row>
    <row r="58" spans="2:9">
      <c r="B58" s="91">
        <v>49</v>
      </c>
      <c r="C58" s="91"/>
      <c r="D58" s="76" t="s">
        <v>362</v>
      </c>
      <c r="E58" s="75" t="s">
        <v>272</v>
      </c>
      <c r="F58" s="94" t="s">
        <v>26</v>
      </c>
      <c r="G58" s="91">
        <v>2</v>
      </c>
      <c r="H58" s="17"/>
      <c r="I58" s="18"/>
    </row>
    <row r="59" spans="2:9">
      <c r="B59" s="91">
        <v>50</v>
      </c>
      <c r="C59" s="91"/>
      <c r="D59" s="76" t="s">
        <v>363</v>
      </c>
      <c r="E59" s="75" t="s">
        <v>281</v>
      </c>
      <c r="F59" s="94" t="s">
        <v>26</v>
      </c>
      <c r="G59" s="91">
        <v>1</v>
      </c>
      <c r="H59" s="17"/>
      <c r="I59" s="18"/>
    </row>
    <row r="60" spans="2:9">
      <c r="B60" s="91">
        <v>51</v>
      </c>
      <c r="C60" s="91"/>
      <c r="D60" s="76" t="s">
        <v>363</v>
      </c>
      <c r="E60" s="75" t="s">
        <v>354</v>
      </c>
      <c r="F60" s="94" t="s">
        <v>26</v>
      </c>
      <c r="G60" s="91">
        <v>1</v>
      </c>
      <c r="H60" s="17"/>
      <c r="I60" s="18"/>
    </row>
    <row r="61" spans="2:9">
      <c r="B61" s="91">
        <v>52</v>
      </c>
      <c r="C61" s="91"/>
      <c r="D61" s="76" t="s">
        <v>174</v>
      </c>
      <c r="E61" s="75" t="s">
        <v>279</v>
      </c>
      <c r="F61" s="94" t="s">
        <v>26</v>
      </c>
      <c r="G61" s="91">
        <v>11</v>
      </c>
      <c r="H61" s="17"/>
      <c r="I61" s="18"/>
    </row>
    <row r="62" spans="2:9">
      <c r="B62" s="91">
        <v>53</v>
      </c>
      <c r="C62" s="91"/>
      <c r="D62" s="76" t="s">
        <v>174</v>
      </c>
      <c r="E62" s="75" t="s">
        <v>364</v>
      </c>
      <c r="F62" s="94" t="s">
        <v>26</v>
      </c>
      <c r="G62" s="91">
        <v>3</v>
      </c>
      <c r="H62" s="17"/>
      <c r="I62" s="18"/>
    </row>
    <row r="63" spans="2:9">
      <c r="B63" s="91">
        <v>54</v>
      </c>
      <c r="C63" s="91"/>
      <c r="D63" s="76" t="s">
        <v>280</v>
      </c>
      <c r="E63" s="75" t="s">
        <v>177</v>
      </c>
      <c r="F63" s="94" t="s">
        <v>26</v>
      </c>
      <c r="G63" s="91">
        <v>11</v>
      </c>
      <c r="H63" s="17"/>
      <c r="I63" s="18"/>
    </row>
    <row r="64" spans="2:9">
      <c r="B64" s="91">
        <v>55</v>
      </c>
      <c r="C64" s="91"/>
      <c r="D64" s="76" t="s">
        <v>280</v>
      </c>
      <c r="E64" s="75" t="s">
        <v>365</v>
      </c>
      <c r="F64" s="94" t="s">
        <v>26</v>
      </c>
      <c r="G64" s="91">
        <v>2</v>
      </c>
      <c r="H64" s="17"/>
      <c r="I64" s="18"/>
    </row>
    <row r="65" spans="2:9">
      <c r="B65" s="91">
        <v>56</v>
      </c>
      <c r="C65" s="91"/>
      <c r="D65" s="76" t="s">
        <v>366</v>
      </c>
      <c r="E65" s="75" t="s">
        <v>367</v>
      </c>
      <c r="F65" s="94" t="s">
        <v>26</v>
      </c>
      <c r="G65" s="70" t="s">
        <v>368</v>
      </c>
      <c r="H65" s="17"/>
      <c r="I65" s="18"/>
    </row>
    <row r="66" spans="2:9">
      <c r="B66" s="91">
        <v>57</v>
      </c>
      <c r="C66" s="91"/>
      <c r="D66" s="72" t="s">
        <v>179</v>
      </c>
      <c r="E66" s="75" t="s">
        <v>369</v>
      </c>
      <c r="F66" s="94" t="s">
        <v>26</v>
      </c>
      <c r="G66" s="69">
        <v>6</v>
      </c>
      <c r="H66" s="17"/>
      <c r="I66" s="18"/>
    </row>
    <row r="67" spans="2:9">
      <c r="B67" s="91">
        <v>58</v>
      </c>
      <c r="C67" s="91"/>
      <c r="D67" s="72" t="s">
        <v>179</v>
      </c>
      <c r="E67" s="75" t="s">
        <v>370</v>
      </c>
      <c r="F67" s="94" t="s">
        <v>26</v>
      </c>
      <c r="G67" s="69">
        <v>15</v>
      </c>
      <c r="H67" s="17"/>
      <c r="I67" s="18"/>
    </row>
    <row r="68" spans="2:9">
      <c r="B68" s="91">
        <v>59</v>
      </c>
      <c r="C68" s="91"/>
      <c r="D68" s="72" t="s">
        <v>178</v>
      </c>
      <c r="E68" s="75" t="s">
        <v>371</v>
      </c>
      <c r="F68" s="94" t="s">
        <v>26</v>
      </c>
      <c r="G68" s="69">
        <v>4</v>
      </c>
      <c r="H68" s="17"/>
      <c r="I68" s="18"/>
    </row>
    <row r="69" spans="2:9">
      <c r="B69" s="91">
        <v>60</v>
      </c>
      <c r="C69" s="91"/>
      <c r="D69" s="76" t="s">
        <v>372</v>
      </c>
      <c r="E69" s="75" t="s">
        <v>277</v>
      </c>
      <c r="F69" s="94" t="s">
        <v>146</v>
      </c>
      <c r="G69" s="91">
        <v>15</v>
      </c>
      <c r="H69" s="17"/>
      <c r="I69" s="18"/>
    </row>
    <row r="70" spans="2:9">
      <c r="B70" s="91">
        <v>61</v>
      </c>
      <c r="C70" s="91"/>
      <c r="D70" s="76" t="s">
        <v>372</v>
      </c>
      <c r="E70" s="75" t="s">
        <v>356</v>
      </c>
      <c r="F70" s="94" t="s">
        <v>146</v>
      </c>
      <c r="G70" s="91">
        <v>15</v>
      </c>
      <c r="H70" s="17"/>
      <c r="I70" s="18"/>
    </row>
    <row r="71" spans="2:9">
      <c r="B71" s="91">
        <v>62</v>
      </c>
      <c r="C71" s="91"/>
      <c r="D71" s="76" t="s">
        <v>372</v>
      </c>
      <c r="E71" s="75" t="s">
        <v>357</v>
      </c>
      <c r="F71" s="94" t="s">
        <v>146</v>
      </c>
      <c r="G71" s="91">
        <v>5</v>
      </c>
      <c r="H71" s="17"/>
      <c r="I71" s="18"/>
    </row>
    <row r="72" spans="2:9">
      <c r="B72" s="91">
        <v>63</v>
      </c>
      <c r="C72" s="91"/>
      <c r="D72" s="76" t="s">
        <v>372</v>
      </c>
      <c r="E72" s="75" t="s">
        <v>358</v>
      </c>
      <c r="F72" s="94" t="s">
        <v>146</v>
      </c>
      <c r="G72" s="91">
        <v>6</v>
      </c>
      <c r="H72" s="17"/>
      <c r="I72" s="18"/>
    </row>
    <row r="73" spans="2:9">
      <c r="B73" s="91">
        <v>64</v>
      </c>
      <c r="C73" s="91"/>
      <c r="D73" s="76" t="s">
        <v>372</v>
      </c>
      <c r="E73" s="75" t="s">
        <v>360</v>
      </c>
      <c r="F73" s="94" t="s">
        <v>146</v>
      </c>
      <c r="G73" s="91">
        <v>1</v>
      </c>
      <c r="H73" s="17"/>
      <c r="I73" s="18"/>
    </row>
    <row r="74" spans="2:9">
      <c r="B74" s="91">
        <v>65</v>
      </c>
      <c r="C74" s="91"/>
      <c r="D74" s="76" t="s">
        <v>372</v>
      </c>
      <c r="E74" s="75" t="s">
        <v>272</v>
      </c>
      <c r="F74" s="94" t="s">
        <v>146</v>
      </c>
      <c r="G74" s="91">
        <v>25</v>
      </c>
      <c r="H74" s="17"/>
      <c r="I74" s="18"/>
    </row>
    <row r="75" spans="2:9">
      <c r="B75" s="91">
        <v>66</v>
      </c>
      <c r="C75" s="91"/>
      <c r="D75" s="76" t="s">
        <v>373</v>
      </c>
      <c r="E75" s="75" t="s">
        <v>273</v>
      </c>
      <c r="F75" s="94" t="s">
        <v>146</v>
      </c>
      <c r="G75" s="91">
        <v>35</v>
      </c>
      <c r="H75" s="17"/>
      <c r="I75" s="18"/>
    </row>
    <row r="76" spans="2:9">
      <c r="B76" s="91">
        <v>67</v>
      </c>
      <c r="C76" s="91"/>
      <c r="D76" s="76" t="s">
        <v>372</v>
      </c>
      <c r="E76" s="75" t="s">
        <v>281</v>
      </c>
      <c r="F76" s="94" t="s">
        <v>146</v>
      </c>
      <c r="G76" s="86">
        <v>10</v>
      </c>
      <c r="H76" s="17"/>
      <c r="I76" s="18"/>
    </row>
    <row r="77" spans="2:9">
      <c r="B77" s="91">
        <v>68</v>
      </c>
      <c r="C77" s="91"/>
      <c r="D77" s="76" t="s">
        <v>374</v>
      </c>
      <c r="E77" s="75" t="s">
        <v>1760</v>
      </c>
      <c r="F77" s="94" t="s">
        <v>146</v>
      </c>
      <c r="G77" s="91">
        <v>5</v>
      </c>
      <c r="H77" s="17"/>
      <c r="I77" s="18"/>
    </row>
    <row r="78" spans="2:9">
      <c r="B78" s="91">
        <v>69</v>
      </c>
      <c r="C78" s="91"/>
      <c r="D78" s="76" t="s">
        <v>374</v>
      </c>
      <c r="E78" s="75" t="s">
        <v>1761</v>
      </c>
      <c r="F78" s="94" t="s">
        <v>146</v>
      </c>
      <c r="G78" s="91">
        <v>15</v>
      </c>
      <c r="H78" s="17"/>
      <c r="I78" s="18"/>
    </row>
    <row r="79" spans="2:9">
      <c r="B79" s="91">
        <v>70</v>
      </c>
      <c r="C79" s="91"/>
      <c r="D79" s="83" t="s">
        <v>375</v>
      </c>
      <c r="E79" s="75" t="s">
        <v>186</v>
      </c>
      <c r="F79" s="94" t="s">
        <v>146</v>
      </c>
      <c r="G79" s="91">
        <v>16</v>
      </c>
      <c r="H79" s="17"/>
      <c r="I79" s="18"/>
    </row>
    <row r="80" spans="2:9">
      <c r="B80" s="91">
        <v>71</v>
      </c>
      <c r="C80" s="91"/>
      <c r="D80" s="83" t="s">
        <v>375</v>
      </c>
      <c r="E80" s="75" t="s">
        <v>376</v>
      </c>
      <c r="F80" s="94" t="s">
        <v>146</v>
      </c>
      <c r="G80" s="91">
        <v>16</v>
      </c>
      <c r="H80" s="17"/>
      <c r="I80" s="18"/>
    </row>
    <row r="81" spans="2:9">
      <c r="B81" s="91">
        <v>72</v>
      </c>
      <c r="C81" s="91"/>
      <c r="D81" s="83" t="s">
        <v>375</v>
      </c>
      <c r="E81" s="75" t="s">
        <v>377</v>
      </c>
      <c r="F81" s="94" t="s">
        <v>146</v>
      </c>
      <c r="G81" s="91">
        <v>6</v>
      </c>
      <c r="H81" s="17"/>
      <c r="I81" s="18"/>
    </row>
    <row r="82" spans="2:9">
      <c r="B82" s="91">
        <v>73</v>
      </c>
      <c r="C82" s="91"/>
      <c r="D82" s="83" t="s">
        <v>375</v>
      </c>
      <c r="E82" s="75" t="s">
        <v>188</v>
      </c>
      <c r="F82" s="94" t="s">
        <v>146</v>
      </c>
      <c r="G82" s="91">
        <v>7</v>
      </c>
      <c r="H82" s="17"/>
      <c r="I82" s="18"/>
    </row>
    <row r="83" spans="2:9">
      <c r="B83" s="91">
        <v>74</v>
      </c>
      <c r="C83" s="91"/>
      <c r="D83" s="83" t="s">
        <v>375</v>
      </c>
      <c r="E83" s="75" t="s">
        <v>378</v>
      </c>
      <c r="F83" s="94" t="s">
        <v>146</v>
      </c>
      <c r="G83" s="91">
        <v>1</v>
      </c>
      <c r="H83" s="17"/>
      <c r="I83" s="18"/>
    </row>
    <row r="84" spans="2:9">
      <c r="B84" s="91">
        <v>75</v>
      </c>
      <c r="C84" s="91"/>
      <c r="D84" s="83" t="s">
        <v>375</v>
      </c>
      <c r="E84" s="75" t="s">
        <v>379</v>
      </c>
      <c r="F84" s="94" t="s">
        <v>146</v>
      </c>
      <c r="G84" s="91">
        <v>26</v>
      </c>
      <c r="H84" s="17"/>
      <c r="I84" s="18"/>
    </row>
    <row r="85" spans="2:9">
      <c r="B85" s="91">
        <v>76</v>
      </c>
      <c r="C85" s="91"/>
      <c r="D85" s="83" t="s">
        <v>375</v>
      </c>
      <c r="E85" s="75" t="s">
        <v>193</v>
      </c>
      <c r="F85" s="94" t="s">
        <v>146</v>
      </c>
      <c r="G85" s="91">
        <v>36</v>
      </c>
      <c r="H85" s="17"/>
      <c r="I85" s="18"/>
    </row>
    <row r="86" spans="2:9">
      <c r="B86" s="91">
        <v>77</v>
      </c>
      <c r="C86" s="91"/>
      <c r="D86" s="83" t="s">
        <v>375</v>
      </c>
      <c r="E86" s="75" t="s">
        <v>380</v>
      </c>
      <c r="F86" s="94" t="s">
        <v>146</v>
      </c>
      <c r="G86" s="86">
        <v>11</v>
      </c>
      <c r="H86" s="17"/>
      <c r="I86" s="18"/>
    </row>
    <row r="87" spans="2:9">
      <c r="B87" s="91">
        <v>78</v>
      </c>
      <c r="C87" s="91"/>
      <c r="D87" s="76" t="s">
        <v>1762</v>
      </c>
      <c r="E87" s="75"/>
      <c r="F87" s="94" t="s">
        <v>286</v>
      </c>
      <c r="G87" s="88">
        <v>6</v>
      </c>
      <c r="H87" s="17"/>
      <c r="I87" s="18"/>
    </row>
    <row r="88" spans="2:9">
      <c r="B88" s="91">
        <v>79</v>
      </c>
      <c r="C88" s="91"/>
      <c r="D88" s="89" t="s">
        <v>1763</v>
      </c>
      <c r="E88" s="84"/>
      <c r="F88" s="94" t="s">
        <v>286</v>
      </c>
      <c r="G88" s="79">
        <v>3</v>
      </c>
      <c r="H88" s="17"/>
      <c r="I88" s="18"/>
    </row>
    <row r="89" spans="2:9">
      <c r="B89" s="91">
        <v>80</v>
      </c>
      <c r="C89" s="91"/>
      <c r="D89" s="76" t="s">
        <v>381</v>
      </c>
      <c r="E89" s="78"/>
      <c r="F89" s="94" t="s">
        <v>44</v>
      </c>
      <c r="G89" s="91">
        <v>1</v>
      </c>
      <c r="H89" s="17"/>
      <c r="I89" s="18"/>
    </row>
    <row r="90" spans="2:9">
      <c r="B90" s="91">
        <v>81</v>
      </c>
      <c r="C90" s="91"/>
      <c r="D90" s="76" t="s">
        <v>382</v>
      </c>
      <c r="E90" s="78"/>
      <c r="F90" s="94" t="s">
        <v>44</v>
      </c>
      <c r="G90" s="91">
        <v>1</v>
      </c>
      <c r="H90" s="17"/>
      <c r="I90" s="18"/>
    </row>
    <row r="91" spans="2:9">
      <c r="B91" s="91">
        <v>82</v>
      </c>
      <c r="C91" s="91"/>
      <c r="D91" s="76" t="s">
        <v>383</v>
      </c>
      <c r="E91" s="78"/>
      <c r="F91" s="94" t="s">
        <v>44</v>
      </c>
      <c r="G91" s="91">
        <v>1</v>
      </c>
      <c r="H91" s="17"/>
      <c r="I91" s="18"/>
    </row>
    <row r="92" spans="2:9">
      <c r="B92" s="91">
        <v>83</v>
      </c>
      <c r="C92" s="91"/>
      <c r="D92" s="76" t="s">
        <v>384</v>
      </c>
      <c r="E92" s="78"/>
      <c r="F92" s="94" t="s">
        <v>44</v>
      </c>
      <c r="G92" s="91">
        <v>1</v>
      </c>
      <c r="H92" s="17"/>
      <c r="I92" s="18"/>
    </row>
    <row r="93" spans="2:9">
      <c r="B93" s="91">
        <v>84</v>
      </c>
      <c r="C93" s="91"/>
      <c r="D93" s="76" t="s">
        <v>200</v>
      </c>
      <c r="E93" s="78"/>
      <c r="F93" s="94" t="s">
        <v>44</v>
      </c>
      <c r="G93" s="91">
        <v>1</v>
      </c>
      <c r="H93" s="17"/>
      <c r="I93" s="18"/>
    </row>
    <row r="94" spans="2:9">
      <c r="B94" s="91">
        <v>85</v>
      </c>
      <c r="C94" s="91"/>
      <c r="D94" s="76" t="s">
        <v>201</v>
      </c>
      <c r="E94" s="78"/>
      <c r="F94" s="94" t="s">
        <v>44</v>
      </c>
      <c r="G94" s="91">
        <v>1</v>
      </c>
      <c r="H94" s="17"/>
      <c r="I94" s="18"/>
    </row>
    <row r="95" spans="2:9">
      <c r="B95" s="91">
        <v>86</v>
      </c>
      <c r="C95" s="91"/>
      <c r="D95" s="76" t="s">
        <v>199</v>
      </c>
      <c r="E95" s="78"/>
      <c r="F95" s="94" t="s">
        <v>44</v>
      </c>
      <c r="G95" s="91">
        <v>1</v>
      </c>
      <c r="H95" s="17"/>
      <c r="I95" s="18"/>
    </row>
    <row r="96" spans="2:9" ht="25.5">
      <c r="B96" s="91">
        <v>87</v>
      </c>
      <c r="C96" s="91"/>
      <c r="D96" s="76" t="s">
        <v>204</v>
      </c>
      <c r="E96" s="78"/>
      <c r="F96" s="94" t="s">
        <v>44</v>
      </c>
      <c r="G96" s="91">
        <v>1</v>
      </c>
      <c r="H96" s="17"/>
      <c r="I96" s="18"/>
    </row>
    <row r="97" spans="2:9" s="6" customFormat="1">
      <c r="B97" s="10"/>
      <c r="C97" s="11"/>
      <c r="D97" s="12"/>
      <c r="E97" s="12"/>
      <c r="F97" s="13"/>
      <c r="G97" s="15"/>
      <c r="H97" s="19"/>
      <c r="I97" s="20"/>
    </row>
    <row r="98" spans="2:9" ht="15">
      <c r="B98" s="4"/>
      <c r="C98" s="4"/>
      <c r="D98" s="7"/>
      <c r="E98" s="7"/>
      <c r="F98" s="7" t="s">
        <v>5</v>
      </c>
      <c r="G98" s="16"/>
      <c r="H98" s="17"/>
      <c r="I98" s="18"/>
    </row>
    <row r="100" spans="2:9" s="8" customFormat="1" ht="12.75" customHeight="1">
      <c r="C100" s="9" t="str">
        <f>'1,1'!C22</f>
        <v>Piezīmes:</v>
      </c>
    </row>
    <row r="101" spans="2:9" s="8" customFormat="1" ht="45" customHeight="1">
      <c r="B101" s="83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1" s="832"/>
      <c r="D101" s="832"/>
      <c r="E101" s="832"/>
      <c r="F101" s="832"/>
      <c r="G101" s="832"/>
      <c r="H101" s="832"/>
      <c r="I101" s="832"/>
    </row>
  </sheetData>
  <mergeCells count="12">
    <mergeCell ref="B1:D1"/>
    <mergeCell ref="B2:I2"/>
    <mergeCell ref="D3:I3"/>
    <mergeCell ref="D4:I4"/>
    <mergeCell ref="D5:I5"/>
    <mergeCell ref="B7:B8"/>
    <mergeCell ref="C7:C8"/>
    <mergeCell ref="F7:F8"/>
    <mergeCell ref="G7:G8"/>
    <mergeCell ref="B101:I101"/>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J212"/>
  <sheetViews>
    <sheetView showZeros="0" view="pageBreakPreview" zoomScale="80" zoomScaleNormal="100" zoomScaleSheetLayoutView="80" workbookViewId="0"/>
  </sheetViews>
  <sheetFormatPr defaultColWidth="9.140625" defaultRowHeight="12.75"/>
  <cols>
    <col min="1" max="1" width="9.140625" style="111"/>
    <col min="2" max="2" width="12.140625" style="111" customWidth="1"/>
    <col min="3" max="3" width="16.28515625" style="111" hidden="1" customWidth="1"/>
    <col min="4" max="4" width="47.28515625" style="111" customWidth="1"/>
    <col min="5" max="5" width="1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F1" s="201" t="str">
        <f ca="1">MID(CELL("filename",B1), FIND("]", CELL("filename",B1))+ 1, 255)</f>
        <v>2,7</v>
      </c>
      <c r="G1" s="201"/>
      <c r="H1" s="201"/>
    </row>
    <row r="2" spans="2:8" s="202" customFormat="1">
      <c r="B2" s="804" t="str">
        <f>D9</f>
        <v>Elektroinstalācija</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42" t="s">
        <v>4</v>
      </c>
      <c r="C7" s="844"/>
      <c r="D7" s="850" t="s">
        <v>6</v>
      </c>
      <c r="E7" s="850"/>
      <c r="F7" s="846" t="s">
        <v>7</v>
      </c>
      <c r="G7" s="848" t="s">
        <v>8</v>
      </c>
      <c r="H7" s="205"/>
    </row>
    <row r="8" spans="2:8" ht="59.25" customHeight="1">
      <c r="B8" s="843"/>
      <c r="C8" s="845"/>
      <c r="D8" s="851"/>
      <c r="E8" s="851"/>
      <c r="F8" s="847"/>
      <c r="G8" s="849"/>
      <c r="H8" s="205"/>
    </row>
    <row r="9" spans="2:8">
      <c r="B9" s="627">
        <v>0</v>
      </c>
      <c r="C9" s="628"/>
      <c r="D9" s="852" t="s">
        <v>514</v>
      </c>
      <c r="E9" s="852"/>
      <c r="F9" s="629"/>
      <c r="G9" s="630"/>
      <c r="H9" s="205"/>
    </row>
    <row r="10" spans="2:8">
      <c r="B10" s="627"/>
      <c r="C10" s="631"/>
      <c r="D10" s="632" t="s">
        <v>386</v>
      </c>
      <c r="E10" s="633"/>
      <c r="F10" s="634"/>
      <c r="G10" s="635"/>
      <c r="H10" s="205"/>
    </row>
    <row r="11" spans="2:8" ht="60.6" customHeight="1">
      <c r="B11" s="636">
        <v>1</v>
      </c>
      <c r="C11" s="637"/>
      <c r="D11" s="76" t="s">
        <v>1513</v>
      </c>
      <c r="E11" s="638"/>
      <c r="F11" s="639" t="s">
        <v>44</v>
      </c>
      <c r="G11" s="640">
        <v>1</v>
      </c>
      <c r="H11" s="205"/>
    </row>
    <row r="12" spans="2:8" ht="51">
      <c r="B12" s="636">
        <v>2</v>
      </c>
      <c r="C12" s="637"/>
      <c r="D12" s="648" t="s">
        <v>1106</v>
      </c>
      <c r="E12" s="641"/>
      <c r="F12" s="642" t="s">
        <v>44</v>
      </c>
      <c r="G12" s="643">
        <v>4</v>
      </c>
      <c r="H12" s="205"/>
    </row>
    <row r="13" spans="2:8" ht="51">
      <c r="B13" s="636">
        <v>3</v>
      </c>
      <c r="C13" s="637"/>
      <c r="D13" s="76" t="s">
        <v>1514</v>
      </c>
      <c r="E13" s="638"/>
      <c r="F13" s="639" t="s">
        <v>44</v>
      </c>
      <c r="G13" s="640">
        <v>1</v>
      </c>
      <c r="H13" s="205"/>
    </row>
    <row r="14" spans="2:8" ht="51">
      <c r="B14" s="636">
        <v>4</v>
      </c>
      <c r="C14" s="637"/>
      <c r="D14" s="648" t="s">
        <v>1282</v>
      </c>
      <c r="E14" s="641"/>
      <c r="F14" s="642" t="s">
        <v>44</v>
      </c>
      <c r="G14" s="643">
        <v>10</v>
      </c>
      <c r="H14" s="205"/>
    </row>
    <row r="15" spans="2:8" ht="51">
      <c r="B15" s="636">
        <v>5</v>
      </c>
      <c r="C15" s="637"/>
      <c r="D15" s="648" t="s">
        <v>1517</v>
      </c>
      <c r="E15" s="641"/>
      <c r="F15" s="642" t="s">
        <v>44</v>
      </c>
      <c r="G15" s="643">
        <v>50</v>
      </c>
      <c r="H15" s="205"/>
    </row>
    <row r="16" spans="2:8" ht="191.25">
      <c r="B16" s="636">
        <v>6</v>
      </c>
      <c r="C16" s="637"/>
      <c r="D16" s="648" t="s">
        <v>387</v>
      </c>
      <c r="E16" s="641"/>
      <c r="F16" s="642" t="s">
        <v>44</v>
      </c>
      <c r="G16" s="643">
        <v>1</v>
      </c>
      <c r="H16" s="205"/>
    </row>
    <row r="17" spans="2:8" ht="165.75">
      <c r="B17" s="636">
        <v>7</v>
      </c>
      <c r="C17" s="637"/>
      <c r="D17" s="648" t="s">
        <v>388</v>
      </c>
      <c r="E17" s="641"/>
      <c r="F17" s="642" t="s">
        <v>44</v>
      </c>
      <c r="G17" s="643">
        <v>1</v>
      </c>
      <c r="H17" s="205"/>
    </row>
    <row r="18" spans="2:8" ht="127.5">
      <c r="B18" s="636">
        <v>8</v>
      </c>
      <c r="C18" s="637"/>
      <c r="D18" s="648" t="s">
        <v>389</v>
      </c>
      <c r="E18" s="641"/>
      <c r="F18" s="642" t="s">
        <v>44</v>
      </c>
      <c r="G18" s="643">
        <v>1</v>
      </c>
      <c r="H18" s="205"/>
    </row>
    <row r="19" spans="2:8" ht="191.25">
      <c r="B19" s="636">
        <v>9</v>
      </c>
      <c r="C19" s="637"/>
      <c r="D19" s="648" t="s">
        <v>387</v>
      </c>
      <c r="E19" s="641"/>
      <c r="F19" s="642" t="s">
        <v>44</v>
      </c>
      <c r="G19" s="643">
        <v>1</v>
      </c>
      <c r="H19" s="205"/>
    </row>
    <row r="20" spans="2:8" ht="140.25">
      <c r="B20" s="636">
        <v>10</v>
      </c>
      <c r="C20" s="637"/>
      <c r="D20" s="648" t="s">
        <v>390</v>
      </c>
      <c r="E20" s="641"/>
      <c r="F20" s="642" t="s">
        <v>44</v>
      </c>
      <c r="G20" s="643">
        <v>1</v>
      </c>
      <c r="H20" s="205"/>
    </row>
    <row r="21" spans="2:8" ht="165.75">
      <c r="B21" s="636">
        <v>11</v>
      </c>
      <c r="C21" s="637"/>
      <c r="D21" s="648" t="s">
        <v>1518</v>
      </c>
      <c r="E21" s="641"/>
      <c r="F21" s="642" t="s">
        <v>44</v>
      </c>
      <c r="G21" s="643">
        <v>2</v>
      </c>
      <c r="H21" s="205"/>
    </row>
    <row r="22" spans="2:8" ht="191.25">
      <c r="B22" s="636">
        <v>12</v>
      </c>
      <c r="C22" s="637"/>
      <c r="D22" s="648" t="s">
        <v>387</v>
      </c>
      <c r="E22" s="641"/>
      <c r="F22" s="642" t="s">
        <v>44</v>
      </c>
      <c r="G22" s="643">
        <v>1</v>
      </c>
      <c r="H22" s="205"/>
    </row>
    <row r="23" spans="2:8" ht="191.25">
      <c r="B23" s="636">
        <v>13</v>
      </c>
      <c r="C23" s="637"/>
      <c r="D23" s="648" t="s">
        <v>387</v>
      </c>
      <c r="E23" s="641"/>
      <c r="F23" s="642" t="s">
        <v>44</v>
      </c>
      <c r="G23" s="643">
        <v>2</v>
      </c>
      <c r="H23" s="205"/>
    </row>
    <row r="24" spans="2:8" ht="127.5">
      <c r="B24" s="636">
        <v>14</v>
      </c>
      <c r="C24" s="637"/>
      <c r="D24" s="648" t="s">
        <v>391</v>
      </c>
      <c r="E24" s="641"/>
      <c r="F24" s="642" t="s">
        <v>44</v>
      </c>
      <c r="G24" s="643">
        <v>1</v>
      </c>
      <c r="H24" s="205"/>
    </row>
    <row r="25" spans="2:8" ht="153">
      <c r="B25" s="636">
        <v>15</v>
      </c>
      <c r="C25" s="637"/>
      <c r="D25" s="648" t="s">
        <v>392</v>
      </c>
      <c r="E25" s="641"/>
      <c r="F25" s="642" t="s">
        <v>44</v>
      </c>
      <c r="G25" s="643">
        <v>1</v>
      </c>
      <c r="H25" s="205"/>
    </row>
    <row r="26" spans="2:8" ht="25.5">
      <c r="B26" s="644">
        <v>16</v>
      </c>
      <c r="C26" s="645"/>
      <c r="D26" s="648" t="s">
        <v>1817</v>
      </c>
      <c r="E26" s="641"/>
      <c r="F26" s="642" t="s">
        <v>44</v>
      </c>
      <c r="G26" s="643">
        <v>1</v>
      </c>
      <c r="H26" s="205"/>
    </row>
    <row r="27" spans="2:8" ht="25.5">
      <c r="B27" s="644">
        <v>17</v>
      </c>
      <c r="C27" s="645"/>
      <c r="D27" s="648" t="s">
        <v>1816</v>
      </c>
      <c r="E27" s="641"/>
      <c r="F27" s="642" t="s">
        <v>44</v>
      </c>
      <c r="G27" s="643">
        <v>1</v>
      </c>
      <c r="H27" s="205"/>
    </row>
    <row r="28" spans="2:8" ht="178.5">
      <c r="B28" s="636">
        <v>18</v>
      </c>
      <c r="C28" s="637"/>
      <c r="D28" s="648" t="s">
        <v>1519</v>
      </c>
      <c r="E28" s="641"/>
      <c r="F28" s="642" t="s">
        <v>44</v>
      </c>
      <c r="G28" s="643">
        <v>1</v>
      </c>
      <c r="H28" s="205"/>
    </row>
    <row r="29" spans="2:8" ht="181.15" customHeight="1">
      <c r="B29" s="636">
        <v>19</v>
      </c>
      <c r="C29" s="637"/>
      <c r="D29" s="648" t="s">
        <v>1818</v>
      </c>
      <c r="E29" s="641"/>
      <c r="F29" s="642" t="s">
        <v>44</v>
      </c>
      <c r="G29" s="643">
        <v>1</v>
      </c>
      <c r="H29" s="205"/>
    </row>
    <row r="30" spans="2:8" ht="178.5">
      <c r="B30" s="636">
        <v>20</v>
      </c>
      <c r="C30" s="637"/>
      <c r="D30" s="648" t="s">
        <v>1520</v>
      </c>
      <c r="E30" s="641"/>
      <c r="F30" s="642" t="s">
        <v>44</v>
      </c>
      <c r="G30" s="643">
        <v>1</v>
      </c>
      <c r="H30" s="205"/>
    </row>
    <row r="31" spans="2:8" ht="178.5">
      <c r="B31" s="636">
        <v>21</v>
      </c>
      <c r="C31" s="637"/>
      <c r="D31" s="648" t="s">
        <v>1520</v>
      </c>
      <c r="E31" s="642"/>
      <c r="F31" s="642" t="s">
        <v>26</v>
      </c>
      <c r="G31" s="643">
        <v>1</v>
      </c>
      <c r="H31" s="205"/>
    </row>
    <row r="32" spans="2:8">
      <c r="B32" s="636">
        <v>22</v>
      </c>
      <c r="C32" s="637"/>
      <c r="D32" s="648" t="s">
        <v>393</v>
      </c>
      <c r="E32" s="642"/>
      <c r="F32" s="642" t="s">
        <v>1521</v>
      </c>
      <c r="G32" s="643">
        <v>79</v>
      </c>
      <c r="H32" s="205"/>
    </row>
    <row r="33" spans="2:8">
      <c r="B33" s="636"/>
      <c r="C33" s="637"/>
      <c r="D33" s="646" t="s">
        <v>394</v>
      </c>
      <c r="E33" s="642"/>
      <c r="F33" s="642"/>
      <c r="G33" s="643"/>
      <c r="H33" s="205"/>
    </row>
    <row r="34" spans="2:8" ht="51">
      <c r="B34" s="636">
        <v>24</v>
      </c>
      <c r="C34" s="637"/>
      <c r="D34" s="647" t="s">
        <v>1815</v>
      </c>
      <c r="E34" s="642"/>
      <c r="F34" s="642" t="s">
        <v>44</v>
      </c>
      <c r="G34" s="643">
        <v>41</v>
      </c>
      <c r="H34" s="205"/>
    </row>
    <row r="35" spans="2:8" ht="51">
      <c r="B35" s="636">
        <v>25</v>
      </c>
      <c r="C35" s="637"/>
      <c r="D35" s="647" t="s">
        <v>1681</v>
      </c>
      <c r="E35" s="641"/>
      <c r="F35" s="642" t="s">
        <v>44</v>
      </c>
      <c r="G35" s="643">
        <v>8</v>
      </c>
      <c r="H35" s="205"/>
    </row>
    <row r="36" spans="2:8" ht="51">
      <c r="B36" s="636">
        <v>26</v>
      </c>
      <c r="C36" s="637"/>
      <c r="D36" s="647" t="s">
        <v>1814</v>
      </c>
      <c r="E36" s="641"/>
      <c r="F36" s="642" t="s">
        <v>44</v>
      </c>
      <c r="G36" s="643">
        <v>24</v>
      </c>
      <c r="H36" s="205"/>
    </row>
    <row r="37" spans="2:8" ht="51">
      <c r="B37" s="636">
        <v>27</v>
      </c>
      <c r="C37" s="637"/>
      <c r="D37" s="648" t="s">
        <v>1813</v>
      </c>
      <c r="E37" s="641"/>
      <c r="F37" s="642" t="s">
        <v>44</v>
      </c>
      <c r="G37" s="643">
        <v>78</v>
      </c>
      <c r="H37" s="205"/>
    </row>
    <row r="38" spans="2:8" ht="51">
      <c r="B38" s="636">
        <v>28</v>
      </c>
      <c r="C38" s="637"/>
      <c r="D38" s="648" t="s">
        <v>1671</v>
      </c>
      <c r="E38" s="641"/>
      <c r="F38" s="642" t="s">
        <v>44</v>
      </c>
      <c r="G38" s="643">
        <v>106</v>
      </c>
      <c r="H38" s="205"/>
    </row>
    <row r="39" spans="2:8" ht="51">
      <c r="B39" s="636">
        <v>29</v>
      </c>
      <c r="C39" s="637"/>
      <c r="D39" s="648" t="s">
        <v>1685</v>
      </c>
      <c r="E39" s="641"/>
      <c r="F39" s="642" t="s">
        <v>44</v>
      </c>
      <c r="G39" s="643">
        <v>24</v>
      </c>
      <c r="H39" s="205"/>
    </row>
    <row r="40" spans="2:8" ht="51">
      <c r="B40" s="636">
        <v>30</v>
      </c>
      <c r="C40" s="637"/>
      <c r="D40" s="648" t="s">
        <v>1686</v>
      </c>
      <c r="E40" s="641"/>
      <c r="F40" s="642" t="s">
        <v>44</v>
      </c>
      <c r="G40" s="643">
        <v>1</v>
      </c>
      <c r="H40" s="205"/>
    </row>
    <row r="41" spans="2:8" ht="51">
      <c r="B41" s="636">
        <v>31</v>
      </c>
      <c r="C41" s="637"/>
      <c r="D41" s="648" t="s">
        <v>1812</v>
      </c>
      <c r="E41" s="641"/>
      <c r="F41" s="642" t="s">
        <v>44</v>
      </c>
      <c r="G41" s="643">
        <v>4</v>
      </c>
      <c r="H41" s="205"/>
    </row>
    <row r="42" spans="2:8" ht="46.9" customHeight="1">
      <c r="B42" s="636">
        <v>32</v>
      </c>
      <c r="C42" s="637"/>
      <c r="D42" s="648" t="s">
        <v>1811</v>
      </c>
      <c r="E42" s="641"/>
      <c r="F42" s="642" t="s">
        <v>44</v>
      </c>
      <c r="G42" s="643">
        <v>8</v>
      </c>
      <c r="H42" s="205"/>
    </row>
    <row r="43" spans="2:8" ht="51">
      <c r="B43" s="636">
        <v>33</v>
      </c>
      <c r="C43" s="637"/>
      <c r="D43" s="648" t="s">
        <v>1682</v>
      </c>
      <c r="E43" s="641"/>
      <c r="F43" s="642" t="s">
        <v>44</v>
      </c>
      <c r="G43" s="643">
        <v>17</v>
      </c>
      <c r="H43" s="205"/>
    </row>
    <row r="44" spans="2:8" ht="51">
      <c r="B44" s="636">
        <v>34</v>
      </c>
      <c r="C44" s="637"/>
      <c r="D44" s="648" t="s">
        <v>1687</v>
      </c>
      <c r="E44" s="641"/>
      <c r="F44" s="642" t="s">
        <v>44</v>
      </c>
      <c r="G44" s="643">
        <v>46</v>
      </c>
      <c r="H44" s="205"/>
    </row>
    <row r="45" spans="2:8" ht="51">
      <c r="B45" s="636">
        <v>35</v>
      </c>
      <c r="C45" s="637"/>
      <c r="D45" s="648" t="s">
        <v>1688</v>
      </c>
      <c r="E45" s="641"/>
      <c r="F45" s="642" t="s">
        <v>44</v>
      </c>
      <c r="G45" s="643">
        <v>29</v>
      </c>
      <c r="H45" s="205"/>
    </row>
    <row r="46" spans="2:8" ht="51">
      <c r="B46" s="636">
        <v>36</v>
      </c>
      <c r="C46" s="637"/>
      <c r="D46" s="648" t="s">
        <v>1683</v>
      </c>
      <c r="E46" s="641"/>
      <c r="F46" s="642" t="s">
        <v>44</v>
      </c>
      <c r="G46" s="643">
        <v>4</v>
      </c>
      <c r="H46" s="205"/>
    </row>
    <row r="47" spans="2:8" ht="51">
      <c r="B47" s="636">
        <v>37</v>
      </c>
      <c r="C47" s="637"/>
      <c r="D47" s="648" t="s">
        <v>1810</v>
      </c>
      <c r="E47" s="641"/>
      <c r="F47" s="642" t="s">
        <v>44</v>
      </c>
      <c r="G47" s="643">
        <v>10</v>
      </c>
      <c r="H47" s="205"/>
    </row>
    <row r="48" spans="2:8" ht="51">
      <c r="B48" s="636">
        <v>38</v>
      </c>
      <c r="C48" s="637"/>
      <c r="D48" s="648" t="s">
        <v>1689</v>
      </c>
      <c r="E48" s="641"/>
      <c r="F48" s="642" t="s">
        <v>44</v>
      </c>
      <c r="G48" s="643">
        <v>25</v>
      </c>
      <c r="H48" s="205"/>
    </row>
    <row r="49" spans="2:8" ht="51">
      <c r="B49" s="636">
        <v>39</v>
      </c>
      <c r="C49" s="637"/>
      <c r="D49" s="648" t="s">
        <v>1690</v>
      </c>
      <c r="E49" s="641"/>
      <c r="F49" s="642" t="s">
        <v>44</v>
      </c>
      <c r="G49" s="643">
        <v>13</v>
      </c>
      <c r="H49" s="205"/>
    </row>
    <row r="50" spans="2:8" ht="51">
      <c r="B50" s="636">
        <v>40</v>
      </c>
      <c r="C50" s="637"/>
      <c r="D50" s="648" t="s">
        <v>1684</v>
      </c>
      <c r="E50" s="641"/>
      <c r="F50" s="642" t="s">
        <v>44</v>
      </c>
      <c r="G50" s="643">
        <v>34</v>
      </c>
      <c r="H50" s="205"/>
    </row>
    <row r="51" spans="2:8" ht="51">
      <c r="B51" s="636">
        <v>41</v>
      </c>
      <c r="C51" s="637"/>
      <c r="D51" s="648" t="s">
        <v>1691</v>
      </c>
      <c r="E51" s="642"/>
      <c r="F51" s="642" t="s">
        <v>44</v>
      </c>
      <c r="G51" s="643">
        <v>9</v>
      </c>
      <c r="H51" s="205"/>
    </row>
    <row r="52" spans="2:8" ht="51">
      <c r="B52" s="636">
        <v>42</v>
      </c>
      <c r="C52" s="637"/>
      <c r="D52" s="647" t="s">
        <v>1692</v>
      </c>
      <c r="E52" s="642"/>
      <c r="F52" s="642" t="s">
        <v>44</v>
      </c>
      <c r="G52" s="643">
        <v>17</v>
      </c>
      <c r="H52" s="205"/>
    </row>
    <row r="53" spans="2:8">
      <c r="B53" s="636"/>
      <c r="C53" s="637"/>
      <c r="D53" s="646" t="s">
        <v>1104</v>
      </c>
      <c r="E53" s="642"/>
      <c r="F53" s="642"/>
      <c r="G53" s="643"/>
      <c r="H53" s="205"/>
    </row>
    <row r="54" spans="2:8" ht="38.25">
      <c r="B54" s="636">
        <v>43</v>
      </c>
      <c r="C54" s="637"/>
      <c r="D54" s="647" t="s">
        <v>1670</v>
      </c>
      <c r="E54" s="642"/>
      <c r="F54" s="642" t="s">
        <v>44</v>
      </c>
      <c r="G54" s="643">
        <v>2</v>
      </c>
      <c r="H54" s="205"/>
    </row>
    <row r="55" spans="2:8" ht="38.25">
      <c r="B55" s="636">
        <v>44</v>
      </c>
      <c r="C55" s="637"/>
      <c r="D55" s="647" t="s">
        <v>1675</v>
      </c>
      <c r="E55" s="642"/>
      <c r="F55" s="642" t="s">
        <v>44</v>
      </c>
      <c r="G55" s="643">
        <v>3</v>
      </c>
      <c r="H55" s="205"/>
    </row>
    <row r="56" spans="2:8" ht="38.25">
      <c r="B56" s="636">
        <v>45</v>
      </c>
      <c r="C56" s="637"/>
      <c r="D56" s="647" t="s">
        <v>1809</v>
      </c>
      <c r="E56" s="642"/>
      <c r="F56" s="642" t="s">
        <v>44</v>
      </c>
      <c r="G56" s="643">
        <v>20</v>
      </c>
      <c r="H56" s="205"/>
    </row>
    <row r="57" spans="2:8" ht="38.25">
      <c r="B57" s="636">
        <v>46</v>
      </c>
      <c r="C57" s="637"/>
      <c r="D57" s="647" t="s">
        <v>1674</v>
      </c>
      <c r="E57" s="642"/>
      <c r="F57" s="642" t="s">
        <v>44</v>
      </c>
      <c r="G57" s="643">
        <v>3</v>
      </c>
      <c r="H57" s="205"/>
    </row>
    <row r="58" spans="2:8" ht="38.25">
      <c r="B58" s="636">
        <v>47</v>
      </c>
      <c r="C58" s="637"/>
      <c r="D58" s="647" t="s">
        <v>1673</v>
      </c>
      <c r="E58" s="642"/>
      <c r="F58" s="642" t="s">
        <v>44</v>
      </c>
      <c r="G58" s="643">
        <v>28</v>
      </c>
      <c r="H58" s="205"/>
    </row>
    <row r="59" spans="2:8" ht="38.25">
      <c r="B59" s="636">
        <v>48</v>
      </c>
      <c r="C59" s="637"/>
      <c r="D59" s="647" t="s">
        <v>1672</v>
      </c>
      <c r="E59" s="642"/>
      <c r="F59" s="642" t="s">
        <v>44</v>
      </c>
      <c r="G59" s="643">
        <v>1</v>
      </c>
      <c r="H59" s="205"/>
    </row>
    <row r="60" spans="2:8" ht="38.25">
      <c r="B60" s="636">
        <v>49</v>
      </c>
      <c r="C60" s="637"/>
      <c r="D60" s="647" t="s">
        <v>1808</v>
      </c>
      <c r="E60" s="642"/>
      <c r="F60" s="642" t="s">
        <v>44</v>
      </c>
      <c r="G60" s="643">
        <v>8</v>
      </c>
      <c r="H60" s="205"/>
    </row>
    <row r="61" spans="2:8" ht="38.25">
      <c r="B61" s="636">
        <v>50</v>
      </c>
      <c r="C61" s="637"/>
      <c r="D61" s="647" t="s">
        <v>1676</v>
      </c>
      <c r="E61" s="642"/>
      <c r="F61" s="642" t="s">
        <v>44</v>
      </c>
      <c r="G61" s="643">
        <v>2</v>
      </c>
      <c r="H61" s="205"/>
    </row>
    <row r="62" spans="2:8" ht="38.25">
      <c r="B62" s="636">
        <v>51</v>
      </c>
      <c r="C62" s="637"/>
      <c r="D62" s="647" t="s">
        <v>1677</v>
      </c>
      <c r="E62" s="642"/>
      <c r="F62" s="642" t="s">
        <v>44</v>
      </c>
      <c r="G62" s="643">
        <v>37</v>
      </c>
      <c r="H62" s="205"/>
    </row>
    <row r="63" spans="2:8" ht="51">
      <c r="B63" s="636">
        <v>52</v>
      </c>
      <c r="C63" s="637"/>
      <c r="D63" s="647" t="s">
        <v>1105</v>
      </c>
      <c r="E63" s="642"/>
      <c r="F63" s="642" t="s">
        <v>44</v>
      </c>
      <c r="G63" s="643">
        <v>1</v>
      </c>
      <c r="H63" s="205"/>
    </row>
    <row r="64" spans="2:8">
      <c r="B64" s="636"/>
      <c r="C64" s="637"/>
      <c r="D64" s="646" t="s">
        <v>395</v>
      </c>
      <c r="E64" s="642"/>
      <c r="F64" s="642"/>
      <c r="G64" s="643"/>
      <c r="H64" s="205"/>
    </row>
    <row r="65" spans="2:8" ht="42.6" customHeight="1">
      <c r="B65" s="649">
        <v>53</v>
      </c>
      <c r="C65" s="637"/>
      <c r="D65" s="650" t="s">
        <v>1802</v>
      </c>
      <c r="E65" s="651"/>
      <c r="F65" s="642" t="s">
        <v>44</v>
      </c>
      <c r="G65" s="652">
        <v>5</v>
      </c>
      <c r="H65" s="205"/>
    </row>
    <row r="66" spans="2:8" ht="38.25">
      <c r="B66" s="649">
        <v>54</v>
      </c>
      <c r="C66" s="637"/>
      <c r="D66" s="650" t="s">
        <v>1803</v>
      </c>
      <c r="E66" s="651"/>
      <c r="F66" s="642" t="s">
        <v>44</v>
      </c>
      <c r="G66" s="652">
        <v>5</v>
      </c>
      <c r="H66" s="205"/>
    </row>
    <row r="67" spans="2:8" ht="30" customHeight="1">
      <c r="B67" s="649">
        <v>55</v>
      </c>
      <c r="C67" s="637"/>
      <c r="D67" s="650" t="s">
        <v>1804</v>
      </c>
      <c r="E67" s="651"/>
      <c r="F67" s="641" t="s">
        <v>44</v>
      </c>
      <c r="G67" s="652">
        <v>10</v>
      </c>
      <c r="H67" s="205"/>
    </row>
    <row r="68" spans="2:8" ht="33" customHeight="1">
      <c r="B68" s="649">
        <v>56</v>
      </c>
      <c r="C68" s="637"/>
      <c r="D68" s="676" t="s">
        <v>1805</v>
      </c>
      <c r="E68" s="651"/>
      <c r="F68" s="642" t="s">
        <v>44</v>
      </c>
      <c r="G68" s="652">
        <v>4</v>
      </c>
      <c r="H68" s="205"/>
    </row>
    <row r="69" spans="2:8" ht="30" customHeight="1">
      <c r="B69" s="649">
        <v>57</v>
      </c>
      <c r="C69" s="637"/>
      <c r="D69" s="650" t="s">
        <v>1806</v>
      </c>
      <c r="E69" s="651"/>
      <c r="F69" s="642" t="s">
        <v>44</v>
      </c>
      <c r="G69" s="652">
        <v>3</v>
      </c>
      <c r="H69" s="205"/>
    </row>
    <row r="70" spans="2:8" ht="30" customHeight="1">
      <c r="B70" s="649">
        <v>58</v>
      </c>
      <c r="C70" s="637"/>
      <c r="D70" s="676" t="s">
        <v>1807</v>
      </c>
      <c r="E70" s="651"/>
      <c r="F70" s="642" t="s">
        <v>44</v>
      </c>
      <c r="G70" s="652">
        <v>3</v>
      </c>
      <c r="H70" s="205"/>
    </row>
    <row r="71" spans="2:8">
      <c r="B71" s="636"/>
      <c r="C71" s="637"/>
      <c r="D71" s="653" t="s">
        <v>396</v>
      </c>
      <c r="E71" s="654"/>
      <c r="F71" s="642"/>
      <c r="G71" s="655"/>
      <c r="H71" s="205"/>
    </row>
    <row r="72" spans="2:8">
      <c r="B72" s="636">
        <v>59</v>
      </c>
      <c r="C72" s="637"/>
      <c r="D72" s="648" t="s">
        <v>397</v>
      </c>
      <c r="E72" s="641"/>
      <c r="F72" s="642" t="s">
        <v>44</v>
      </c>
      <c r="G72" s="656">
        <v>8</v>
      </c>
      <c r="H72" s="205"/>
    </row>
    <row r="73" spans="2:8">
      <c r="B73" s="636">
        <v>60</v>
      </c>
      <c r="C73" s="637"/>
      <c r="D73" s="648" t="s">
        <v>398</v>
      </c>
      <c r="E73" s="641"/>
      <c r="F73" s="642" t="s">
        <v>44</v>
      </c>
      <c r="G73" s="656">
        <v>14</v>
      </c>
      <c r="H73" s="205"/>
    </row>
    <row r="74" spans="2:8">
      <c r="B74" s="636">
        <v>61</v>
      </c>
      <c r="C74" s="637"/>
      <c r="D74" s="648" t="s">
        <v>399</v>
      </c>
      <c r="E74" s="641"/>
      <c r="F74" s="642" t="s">
        <v>44</v>
      </c>
      <c r="G74" s="656">
        <v>1</v>
      </c>
      <c r="H74" s="205"/>
    </row>
    <row r="75" spans="2:8">
      <c r="B75" s="636">
        <v>62</v>
      </c>
      <c r="C75" s="637"/>
      <c r="D75" s="648" t="s">
        <v>400</v>
      </c>
      <c r="E75" s="641"/>
      <c r="F75" s="642" t="s">
        <v>44</v>
      </c>
      <c r="G75" s="656">
        <v>3</v>
      </c>
      <c r="H75" s="205"/>
    </row>
    <row r="76" spans="2:8">
      <c r="B76" s="636">
        <v>63</v>
      </c>
      <c r="C76" s="637"/>
      <c r="D76" s="648" t="s">
        <v>401</v>
      </c>
      <c r="E76" s="641"/>
      <c r="F76" s="642" t="s">
        <v>44</v>
      </c>
      <c r="G76" s="656">
        <v>5</v>
      </c>
      <c r="H76" s="205"/>
    </row>
    <row r="77" spans="2:8">
      <c r="B77" s="636">
        <v>64</v>
      </c>
      <c r="C77" s="637"/>
      <c r="D77" s="648" t="s">
        <v>402</v>
      </c>
      <c r="E77" s="641"/>
      <c r="F77" s="642" t="s">
        <v>44</v>
      </c>
      <c r="G77" s="656">
        <v>6</v>
      </c>
      <c r="H77" s="205"/>
    </row>
    <row r="78" spans="2:8">
      <c r="B78" s="636">
        <v>65</v>
      </c>
      <c r="C78" s="637"/>
      <c r="D78" s="648" t="s">
        <v>403</v>
      </c>
      <c r="E78" s="641"/>
      <c r="F78" s="642" t="s">
        <v>44</v>
      </c>
      <c r="G78" s="656">
        <v>1</v>
      </c>
      <c r="H78" s="205"/>
    </row>
    <row r="79" spans="2:8">
      <c r="B79" s="636">
        <v>66</v>
      </c>
      <c r="C79" s="637"/>
      <c r="D79" s="648" t="s">
        <v>1283</v>
      </c>
      <c r="E79" s="641"/>
      <c r="F79" s="642" t="s">
        <v>44</v>
      </c>
      <c r="G79" s="656">
        <v>7</v>
      </c>
      <c r="H79" s="205"/>
    </row>
    <row r="80" spans="2:8" ht="25.5">
      <c r="B80" s="636">
        <v>67</v>
      </c>
      <c r="C80" s="637"/>
      <c r="D80" s="648" t="s">
        <v>1554</v>
      </c>
      <c r="E80" s="641"/>
      <c r="F80" s="642" t="s">
        <v>44</v>
      </c>
      <c r="G80" s="643">
        <v>7</v>
      </c>
      <c r="H80" s="205"/>
    </row>
    <row r="81" spans="2:8" ht="25.5">
      <c r="B81" s="636">
        <v>68</v>
      </c>
      <c r="C81" s="637"/>
      <c r="D81" s="648" t="s">
        <v>1555</v>
      </c>
      <c r="E81" s="641"/>
      <c r="F81" s="642" t="s">
        <v>44</v>
      </c>
      <c r="G81" s="643">
        <v>9</v>
      </c>
      <c r="H81" s="205"/>
    </row>
    <row r="82" spans="2:8" ht="25.5">
      <c r="B82" s="636">
        <v>69</v>
      </c>
      <c r="C82" s="637"/>
      <c r="D82" s="648" t="s">
        <v>1556</v>
      </c>
      <c r="E82" s="641"/>
      <c r="F82" s="657" t="s">
        <v>44</v>
      </c>
      <c r="G82" s="643">
        <v>5</v>
      </c>
      <c r="H82" s="205"/>
    </row>
    <row r="83" spans="2:8" ht="25.5">
      <c r="B83" s="649">
        <v>70</v>
      </c>
      <c r="C83" s="637"/>
      <c r="D83" s="648" t="s">
        <v>1557</v>
      </c>
      <c r="E83" s="641"/>
      <c r="F83" s="657" t="s">
        <v>44</v>
      </c>
      <c r="G83" s="643">
        <v>3</v>
      </c>
      <c r="H83" s="205"/>
    </row>
    <row r="84" spans="2:8" ht="25.5">
      <c r="B84" s="636">
        <v>71</v>
      </c>
      <c r="C84" s="637"/>
      <c r="D84" s="648" t="s">
        <v>1558</v>
      </c>
      <c r="E84" s="641"/>
      <c r="F84" s="657" t="s">
        <v>44</v>
      </c>
      <c r="G84" s="643">
        <v>16</v>
      </c>
      <c r="H84" s="205"/>
    </row>
    <row r="85" spans="2:8">
      <c r="B85" s="636">
        <v>72</v>
      </c>
      <c r="C85" s="637"/>
      <c r="D85" s="648" t="s">
        <v>404</v>
      </c>
      <c r="E85" s="641"/>
      <c r="F85" s="657" t="s">
        <v>44</v>
      </c>
      <c r="G85" s="658">
        <v>1</v>
      </c>
      <c r="H85" s="205"/>
    </row>
    <row r="86" spans="2:8">
      <c r="B86" s="636">
        <v>73</v>
      </c>
      <c r="C86" s="637"/>
      <c r="D86" s="648" t="s">
        <v>405</v>
      </c>
      <c r="E86" s="641"/>
      <c r="F86" s="657" t="s">
        <v>26</v>
      </c>
      <c r="G86" s="658">
        <v>82</v>
      </c>
      <c r="H86" s="205"/>
    </row>
    <row r="87" spans="2:8">
      <c r="B87" s="649"/>
      <c r="C87" s="637"/>
      <c r="D87" s="659" t="s">
        <v>406</v>
      </c>
      <c r="E87" s="641"/>
      <c r="F87" s="657"/>
      <c r="G87" s="658"/>
      <c r="H87" s="205"/>
    </row>
    <row r="88" spans="2:8">
      <c r="B88" s="636">
        <v>74</v>
      </c>
      <c r="C88" s="637"/>
      <c r="D88" s="648" t="s">
        <v>407</v>
      </c>
      <c r="E88" s="641"/>
      <c r="F88" s="657" t="s">
        <v>19</v>
      </c>
      <c r="G88" s="658">
        <v>500</v>
      </c>
      <c r="H88" s="205"/>
    </row>
    <row r="89" spans="2:8">
      <c r="B89" s="636">
        <v>75</v>
      </c>
      <c r="C89" s="637"/>
      <c r="D89" s="648" t="s">
        <v>408</v>
      </c>
      <c r="E89" s="641"/>
      <c r="F89" s="657" t="s">
        <v>19</v>
      </c>
      <c r="G89" s="658">
        <v>80</v>
      </c>
      <c r="H89" s="205"/>
    </row>
    <row r="90" spans="2:8">
      <c r="B90" s="636">
        <v>76</v>
      </c>
      <c r="C90" s="637"/>
      <c r="D90" s="648" t="s">
        <v>1284</v>
      </c>
      <c r="E90" s="641"/>
      <c r="F90" s="657" t="s">
        <v>19</v>
      </c>
      <c r="G90" s="658">
        <v>90</v>
      </c>
      <c r="H90" s="205"/>
    </row>
    <row r="91" spans="2:8">
      <c r="B91" s="636">
        <v>77</v>
      </c>
      <c r="C91" s="637"/>
      <c r="D91" s="648" t="s">
        <v>409</v>
      </c>
      <c r="E91" s="641"/>
      <c r="F91" s="657" t="s">
        <v>19</v>
      </c>
      <c r="G91" s="658">
        <v>95</v>
      </c>
      <c r="H91" s="205"/>
    </row>
    <row r="92" spans="2:8">
      <c r="B92" s="636">
        <v>78</v>
      </c>
      <c r="C92" s="637"/>
      <c r="D92" s="648" t="s">
        <v>410</v>
      </c>
      <c r="E92" s="641"/>
      <c r="F92" s="657" t="s">
        <v>19</v>
      </c>
      <c r="G92" s="658">
        <v>200</v>
      </c>
      <c r="H92" s="205"/>
    </row>
    <row r="93" spans="2:8">
      <c r="B93" s="636">
        <v>79</v>
      </c>
      <c r="C93" s="637"/>
      <c r="D93" s="648" t="s">
        <v>411</v>
      </c>
      <c r="E93" s="641"/>
      <c r="F93" s="657" t="s">
        <v>19</v>
      </c>
      <c r="G93" s="658">
        <v>200</v>
      </c>
      <c r="H93" s="205"/>
    </row>
    <row r="94" spans="2:8">
      <c r="B94" s="636">
        <v>80</v>
      </c>
      <c r="C94" s="637"/>
      <c r="D94" s="648" t="s">
        <v>412</v>
      </c>
      <c r="E94" s="641"/>
      <c r="F94" s="657" t="s">
        <v>19</v>
      </c>
      <c r="G94" s="658">
        <v>600</v>
      </c>
      <c r="H94" s="205"/>
    </row>
    <row r="95" spans="2:8">
      <c r="B95" s="636">
        <v>81</v>
      </c>
      <c r="C95" s="637"/>
      <c r="D95" s="648" t="s">
        <v>413</v>
      </c>
      <c r="E95" s="641"/>
      <c r="F95" s="657" t="s">
        <v>19</v>
      </c>
      <c r="G95" s="658">
        <v>100</v>
      </c>
      <c r="H95" s="205"/>
    </row>
    <row r="96" spans="2:8">
      <c r="B96" s="636">
        <v>82</v>
      </c>
      <c r="C96" s="637"/>
      <c r="D96" s="648" t="s">
        <v>414</v>
      </c>
      <c r="E96" s="641"/>
      <c r="F96" s="657" t="s">
        <v>19</v>
      </c>
      <c r="G96" s="658">
        <v>600</v>
      </c>
      <c r="H96" s="205"/>
    </row>
    <row r="97" spans="2:8">
      <c r="B97" s="636">
        <v>83</v>
      </c>
      <c r="C97" s="637"/>
      <c r="D97" s="648" t="s">
        <v>415</v>
      </c>
      <c r="E97" s="641"/>
      <c r="F97" s="657" t="s">
        <v>19</v>
      </c>
      <c r="G97" s="658">
        <v>1000</v>
      </c>
      <c r="H97" s="205"/>
    </row>
    <row r="98" spans="2:8">
      <c r="B98" s="636">
        <v>84</v>
      </c>
      <c r="C98" s="637"/>
      <c r="D98" s="648" t="s">
        <v>416</v>
      </c>
      <c r="E98" s="641"/>
      <c r="F98" s="657" t="s">
        <v>19</v>
      </c>
      <c r="G98" s="658">
        <v>800</v>
      </c>
      <c r="H98" s="205"/>
    </row>
    <row r="99" spans="2:8">
      <c r="B99" s="636">
        <v>85</v>
      </c>
      <c r="C99" s="637"/>
      <c r="D99" s="648" t="s">
        <v>417</v>
      </c>
      <c r="E99" s="641"/>
      <c r="F99" s="657" t="s">
        <v>19</v>
      </c>
      <c r="G99" s="658">
        <v>4500</v>
      </c>
      <c r="H99" s="205"/>
    </row>
    <row r="100" spans="2:8">
      <c r="B100" s="636">
        <v>86</v>
      </c>
      <c r="C100" s="637"/>
      <c r="D100" s="648" t="s">
        <v>418</v>
      </c>
      <c r="E100" s="641"/>
      <c r="F100" s="657" t="s">
        <v>19</v>
      </c>
      <c r="G100" s="658">
        <v>1800</v>
      </c>
      <c r="H100" s="205"/>
    </row>
    <row r="101" spans="2:8">
      <c r="B101" s="636">
        <v>87</v>
      </c>
      <c r="C101" s="637"/>
      <c r="D101" s="648" t="s">
        <v>419</v>
      </c>
      <c r="E101" s="641"/>
      <c r="F101" s="657" t="s">
        <v>19</v>
      </c>
      <c r="G101" s="658">
        <v>1800</v>
      </c>
      <c r="H101" s="205"/>
    </row>
    <row r="102" spans="2:8">
      <c r="B102" s="636">
        <v>88</v>
      </c>
      <c r="C102" s="637"/>
      <c r="D102" s="648" t="s">
        <v>420</v>
      </c>
      <c r="E102" s="641"/>
      <c r="F102" s="657" t="s">
        <v>19</v>
      </c>
      <c r="G102" s="658">
        <v>6500</v>
      </c>
      <c r="H102" s="205"/>
    </row>
    <row r="103" spans="2:8">
      <c r="B103" s="636">
        <v>89</v>
      </c>
      <c r="C103" s="637"/>
      <c r="D103" s="648" t="s">
        <v>421</v>
      </c>
      <c r="E103" s="641"/>
      <c r="F103" s="657" t="s">
        <v>19</v>
      </c>
      <c r="G103" s="658">
        <v>15</v>
      </c>
      <c r="H103" s="205"/>
    </row>
    <row r="104" spans="2:8">
      <c r="B104" s="636">
        <v>90</v>
      </c>
      <c r="C104" s="637"/>
      <c r="D104" s="648" t="s">
        <v>422</v>
      </c>
      <c r="E104" s="641"/>
      <c r="F104" s="657" t="s">
        <v>19</v>
      </c>
      <c r="G104" s="658">
        <v>100</v>
      </c>
      <c r="H104" s="205"/>
    </row>
    <row r="105" spans="2:8">
      <c r="B105" s="636">
        <v>91</v>
      </c>
      <c r="C105" s="637"/>
      <c r="D105" s="648" t="s">
        <v>423</v>
      </c>
      <c r="E105" s="641"/>
      <c r="F105" s="657" t="s">
        <v>19</v>
      </c>
      <c r="G105" s="658">
        <v>200</v>
      </c>
      <c r="H105" s="205"/>
    </row>
    <row r="106" spans="2:8">
      <c r="B106" s="636">
        <v>92</v>
      </c>
      <c r="C106" s="637"/>
      <c r="D106" s="648" t="s">
        <v>1285</v>
      </c>
      <c r="E106" s="641"/>
      <c r="F106" s="657" t="s">
        <v>19</v>
      </c>
      <c r="G106" s="658">
        <v>1600</v>
      </c>
      <c r="H106" s="205"/>
    </row>
    <row r="107" spans="2:8">
      <c r="B107" s="636">
        <v>93</v>
      </c>
      <c r="C107" s="637"/>
      <c r="D107" s="648" t="s">
        <v>424</v>
      </c>
      <c r="E107" s="641"/>
      <c r="F107" s="642" t="s">
        <v>19</v>
      </c>
      <c r="G107" s="658">
        <v>60</v>
      </c>
      <c r="H107" s="205"/>
    </row>
    <row r="108" spans="2:8">
      <c r="B108" s="636">
        <v>94</v>
      </c>
      <c r="C108" s="637"/>
      <c r="D108" s="648" t="s">
        <v>425</v>
      </c>
      <c r="E108" s="641"/>
      <c r="F108" s="657" t="s">
        <v>19</v>
      </c>
      <c r="G108" s="658">
        <v>60</v>
      </c>
      <c r="H108" s="205"/>
    </row>
    <row r="109" spans="2:8">
      <c r="B109" s="636">
        <v>95</v>
      </c>
      <c r="C109" s="637"/>
      <c r="D109" s="648" t="s">
        <v>426</v>
      </c>
      <c r="E109" s="641"/>
      <c r="F109" s="642" t="s">
        <v>19</v>
      </c>
      <c r="G109" s="658">
        <v>400</v>
      </c>
      <c r="H109" s="205"/>
    </row>
    <row r="110" spans="2:8">
      <c r="B110" s="636">
        <v>96</v>
      </c>
      <c r="C110" s="637"/>
      <c r="D110" s="648" t="s">
        <v>427</v>
      </c>
      <c r="E110" s="641"/>
      <c r="F110" s="642" t="s">
        <v>19</v>
      </c>
      <c r="G110" s="658">
        <v>500</v>
      </c>
      <c r="H110" s="205"/>
    </row>
    <row r="111" spans="2:8">
      <c r="B111" s="636">
        <v>97</v>
      </c>
      <c r="C111" s="637"/>
      <c r="D111" s="648" t="s">
        <v>428</v>
      </c>
      <c r="E111" s="641"/>
      <c r="F111" s="642" t="s">
        <v>19</v>
      </c>
      <c r="G111" s="658">
        <v>200</v>
      </c>
      <c r="H111" s="205"/>
    </row>
    <row r="112" spans="2:8">
      <c r="B112" s="636">
        <v>98</v>
      </c>
      <c r="C112" s="637"/>
      <c r="D112" s="648" t="s">
        <v>429</v>
      </c>
      <c r="E112" s="641"/>
      <c r="F112" s="642" t="s">
        <v>44</v>
      </c>
      <c r="G112" s="658">
        <v>1</v>
      </c>
      <c r="H112" s="205"/>
    </row>
    <row r="113" spans="2:8">
      <c r="B113" s="636"/>
      <c r="C113" s="637"/>
      <c r="D113" s="659" t="s">
        <v>430</v>
      </c>
      <c r="E113" s="641"/>
      <c r="F113" s="642"/>
      <c r="G113" s="658"/>
      <c r="H113" s="205"/>
    </row>
    <row r="114" spans="2:8">
      <c r="B114" s="636">
        <v>99</v>
      </c>
      <c r="C114" s="637"/>
      <c r="D114" s="648" t="s">
        <v>431</v>
      </c>
      <c r="E114" s="641"/>
      <c r="F114" s="642" t="s">
        <v>44</v>
      </c>
      <c r="G114" s="658">
        <v>30</v>
      </c>
      <c r="H114" s="205"/>
    </row>
    <row r="115" spans="2:8" ht="15" customHeight="1">
      <c r="B115" s="636">
        <v>100</v>
      </c>
      <c r="C115" s="637"/>
      <c r="D115" s="648" t="s">
        <v>432</v>
      </c>
      <c r="E115" s="641"/>
      <c r="F115" s="642" t="s">
        <v>44</v>
      </c>
      <c r="G115" s="658">
        <v>9</v>
      </c>
      <c r="H115" s="205"/>
    </row>
    <row r="116" spans="2:8" ht="15" customHeight="1">
      <c r="B116" s="636">
        <v>101</v>
      </c>
      <c r="C116" s="637"/>
      <c r="D116" s="648" t="s">
        <v>433</v>
      </c>
      <c r="E116" s="641"/>
      <c r="F116" s="642" t="s">
        <v>44</v>
      </c>
      <c r="G116" s="658">
        <v>11</v>
      </c>
      <c r="H116" s="205"/>
    </row>
    <row r="117" spans="2:8">
      <c r="B117" s="636">
        <v>102</v>
      </c>
      <c r="C117" s="637"/>
      <c r="D117" s="648" t="s">
        <v>434</v>
      </c>
      <c r="E117" s="641"/>
      <c r="F117" s="642" t="s">
        <v>44</v>
      </c>
      <c r="G117" s="658">
        <v>31</v>
      </c>
      <c r="H117" s="205"/>
    </row>
    <row r="118" spans="2:8" ht="15" customHeight="1">
      <c r="B118" s="636">
        <v>103</v>
      </c>
      <c r="C118" s="637"/>
      <c r="D118" s="648" t="s">
        <v>435</v>
      </c>
      <c r="E118" s="641"/>
      <c r="F118" s="642" t="s">
        <v>44</v>
      </c>
      <c r="G118" s="658">
        <v>3</v>
      </c>
      <c r="H118" s="205"/>
    </row>
    <row r="119" spans="2:8" ht="15" customHeight="1">
      <c r="B119" s="636">
        <v>104</v>
      </c>
      <c r="C119" s="637"/>
      <c r="D119" s="648" t="s">
        <v>436</v>
      </c>
      <c r="E119" s="641"/>
      <c r="F119" s="642" t="s">
        <v>44</v>
      </c>
      <c r="G119" s="658">
        <v>2</v>
      </c>
      <c r="H119" s="205"/>
    </row>
    <row r="120" spans="2:8">
      <c r="B120" s="636">
        <v>105</v>
      </c>
      <c r="C120" s="637"/>
      <c r="D120" s="648" t="s">
        <v>1286</v>
      </c>
      <c r="E120" s="641"/>
      <c r="F120" s="642" t="s">
        <v>44</v>
      </c>
      <c r="G120" s="658">
        <v>2</v>
      </c>
      <c r="H120" s="205"/>
    </row>
    <row r="121" spans="2:8" ht="24.6" customHeight="1">
      <c r="B121" s="636">
        <v>106</v>
      </c>
      <c r="C121" s="637"/>
      <c r="D121" s="648" t="s">
        <v>437</v>
      </c>
      <c r="E121" s="641"/>
      <c r="F121" s="642" t="s">
        <v>44</v>
      </c>
      <c r="G121" s="658">
        <v>33</v>
      </c>
      <c r="H121" s="205"/>
    </row>
    <row r="122" spans="2:8">
      <c r="B122" s="636">
        <v>107</v>
      </c>
      <c r="C122" s="637"/>
      <c r="D122" s="648" t="s">
        <v>438</v>
      </c>
      <c r="E122" s="641"/>
      <c r="F122" s="642" t="s">
        <v>44</v>
      </c>
      <c r="G122" s="658">
        <v>10</v>
      </c>
      <c r="H122" s="205"/>
    </row>
    <row r="123" spans="2:8" ht="25.5">
      <c r="B123" s="636">
        <v>108</v>
      </c>
      <c r="C123" s="637"/>
      <c r="D123" s="648" t="s">
        <v>439</v>
      </c>
      <c r="E123" s="641"/>
      <c r="F123" s="642" t="s">
        <v>44</v>
      </c>
      <c r="G123" s="658">
        <v>3</v>
      </c>
      <c r="H123" s="205"/>
    </row>
    <row r="124" spans="2:8" ht="25.5">
      <c r="B124" s="636">
        <v>109</v>
      </c>
      <c r="C124" s="637"/>
      <c r="D124" s="648" t="s">
        <v>440</v>
      </c>
      <c r="E124" s="641"/>
      <c r="F124" s="642" t="s">
        <v>44</v>
      </c>
      <c r="G124" s="658">
        <v>2</v>
      </c>
      <c r="H124" s="205"/>
    </row>
    <row r="125" spans="2:8" ht="25.5">
      <c r="B125" s="636">
        <v>110</v>
      </c>
      <c r="C125" s="637"/>
      <c r="D125" s="648" t="s">
        <v>1559</v>
      </c>
      <c r="E125" s="641"/>
      <c r="F125" s="642" t="s">
        <v>44</v>
      </c>
      <c r="G125" s="658">
        <v>9</v>
      </c>
      <c r="H125" s="205"/>
    </row>
    <row r="126" spans="2:8">
      <c r="B126" s="636">
        <v>111</v>
      </c>
      <c r="C126" s="637"/>
      <c r="D126" s="648" t="s">
        <v>441</v>
      </c>
      <c r="E126" s="641"/>
      <c r="F126" s="642" t="s">
        <v>26</v>
      </c>
      <c r="G126" s="658">
        <v>7</v>
      </c>
      <c r="H126" s="205"/>
    </row>
    <row r="127" spans="2:8">
      <c r="B127" s="636">
        <v>112</v>
      </c>
      <c r="C127" s="637"/>
      <c r="D127" s="648" t="s">
        <v>442</v>
      </c>
      <c r="E127" s="641"/>
      <c r="F127" s="657" t="s">
        <v>26</v>
      </c>
      <c r="G127" s="658">
        <v>58</v>
      </c>
      <c r="H127" s="205"/>
    </row>
    <row r="128" spans="2:8">
      <c r="B128" s="636">
        <v>113</v>
      </c>
      <c r="C128" s="637"/>
      <c r="D128" s="648" t="s">
        <v>443</v>
      </c>
      <c r="E128" s="641"/>
      <c r="F128" s="657" t="s">
        <v>44</v>
      </c>
      <c r="G128" s="658">
        <v>11</v>
      </c>
      <c r="H128" s="205"/>
    </row>
    <row r="129" spans="2:8">
      <c r="B129" s="636">
        <v>114</v>
      </c>
      <c r="C129" s="637"/>
      <c r="D129" s="648" t="s">
        <v>1287</v>
      </c>
      <c r="E129" s="641"/>
      <c r="F129" s="657" t="s">
        <v>26</v>
      </c>
      <c r="G129" s="658">
        <v>17</v>
      </c>
      <c r="H129" s="205"/>
    </row>
    <row r="130" spans="2:8">
      <c r="B130" s="636">
        <v>115</v>
      </c>
      <c r="C130" s="637"/>
      <c r="D130" s="648" t="s">
        <v>1288</v>
      </c>
      <c r="E130" s="641"/>
      <c r="F130" s="657" t="s">
        <v>26</v>
      </c>
      <c r="G130" s="658">
        <v>4</v>
      </c>
      <c r="H130" s="205"/>
    </row>
    <row r="131" spans="2:8">
      <c r="B131" s="636">
        <v>116</v>
      </c>
      <c r="C131" s="637"/>
      <c r="D131" s="648" t="s">
        <v>444</v>
      </c>
      <c r="E131" s="641"/>
      <c r="F131" s="657" t="s">
        <v>26</v>
      </c>
      <c r="G131" s="658">
        <v>25</v>
      </c>
      <c r="H131" s="205"/>
    </row>
    <row r="132" spans="2:8">
      <c r="B132" s="636">
        <v>117</v>
      </c>
      <c r="C132" s="637"/>
      <c r="D132" s="648" t="s">
        <v>445</v>
      </c>
      <c r="E132" s="641"/>
      <c r="F132" s="657" t="s">
        <v>44</v>
      </c>
      <c r="G132" s="658">
        <v>1</v>
      </c>
      <c r="H132" s="205"/>
    </row>
    <row r="133" spans="2:8">
      <c r="B133" s="636">
        <v>118</v>
      </c>
      <c r="C133" s="637"/>
      <c r="D133" s="648" t="s">
        <v>446</v>
      </c>
      <c r="E133" s="641"/>
      <c r="F133" s="657" t="s">
        <v>44</v>
      </c>
      <c r="G133" s="658">
        <v>1</v>
      </c>
      <c r="H133" s="205"/>
    </row>
    <row r="134" spans="2:8">
      <c r="B134" s="636"/>
      <c r="C134" s="637"/>
      <c r="D134" s="659" t="s">
        <v>447</v>
      </c>
      <c r="E134" s="641"/>
      <c r="F134" s="657"/>
      <c r="G134" s="658"/>
      <c r="H134" s="205"/>
    </row>
    <row r="135" spans="2:8">
      <c r="B135" s="636">
        <v>119</v>
      </c>
      <c r="C135" s="637"/>
      <c r="D135" s="660" t="s">
        <v>448</v>
      </c>
      <c r="E135" s="641"/>
      <c r="F135" s="657" t="s">
        <v>19</v>
      </c>
      <c r="G135" s="658">
        <v>90</v>
      </c>
      <c r="H135" s="205"/>
    </row>
    <row r="136" spans="2:8">
      <c r="B136" s="636">
        <v>120</v>
      </c>
      <c r="C136" s="637"/>
      <c r="D136" s="660" t="s">
        <v>449</v>
      </c>
      <c r="E136" s="641"/>
      <c r="F136" s="657" t="s">
        <v>19</v>
      </c>
      <c r="G136" s="658">
        <v>810</v>
      </c>
      <c r="H136" s="205"/>
    </row>
    <row r="137" spans="2:8">
      <c r="B137" s="636">
        <v>121</v>
      </c>
      <c r="C137" s="637"/>
      <c r="D137" s="660" t="s">
        <v>450</v>
      </c>
      <c r="E137" s="641"/>
      <c r="F137" s="657" t="s">
        <v>19</v>
      </c>
      <c r="G137" s="658">
        <v>140</v>
      </c>
      <c r="H137" s="205"/>
    </row>
    <row r="138" spans="2:8">
      <c r="B138" s="636">
        <v>122</v>
      </c>
      <c r="C138" s="637"/>
      <c r="D138" s="660" t="s">
        <v>451</v>
      </c>
      <c r="E138" s="641"/>
      <c r="F138" s="642" t="s">
        <v>19</v>
      </c>
      <c r="G138" s="658">
        <v>110</v>
      </c>
      <c r="H138" s="205"/>
    </row>
    <row r="139" spans="2:8" ht="19.7" customHeight="1">
      <c r="B139" s="661" t="s">
        <v>1543</v>
      </c>
      <c r="C139" s="645"/>
      <c r="D139" s="662" t="s">
        <v>1544</v>
      </c>
      <c r="E139" s="641"/>
      <c r="F139" s="642" t="s">
        <v>19</v>
      </c>
      <c r="G139" s="658">
        <v>15</v>
      </c>
      <c r="H139" s="205"/>
    </row>
    <row r="140" spans="2:8">
      <c r="B140" s="636">
        <v>123</v>
      </c>
      <c r="C140" s="637"/>
      <c r="D140" s="660" t="s">
        <v>452</v>
      </c>
      <c r="E140" s="641"/>
      <c r="F140" s="642" t="s">
        <v>19</v>
      </c>
      <c r="G140" s="658">
        <v>80</v>
      </c>
      <c r="H140" s="205"/>
    </row>
    <row r="141" spans="2:8">
      <c r="B141" s="636">
        <v>124</v>
      </c>
      <c r="C141" s="637"/>
      <c r="D141" s="660" t="s">
        <v>1545</v>
      </c>
      <c r="E141" s="641"/>
      <c r="F141" s="642" t="s">
        <v>19</v>
      </c>
      <c r="G141" s="658">
        <v>780</v>
      </c>
      <c r="H141" s="205"/>
    </row>
    <row r="142" spans="2:8">
      <c r="B142" s="636">
        <v>125</v>
      </c>
      <c r="C142" s="637"/>
      <c r="D142" s="660" t="s">
        <v>453</v>
      </c>
      <c r="E142" s="641"/>
      <c r="F142" s="642" t="s">
        <v>19</v>
      </c>
      <c r="G142" s="658">
        <v>410</v>
      </c>
      <c r="H142" s="205"/>
    </row>
    <row r="143" spans="2:8">
      <c r="B143" s="636">
        <v>126</v>
      </c>
      <c r="C143" s="637"/>
      <c r="D143" s="660" t="s">
        <v>454</v>
      </c>
      <c r="E143" s="641"/>
      <c r="F143" s="642" t="s">
        <v>19</v>
      </c>
      <c r="G143" s="658">
        <v>95</v>
      </c>
      <c r="H143" s="205"/>
    </row>
    <row r="144" spans="2:8">
      <c r="B144" s="636">
        <v>127</v>
      </c>
      <c r="C144" s="637"/>
      <c r="D144" s="660" t="s">
        <v>1289</v>
      </c>
      <c r="E144" s="641"/>
      <c r="F144" s="642" t="s">
        <v>26</v>
      </c>
      <c r="G144" s="658">
        <v>4</v>
      </c>
      <c r="H144" s="205"/>
    </row>
    <row r="145" spans="2:8">
      <c r="B145" s="636">
        <v>128</v>
      </c>
      <c r="C145" s="637"/>
      <c r="D145" s="660" t="s">
        <v>455</v>
      </c>
      <c r="E145" s="641"/>
      <c r="F145" s="642" t="s">
        <v>26</v>
      </c>
      <c r="G145" s="658">
        <v>8</v>
      </c>
      <c r="H145" s="205"/>
    </row>
    <row r="146" spans="2:8">
      <c r="B146" s="636">
        <v>129</v>
      </c>
      <c r="C146" s="637"/>
      <c r="D146" s="660" t="s">
        <v>456</v>
      </c>
      <c r="E146" s="641"/>
      <c r="F146" s="642" t="s">
        <v>26</v>
      </c>
      <c r="G146" s="658">
        <v>1</v>
      </c>
      <c r="H146" s="205"/>
    </row>
    <row r="147" spans="2:8">
      <c r="B147" s="636">
        <v>130</v>
      </c>
      <c r="C147" s="637"/>
      <c r="D147" s="660" t="s">
        <v>1290</v>
      </c>
      <c r="E147" s="641"/>
      <c r="F147" s="642" t="s">
        <v>26</v>
      </c>
      <c r="G147" s="658">
        <v>4</v>
      </c>
      <c r="H147" s="205"/>
    </row>
    <row r="148" spans="2:8">
      <c r="B148" s="636">
        <v>131</v>
      </c>
      <c r="C148" s="637"/>
      <c r="D148" s="660" t="s">
        <v>1291</v>
      </c>
      <c r="E148" s="641"/>
      <c r="F148" s="642" t="s">
        <v>26</v>
      </c>
      <c r="G148" s="658">
        <v>1</v>
      </c>
      <c r="H148" s="205"/>
    </row>
    <row r="149" spans="2:8">
      <c r="B149" s="636">
        <v>132</v>
      </c>
      <c r="C149" s="637"/>
      <c r="D149" s="660" t="s">
        <v>457</v>
      </c>
      <c r="E149" s="641"/>
      <c r="F149" s="642" t="s">
        <v>26</v>
      </c>
      <c r="G149" s="658">
        <v>3</v>
      </c>
      <c r="H149" s="205"/>
    </row>
    <row r="150" spans="2:8">
      <c r="B150" s="636">
        <v>133</v>
      </c>
      <c r="C150" s="637"/>
      <c r="D150" s="660" t="s">
        <v>458</v>
      </c>
      <c r="E150" s="641"/>
      <c r="F150" s="642" t="s">
        <v>26</v>
      </c>
      <c r="G150" s="658">
        <v>2</v>
      </c>
      <c r="H150" s="205"/>
    </row>
    <row r="151" spans="2:8">
      <c r="B151" s="636">
        <v>134</v>
      </c>
      <c r="C151" s="637"/>
      <c r="D151" s="660" t="s">
        <v>459</v>
      </c>
      <c r="E151" s="641"/>
      <c r="F151" s="642" t="s">
        <v>26</v>
      </c>
      <c r="G151" s="658">
        <v>3</v>
      </c>
      <c r="H151" s="205"/>
    </row>
    <row r="152" spans="2:8">
      <c r="B152" s="636">
        <v>135</v>
      </c>
      <c r="C152" s="637"/>
      <c r="D152" s="660" t="s">
        <v>460</v>
      </c>
      <c r="E152" s="641"/>
      <c r="F152" s="642" t="s">
        <v>26</v>
      </c>
      <c r="G152" s="658">
        <v>5</v>
      </c>
      <c r="H152" s="205"/>
    </row>
    <row r="153" spans="2:8" ht="25.5">
      <c r="B153" s="636">
        <v>136</v>
      </c>
      <c r="C153" s="637"/>
      <c r="D153" s="663" t="s">
        <v>461</v>
      </c>
      <c r="E153" s="641"/>
      <c r="F153" s="642" t="s">
        <v>26</v>
      </c>
      <c r="G153" s="658">
        <v>11</v>
      </c>
      <c r="H153" s="205"/>
    </row>
    <row r="154" spans="2:8">
      <c r="B154" s="636">
        <v>137</v>
      </c>
      <c r="C154" s="637"/>
      <c r="D154" s="663" t="s">
        <v>462</v>
      </c>
      <c r="E154" s="641"/>
      <c r="F154" s="642" t="s">
        <v>26</v>
      </c>
      <c r="G154" s="658">
        <v>5</v>
      </c>
      <c r="H154" s="205"/>
    </row>
    <row r="155" spans="2:8">
      <c r="B155" s="636">
        <v>138</v>
      </c>
      <c r="C155" s="637"/>
      <c r="D155" s="660" t="s">
        <v>1292</v>
      </c>
      <c r="E155" s="641"/>
      <c r="F155" s="642" t="s">
        <v>26</v>
      </c>
      <c r="G155" s="658">
        <v>1</v>
      </c>
      <c r="H155" s="205"/>
    </row>
    <row r="156" spans="2:8">
      <c r="B156" s="636">
        <v>139</v>
      </c>
      <c r="C156" s="637"/>
      <c r="D156" s="660" t="s">
        <v>463</v>
      </c>
      <c r="E156" s="641"/>
      <c r="F156" s="642" t="s">
        <v>26</v>
      </c>
      <c r="G156" s="658">
        <v>1</v>
      </c>
      <c r="H156" s="205"/>
    </row>
    <row r="157" spans="2:8">
      <c r="B157" s="636">
        <v>140</v>
      </c>
      <c r="C157" s="637"/>
      <c r="D157" s="660" t="s">
        <v>464</v>
      </c>
      <c r="E157" s="641"/>
      <c r="F157" s="642" t="s">
        <v>26</v>
      </c>
      <c r="G157" s="658">
        <v>2</v>
      </c>
      <c r="H157" s="205"/>
    </row>
    <row r="158" spans="2:8">
      <c r="B158" s="636">
        <v>141</v>
      </c>
      <c r="C158" s="637"/>
      <c r="D158" s="660" t="s">
        <v>465</v>
      </c>
      <c r="E158" s="641"/>
      <c r="F158" s="642" t="s">
        <v>26</v>
      </c>
      <c r="G158" s="658">
        <v>1</v>
      </c>
      <c r="H158" s="205"/>
    </row>
    <row r="159" spans="2:8">
      <c r="B159" s="636">
        <v>142</v>
      </c>
      <c r="C159" s="637"/>
      <c r="D159" s="660" t="s">
        <v>466</v>
      </c>
      <c r="E159" s="641"/>
      <c r="F159" s="642" t="s">
        <v>26</v>
      </c>
      <c r="G159" s="658">
        <v>12</v>
      </c>
      <c r="H159" s="205"/>
    </row>
    <row r="160" spans="2:8">
      <c r="B160" s="636">
        <v>143</v>
      </c>
      <c r="C160" s="637"/>
      <c r="D160" s="660" t="s">
        <v>467</v>
      </c>
      <c r="E160" s="641"/>
      <c r="F160" s="642" t="s">
        <v>26</v>
      </c>
      <c r="G160" s="658">
        <v>1</v>
      </c>
      <c r="H160" s="205"/>
    </row>
    <row r="161" spans="2:8">
      <c r="B161" s="636">
        <v>144</v>
      </c>
      <c r="C161" s="637"/>
      <c r="D161" s="660" t="s">
        <v>468</v>
      </c>
      <c r="E161" s="641"/>
      <c r="F161" s="642" t="s">
        <v>26</v>
      </c>
      <c r="G161" s="658">
        <v>2</v>
      </c>
      <c r="H161" s="205"/>
    </row>
    <row r="162" spans="2:8">
      <c r="B162" s="636">
        <v>145</v>
      </c>
      <c r="C162" s="637"/>
      <c r="D162" s="660" t="s">
        <v>469</v>
      </c>
      <c r="E162" s="641"/>
      <c r="F162" s="642" t="s">
        <v>26</v>
      </c>
      <c r="G162" s="658">
        <v>5</v>
      </c>
      <c r="H162" s="205"/>
    </row>
    <row r="163" spans="2:8">
      <c r="B163" s="636">
        <v>146</v>
      </c>
      <c r="C163" s="637"/>
      <c r="D163" s="660" t="s">
        <v>470</v>
      </c>
      <c r="E163" s="641"/>
      <c r="F163" s="642" t="s">
        <v>26</v>
      </c>
      <c r="G163" s="658">
        <v>1</v>
      </c>
      <c r="H163" s="205"/>
    </row>
    <row r="164" spans="2:8">
      <c r="B164" s="636">
        <v>147</v>
      </c>
      <c r="C164" s="637"/>
      <c r="D164" s="660" t="s">
        <v>471</v>
      </c>
      <c r="E164" s="641"/>
      <c r="F164" s="642" t="s">
        <v>26</v>
      </c>
      <c r="G164" s="658">
        <v>2</v>
      </c>
      <c r="H164" s="205"/>
    </row>
    <row r="165" spans="2:8">
      <c r="B165" s="636">
        <v>148</v>
      </c>
      <c r="C165" s="637"/>
      <c r="D165" s="660" t="s">
        <v>472</v>
      </c>
      <c r="E165" s="641"/>
      <c r="F165" s="642" t="s">
        <v>26</v>
      </c>
      <c r="G165" s="658">
        <v>42</v>
      </c>
      <c r="H165" s="205"/>
    </row>
    <row r="166" spans="2:8">
      <c r="B166" s="636">
        <v>149</v>
      </c>
      <c r="C166" s="637"/>
      <c r="D166" s="660" t="s">
        <v>473</v>
      </c>
      <c r="E166" s="641"/>
      <c r="F166" s="657" t="s">
        <v>26</v>
      </c>
      <c r="G166" s="658">
        <v>2</v>
      </c>
      <c r="H166" s="205"/>
    </row>
    <row r="167" spans="2:8">
      <c r="B167" s="636">
        <v>150</v>
      </c>
      <c r="C167" s="637"/>
      <c r="D167" s="660" t="s">
        <v>474</v>
      </c>
      <c r="E167" s="641"/>
      <c r="F167" s="657" t="s">
        <v>26</v>
      </c>
      <c r="G167" s="658">
        <v>105</v>
      </c>
      <c r="H167" s="205"/>
    </row>
    <row r="168" spans="2:8">
      <c r="B168" s="636">
        <v>151</v>
      </c>
      <c r="C168" s="637"/>
      <c r="D168" s="660" t="s">
        <v>475</v>
      </c>
      <c r="E168" s="641"/>
      <c r="F168" s="657" t="s">
        <v>26</v>
      </c>
      <c r="G168" s="658">
        <v>1</v>
      </c>
      <c r="H168" s="205"/>
    </row>
    <row r="169" spans="2:8">
      <c r="B169" s="636">
        <v>152</v>
      </c>
      <c r="C169" s="637"/>
      <c r="D169" s="660" t="s">
        <v>476</v>
      </c>
      <c r="E169" s="641"/>
      <c r="F169" s="657" t="s">
        <v>26</v>
      </c>
      <c r="G169" s="658">
        <v>2</v>
      </c>
      <c r="H169" s="205"/>
    </row>
    <row r="170" spans="2:8" ht="25.5">
      <c r="B170" s="636">
        <v>153</v>
      </c>
      <c r="C170" s="637"/>
      <c r="D170" s="663" t="s">
        <v>477</v>
      </c>
      <c r="E170" s="641"/>
      <c r="F170" s="657" t="s">
        <v>44</v>
      </c>
      <c r="G170" s="658">
        <v>20</v>
      </c>
      <c r="H170" s="205"/>
    </row>
    <row r="171" spans="2:8">
      <c r="B171" s="636">
        <v>154</v>
      </c>
      <c r="C171" s="637"/>
      <c r="D171" s="660" t="s">
        <v>478</v>
      </c>
      <c r="E171" s="641"/>
      <c r="F171" s="657" t="s">
        <v>19</v>
      </c>
      <c r="G171" s="658">
        <v>23</v>
      </c>
      <c r="H171" s="205"/>
    </row>
    <row r="172" spans="2:8">
      <c r="B172" s="636">
        <v>155</v>
      </c>
      <c r="C172" s="637"/>
      <c r="D172" s="660" t="s">
        <v>1560</v>
      </c>
      <c r="E172" s="641"/>
      <c r="F172" s="657" t="s">
        <v>19</v>
      </c>
      <c r="G172" s="658">
        <v>20</v>
      </c>
      <c r="H172" s="205"/>
    </row>
    <row r="173" spans="2:8">
      <c r="B173" s="636">
        <v>156</v>
      </c>
      <c r="C173" s="637"/>
      <c r="D173" s="660" t="s">
        <v>1561</v>
      </c>
      <c r="E173" s="641"/>
      <c r="F173" s="642" t="s">
        <v>19</v>
      </c>
      <c r="G173" s="658">
        <v>30</v>
      </c>
      <c r="H173" s="205"/>
    </row>
    <row r="174" spans="2:8">
      <c r="B174" s="636">
        <v>157</v>
      </c>
      <c r="C174" s="637"/>
      <c r="D174" s="660" t="s">
        <v>1562</v>
      </c>
      <c r="E174" s="641"/>
      <c r="F174" s="642" t="s">
        <v>19</v>
      </c>
      <c r="G174" s="658">
        <v>100</v>
      </c>
      <c r="H174" s="205"/>
    </row>
    <row r="175" spans="2:8">
      <c r="B175" s="636">
        <v>158</v>
      </c>
      <c r="C175" s="637"/>
      <c r="D175" s="660" t="s">
        <v>1563</v>
      </c>
      <c r="E175" s="641"/>
      <c r="F175" s="664" t="s">
        <v>19</v>
      </c>
      <c r="G175" s="658">
        <v>200</v>
      </c>
      <c r="H175" s="205"/>
    </row>
    <row r="176" spans="2:8">
      <c r="B176" s="636">
        <v>159</v>
      </c>
      <c r="C176" s="637"/>
      <c r="D176" s="660" t="s">
        <v>1564</v>
      </c>
      <c r="E176" s="641"/>
      <c r="F176" s="642" t="s">
        <v>19</v>
      </c>
      <c r="G176" s="658">
        <v>300</v>
      </c>
      <c r="H176" s="205"/>
    </row>
    <row r="177" spans="2:8">
      <c r="B177" s="636">
        <v>160</v>
      </c>
      <c r="C177" s="637"/>
      <c r="D177" s="660" t="s">
        <v>1565</v>
      </c>
      <c r="E177" s="641"/>
      <c r="F177" s="642" t="s">
        <v>19</v>
      </c>
      <c r="G177" s="658">
        <v>400</v>
      </c>
      <c r="H177" s="205"/>
    </row>
    <row r="178" spans="2:8">
      <c r="B178" s="636">
        <v>161</v>
      </c>
      <c r="C178" s="637"/>
      <c r="D178" s="648" t="s">
        <v>479</v>
      </c>
      <c r="E178" s="641"/>
      <c r="F178" s="642" t="s">
        <v>44</v>
      </c>
      <c r="G178" s="658">
        <v>1</v>
      </c>
      <c r="H178" s="205"/>
    </row>
    <row r="179" spans="2:8">
      <c r="B179" s="636">
        <v>162</v>
      </c>
      <c r="C179" s="637"/>
      <c r="D179" s="648" t="s">
        <v>480</v>
      </c>
      <c r="E179" s="641"/>
      <c r="F179" s="642" t="s">
        <v>44</v>
      </c>
      <c r="G179" s="658">
        <v>1</v>
      </c>
      <c r="H179" s="205"/>
    </row>
    <row r="180" spans="2:8">
      <c r="B180" s="636">
        <v>163</v>
      </c>
      <c r="C180" s="637"/>
      <c r="D180" s="648" t="s">
        <v>481</v>
      </c>
      <c r="E180" s="641"/>
      <c r="F180" s="642" t="s">
        <v>482</v>
      </c>
      <c r="G180" s="665">
        <v>20</v>
      </c>
      <c r="H180" s="205"/>
    </row>
    <row r="181" spans="2:8">
      <c r="B181" s="636">
        <v>164</v>
      </c>
      <c r="C181" s="637"/>
      <c r="D181" s="648" t="s">
        <v>1293</v>
      </c>
      <c r="E181" s="641"/>
      <c r="F181" s="642" t="s">
        <v>26</v>
      </c>
      <c r="G181" s="665">
        <v>4</v>
      </c>
      <c r="H181" s="205"/>
    </row>
    <row r="182" spans="2:8">
      <c r="B182" s="636">
        <v>165</v>
      </c>
      <c r="C182" s="637"/>
      <c r="D182" s="648" t="s">
        <v>1294</v>
      </c>
      <c r="E182" s="641"/>
      <c r="F182" s="642" t="s">
        <v>26</v>
      </c>
      <c r="G182" s="665">
        <v>8</v>
      </c>
      <c r="H182" s="205"/>
    </row>
    <row r="183" spans="2:8">
      <c r="B183" s="636">
        <v>166</v>
      </c>
      <c r="C183" s="637"/>
      <c r="D183" s="648" t="s">
        <v>483</v>
      </c>
      <c r="E183" s="666"/>
      <c r="F183" s="642" t="s">
        <v>26</v>
      </c>
      <c r="G183" s="665">
        <v>24</v>
      </c>
      <c r="H183" s="205"/>
    </row>
    <row r="184" spans="2:8">
      <c r="B184" s="636">
        <v>167</v>
      </c>
      <c r="C184" s="637"/>
      <c r="D184" s="648" t="s">
        <v>484</v>
      </c>
      <c r="E184" s="666"/>
      <c r="F184" s="642" t="s">
        <v>26</v>
      </c>
      <c r="G184" s="665">
        <v>7</v>
      </c>
      <c r="H184" s="205"/>
    </row>
    <row r="185" spans="2:8">
      <c r="B185" s="636">
        <v>168</v>
      </c>
      <c r="C185" s="637"/>
      <c r="D185" s="648" t="s">
        <v>485</v>
      </c>
      <c r="E185" s="666"/>
      <c r="F185" s="664" t="s">
        <v>44</v>
      </c>
      <c r="G185" s="665">
        <v>1</v>
      </c>
      <c r="H185" s="205"/>
    </row>
    <row r="186" spans="2:8">
      <c r="B186" s="636"/>
      <c r="C186" s="637"/>
      <c r="D186" s="667" t="s">
        <v>486</v>
      </c>
      <c r="E186" s="641"/>
      <c r="F186" s="664"/>
      <c r="G186" s="658"/>
      <c r="H186" s="205"/>
    </row>
    <row r="187" spans="2:8" ht="25.5">
      <c r="B187" s="636">
        <v>169</v>
      </c>
      <c r="C187" s="637"/>
      <c r="D187" s="648" t="s">
        <v>1295</v>
      </c>
      <c r="E187" s="657"/>
      <c r="F187" s="642" t="s">
        <v>26</v>
      </c>
      <c r="G187" s="658">
        <v>7</v>
      </c>
      <c r="H187" s="205"/>
    </row>
    <row r="188" spans="2:8" ht="25.5">
      <c r="B188" s="636">
        <v>170</v>
      </c>
      <c r="C188" s="637"/>
      <c r="D188" s="648" t="s">
        <v>489</v>
      </c>
      <c r="E188" s="657"/>
      <c r="F188" s="642" t="s">
        <v>19</v>
      </c>
      <c r="G188" s="658">
        <v>1600</v>
      </c>
      <c r="H188" s="205"/>
    </row>
    <row r="189" spans="2:8" ht="25.5">
      <c r="B189" s="636">
        <v>171</v>
      </c>
      <c r="C189" s="637"/>
      <c r="D189" s="648" t="s">
        <v>490</v>
      </c>
      <c r="E189" s="657"/>
      <c r="F189" s="642" t="s">
        <v>19</v>
      </c>
      <c r="G189" s="658">
        <v>500</v>
      </c>
      <c r="H189" s="205"/>
    </row>
    <row r="190" spans="2:8">
      <c r="B190" s="636">
        <v>172</v>
      </c>
      <c r="C190" s="637"/>
      <c r="D190" s="648" t="s">
        <v>491</v>
      </c>
      <c r="E190" s="657"/>
      <c r="F190" s="642" t="s">
        <v>26</v>
      </c>
      <c r="G190" s="658">
        <v>21</v>
      </c>
      <c r="H190" s="205"/>
    </row>
    <row r="191" spans="2:8" ht="15" customHeight="1">
      <c r="B191" s="636">
        <v>173</v>
      </c>
      <c r="C191" s="637"/>
      <c r="D191" s="648" t="s">
        <v>492</v>
      </c>
      <c r="E191" s="657"/>
      <c r="F191" s="642" t="s">
        <v>26</v>
      </c>
      <c r="G191" s="658">
        <v>6</v>
      </c>
      <c r="H191" s="205"/>
    </row>
    <row r="192" spans="2:8">
      <c r="B192" s="636">
        <v>174</v>
      </c>
      <c r="C192" s="637"/>
      <c r="D192" s="648" t="s">
        <v>495</v>
      </c>
      <c r="E192" s="657"/>
      <c r="F192" s="642" t="s">
        <v>26</v>
      </c>
      <c r="G192" s="658">
        <v>51</v>
      </c>
      <c r="H192" s="205"/>
    </row>
    <row r="193" spans="2:8">
      <c r="B193" s="636">
        <v>175</v>
      </c>
      <c r="C193" s="637"/>
      <c r="D193" s="648" t="s">
        <v>496</v>
      </c>
      <c r="E193" s="668"/>
      <c r="F193" s="642" t="s">
        <v>26</v>
      </c>
      <c r="G193" s="658">
        <v>10</v>
      </c>
      <c r="H193" s="205"/>
    </row>
    <row r="194" spans="2:8">
      <c r="B194" s="636">
        <v>176</v>
      </c>
      <c r="C194" s="637"/>
      <c r="D194" s="648" t="s">
        <v>497</v>
      </c>
      <c r="E194" s="668"/>
      <c r="F194" s="642" t="s">
        <v>26</v>
      </c>
      <c r="G194" s="658">
        <v>21</v>
      </c>
      <c r="H194" s="205"/>
    </row>
    <row r="195" spans="2:8">
      <c r="B195" s="636">
        <v>177</v>
      </c>
      <c r="C195" s="637"/>
      <c r="D195" s="648" t="s">
        <v>498</v>
      </c>
      <c r="E195" s="668"/>
      <c r="F195" s="642" t="s">
        <v>26</v>
      </c>
      <c r="G195" s="658">
        <v>6</v>
      </c>
      <c r="H195" s="205"/>
    </row>
    <row r="196" spans="2:8">
      <c r="B196" s="636">
        <v>178</v>
      </c>
      <c r="C196" s="637"/>
      <c r="D196" s="648" t="s">
        <v>499</v>
      </c>
      <c r="E196" s="668"/>
      <c r="F196" s="664" t="s">
        <v>26</v>
      </c>
      <c r="G196" s="658">
        <v>8</v>
      </c>
      <c r="H196" s="205"/>
    </row>
    <row r="197" spans="2:8">
      <c r="B197" s="636">
        <v>179</v>
      </c>
      <c r="C197" s="637"/>
      <c r="D197" s="648" t="s">
        <v>500</v>
      </c>
      <c r="E197" s="668"/>
      <c r="F197" s="664" t="s">
        <v>26</v>
      </c>
      <c r="G197" s="658">
        <v>4</v>
      </c>
      <c r="H197" s="205"/>
    </row>
    <row r="198" spans="2:8">
      <c r="B198" s="636">
        <v>180</v>
      </c>
      <c r="C198" s="637"/>
      <c r="D198" s="648" t="s">
        <v>501</v>
      </c>
      <c r="E198" s="668"/>
      <c r="F198" s="664" t="s">
        <v>26</v>
      </c>
      <c r="G198" s="658">
        <v>2</v>
      </c>
      <c r="H198" s="205"/>
    </row>
    <row r="199" spans="2:8">
      <c r="B199" s="636">
        <v>181</v>
      </c>
      <c r="C199" s="637"/>
      <c r="D199" s="648" t="s">
        <v>502</v>
      </c>
      <c r="E199" s="668" t="s">
        <v>503</v>
      </c>
      <c r="F199" s="664" t="s">
        <v>44</v>
      </c>
      <c r="G199" s="658">
        <v>2</v>
      </c>
      <c r="H199" s="205"/>
    </row>
    <row r="200" spans="2:8">
      <c r="B200" s="636">
        <v>182</v>
      </c>
      <c r="C200" s="637"/>
      <c r="D200" s="648" t="s">
        <v>504</v>
      </c>
      <c r="E200" s="668" t="s">
        <v>505</v>
      </c>
      <c r="F200" s="664" t="s">
        <v>44</v>
      </c>
      <c r="G200" s="658">
        <v>21</v>
      </c>
      <c r="H200" s="205"/>
    </row>
    <row r="201" spans="2:8">
      <c r="B201" s="636">
        <v>183</v>
      </c>
      <c r="C201" s="637"/>
      <c r="D201" s="648" t="s">
        <v>506</v>
      </c>
      <c r="E201" s="641"/>
      <c r="F201" s="642" t="s">
        <v>19</v>
      </c>
      <c r="G201" s="658">
        <v>20</v>
      </c>
      <c r="H201" s="205"/>
    </row>
    <row r="202" spans="2:8">
      <c r="B202" s="636">
        <v>184</v>
      </c>
      <c r="C202" s="637"/>
      <c r="D202" s="648" t="s">
        <v>507</v>
      </c>
      <c r="E202" s="641"/>
      <c r="F202" s="664" t="s">
        <v>19</v>
      </c>
      <c r="G202" s="658">
        <v>50</v>
      </c>
      <c r="H202" s="205"/>
    </row>
    <row r="203" spans="2:8">
      <c r="B203" s="636">
        <v>185</v>
      </c>
      <c r="C203" s="637"/>
      <c r="D203" s="648" t="s">
        <v>508</v>
      </c>
      <c r="E203" s="641"/>
      <c r="F203" s="642" t="s">
        <v>19</v>
      </c>
      <c r="G203" s="658">
        <v>500</v>
      </c>
      <c r="H203" s="205"/>
    </row>
    <row r="204" spans="2:8">
      <c r="B204" s="636">
        <v>186</v>
      </c>
      <c r="C204" s="637"/>
      <c r="D204" s="648" t="s">
        <v>509</v>
      </c>
      <c r="E204" s="641"/>
      <c r="F204" s="664" t="s">
        <v>19</v>
      </c>
      <c r="G204" s="658">
        <v>800</v>
      </c>
      <c r="H204" s="205"/>
    </row>
    <row r="205" spans="2:8">
      <c r="B205" s="636">
        <v>187</v>
      </c>
      <c r="C205" s="637"/>
      <c r="D205" s="648" t="s">
        <v>510</v>
      </c>
      <c r="E205" s="641"/>
      <c r="F205" s="664" t="s">
        <v>19</v>
      </c>
      <c r="G205" s="658">
        <v>2300</v>
      </c>
      <c r="H205" s="205"/>
    </row>
    <row r="206" spans="2:8">
      <c r="B206" s="636">
        <v>188</v>
      </c>
      <c r="C206" s="637"/>
      <c r="D206" s="648" t="s">
        <v>511</v>
      </c>
      <c r="E206" s="668"/>
      <c r="F206" s="642" t="s">
        <v>26</v>
      </c>
      <c r="G206" s="658">
        <v>2</v>
      </c>
      <c r="H206" s="205"/>
    </row>
    <row r="207" spans="2:8">
      <c r="B207" s="636">
        <v>189</v>
      </c>
      <c r="C207" s="637"/>
      <c r="D207" s="648" t="s">
        <v>512</v>
      </c>
      <c r="E207" s="641"/>
      <c r="F207" s="642" t="s">
        <v>19</v>
      </c>
      <c r="G207" s="658">
        <v>80</v>
      </c>
      <c r="H207" s="205"/>
    </row>
    <row r="208" spans="2:8" s="224" customFormat="1">
      <c r="B208" s="636">
        <v>190</v>
      </c>
      <c r="C208" s="637"/>
      <c r="D208" s="648" t="s">
        <v>513</v>
      </c>
      <c r="E208" s="663"/>
      <c r="F208" s="642" t="s">
        <v>44</v>
      </c>
      <c r="G208" s="665">
        <v>1</v>
      </c>
      <c r="H208" s="223"/>
    </row>
    <row r="209" spans="2:8">
      <c r="B209" s="669"/>
      <c r="C209" s="670"/>
      <c r="D209" s="671"/>
      <c r="E209" s="671"/>
      <c r="F209" s="629"/>
      <c r="G209" s="630"/>
      <c r="H209" s="205"/>
    </row>
    <row r="210" spans="2:8">
      <c r="B210" s="672"/>
      <c r="C210" s="673"/>
      <c r="D210" s="674"/>
      <c r="E210" s="674"/>
      <c r="F210" s="674" t="s">
        <v>5</v>
      </c>
      <c r="G210" s="675"/>
    </row>
    <row r="211" spans="2:8" s="93" customFormat="1" ht="12.75" customHeight="1">
      <c r="C211" s="200" t="str">
        <f>'1,1'!C22</f>
        <v>Piezīmes:</v>
      </c>
    </row>
    <row r="212" spans="2:8" s="93" customFormat="1" ht="45" customHeight="1">
      <c r="B212"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2" s="802"/>
      <c r="D212" s="802"/>
      <c r="E212" s="802"/>
      <c r="F212" s="802"/>
      <c r="G212" s="802"/>
      <c r="H212" s="802"/>
    </row>
  </sheetData>
  <mergeCells count="12">
    <mergeCell ref="B1:D1"/>
    <mergeCell ref="B2:H2"/>
    <mergeCell ref="D3:H3"/>
    <mergeCell ref="D4:H4"/>
    <mergeCell ref="D5:H5"/>
    <mergeCell ref="B212:H212"/>
    <mergeCell ref="B7:B8"/>
    <mergeCell ref="C7:C8"/>
    <mergeCell ref="F7:F8"/>
    <mergeCell ref="G7:G8"/>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K24"/>
  <sheetViews>
    <sheetView showZeros="0" view="pageBreakPreview" topLeftCell="A7" zoomScale="80" zoomScaleNormal="100" zoomScaleSheetLayoutView="80" workbookViewId="0">
      <selection activeCell="B7" sqref="B7:B8"/>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9.2851562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50"/>
      <c r="F1" s="201" t="str">
        <f ca="1">MID(CELL("filename",B1), FIND("]", CELL("filename",B1))+ 1, 255)</f>
        <v>2,8</v>
      </c>
      <c r="G1" s="201"/>
      <c r="H1" s="201"/>
      <c r="I1" s="201"/>
    </row>
    <row r="2" spans="2:9" s="202" customFormat="1">
      <c r="B2" s="804" t="str">
        <f>D9</f>
        <v>Apsardzes un piekļuves sistēma</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ht="15.6" customHeight="1">
      <c r="B9" s="251"/>
      <c r="C9" s="279"/>
      <c r="D9" s="825" t="s">
        <v>1709</v>
      </c>
      <c r="E9" s="826"/>
      <c r="F9" s="230"/>
      <c r="G9" s="231"/>
      <c r="H9" s="204"/>
      <c r="I9" s="205"/>
    </row>
    <row r="10" spans="2:9">
      <c r="B10" s="677"/>
      <c r="C10" s="247"/>
      <c r="D10" s="678" t="s">
        <v>1697</v>
      </c>
      <c r="E10" s="679"/>
      <c r="F10" s="679"/>
      <c r="G10" s="679"/>
      <c r="H10" s="204"/>
      <c r="I10" s="205"/>
    </row>
    <row r="11" spans="2:9">
      <c r="B11" s="276">
        <v>1</v>
      </c>
      <c r="C11" s="247"/>
      <c r="D11" s="302" t="s">
        <v>1699</v>
      </c>
      <c r="E11" s="249" t="s">
        <v>1764</v>
      </c>
      <c r="F11" s="249" t="s">
        <v>19</v>
      </c>
      <c r="G11" s="249">
        <v>1600</v>
      </c>
      <c r="H11" s="204"/>
      <c r="I11" s="205"/>
    </row>
    <row r="12" spans="2:9">
      <c r="B12" s="61">
        <f>B11+1</f>
        <v>2</v>
      </c>
      <c r="C12" s="81"/>
      <c r="D12" s="80" t="s">
        <v>1695</v>
      </c>
      <c r="E12" s="236" t="s">
        <v>1765</v>
      </c>
      <c r="F12" s="236" t="s">
        <v>19</v>
      </c>
      <c r="G12" s="236">
        <v>1800</v>
      </c>
      <c r="H12" s="204"/>
      <c r="I12" s="205"/>
    </row>
    <row r="13" spans="2:9">
      <c r="B13" s="61">
        <f>B12+1</f>
        <v>3</v>
      </c>
      <c r="C13" s="81"/>
      <c r="D13" s="80" t="s">
        <v>517</v>
      </c>
      <c r="E13" s="236" t="s">
        <v>518</v>
      </c>
      <c r="F13" s="236" t="s">
        <v>19</v>
      </c>
      <c r="G13" s="236">
        <v>1000</v>
      </c>
      <c r="H13" s="204"/>
      <c r="I13" s="205"/>
    </row>
    <row r="14" spans="2:9">
      <c r="B14" s="61">
        <f t="shared" ref="B14:B19" si="0">B13+1</f>
        <v>4</v>
      </c>
      <c r="C14" s="81"/>
      <c r="D14" s="80" t="s">
        <v>517</v>
      </c>
      <c r="E14" s="236" t="s">
        <v>519</v>
      </c>
      <c r="F14" s="236" t="s">
        <v>19</v>
      </c>
      <c r="G14" s="236">
        <v>200</v>
      </c>
      <c r="H14" s="204"/>
      <c r="I14" s="205"/>
    </row>
    <row r="15" spans="2:9">
      <c r="B15" s="61">
        <f t="shared" si="0"/>
        <v>5</v>
      </c>
      <c r="C15" s="81"/>
      <c r="D15" s="80" t="s">
        <v>520</v>
      </c>
      <c r="E15" s="236" t="s">
        <v>521</v>
      </c>
      <c r="F15" s="236" t="s">
        <v>19</v>
      </c>
      <c r="G15" s="236">
        <v>2000</v>
      </c>
      <c r="H15" s="204"/>
      <c r="I15" s="205"/>
    </row>
    <row r="16" spans="2:9">
      <c r="B16" s="61">
        <f t="shared" si="0"/>
        <v>6</v>
      </c>
      <c r="C16" s="81"/>
      <c r="D16" s="80" t="s">
        <v>522</v>
      </c>
      <c r="E16" s="236" t="s">
        <v>523</v>
      </c>
      <c r="F16" s="236" t="s">
        <v>19</v>
      </c>
      <c r="G16" s="236">
        <v>200</v>
      </c>
      <c r="H16" s="204"/>
      <c r="I16" s="205"/>
    </row>
    <row r="17" spans="2:9">
      <c r="B17" s="61">
        <f t="shared" si="0"/>
        <v>7</v>
      </c>
      <c r="C17" s="81"/>
      <c r="D17" s="80" t="s">
        <v>524</v>
      </c>
      <c r="E17" s="236"/>
      <c r="F17" s="236" t="s">
        <v>11</v>
      </c>
      <c r="G17" s="236">
        <v>1</v>
      </c>
      <c r="H17" s="204"/>
      <c r="I17" s="205"/>
    </row>
    <row r="18" spans="2:9">
      <c r="B18" s="61">
        <f t="shared" si="0"/>
        <v>8</v>
      </c>
      <c r="C18" s="81"/>
      <c r="D18" s="80" t="s">
        <v>1696</v>
      </c>
      <c r="E18" s="236"/>
      <c r="F18" s="236" t="s">
        <v>515</v>
      </c>
      <c r="G18" s="236">
        <v>1</v>
      </c>
      <c r="H18" s="204"/>
      <c r="I18" s="205"/>
    </row>
    <row r="19" spans="2:9">
      <c r="B19" s="61">
        <f t="shared" si="0"/>
        <v>9</v>
      </c>
      <c r="C19" s="81"/>
      <c r="D19" s="80" t="s">
        <v>525</v>
      </c>
      <c r="E19" s="242" t="s">
        <v>526</v>
      </c>
      <c r="F19" s="258" t="s">
        <v>515</v>
      </c>
      <c r="G19" s="85">
        <v>1</v>
      </c>
      <c r="H19" s="204"/>
      <c r="I19" s="205"/>
    </row>
    <row r="20" spans="2:9" s="224" customFormat="1">
      <c r="B20" s="67"/>
      <c r="C20" s="66"/>
      <c r="D20" s="34"/>
      <c r="E20" s="34"/>
      <c r="F20" s="35"/>
      <c r="G20" s="193"/>
      <c r="H20" s="222"/>
      <c r="I20" s="223"/>
    </row>
    <row r="21" spans="2:9">
      <c r="B21" s="225"/>
      <c r="C21" s="225"/>
      <c r="D21" s="226"/>
      <c r="E21" s="226"/>
      <c r="F21" s="226" t="s">
        <v>5</v>
      </c>
      <c r="G21" s="227"/>
      <c r="H21" s="204"/>
      <c r="I21" s="205"/>
    </row>
    <row r="23" spans="2:9" s="93" customFormat="1" ht="12.75" customHeight="1">
      <c r="C23" s="200" t="str">
        <f>'1,1'!C22</f>
        <v>Piezīmes:</v>
      </c>
    </row>
    <row r="24" spans="2:9" s="93" customFormat="1" ht="45" customHeight="1">
      <c r="B24"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 s="802"/>
      <c r="D24" s="802"/>
      <c r="E24" s="802"/>
      <c r="F24" s="802"/>
      <c r="G24" s="802"/>
      <c r="H24" s="802"/>
      <c r="I24" s="802"/>
    </row>
  </sheetData>
  <mergeCells count="12">
    <mergeCell ref="B1:D1"/>
    <mergeCell ref="B2:I2"/>
    <mergeCell ref="D3:I3"/>
    <mergeCell ref="D4:I4"/>
    <mergeCell ref="D5:I5"/>
    <mergeCell ref="B7:B8"/>
    <mergeCell ref="C7:C8"/>
    <mergeCell ref="F7:F8"/>
    <mergeCell ref="G7:G8"/>
    <mergeCell ref="B24:I24"/>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J20"/>
  <sheetViews>
    <sheetView showZeros="0" view="pageBreakPreview" topLeftCell="A7" zoomScale="80" zoomScaleNormal="100" zoomScaleSheetLayoutView="80" workbookViewId="0">
      <selection activeCell="D13" sqref="D13"/>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2,9</v>
      </c>
      <c r="F1" s="201"/>
      <c r="G1" s="201"/>
      <c r="H1" s="201"/>
    </row>
    <row r="2" spans="2:8" s="202" customFormat="1">
      <c r="B2" s="804" t="str">
        <f>D9</f>
        <v>Piekļuves  kontrole un EDS sistēma</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6"/>
      <c r="D7" s="820" t="s">
        <v>6</v>
      </c>
      <c r="E7" s="809" t="s">
        <v>7</v>
      </c>
      <c r="F7" s="810" t="s">
        <v>8</v>
      </c>
      <c r="G7" s="204"/>
      <c r="H7" s="205"/>
    </row>
    <row r="8" spans="2:8" ht="59.25" customHeight="1">
      <c r="B8" s="805"/>
      <c r="C8" s="807"/>
      <c r="D8" s="822"/>
      <c r="E8" s="809"/>
      <c r="F8" s="810"/>
      <c r="G8" s="204"/>
      <c r="H8" s="205"/>
    </row>
    <row r="9" spans="2:8" ht="39.950000000000003" customHeight="1">
      <c r="B9" s="251"/>
      <c r="C9" s="279"/>
      <c r="D9" s="685" t="s">
        <v>1339</v>
      </c>
      <c r="E9" s="230"/>
      <c r="F9" s="231"/>
      <c r="G9" s="204"/>
      <c r="H9" s="205"/>
    </row>
    <row r="10" spans="2:8" ht="25.5">
      <c r="B10" s="61">
        <v>1</v>
      </c>
      <c r="C10" s="680"/>
      <c r="D10" s="681" t="s">
        <v>1111</v>
      </c>
      <c r="E10" s="85" t="s">
        <v>515</v>
      </c>
      <c r="F10" s="85">
        <v>1</v>
      </c>
      <c r="G10" s="204"/>
      <c r="H10" s="205"/>
    </row>
    <row r="11" spans="2:8">
      <c r="B11" s="61">
        <v>2</v>
      </c>
      <c r="C11" s="680"/>
      <c r="D11" s="681" t="s">
        <v>1112</v>
      </c>
      <c r="E11" s="85" t="s">
        <v>515</v>
      </c>
      <c r="F11" s="85">
        <v>1</v>
      </c>
      <c r="G11" s="204"/>
      <c r="H11" s="205"/>
    </row>
    <row r="12" spans="2:8">
      <c r="B12" s="61">
        <v>3</v>
      </c>
      <c r="C12" s="680"/>
      <c r="D12" s="681" t="s">
        <v>1113</v>
      </c>
      <c r="E12" s="85" t="s">
        <v>515</v>
      </c>
      <c r="F12" s="85">
        <v>1</v>
      </c>
      <c r="G12" s="204"/>
      <c r="H12" s="205"/>
    </row>
    <row r="13" spans="2:8">
      <c r="B13" s="61">
        <v>4</v>
      </c>
      <c r="C13" s="680"/>
      <c r="D13" s="681" t="s">
        <v>1114</v>
      </c>
      <c r="E13" s="85" t="s">
        <v>515</v>
      </c>
      <c r="F13" s="85">
        <v>1</v>
      </c>
      <c r="G13" s="204"/>
      <c r="H13" s="205"/>
    </row>
    <row r="14" spans="2:8">
      <c r="B14" s="61">
        <v>5</v>
      </c>
      <c r="C14" s="680"/>
      <c r="D14" s="681" t="s">
        <v>1115</v>
      </c>
      <c r="E14" s="85" t="s">
        <v>515</v>
      </c>
      <c r="F14" s="85">
        <v>1</v>
      </c>
      <c r="G14" s="204"/>
      <c r="H14" s="205"/>
    </row>
    <row r="15" spans="2:8">
      <c r="B15" s="682">
        <v>6</v>
      </c>
      <c r="C15" s="683"/>
      <c r="D15" s="684" t="s">
        <v>1116</v>
      </c>
      <c r="E15" s="87" t="s">
        <v>515</v>
      </c>
      <c r="F15" s="87">
        <v>1</v>
      </c>
      <c r="G15" s="204"/>
      <c r="H15" s="205"/>
    </row>
    <row r="16" spans="2:8" s="224" customFormat="1">
      <c r="B16" s="67"/>
      <c r="C16" s="66"/>
      <c r="D16" s="34"/>
      <c r="E16" s="35"/>
      <c r="F16" s="193"/>
      <c r="G16" s="222"/>
      <c r="H16" s="223"/>
    </row>
    <row r="17" spans="2:8">
      <c r="B17" s="225"/>
      <c r="C17" s="225"/>
      <c r="D17" s="226"/>
      <c r="E17" s="226" t="s">
        <v>5</v>
      </c>
      <c r="F17" s="227"/>
      <c r="G17" s="204"/>
      <c r="H17" s="205"/>
    </row>
    <row r="19" spans="2:8" s="93" customFormat="1" ht="12.75" customHeight="1">
      <c r="C19" s="200" t="str">
        <f>'1,1'!C22</f>
        <v>Piezīmes:</v>
      </c>
    </row>
    <row r="20" spans="2:8" s="93" customFormat="1" ht="45" customHeight="1">
      <c r="B20"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0" s="802"/>
      <c r="D20" s="802"/>
      <c r="E20" s="802"/>
      <c r="F20" s="802"/>
      <c r="G20" s="802"/>
      <c r="H20" s="802"/>
    </row>
  </sheetData>
  <mergeCells count="11">
    <mergeCell ref="B20:H20"/>
    <mergeCell ref="B7:B8"/>
    <mergeCell ref="C7:C8"/>
    <mergeCell ref="D7:D8"/>
    <mergeCell ref="E7:E8"/>
    <mergeCell ref="F7:F8"/>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K39"/>
  <sheetViews>
    <sheetView showZeros="0" view="pageBreakPreview" topLeftCell="A2" zoomScale="80" zoomScaleNormal="100" zoomScaleSheetLayoutView="80" workbookViewId="0">
      <selection activeCell="A2" sqref="A2"/>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5.14062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50"/>
      <c r="F1" s="201" t="str">
        <f ca="1">MID(CELL("filename",B1), FIND("]", CELL("filename",B1))+ 1, 255)</f>
        <v>2,10</v>
      </c>
      <c r="G1" s="201"/>
      <c r="H1" s="201"/>
      <c r="I1" s="201"/>
    </row>
    <row r="2" spans="2:9" s="202" customFormat="1">
      <c r="B2" s="804" t="str">
        <f>D9</f>
        <v>Ugunsgrēka atklāšanas un trauksmes signalizācijas sistēma</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ht="29.85" customHeight="1">
      <c r="B9" s="251"/>
      <c r="C9" s="279">
        <v>0</v>
      </c>
      <c r="D9" s="825" t="s">
        <v>565</v>
      </c>
      <c r="E9" s="826"/>
      <c r="F9" s="230"/>
      <c r="G9" s="231"/>
      <c r="H9" s="204"/>
      <c r="I9" s="205"/>
    </row>
    <row r="10" spans="2:9">
      <c r="B10" s="260">
        <v>1</v>
      </c>
      <c r="C10" s="81"/>
      <c r="D10" s="686" t="s">
        <v>527</v>
      </c>
      <c r="E10" s="318" t="s">
        <v>528</v>
      </c>
      <c r="F10" s="687" t="s">
        <v>515</v>
      </c>
      <c r="G10" s="688">
        <v>1</v>
      </c>
      <c r="H10" s="204"/>
      <c r="I10" s="205"/>
    </row>
    <row r="11" spans="2:9" ht="25.5">
      <c r="B11" s="260">
        <v>2</v>
      </c>
      <c r="C11" s="81"/>
      <c r="D11" s="686" t="s">
        <v>529</v>
      </c>
      <c r="E11" s="318" t="s">
        <v>530</v>
      </c>
      <c r="F11" s="687" t="s">
        <v>515</v>
      </c>
      <c r="G11" s="688">
        <v>1</v>
      </c>
      <c r="H11" s="204"/>
      <c r="I11" s="205"/>
    </row>
    <row r="12" spans="2:9">
      <c r="B12" s="260">
        <v>3</v>
      </c>
      <c r="C12" s="81"/>
      <c r="D12" s="686" t="s">
        <v>531</v>
      </c>
      <c r="E12" s="318" t="s">
        <v>532</v>
      </c>
      <c r="F12" s="687" t="s">
        <v>11</v>
      </c>
      <c r="G12" s="688">
        <v>1</v>
      </c>
      <c r="H12" s="204"/>
      <c r="I12" s="205"/>
    </row>
    <row r="13" spans="2:9">
      <c r="B13" s="260">
        <v>4</v>
      </c>
      <c r="C13" s="81"/>
      <c r="D13" s="686" t="s">
        <v>533</v>
      </c>
      <c r="E13" s="318" t="s">
        <v>534</v>
      </c>
      <c r="F13" s="687" t="s">
        <v>11</v>
      </c>
      <c r="G13" s="688">
        <v>2</v>
      </c>
      <c r="H13" s="204"/>
      <c r="I13" s="205"/>
    </row>
    <row r="14" spans="2:9">
      <c r="B14" s="689"/>
      <c r="C14" s="81"/>
      <c r="D14" s="234" t="s">
        <v>516</v>
      </c>
      <c r="E14" s="245"/>
      <c r="F14" s="234"/>
      <c r="G14" s="245"/>
      <c r="H14" s="204"/>
      <c r="I14" s="205"/>
    </row>
    <row r="15" spans="2:9" ht="25.5">
      <c r="B15" s="260">
        <v>5</v>
      </c>
      <c r="C15" s="81"/>
      <c r="D15" s="686" t="s">
        <v>535</v>
      </c>
      <c r="E15" s="318" t="s">
        <v>536</v>
      </c>
      <c r="F15" s="687" t="s">
        <v>11</v>
      </c>
      <c r="G15" s="688">
        <v>130</v>
      </c>
      <c r="H15" s="204"/>
      <c r="I15" s="205"/>
    </row>
    <row r="16" spans="2:9" ht="25.5">
      <c r="B16" s="260">
        <v>6</v>
      </c>
      <c r="C16" s="81"/>
      <c r="D16" s="686" t="s">
        <v>537</v>
      </c>
      <c r="E16" s="318" t="s">
        <v>538</v>
      </c>
      <c r="F16" s="687" t="s">
        <v>11</v>
      </c>
      <c r="G16" s="688">
        <v>4</v>
      </c>
      <c r="H16" s="204"/>
      <c r="I16" s="205"/>
    </row>
    <row r="17" spans="2:9" ht="25.5">
      <c r="B17" s="260">
        <v>7</v>
      </c>
      <c r="C17" s="81"/>
      <c r="D17" s="686" t="s">
        <v>539</v>
      </c>
      <c r="E17" s="318" t="s">
        <v>540</v>
      </c>
      <c r="F17" s="687" t="s">
        <v>11</v>
      </c>
      <c r="G17" s="688">
        <f>G15+G16-G18</f>
        <v>102</v>
      </c>
      <c r="H17" s="204"/>
      <c r="I17" s="205"/>
    </row>
    <row r="18" spans="2:9" ht="38.25">
      <c r="B18" s="260">
        <v>8</v>
      </c>
      <c r="C18" s="81"/>
      <c r="D18" s="686" t="s">
        <v>541</v>
      </c>
      <c r="E18" s="318" t="s">
        <v>542</v>
      </c>
      <c r="F18" s="687" t="s">
        <v>11</v>
      </c>
      <c r="G18" s="688">
        <v>32</v>
      </c>
      <c r="H18" s="204"/>
      <c r="I18" s="205"/>
    </row>
    <row r="19" spans="2:9" ht="25.5">
      <c r="B19" s="260">
        <v>9</v>
      </c>
      <c r="C19" s="81"/>
      <c r="D19" s="686" t="s">
        <v>543</v>
      </c>
      <c r="E19" s="318" t="s">
        <v>544</v>
      </c>
      <c r="F19" s="687" t="s">
        <v>515</v>
      </c>
      <c r="G19" s="688">
        <v>9</v>
      </c>
      <c r="H19" s="204"/>
      <c r="I19" s="205"/>
    </row>
    <row r="20" spans="2:9">
      <c r="B20" s="260">
        <v>10</v>
      </c>
      <c r="C20" s="81"/>
      <c r="D20" s="686" t="s">
        <v>545</v>
      </c>
      <c r="E20" s="318"/>
      <c r="F20" s="687" t="s">
        <v>11</v>
      </c>
      <c r="G20" s="688">
        <f>G19</f>
        <v>9</v>
      </c>
      <c r="H20" s="204"/>
      <c r="I20" s="205"/>
    </row>
    <row r="21" spans="2:9">
      <c r="B21" s="260">
        <v>11</v>
      </c>
      <c r="C21" s="81"/>
      <c r="D21" s="686" t="s">
        <v>546</v>
      </c>
      <c r="E21" s="318" t="s">
        <v>547</v>
      </c>
      <c r="F21" s="687" t="s">
        <v>515</v>
      </c>
      <c r="G21" s="688">
        <v>50</v>
      </c>
      <c r="H21" s="204"/>
      <c r="I21" s="205"/>
    </row>
    <row r="22" spans="2:9" ht="25.5">
      <c r="B22" s="260">
        <v>12</v>
      </c>
      <c r="C22" s="81"/>
      <c r="D22" s="686" t="s">
        <v>548</v>
      </c>
      <c r="E22" s="318" t="s">
        <v>549</v>
      </c>
      <c r="F22" s="687" t="s">
        <v>11</v>
      </c>
      <c r="G22" s="688">
        <v>18</v>
      </c>
      <c r="H22" s="204"/>
      <c r="I22" s="205"/>
    </row>
    <row r="23" spans="2:9">
      <c r="B23" s="260">
        <v>13</v>
      </c>
      <c r="C23" s="81"/>
      <c r="D23" s="686" t="s">
        <v>550</v>
      </c>
      <c r="E23" s="318"/>
      <c r="F23" s="687" t="s">
        <v>11</v>
      </c>
      <c r="G23" s="688">
        <v>1</v>
      </c>
      <c r="H23" s="204"/>
      <c r="I23" s="205"/>
    </row>
    <row r="24" spans="2:9">
      <c r="B24" s="260">
        <v>14</v>
      </c>
      <c r="C24" s="81"/>
      <c r="D24" s="690" t="s">
        <v>551</v>
      </c>
      <c r="E24" s="318"/>
      <c r="F24" s="687" t="s">
        <v>11</v>
      </c>
      <c r="G24" s="688">
        <v>54</v>
      </c>
      <c r="H24" s="204"/>
      <c r="I24" s="205"/>
    </row>
    <row r="25" spans="2:9">
      <c r="B25" s="689"/>
      <c r="C25" s="81"/>
      <c r="D25" s="234" t="s">
        <v>552</v>
      </c>
      <c r="E25" s="245"/>
      <c r="F25" s="234"/>
      <c r="G25" s="245"/>
      <c r="H25" s="204"/>
      <c r="I25" s="205"/>
    </row>
    <row r="26" spans="2:9" ht="34.9" customHeight="1">
      <c r="B26" s="260">
        <v>15</v>
      </c>
      <c r="C26" s="81"/>
      <c r="D26" s="686" t="s">
        <v>553</v>
      </c>
      <c r="E26" s="318" t="s">
        <v>554</v>
      </c>
      <c r="F26" s="687" t="s">
        <v>19</v>
      </c>
      <c r="G26" s="688">
        <v>300</v>
      </c>
      <c r="H26" s="204"/>
      <c r="I26" s="205"/>
    </row>
    <row r="27" spans="2:9" ht="25.5">
      <c r="B27" s="260">
        <v>16</v>
      </c>
      <c r="C27" s="81"/>
      <c r="D27" s="686" t="s">
        <v>555</v>
      </c>
      <c r="E27" s="318" t="s">
        <v>556</v>
      </c>
      <c r="F27" s="687" t="s">
        <v>19</v>
      </c>
      <c r="G27" s="688">
        <v>2100</v>
      </c>
      <c r="H27" s="204"/>
      <c r="I27" s="205"/>
    </row>
    <row r="28" spans="2:9" ht="33" customHeight="1">
      <c r="B28" s="260">
        <v>17</v>
      </c>
      <c r="C28" s="81"/>
      <c r="D28" s="686" t="s">
        <v>557</v>
      </c>
      <c r="E28" s="318" t="s">
        <v>558</v>
      </c>
      <c r="F28" s="687" t="s">
        <v>19</v>
      </c>
      <c r="G28" s="688">
        <v>200</v>
      </c>
      <c r="H28" s="204"/>
      <c r="I28" s="205"/>
    </row>
    <row r="29" spans="2:9">
      <c r="B29" s="260">
        <v>18</v>
      </c>
      <c r="C29" s="81"/>
      <c r="D29" s="686" t="s">
        <v>559</v>
      </c>
      <c r="E29" s="688"/>
      <c r="F29" s="688" t="s">
        <v>19</v>
      </c>
      <c r="G29" s="688">
        <v>450</v>
      </c>
      <c r="H29" s="204"/>
      <c r="I29" s="205"/>
    </row>
    <row r="30" spans="2:9">
      <c r="B30" s="260">
        <v>19</v>
      </c>
      <c r="C30" s="81"/>
      <c r="D30" s="686" t="s">
        <v>560</v>
      </c>
      <c r="E30" s="688"/>
      <c r="F30" s="688"/>
      <c r="G30" s="688">
        <v>480</v>
      </c>
      <c r="H30" s="204"/>
      <c r="I30" s="205"/>
    </row>
    <row r="31" spans="2:9">
      <c r="B31" s="260">
        <v>20</v>
      </c>
      <c r="C31" s="81"/>
      <c r="D31" s="686" t="s">
        <v>561</v>
      </c>
      <c r="E31" s="688"/>
      <c r="F31" s="688"/>
      <c r="G31" s="688">
        <v>260</v>
      </c>
      <c r="H31" s="204"/>
      <c r="I31" s="205"/>
    </row>
    <row r="32" spans="2:9">
      <c r="B32" s="260">
        <v>21</v>
      </c>
      <c r="C32" s="81"/>
      <c r="D32" s="686" t="s">
        <v>562</v>
      </c>
      <c r="E32" s="688"/>
      <c r="F32" s="688" t="s">
        <v>515</v>
      </c>
      <c r="G32" s="688">
        <v>1</v>
      </c>
      <c r="H32" s="204"/>
      <c r="I32" s="205"/>
    </row>
    <row r="33" spans="2:9">
      <c r="B33" s="260">
        <v>22</v>
      </c>
      <c r="C33" s="81"/>
      <c r="D33" s="686" t="s">
        <v>563</v>
      </c>
      <c r="E33" s="688"/>
      <c r="F33" s="688" t="s">
        <v>564</v>
      </c>
      <c r="G33" s="688">
        <v>10</v>
      </c>
      <c r="H33" s="204"/>
      <c r="I33" s="205"/>
    </row>
    <row r="34" spans="2:9" ht="25.5">
      <c r="B34" s="260">
        <v>23</v>
      </c>
      <c r="C34" s="81"/>
      <c r="D34" s="686" t="s">
        <v>525</v>
      </c>
      <c r="E34" s="318" t="s">
        <v>526</v>
      </c>
      <c r="F34" s="688" t="s">
        <v>515</v>
      </c>
      <c r="G34" s="688">
        <v>1</v>
      </c>
      <c r="H34" s="204"/>
      <c r="I34" s="205"/>
    </row>
    <row r="35" spans="2:9" s="224" customFormat="1">
      <c r="B35" s="67"/>
      <c r="C35" s="66"/>
      <c r="D35" s="34"/>
      <c r="E35" s="34"/>
      <c r="F35" s="35"/>
      <c r="G35" s="193"/>
      <c r="H35" s="222"/>
      <c r="I35" s="223"/>
    </row>
    <row r="36" spans="2:9">
      <c r="B36" s="225"/>
      <c r="C36" s="225"/>
      <c r="D36" s="226"/>
      <c r="E36" s="226"/>
      <c r="F36" s="226" t="s">
        <v>5</v>
      </c>
      <c r="G36" s="227"/>
      <c r="H36" s="204"/>
      <c r="I36" s="205"/>
    </row>
    <row r="38" spans="2:9" s="93" customFormat="1" ht="12.75" customHeight="1">
      <c r="C38" s="200" t="str">
        <f>'1,1'!C22</f>
        <v>Piezīmes:</v>
      </c>
    </row>
    <row r="39" spans="2:9" s="93" customFormat="1" ht="45" customHeight="1">
      <c r="B39"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9" s="802"/>
      <c r="D39" s="802"/>
      <c r="E39" s="802"/>
      <c r="F39" s="802"/>
      <c r="G39" s="802"/>
      <c r="H39" s="802"/>
      <c r="I39" s="802"/>
    </row>
  </sheetData>
  <mergeCells count="12">
    <mergeCell ref="B1:D1"/>
    <mergeCell ref="B2:I2"/>
    <mergeCell ref="D3:I3"/>
    <mergeCell ref="D4:I4"/>
    <mergeCell ref="D5:I5"/>
    <mergeCell ref="B7:B8"/>
    <mergeCell ref="C7:C8"/>
    <mergeCell ref="F7:F8"/>
    <mergeCell ref="G7:G8"/>
    <mergeCell ref="B39:I3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B1:K17"/>
  <sheetViews>
    <sheetView showZeros="0" view="pageBreakPreview" topLeftCell="A4" zoomScale="80" zoomScaleNormal="100" zoomScaleSheetLayoutView="80" workbookViewId="0">
      <selection activeCell="D12" sqref="D12"/>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9.2851562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50"/>
      <c r="F1" s="201" t="str">
        <f ca="1">MID(CELL("filename",B1), FIND("]", CELL("filename",B1))+ 1, 255)</f>
        <v>2,11</v>
      </c>
      <c r="G1" s="201"/>
      <c r="H1" s="201"/>
      <c r="I1" s="201"/>
    </row>
    <row r="2" spans="2:9" s="202" customFormat="1">
      <c r="B2" s="804" t="str">
        <f>D9</f>
        <v>Videonovērošanas sistēma</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c r="B9" s="251"/>
      <c r="C9" s="279">
        <v>0</v>
      </c>
      <c r="D9" s="825" t="s">
        <v>1698</v>
      </c>
      <c r="E9" s="826"/>
      <c r="F9" s="230"/>
      <c r="G9" s="231"/>
      <c r="H9" s="204"/>
      <c r="I9" s="205"/>
    </row>
    <row r="10" spans="2:9">
      <c r="B10" s="82">
        <v>1</v>
      </c>
      <c r="C10" s="81"/>
      <c r="D10" s="80" t="s">
        <v>1693</v>
      </c>
      <c r="E10" s="80"/>
      <c r="F10" s="85" t="s">
        <v>515</v>
      </c>
      <c r="G10" s="85">
        <v>1</v>
      </c>
      <c r="H10" s="204"/>
      <c r="I10" s="205"/>
    </row>
    <row r="11" spans="2:9">
      <c r="B11" s="82">
        <v>2</v>
      </c>
      <c r="C11" s="81"/>
      <c r="D11" s="92" t="s">
        <v>525</v>
      </c>
      <c r="E11" s="77" t="s">
        <v>526</v>
      </c>
      <c r="F11" s="68" t="s">
        <v>515</v>
      </c>
      <c r="G11" s="87">
        <v>1</v>
      </c>
      <c r="H11" s="204"/>
      <c r="I11" s="205"/>
    </row>
    <row r="12" spans="2:9" s="93" customFormat="1" ht="38.25">
      <c r="B12" s="61">
        <v>3</v>
      </c>
      <c r="C12" s="691">
        <v>8</v>
      </c>
      <c r="D12" s="692" t="s">
        <v>590</v>
      </c>
      <c r="E12" s="54" t="s">
        <v>1703</v>
      </c>
      <c r="F12" s="33" t="s">
        <v>19</v>
      </c>
      <c r="G12" s="693">
        <v>2870</v>
      </c>
    </row>
    <row r="13" spans="2:9" s="224" customFormat="1">
      <c r="B13" s="67"/>
      <c r="C13" s="66"/>
      <c r="D13" s="65"/>
      <c r="E13" s="65"/>
      <c r="F13" s="64"/>
      <c r="G13" s="63"/>
      <c r="H13" s="222"/>
      <c r="I13" s="223"/>
    </row>
    <row r="14" spans="2:9">
      <c r="B14" s="225"/>
      <c r="C14" s="225"/>
      <c r="D14" s="226"/>
      <c r="E14" s="226"/>
      <c r="F14" s="226" t="s">
        <v>5</v>
      </c>
      <c r="G14" s="227"/>
      <c r="H14" s="204"/>
      <c r="I14" s="205"/>
    </row>
    <row r="16" spans="2:9" s="93" customFormat="1" ht="12.75" customHeight="1">
      <c r="C16" s="200" t="str">
        <f>'1,1'!C22</f>
        <v>Piezīmes:</v>
      </c>
    </row>
    <row r="17" spans="2:9" s="93" customFormat="1" ht="45" customHeight="1">
      <c r="B17"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802"/>
      <c r="D17" s="802"/>
      <c r="E17" s="802"/>
      <c r="F17" s="802"/>
      <c r="G17" s="802"/>
      <c r="H17" s="802"/>
      <c r="I17" s="802"/>
    </row>
  </sheetData>
  <mergeCells count="12">
    <mergeCell ref="B1:D1"/>
    <mergeCell ref="B2:I2"/>
    <mergeCell ref="D3:I3"/>
    <mergeCell ref="D4:I4"/>
    <mergeCell ref="D5:I5"/>
    <mergeCell ref="B7:B8"/>
    <mergeCell ref="C7:C8"/>
    <mergeCell ref="F7:F8"/>
    <mergeCell ref="G7:G8"/>
    <mergeCell ref="B17:I17"/>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1:K48"/>
  <sheetViews>
    <sheetView showZeros="0" view="pageBreakPreview" topLeftCell="B7" zoomScale="80" zoomScaleNormal="100" zoomScaleSheetLayoutView="80" workbookViewId="0">
      <selection activeCell="B7" sqref="B7:B8"/>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9.2851562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50"/>
      <c r="F1" s="201" t="str">
        <f ca="1">MID(CELL("filename",B1), FIND("]", CELL("filename",B1))+ 1, 255)</f>
        <v>2,12</v>
      </c>
      <c r="G1" s="201"/>
      <c r="H1" s="201"/>
      <c r="I1" s="201"/>
    </row>
    <row r="2" spans="2:9" s="202" customFormat="1">
      <c r="B2" s="804" t="str">
        <f>D9</f>
        <v>Sakaru sistēmas (datoru un telefonu tīkli)</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ht="15.6" customHeight="1">
      <c r="B9" s="251"/>
      <c r="C9" s="279">
        <v>0</v>
      </c>
      <c r="D9" s="825" t="s">
        <v>605</v>
      </c>
      <c r="E9" s="826"/>
      <c r="F9" s="230"/>
      <c r="G9" s="231"/>
      <c r="H9" s="204"/>
      <c r="I9" s="205"/>
    </row>
    <row r="10" spans="2:9" ht="15" customHeight="1">
      <c r="B10" s="597">
        <v>1</v>
      </c>
      <c r="C10" s="694"/>
      <c r="D10" s="595" t="s">
        <v>566</v>
      </c>
      <c r="E10" s="595" t="s">
        <v>567</v>
      </c>
      <c r="F10" s="598" t="s">
        <v>515</v>
      </c>
      <c r="G10" s="243">
        <v>3</v>
      </c>
      <c r="H10" s="204"/>
      <c r="I10" s="205"/>
    </row>
    <row r="11" spans="2:9" ht="17.45" customHeight="1">
      <c r="B11" s="597">
        <v>2</v>
      </c>
      <c r="C11" s="694"/>
      <c r="D11" s="595" t="s">
        <v>566</v>
      </c>
      <c r="E11" s="595" t="s">
        <v>568</v>
      </c>
      <c r="F11" s="598" t="s">
        <v>515</v>
      </c>
      <c r="G11" s="243">
        <v>1</v>
      </c>
      <c r="H11" s="204"/>
      <c r="I11" s="205"/>
    </row>
    <row r="12" spans="2:9">
      <c r="B12" s="592">
        <v>3</v>
      </c>
      <c r="C12" s="588"/>
      <c r="D12" s="307" t="s">
        <v>569</v>
      </c>
      <c r="E12" s="307"/>
      <c r="F12" s="308" t="s">
        <v>515</v>
      </c>
      <c r="G12" s="589">
        <v>4</v>
      </c>
      <c r="H12" s="204"/>
      <c r="I12" s="205"/>
    </row>
    <row r="13" spans="2:9">
      <c r="B13" s="592">
        <v>4</v>
      </c>
      <c r="C13" s="588"/>
      <c r="D13" s="307" t="s">
        <v>570</v>
      </c>
      <c r="E13" s="307"/>
      <c r="F13" s="308" t="s">
        <v>515</v>
      </c>
      <c r="G13" s="589">
        <v>4</v>
      </c>
      <c r="H13" s="204"/>
      <c r="I13" s="205"/>
    </row>
    <row r="14" spans="2:9">
      <c r="B14" s="592">
        <v>5</v>
      </c>
      <c r="C14" s="588"/>
      <c r="D14" s="307" t="s">
        <v>571</v>
      </c>
      <c r="E14" s="307"/>
      <c r="F14" s="308" t="s">
        <v>515</v>
      </c>
      <c r="G14" s="589">
        <v>4</v>
      </c>
      <c r="H14" s="204"/>
      <c r="I14" s="205"/>
    </row>
    <row r="15" spans="2:9">
      <c r="B15" s="592">
        <v>6</v>
      </c>
      <c r="C15" s="588"/>
      <c r="D15" s="307" t="s">
        <v>572</v>
      </c>
      <c r="E15" s="307"/>
      <c r="F15" s="308" t="s">
        <v>515</v>
      </c>
      <c r="G15" s="589">
        <v>7</v>
      </c>
      <c r="H15" s="204"/>
      <c r="I15" s="205"/>
    </row>
    <row r="16" spans="2:9" ht="15" customHeight="1">
      <c r="B16" s="592">
        <v>7</v>
      </c>
      <c r="C16" s="588"/>
      <c r="D16" s="307" t="s">
        <v>573</v>
      </c>
      <c r="E16" s="307" t="s">
        <v>574</v>
      </c>
      <c r="F16" s="308" t="s">
        <v>11</v>
      </c>
      <c r="G16" s="589">
        <v>3</v>
      </c>
      <c r="H16" s="204"/>
      <c r="I16" s="205"/>
    </row>
    <row r="17" spans="2:9" ht="13.9" customHeight="1">
      <c r="B17" s="592">
        <v>8</v>
      </c>
      <c r="C17" s="588"/>
      <c r="D17" s="307" t="s">
        <v>575</v>
      </c>
      <c r="E17" s="307" t="s">
        <v>576</v>
      </c>
      <c r="F17" s="308" t="s">
        <v>11</v>
      </c>
      <c r="G17" s="589">
        <v>1</v>
      </c>
      <c r="H17" s="204"/>
      <c r="I17" s="205"/>
    </row>
    <row r="18" spans="2:9" ht="25.5">
      <c r="B18" s="592">
        <v>9</v>
      </c>
      <c r="C18" s="588"/>
      <c r="D18" s="307" t="s">
        <v>577</v>
      </c>
      <c r="E18" s="697" t="s">
        <v>1296</v>
      </c>
      <c r="F18" s="308" t="s">
        <v>11</v>
      </c>
      <c r="G18" s="589">
        <v>1</v>
      </c>
      <c r="H18" s="204"/>
      <c r="I18" s="205"/>
    </row>
    <row r="19" spans="2:9" ht="25.5">
      <c r="B19" s="592">
        <v>10</v>
      </c>
      <c r="C19" s="588"/>
      <c r="D19" s="307" t="s">
        <v>578</v>
      </c>
      <c r="E19" s="697" t="s">
        <v>1296</v>
      </c>
      <c r="F19" s="308" t="s">
        <v>11</v>
      </c>
      <c r="G19" s="589">
        <v>4</v>
      </c>
      <c r="H19" s="204"/>
      <c r="I19" s="205"/>
    </row>
    <row r="20" spans="2:9">
      <c r="B20" s="592">
        <v>11</v>
      </c>
      <c r="C20" s="588"/>
      <c r="D20" s="302" t="s">
        <v>578</v>
      </c>
      <c r="E20" s="695" t="s">
        <v>579</v>
      </c>
      <c r="F20" s="274" t="s">
        <v>11</v>
      </c>
      <c r="G20" s="274">
        <v>4</v>
      </c>
      <c r="H20" s="204"/>
      <c r="I20" s="205"/>
    </row>
    <row r="21" spans="2:9" s="516" customFormat="1">
      <c r="B21" s="592">
        <v>12</v>
      </c>
      <c r="C21" s="588"/>
      <c r="D21" s="172" t="s">
        <v>1706</v>
      </c>
      <c r="E21" s="172" t="s">
        <v>1700</v>
      </c>
      <c r="F21" s="308" t="s">
        <v>11</v>
      </c>
      <c r="G21" s="589">
        <v>7</v>
      </c>
      <c r="H21" s="515"/>
      <c r="I21" s="419"/>
    </row>
    <row r="22" spans="2:9" ht="25.5">
      <c r="B22" s="592">
        <v>13</v>
      </c>
      <c r="C22" s="588"/>
      <c r="D22" s="172" t="s">
        <v>580</v>
      </c>
      <c r="E22" s="172"/>
      <c r="F22" s="308" t="s">
        <v>515</v>
      </c>
      <c r="G22" s="589">
        <v>5</v>
      </c>
      <c r="H22" s="204"/>
      <c r="I22" s="205"/>
    </row>
    <row r="23" spans="2:9">
      <c r="B23" s="592">
        <v>14</v>
      </c>
      <c r="C23" s="588"/>
      <c r="D23" s="172" t="s">
        <v>581</v>
      </c>
      <c r="E23" s="172"/>
      <c r="F23" s="308" t="s">
        <v>11</v>
      </c>
      <c r="G23" s="589">
        <v>164</v>
      </c>
      <c r="H23" s="204"/>
      <c r="I23" s="205"/>
    </row>
    <row r="24" spans="2:9" s="516" customFormat="1">
      <c r="B24" s="592">
        <v>15</v>
      </c>
      <c r="C24" s="588"/>
      <c r="D24" s="172" t="s">
        <v>1704</v>
      </c>
      <c r="E24" s="172" t="s">
        <v>1701</v>
      </c>
      <c r="F24" s="308" t="s">
        <v>11</v>
      </c>
      <c r="G24" s="589">
        <v>118</v>
      </c>
      <c r="H24" s="515"/>
      <c r="I24" s="419"/>
    </row>
    <row r="25" spans="2:9" s="516" customFormat="1">
      <c r="B25" s="592">
        <v>16</v>
      </c>
      <c r="C25" s="588"/>
      <c r="D25" s="172" t="s">
        <v>1705</v>
      </c>
      <c r="E25" s="172" t="s">
        <v>1702</v>
      </c>
      <c r="F25" s="308" t="s">
        <v>11</v>
      </c>
      <c r="G25" s="589">
        <v>77</v>
      </c>
      <c r="H25" s="515"/>
      <c r="I25" s="419"/>
    </row>
    <row r="26" spans="2:9">
      <c r="B26" s="592">
        <v>17</v>
      </c>
      <c r="C26" s="588"/>
      <c r="D26" s="172" t="s">
        <v>582</v>
      </c>
      <c r="E26" s="172" t="s">
        <v>583</v>
      </c>
      <c r="F26" s="308" t="s">
        <v>11</v>
      </c>
      <c r="G26" s="589">
        <v>7</v>
      </c>
      <c r="H26" s="204"/>
      <c r="I26" s="205"/>
    </row>
    <row r="27" spans="2:9">
      <c r="B27" s="592">
        <v>18</v>
      </c>
      <c r="C27" s="588"/>
      <c r="D27" s="696" t="s">
        <v>584</v>
      </c>
      <c r="E27" s="695" t="s">
        <v>585</v>
      </c>
      <c r="F27" s="274" t="s">
        <v>11</v>
      </c>
      <c r="G27" s="51">
        <v>1</v>
      </c>
      <c r="H27" s="204"/>
      <c r="I27" s="205"/>
    </row>
    <row r="28" spans="2:9">
      <c r="B28" s="592">
        <v>19</v>
      </c>
      <c r="C28" s="588"/>
      <c r="D28" s="172" t="s">
        <v>586</v>
      </c>
      <c r="E28" s="172" t="s">
        <v>587</v>
      </c>
      <c r="F28" s="308" t="s">
        <v>11</v>
      </c>
      <c r="G28" s="589">
        <v>2</v>
      </c>
      <c r="H28" s="204"/>
      <c r="I28" s="205"/>
    </row>
    <row r="29" spans="2:9">
      <c r="B29" s="592">
        <v>20</v>
      </c>
      <c r="C29" s="588"/>
      <c r="D29" s="172" t="s">
        <v>588</v>
      </c>
      <c r="E29" s="172"/>
      <c r="F29" s="308" t="s">
        <v>11</v>
      </c>
      <c r="G29" s="589">
        <v>11</v>
      </c>
      <c r="H29" s="204"/>
      <c r="I29" s="205"/>
    </row>
    <row r="30" spans="2:9" ht="25.5">
      <c r="B30" s="592">
        <v>21</v>
      </c>
      <c r="C30" s="588"/>
      <c r="D30" s="172" t="s">
        <v>589</v>
      </c>
      <c r="E30" s="697" t="s">
        <v>1296</v>
      </c>
      <c r="F30" s="308" t="s">
        <v>11</v>
      </c>
      <c r="G30" s="589">
        <v>4</v>
      </c>
      <c r="H30" s="204"/>
      <c r="I30" s="205"/>
    </row>
    <row r="31" spans="2:9" s="516" customFormat="1" ht="38.25">
      <c r="B31" s="592">
        <v>22</v>
      </c>
      <c r="C31" s="588"/>
      <c r="D31" s="307" t="s">
        <v>590</v>
      </c>
      <c r="E31" s="307" t="s">
        <v>1703</v>
      </c>
      <c r="F31" s="308" t="s">
        <v>19</v>
      </c>
      <c r="G31" s="589">
        <v>6100</v>
      </c>
      <c r="H31" s="515"/>
      <c r="I31" s="419"/>
    </row>
    <row r="32" spans="2:9">
      <c r="B32" s="592">
        <v>23</v>
      </c>
      <c r="C32" s="588"/>
      <c r="D32" s="307" t="s">
        <v>591</v>
      </c>
      <c r="E32" s="307" t="s">
        <v>592</v>
      </c>
      <c r="F32" s="308" t="s">
        <v>19</v>
      </c>
      <c r="G32" s="589">
        <v>840</v>
      </c>
      <c r="H32" s="204"/>
      <c r="I32" s="205"/>
    </row>
    <row r="33" spans="2:9" ht="14.45" customHeight="1">
      <c r="B33" s="592">
        <v>24</v>
      </c>
      <c r="C33" s="588"/>
      <c r="D33" s="307" t="s">
        <v>593</v>
      </c>
      <c r="E33" s="307"/>
      <c r="F33" s="308" t="s">
        <v>515</v>
      </c>
      <c r="G33" s="589">
        <v>34</v>
      </c>
      <c r="H33" s="204"/>
      <c r="I33" s="205"/>
    </row>
    <row r="34" spans="2:9" ht="25.5">
      <c r="B34" s="592">
        <v>25</v>
      </c>
      <c r="C34" s="588"/>
      <c r="D34" s="307" t="s">
        <v>594</v>
      </c>
      <c r="E34" s="307"/>
      <c r="F34" s="308" t="s">
        <v>515</v>
      </c>
      <c r="G34" s="589">
        <v>9</v>
      </c>
      <c r="H34" s="204"/>
      <c r="I34" s="205"/>
    </row>
    <row r="35" spans="2:9">
      <c r="B35" s="592">
        <v>26</v>
      </c>
      <c r="C35" s="588"/>
      <c r="D35" s="307" t="s">
        <v>595</v>
      </c>
      <c r="E35" s="307"/>
      <c r="F35" s="308" t="s">
        <v>515</v>
      </c>
      <c r="G35" s="589">
        <v>2</v>
      </c>
      <c r="H35" s="204"/>
      <c r="I35" s="205"/>
    </row>
    <row r="36" spans="2:9">
      <c r="B36" s="592">
        <v>27</v>
      </c>
      <c r="C36" s="588"/>
      <c r="D36" s="307" t="s">
        <v>596</v>
      </c>
      <c r="E36" s="307"/>
      <c r="F36" s="308" t="s">
        <v>19</v>
      </c>
      <c r="G36" s="589">
        <v>1500</v>
      </c>
      <c r="H36" s="204"/>
      <c r="I36" s="205"/>
    </row>
    <row r="37" spans="2:9">
      <c r="B37" s="592">
        <v>28</v>
      </c>
      <c r="C37" s="588"/>
      <c r="D37" s="307" t="s">
        <v>597</v>
      </c>
      <c r="E37" s="307"/>
      <c r="F37" s="308" t="s">
        <v>19</v>
      </c>
      <c r="G37" s="589">
        <v>20</v>
      </c>
      <c r="H37" s="204"/>
      <c r="I37" s="205"/>
    </row>
    <row r="38" spans="2:9">
      <c r="B38" s="592">
        <v>29</v>
      </c>
      <c r="C38" s="588"/>
      <c r="D38" s="307" t="s">
        <v>598</v>
      </c>
      <c r="E38" s="307"/>
      <c r="F38" s="308" t="s">
        <v>19</v>
      </c>
      <c r="G38" s="589">
        <v>20</v>
      </c>
      <c r="H38" s="204"/>
      <c r="I38" s="205"/>
    </row>
    <row r="39" spans="2:9">
      <c r="B39" s="592">
        <v>30</v>
      </c>
      <c r="C39" s="588"/>
      <c r="D39" s="307" t="s">
        <v>561</v>
      </c>
      <c r="E39" s="307"/>
      <c r="F39" s="308" t="s">
        <v>11</v>
      </c>
      <c r="G39" s="589">
        <v>315</v>
      </c>
      <c r="H39" s="204"/>
      <c r="I39" s="205"/>
    </row>
    <row r="40" spans="2:9" ht="28.9" customHeight="1">
      <c r="B40" s="592">
        <v>31</v>
      </c>
      <c r="C40" s="588"/>
      <c r="D40" s="307" t="s">
        <v>599</v>
      </c>
      <c r="E40" s="307" t="s">
        <v>600</v>
      </c>
      <c r="F40" s="308" t="s">
        <v>11</v>
      </c>
      <c r="G40" s="589">
        <v>75</v>
      </c>
      <c r="H40" s="204"/>
      <c r="I40" s="205"/>
    </row>
    <row r="41" spans="2:9" ht="30" customHeight="1">
      <c r="B41" s="592">
        <v>32</v>
      </c>
      <c r="C41" s="588"/>
      <c r="D41" s="307" t="s">
        <v>601</v>
      </c>
      <c r="E41" s="307" t="s">
        <v>602</v>
      </c>
      <c r="F41" s="308" t="s">
        <v>11</v>
      </c>
      <c r="G41" s="589">
        <v>5</v>
      </c>
      <c r="H41" s="204"/>
      <c r="I41" s="205"/>
    </row>
    <row r="42" spans="2:9" ht="31.15" customHeight="1">
      <c r="B42" s="592">
        <v>33</v>
      </c>
      <c r="C42" s="588"/>
      <c r="D42" s="307" t="s">
        <v>603</v>
      </c>
      <c r="E42" s="307" t="s">
        <v>602</v>
      </c>
      <c r="F42" s="308" t="s">
        <v>11</v>
      </c>
      <c r="G42" s="589">
        <v>5</v>
      </c>
      <c r="H42" s="204"/>
      <c r="I42" s="205"/>
    </row>
    <row r="43" spans="2:9">
      <c r="B43" s="597">
        <v>34</v>
      </c>
      <c r="C43" s="694"/>
      <c r="D43" s="595" t="s">
        <v>604</v>
      </c>
      <c r="E43" s="595"/>
      <c r="F43" s="598" t="s">
        <v>515</v>
      </c>
      <c r="G43" s="243">
        <v>1</v>
      </c>
      <c r="H43" s="204"/>
      <c r="I43" s="205"/>
    </row>
    <row r="44" spans="2:9" s="224" customFormat="1">
      <c r="B44" s="67"/>
      <c r="C44" s="66"/>
      <c r="D44" s="34"/>
      <c r="E44" s="34"/>
      <c r="F44" s="35"/>
      <c r="G44" s="193"/>
      <c r="H44" s="222"/>
      <c r="I44" s="223"/>
    </row>
    <row r="45" spans="2:9">
      <c r="B45" s="225"/>
      <c r="C45" s="225"/>
      <c r="D45" s="226"/>
      <c r="E45" s="226"/>
      <c r="F45" s="226" t="s">
        <v>5</v>
      </c>
      <c r="G45" s="227"/>
      <c r="H45" s="204"/>
      <c r="I45" s="205"/>
    </row>
    <row r="47" spans="2:9" s="93" customFormat="1" ht="12.75" customHeight="1">
      <c r="C47" s="200" t="str">
        <f>'1,1'!C22</f>
        <v>Piezīmes:</v>
      </c>
    </row>
    <row r="48" spans="2:9" s="93" customFormat="1" ht="45" customHeight="1">
      <c r="B48"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8" s="802"/>
      <c r="D48" s="802"/>
      <c r="E48" s="802"/>
      <c r="F48" s="802"/>
      <c r="G48" s="802"/>
      <c r="H48" s="802"/>
      <c r="I48" s="802"/>
    </row>
  </sheetData>
  <mergeCells count="12">
    <mergeCell ref="B48:I48"/>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B1:K94"/>
  <sheetViews>
    <sheetView showZeros="0" view="pageBreakPreview" topLeftCell="B1" zoomScale="80" zoomScaleNormal="100" zoomScaleSheetLayoutView="80" workbookViewId="0">
      <selection activeCell="E12" sqref="E12"/>
    </sheetView>
  </sheetViews>
  <sheetFormatPr defaultColWidth="9.140625" defaultRowHeight="14.25"/>
  <cols>
    <col min="1" max="1" width="9.140625" style="1"/>
    <col min="2" max="2" width="12.140625" style="1" customWidth="1"/>
    <col min="3" max="3" width="16.28515625" style="1" hidden="1" customWidth="1"/>
    <col min="4" max="4" width="40.28515625" style="1" customWidth="1"/>
    <col min="5" max="5" width="19.28515625" style="1" customWidth="1"/>
    <col min="6" max="6" width="8.140625" style="1" customWidth="1"/>
    <col min="7" max="8" width="9.140625" style="1"/>
    <col min="9" max="9" width="20.7109375" style="1" customWidth="1"/>
    <col min="10" max="10" width="9.140625" style="1"/>
    <col min="11" max="11" width="9.140625" style="1" hidden="1" customWidth="1"/>
    <col min="12" max="16384" width="9.140625" style="1"/>
  </cols>
  <sheetData>
    <row r="1" spans="2:9" s="3" customFormat="1" ht="15">
      <c r="B1" s="853" t="s">
        <v>12</v>
      </c>
      <c r="C1" s="853"/>
      <c r="D1" s="853"/>
      <c r="E1" s="37"/>
      <c r="F1" s="38" t="str">
        <f ca="1">MID(CELL("filename",B1), FIND("]", CELL("filename",B1))+ 1, 255)</f>
        <v>2,13</v>
      </c>
      <c r="G1" s="38"/>
      <c r="H1" s="38"/>
      <c r="I1" s="38"/>
    </row>
    <row r="2" spans="2:9" s="3" customFormat="1" ht="15">
      <c r="B2" s="854" t="str">
        <f>D9</f>
        <v>VAS</v>
      </c>
      <c r="C2" s="854"/>
      <c r="D2" s="854"/>
      <c r="E2" s="854"/>
      <c r="F2" s="854"/>
      <c r="G2" s="854"/>
      <c r="H2" s="854"/>
      <c r="I2" s="854"/>
    </row>
    <row r="3" spans="2:9" ht="15">
      <c r="B3" s="39" t="s">
        <v>1</v>
      </c>
      <c r="C3" s="40"/>
      <c r="D3" s="855" t="str">
        <f>'1,1'!D3</f>
        <v>Ražošanas ēka</v>
      </c>
      <c r="E3" s="855"/>
      <c r="F3" s="855"/>
      <c r="G3" s="855"/>
      <c r="H3" s="855"/>
      <c r="I3" s="855"/>
    </row>
    <row r="4" spans="2:9" ht="15">
      <c r="B4" s="39" t="s">
        <v>2</v>
      </c>
      <c r="C4" s="40"/>
      <c r="D4" s="855" t="str">
        <f>'1,1'!D4</f>
        <v>Ražošanas ēkas Nr.7 jaunbūve</v>
      </c>
      <c r="E4" s="855"/>
      <c r="F4" s="855"/>
      <c r="G4" s="855"/>
      <c r="H4" s="855"/>
      <c r="I4" s="855"/>
    </row>
    <row r="5" spans="2:9" ht="15">
      <c r="B5" s="39" t="s">
        <v>3</v>
      </c>
      <c r="C5" s="40"/>
      <c r="D5" s="855" t="str">
        <f>'1,1'!D5:H5</f>
        <v>Ventspils, Ventspils Augsto tehnoloģiju parks</v>
      </c>
      <c r="E5" s="855"/>
      <c r="F5" s="855"/>
      <c r="G5" s="855"/>
      <c r="H5" s="855"/>
      <c r="I5" s="855"/>
    </row>
    <row r="6" spans="2:9" ht="15">
      <c r="B6" s="5"/>
      <c r="C6" s="5"/>
    </row>
    <row r="7" spans="2:9" ht="14.25" customHeight="1">
      <c r="B7" s="827" t="s">
        <v>4</v>
      </c>
      <c r="C7" s="828"/>
      <c r="D7" s="833" t="s">
        <v>6</v>
      </c>
      <c r="E7" s="834"/>
      <c r="F7" s="830" t="s">
        <v>7</v>
      </c>
      <c r="G7" s="831" t="s">
        <v>8</v>
      </c>
      <c r="H7" s="17"/>
      <c r="I7" s="18"/>
    </row>
    <row r="8" spans="2:9" ht="59.25" customHeight="1">
      <c r="B8" s="827"/>
      <c r="C8" s="829"/>
      <c r="D8" s="835"/>
      <c r="E8" s="836"/>
      <c r="F8" s="830"/>
      <c r="G8" s="831"/>
      <c r="H8" s="17"/>
      <c r="I8" s="18"/>
    </row>
    <row r="9" spans="2:9" ht="15.6" customHeight="1">
      <c r="B9" s="22"/>
      <c r="C9" s="23">
        <v>0</v>
      </c>
      <c r="D9" s="837" t="s">
        <v>1238</v>
      </c>
      <c r="E9" s="838"/>
      <c r="F9" s="24"/>
      <c r="G9" s="25"/>
      <c r="H9" s="17"/>
      <c r="I9" s="18"/>
    </row>
    <row r="10" spans="2:9" ht="15.75">
      <c r="B10" s="30"/>
      <c r="C10" s="36"/>
      <c r="D10" s="32" t="s">
        <v>1143</v>
      </c>
      <c r="E10" s="31"/>
      <c r="F10" s="29"/>
      <c r="G10" s="33"/>
      <c r="H10" s="17"/>
      <c r="I10" s="18"/>
    </row>
    <row r="11" spans="2:9" ht="15.75">
      <c r="B11" s="30"/>
      <c r="C11" s="36"/>
      <c r="D11" s="32" t="s">
        <v>1144</v>
      </c>
      <c r="E11" s="31"/>
      <c r="F11" s="29"/>
      <c r="G11" s="33"/>
      <c r="H11" s="17"/>
      <c r="I11" s="18"/>
    </row>
    <row r="12" spans="2:9" ht="238.15" customHeight="1">
      <c r="B12" s="30">
        <v>1</v>
      </c>
      <c r="C12" s="36"/>
      <c r="D12" s="42" t="s">
        <v>1145</v>
      </c>
      <c r="E12" s="43" t="s">
        <v>1146</v>
      </c>
      <c r="F12" s="44" t="s">
        <v>44</v>
      </c>
      <c r="G12" s="33">
        <v>1</v>
      </c>
      <c r="H12" s="17"/>
      <c r="I12" s="18"/>
    </row>
    <row r="13" spans="2:9" ht="15">
      <c r="B13" s="30">
        <v>2</v>
      </c>
      <c r="C13" s="36"/>
      <c r="D13" s="45" t="s">
        <v>1147</v>
      </c>
      <c r="E13" s="43" t="s">
        <v>1148</v>
      </c>
      <c r="F13" s="44" t="s">
        <v>26</v>
      </c>
      <c r="G13" s="33">
        <v>1</v>
      </c>
      <c r="H13" s="17"/>
      <c r="I13" s="18"/>
    </row>
    <row r="14" spans="2:9" ht="15">
      <c r="B14" s="30">
        <v>3</v>
      </c>
      <c r="C14" s="36"/>
      <c r="D14" s="45" t="s">
        <v>1149</v>
      </c>
      <c r="E14" s="43" t="s">
        <v>1150</v>
      </c>
      <c r="F14" s="44" t="s">
        <v>26</v>
      </c>
      <c r="G14" s="33">
        <v>1</v>
      </c>
      <c r="H14" s="17"/>
      <c r="I14" s="18"/>
    </row>
    <row r="15" spans="2:9" ht="15">
      <c r="B15" s="30">
        <v>4</v>
      </c>
      <c r="C15" s="36"/>
      <c r="D15" s="45" t="s">
        <v>1151</v>
      </c>
      <c r="E15" s="43" t="s">
        <v>1152</v>
      </c>
      <c r="F15" s="44" t="s">
        <v>26</v>
      </c>
      <c r="G15" s="33">
        <v>3</v>
      </c>
      <c r="H15" s="17"/>
      <c r="I15" s="18"/>
    </row>
    <row r="16" spans="2:9" ht="15">
      <c r="B16" s="30">
        <v>5</v>
      </c>
      <c r="C16" s="36"/>
      <c r="D16" s="45" t="s">
        <v>1153</v>
      </c>
      <c r="E16" s="43" t="s">
        <v>1154</v>
      </c>
      <c r="F16" s="44" t="s">
        <v>26</v>
      </c>
      <c r="G16" s="33">
        <v>1</v>
      </c>
      <c r="H16" s="17"/>
      <c r="I16" s="18"/>
    </row>
    <row r="17" spans="2:9" ht="15">
      <c r="B17" s="30">
        <v>6</v>
      </c>
      <c r="C17" s="36"/>
      <c r="D17" s="45" t="s">
        <v>1155</v>
      </c>
      <c r="E17" s="43" t="s">
        <v>1156</v>
      </c>
      <c r="F17" s="44" t="s">
        <v>26</v>
      </c>
      <c r="G17" s="33">
        <v>1</v>
      </c>
      <c r="H17" s="17"/>
      <c r="I17" s="18"/>
    </row>
    <row r="18" spans="2:9" ht="15">
      <c r="B18" s="30">
        <v>7</v>
      </c>
      <c r="C18" s="36"/>
      <c r="D18" s="45" t="s">
        <v>1157</v>
      </c>
      <c r="E18" s="43" t="s">
        <v>1158</v>
      </c>
      <c r="F18" s="44" t="s">
        <v>26</v>
      </c>
      <c r="G18" s="33">
        <v>4</v>
      </c>
      <c r="H18" s="17"/>
      <c r="I18" s="18"/>
    </row>
    <row r="19" spans="2:9" ht="15">
      <c r="B19" s="30">
        <v>8</v>
      </c>
      <c r="C19" s="36"/>
      <c r="D19" s="45" t="s">
        <v>1159</v>
      </c>
      <c r="E19" s="43" t="s">
        <v>1160</v>
      </c>
      <c r="F19" s="44" t="s">
        <v>26</v>
      </c>
      <c r="G19" s="33">
        <v>2</v>
      </c>
      <c r="H19" s="17"/>
      <c r="I19" s="18"/>
    </row>
    <row r="20" spans="2:9" ht="15">
      <c r="B20" s="30">
        <v>9</v>
      </c>
      <c r="C20" s="36"/>
      <c r="D20" s="45" t="s">
        <v>1161</v>
      </c>
      <c r="E20" s="43" t="s">
        <v>1162</v>
      </c>
      <c r="F20" s="44" t="s">
        <v>26</v>
      </c>
      <c r="G20" s="33">
        <v>4</v>
      </c>
      <c r="H20" s="17"/>
      <c r="I20" s="18"/>
    </row>
    <row r="21" spans="2:9" ht="25.5">
      <c r="B21" s="46">
        <v>10</v>
      </c>
      <c r="C21" s="47"/>
      <c r="D21" s="48" t="s">
        <v>1720</v>
      </c>
      <c r="E21" s="49" t="s">
        <v>1721</v>
      </c>
      <c r="F21" s="50" t="s">
        <v>26</v>
      </c>
      <c r="G21" s="51">
        <v>1</v>
      </c>
      <c r="H21" s="17"/>
      <c r="I21" s="18"/>
    </row>
    <row r="22" spans="2:9" ht="25.5">
      <c r="B22" s="30">
        <v>11</v>
      </c>
      <c r="C22" s="47"/>
      <c r="D22" s="48" t="s">
        <v>1722</v>
      </c>
      <c r="E22" s="49" t="s">
        <v>1723</v>
      </c>
      <c r="F22" s="50" t="s">
        <v>26</v>
      </c>
      <c r="G22" s="51">
        <v>1</v>
      </c>
      <c r="H22" s="17"/>
      <c r="I22" s="18"/>
    </row>
    <row r="23" spans="2:9" ht="15">
      <c r="B23" s="30">
        <v>12</v>
      </c>
      <c r="C23" s="36"/>
      <c r="D23" s="45" t="s">
        <v>1163</v>
      </c>
      <c r="E23" s="43" t="s">
        <v>1164</v>
      </c>
      <c r="F23" s="44" t="s">
        <v>26</v>
      </c>
      <c r="G23" s="33">
        <v>1</v>
      </c>
      <c r="H23" s="17"/>
      <c r="I23" s="18"/>
    </row>
    <row r="24" spans="2:9" ht="25.5">
      <c r="B24" s="46">
        <v>13</v>
      </c>
      <c r="C24" s="36"/>
      <c r="D24" s="45" t="s">
        <v>1165</v>
      </c>
      <c r="E24" s="52" t="s">
        <v>1166</v>
      </c>
      <c r="F24" s="44" t="s">
        <v>26</v>
      </c>
      <c r="G24" s="33">
        <v>4</v>
      </c>
      <c r="H24" s="17"/>
      <c r="I24" s="18"/>
    </row>
    <row r="25" spans="2:9" ht="15">
      <c r="B25" s="30">
        <v>14</v>
      </c>
      <c r="C25" s="36"/>
      <c r="D25" s="42" t="s">
        <v>1167</v>
      </c>
      <c r="E25" s="43"/>
      <c r="F25" s="44" t="s">
        <v>44</v>
      </c>
      <c r="G25" s="33">
        <v>1</v>
      </c>
      <c r="H25" s="17"/>
      <c r="I25" s="18"/>
    </row>
    <row r="26" spans="2:9" ht="15">
      <c r="B26" s="30">
        <v>15</v>
      </c>
      <c r="C26" s="36"/>
      <c r="D26" s="42" t="s">
        <v>1168</v>
      </c>
      <c r="E26" s="43"/>
      <c r="F26" s="44" t="s">
        <v>44</v>
      </c>
      <c r="G26" s="33">
        <v>1</v>
      </c>
      <c r="H26" s="17"/>
      <c r="I26" s="18"/>
    </row>
    <row r="27" spans="2:9" ht="15">
      <c r="B27" s="46">
        <v>16</v>
      </c>
      <c r="C27" s="36"/>
      <c r="D27" s="42" t="s">
        <v>1169</v>
      </c>
      <c r="E27" s="43"/>
      <c r="F27" s="44" t="s">
        <v>44</v>
      </c>
      <c r="G27" s="33">
        <v>4</v>
      </c>
      <c r="H27" s="17"/>
      <c r="I27" s="18"/>
    </row>
    <row r="28" spans="2:9" ht="15">
      <c r="B28" s="30">
        <v>17</v>
      </c>
      <c r="C28" s="36"/>
      <c r="D28" s="42" t="s">
        <v>1170</v>
      </c>
      <c r="E28" s="43"/>
      <c r="F28" s="44" t="s">
        <v>44</v>
      </c>
      <c r="G28" s="33">
        <v>3</v>
      </c>
      <c r="H28" s="17"/>
      <c r="I28" s="18"/>
    </row>
    <row r="29" spans="2:9" ht="15">
      <c r="B29" s="30">
        <v>18</v>
      </c>
      <c r="C29" s="36"/>
      <c r="D29" s="42" t="s">
        <v>1171</v>
      </c>
      <c r="E29" s="43"/>
      <c r="F29" s="44" t="s">
        <v>44</v>
      </c>
      <c r="G29" s="33">
        <v>1</v>
      </c>
      <c r="H29" s="17"/>
      <c r="I29" s="18"/>
    </row>
    <row r="30" spans="2:9" ht="15">
      <c r="B30" s="46">
        <v>19</v>
      </c>
      <c r="C30" s="36"/>
      <c r="D30" s="42" t="s">
        <v>1172</v>
      </c>
      <c r="E30" s="43"/>
      <c r="F30" s="44" t="s">
        <v>44</v>
      </c>
      <c r="G30" s="33">
        <v>1</v>
      </c>
      <c r="H30" s="17"/>
      <c r="I30" s="18"/>
    </row>
    <row r="31" spans="2:9" ht="25.5">
      <c r="B31" s="30">
        <v>20</v>
      </c>
      <c r="C31" s="36"/>
      <c r="D31" s="42" t="s">
        <v>1173</v>
      </c>
      <c r="E31" s="43"/>
      <c r="F31" s="44" t="s">
        <v>44</v>
      </c>
      <c r="G31" s="33">
        <v>1</v>
      </c>
      <c r="H31" s="17"/>
      <c r="I31" s="18"/>
    </row>
    <row r="32" spans="2:9" ht="15">
      <c r="B32" s="30">
        <v>21</v>
      </c>
      <c r="C32" s="36"/>
      <c r="D32" s="42" t="s">
        <v>1174</v>
      </c>
      <c r="E32" s="43"/>
      <c r="F32" s="44" t="s">
        <v>44</v>
      </c>
      <c r="G32" s="33">
        <v>1</v>
      </c>
      <c r="H32" s="17"/>
      <c r="I32" s="18"/>
    </row>
    <row r="33" spans="2:9" ht="15">
      <c r="B33" s="30"/>
      <c r="C33" s="36"/>
      <c r="D33" s="32" t="s">
        <v>1175</v>
      </c>
      <c r="E33" s="53"/>
      <c r="F33" s="33"/>
      <c r="G33" s="33"/>
      <c r="H33" s="17"/>
      <c r="I33" s="18"/>
    </row>
    <row r="34" spans="2:9" ht="15">
      <c r="B34" s="30">
        <v>22</v>
      </c>
      <c r="C34" s="36"/>
      <c r="D34" s="45" t="s">
        <v>1176</v>
      </c>
      <c r="E34" s="53" t="s">
        <v>1177</v>
      </c>
      <c r="F34" s="44" t="s">
        <v>26</v>
      </c>
      <c r="G34" s="33">
        <v>1</v>
      </c>
      <c r="H34" s="17"/>
      <c r="I34" s="18"/>
    </row>
    <row r="35" spans="2:9" ht="15">
      <c r="B35" s="30">
        <v>23</v>
      </c>
      <c r="C35" s="36"/>
      <c r="D35" s="45" t="s">
        <v>1178</v>
      </c>
      <c r="E35" s="53" t="s">
        <v>1179</v>
      </c>
      <c r="F35" s="44" t="s">
        <v>26</v>
      </c>
      <c r="G35" s="33">
        <v>3</v>
      </c>
      <c r="H35" s="17"/>
      <c r="I35" s="18"/>
    </row>
    <row r="36" spans="2:9" ht="30.6" customHeight="1">
      <c r="B36" s="30">
        <v>24</v>
      </c>
      <c r="C36" s="36"/>
      <c r="D36" s="45" t="s">
        <v>1180</v>
      </c>
      <c r="E36" s="53" t="s">
        <v>1181</v>
      </c>
      <c r="F36" s="44" t="s">
        <v>26</v>
      </c>
      <c r="G36" s="33">
        <v>1</v>
      </c>
      <c r="H36" s="17"/>
      <c r="I36" s="18"/>
    </row>
    <row r="37" spans="2:9" ht="25.5">
      <c r="B37" s="30">
        <v>25</v>
      </c>
      <c r="C37" s="36"/>
      <c r="D37" s="45" t="s">
        <v>1182</v>
      </c>
      <c r="E37" s="53" t="s">
        <v>1183</v>
      </c>
      <c r="F37" s="44" t="s">
        <v>26</v>
      </c>
      <c r="G37" s="33">
        <v>10</v>
      </c>
      <c r="H37" s="17"/>
      <c r="I37" s="18"/>
    </row>
    <row r="38" spans="2:9" ht="15">
      <c r="B38" s="30">
        <v>26</v>
      </c>
      <c r="C38" s="36"/>
      <c r="D38" s="45" t="s">
        <v>1184</v>
      </c>
      <c r="E38" s="53"/>
      <c r="F38" s="44" t="s">
        <v>26</v>
      </c>
      <c r="G38" s="33">
        <v>2</v>
      </c>
      <c r="H38" s="17"/>
      <c r="I38" s="18"/>
    </row>
    <row r="39" spans="2:9" ht="15">
      <c r="B39" s="30">
        <v>27</v>
      </c>
      <c r="C39" s="36"/>
      <c r="D39" s="54" t="s">
        <v>1185</v>
      </c>
      <c r="E39" s="53"/>
      <c r="F39" s="44" t="s">
        <v>44</v>
      </c>
      <c r="G39" s="33">
        <v>1</v>
      </c>
      <c r="H39" s="17"/>
      <c r="I39" s="18"/>
    </row>
    <row r="40" spans="2:9" ht="15">
      <c r="B40" s="30"/>
      <c r="C40" s="36"/>
      <c r="D40" s="32" t="s">
        <v>1144</v>
      </c>
      <c r="E40" s="53"/>
      <c r="F40" s="33"/>
      <c r="G40" s="33"/>
      <c r="H40" s="17"/>
      <c r="I40" s="18"/>
    </row>
    <row r="41" spans="2:9" ht="201.6" customHeight="1">
      <c r="B41" s="30">
        <v>28</v>
      </c>
      <c r="C41" s="36"/>
      <c r="D41" s="42" t="s">
        <v>1186</v>
      </c>
      <c r="E41" s="43" t="s">
        <v>1187</v>
      </c>
      <c r="F41" s="44" t="s">
        <v>44</v>
      </c>
      <c r="G41" s="33">
        <v>1</v>
      </c>
      <c r="H41" s="17"/>
      <c r="I41" s="18"/>
    </row>
    <row r="42" spans="2:9" ht="25.5">
      <c r="B42" s="30">
        <v>29</v>
      </c>
      <c r="C42" s="36"/>
      <c r="D42" s="45" t="s">
        <v>1188</v>
      </c>
      <c r="E42" s="43" t="s">
        <v>1189</v>
      </c>
      <c r="F42" s="44" t="s">
        <v>26</v>
      </c>
      <c r="G42" s="33">
        <v>1</v>
      </c>
      <c r="H42" s="17"/>
      <c r="I42" s="18"/>
    </row>
    <row r="43" spans="2:9" ht="15">
      <c r="B43" s="30">
        <v>30</v>
      </c>
      <c r="C43" s="36"/>
      <c r="D43" s="45" t="s">
        <v>1190</v>
      </c>
      <c r="E43" s="43" t="s">
        <v>1191</v>
      </c>
      <c r="F43" s="44" t="s">
        <v>26</v>
      </c>
      <c r="G43" s="33">
        <v>1</v>
      </c>
      <c r="H43" s="17"/>
      <c r="I43" s="18"/>
    </row>
    <row r="44" spans="2:9" ht="15">
      <c r="B44" s="30">
        <v>31</v>
      </c>
      <c r="C44" s="36"/>
      <c r="D44" s="45" t="s">
        <v>1192</v>
      </c>
      <c r="E44" s="43" t="s">
        <v>1193</v>
      </c>
      <c r="F44" s="44" t="s">
        <v>26</v>
      </c>
      <c r="G44" s="33">
        <v>2</v>
      </c>
      <c r="H44" s="17"/>
      <c r="I44" s="18"/>
    </row>
    <row r="45" spans="2:9" ht="25.5">
      <c r="B45" s="30">
        <v>32</v>
      </c>
      <c r="C45" s="36"/>
      <c r="D45" s="45" t="s">
        <v>1194</v>
      </c>
      <c r="E45" s="43" t="s">
        <v>1195</v>
      </c>
      <c r="F45" s="44" t="s">
        <v>26</v>
      </c>
      <c r="G45" s="33">
        <v>2</v>
      </c>
      <c r="H45" s="17"/>
      <c r="I45" s="18"/>
    </row>
    <row r="46" spans="2:9" ht="15">
      <c r="B46" s="30">
        <v>33</v>
      </c>
      <c r="C46" s="36"/>
      <c r="D46" s="45" t="s">
        <v>1196</v>
      </c>
      <c r="E46" s="43" t="s">
        <v>1197</v>
      </c>
      <c r="F46" s="44" t="s">
        <v>26</v>
      </c>
      <c r="G46" s="33">
        <v>1</v>
      </c>
      <c r="H46" s="17"/>
      <c r="I46" s="18"/>
    </row>
    <row r="47" spans="2:9" ht="15">
      <c r="B47" s="30">
        <v>34</v>
      </c>
      <c r="C47" s="36"/>
      <c r="D47" s="45" t="s">
        <v>1198</v>
      </c>
      <c r="E47" s="43" t="s">
        <v>1199</v>
      </c>
      <c r="F47" s="44" t="s">
        <v>26</v>
      </c>
      <c r="G47" s="33">
        <v>1</v>
      </c>
      <c r="H47" s="17"/>
      <c r="I47" s="18"/>
    </row>
    <row r="48" spans="2:9" ht="38.25">
      <c r="B48" s="30">
        <v>35</v>
      </c>
      <c r="C48" s="36"/>
      <c r="D48" s="45" t="s">
        <v>1200</v>
      </c>
      <c r="E48" s="43" t="s">
        <v>1201</v>
      </c>
      <c r="F48" s="44" t="s">
        <v>44</v>
      </c>
      <c r="G48" s="33">
        <v>1</v>
      </c>
      <c r="H48" s="17"/>
      <c r="I48" s="18"/>
    </row>
    <row r="49" spans="2:9" s="28" customFormat="1" ht="25.5">
      <c r="B49" s="30">
        <v>36</v>
      </c>
      <c r="C49" s="36"/>
      <c r="D49" s="45" t="s">
        <v>1724</v>
      </c>
      <c r="E49" s="55" t="s">
        <v>1725</v>
      </c>
      <c r="F49" s="44" t="s">
        <v>26</v>
      </c>
      <c r="G49" s="33">
        <v>1</v>
      </c>
      <c r="H49" s="26"/>
      <c r="I49" s="27"/>
    </row>
    <row r="50" spans="2:9" ht="15">
      <c r="B50" s="30">
        <v>37</v>
      </c>
      <c r="C50" s="36"/>
      <c r="D50" s="42" t="s">
        <v>1167</v>
      </c>
      <c r="E50" s="43"/>
      <c r="F50" s="44" t="s">
        <v>44</v>
      </c>
      <c r="G50" s="33">
        <v>1</v>
      </c>
      <c r="H50" s="17"/>
      <c r="I50" s="18"/>
    </row>
    <row r="51" spans="2:9" ht="15">
      <c r="B51" s="30">
        <v>38</v>
      </c>
      <c r="C51" s="36"/>
      <c r="D51" s="42" t="s">
        <v>1202</v>
      </c>
      <c r="E51" s="43"/>
      <c r="F51" s="44" t="s">
        <v>44</v>
      </c>
      <c r="G51" s="33">
        <v>1</v>
      </c>
      <c r="H51" s="17"/>
      <c r="I51" s="18"/>
    </row>
    <row r="52" spans="2:9" ht="15">
      <c r="B52" s="30"/>
      <c r="C52" s="36"/>
      <c r="D52" s="32" t="s">
        <v>1144</v>
      </c>
      <c r="E52" s="53"/>
      <c r="F52" s="33"/>
      <c r="G52" s="33"/>
      <c r="H52" s="17"/>
      <c r="I52" s="18"/>
    </row>
    <row r="53" spans="2:9" ht="191.45" customHeight="1">
      <c r="B53" s="30">
        <v>39</v>
      </c>
      <c r="C53" s="36"/>
      <c r="D53" s="42" t="s">
        <v>1186</v>
      </c>
      <c r="E53" s="43" t="s">
        <v>1187</v>
      </c>
      <c r="F53" s="44" t="s">
        <v>44</v>
      </c>
      <c r="G53" s="33">
        <v>1</v>
      </c>
      <c r="H53" s="17"/>
      <c r="I53" s="18"/>
    </row>
    <row r="54" spans="2:9" ht="25.5">
      <c r="B54" s="30">
        <v>40</v>
      </c>
      <c r="C54" s="36"/>
      <c r="D54" s="45" t="s">
        <v>1188</v>
      </c>
      <c r="E54" s="43" t="s">
        <v>1189</v>
      </c>
      <c r="F54" s="44" t="s">
        <v>26</v>
      </c>
      <c r="G54" s="33">
        <v>1</v>
      </c>
      <c r="H54" s="17"/>
      <c r="I54" s="18"/>
    </row>
    <row r="55" spans="2:9" ht="15">
      <c r="B55" s="30">
        <v>41</v>
      </c>
      <c r="C55" s="36"/>
      <c r="D55" s="45" t="s">
        <v>1190</v>
      </c>
      <c r="E55" s="43" t="s">
        <v>1191</v>
      </c>
      <c r="F55" s="44" t="s">
        <v>26</v>
      </c>
      <c r="G55" s="33">
        <v>1</v>
      </c>
      <c r="H55" s="17"/>
      <c r="I55" s="18"/>
    </row>
    <row r="56" spans="2:9" ht="15">
      <c r="B56" s="30">
        <v>42</v>
      </c>
      <c r="C56" s="36"/>
      <c r="D56" s="45" t="s">
        <v>1192</v>
      </c>
      <c r="E56" s="43" t="s">
        <v>1193</v>
      </c>
      <c r="F56" s="44" t="s">
        <v>26</v>
      </c>
      <c r="G56" s="33">
        <v>2</v>
      </c>
      <c r="H56" s="17"/>
      <c r="I56" s="18"/>
    </row>
    <row r="57" spans="2:9" ht="25.5">
      <c r="B57" s="30">
        <v>43</v>
      </c>
      <c r="C57" s="36"/>
      <c r="D57" s="45" t="s">
        <v>1194</v>
      </c>
      <c r="E57" s="43" t="s">
        <v>1195</v>
      </c>
      <c r="F57" s="44" t="s">
        <v>26</v>
      </c>
      <c r="G57" s="33">
        <v>2</v>
      </c>
      <c r="H57" s="17"/>
      <c r="I57" s="18"/>
    </row>
    <row r="58" spans="2:9" ht="15">
      <c r="B58" s="30">
        <v>44</v>
      </c>
      <c r="C58" s="36"/>
      <c r="D58" s="45" t="s">
        <v>1196</v>
      </c>
      <c r="E58" s="43" t="s">
        <v>1197</v>
      </c>
      <c r="F58" s="44" t="s">
        <v>26</v>
      </c>
      <c r="G58" s="33">
        <v>1</v>
      </c>
      <c r="H58" s="17"/>
      <c r="I58" s="18"/>
    </row>
    <row r="59" spans="2:9" ht="38.25">
      <c r="B59" s="30">
        <v>45</v>
      </c>
      <c r="C59" s="36"/>
      <c r="D59" s="45" t="s">
        <v>1200</v>
      </c>
      <c r="E59" s="43" t="s">
        <v>1201</v>
      </c>
      <c r="F59" s="44" t="s">
        <v>44</v>
      </c>
      <c r="G59" s="33">
        <v>1</v>
      </c>
      <c r="H59" s="17"/>
      <c r="I59" s="18"/>
    </row>
    <row r="60" spans="2:9" s="28" customFormat="1" ht="25.5">
      <c r="B60" s="30">
        <v>46</v>
      </c>
      <c r="C60" s="36"/>
      <c r="D60" s="45" t="s">
        <v>1724</v>
      </c>
      <c r="E60" s="55" t="s">
        <v>1725</v>
      </c>
      <c r="F60" s="44" t="s">
        <v>26</v>
      </c>
      <c r="G60" s="33">
        <v>1</v>
      </c>
      <c r="H60" s="26"/>
      <c r="I60" s="27"/>
    </row>
    <row r="61" spans="2:9" s="28" customFormat="1" ht="15">
      <c r="B61" s="30">
        <v>47</v>
      </c>
      <c r="C61" s="36"/>
      <c r="D61" s="42" t="s">
        <v>1167</v>
      </c>
      <c r="E61" s="43"/>
      <c r="F61" s="44" t="s">
        <v>44</v>
      </c>
      <c r="G61" s="33">
        <v>1</v>
      </c>
      <c r="H61" s="26"/>
      <c r="I61" s="27"/>
    </row>
    <row r="62" spans="2:9" s="28" customFormat="1" ht="15">
      <c r="B62" s="30">
        <v>48</v>
      </c>
      <c r="C62" s="36"/>
      <c r="D62" s="42" t="s">
        <v>1202</v>
      </c>
      <c r="E62" s="43"/>
      <c r="F62" s="44" t="s">
        <v>44</v>
      </c>
      <c r="G62" s="33">
        <v>1</v>
      </c>
      <c r="H62" s="26"/>
      <c r="I62" s="27"/>
    </row>
    <row r="63" spans="2:9" s="28" customFormat="1" ht="15">
      <c r="B63" s="30"/>
      <c r="C63" s="36"/>
      <c r="D63" s="32" t="s">
        <v>1203</v>
      </c>
      <c r="E63" s="53"/>
      <c r="F63" s="33"/>
      <c r="G63" s="33"/>
      <c r="H63" s="26"/>
      <c r="I63" s="27"/>
    </row>
    <row r="64" spans="2:9" s="28" customFormat="1" ht="25.5">
      <c r="B64" s="30">
        <v>49</v>
      </c>
      <c r="C64" s="36"/>
      <c r="D64" s="45" t="s">
        <v>1204</v>
      </c>
      <c r="E64" s="53" t="s">
        <v>1205</v>
      </c>
      <c r="F64" s="33" t="s">
        <v>19</v>
      </c>
      <c r="G64" s="33">
        <v>1220</v>
      </c>
      <c r="H64" s="26"/>
      <c r="I64" s="27"/>
    </row>
    <row r="65" spans="2:9" ht="15">
      <c r="B65" s="30">
        <v>50</v>
      </c>
      <c r="C65" s="36"/>
      <c r="D65" s="45" t="s">
        <v>1206</v>
      </c>
      <c r="E65" s="53" t="s">
        <v>1207</v>
      </c>
      <c r="F65" s="33" t="s">
        <v>19</v>
      </c>
      <c r="G65" s="33">
        <v>1470</v>
      </c>
      <c r="H65" s="17"/>
      <c r="I65" s="18"/>
    </row>
    <row r="66" spans="2:9" ht="15">
      <c r="B66" s="30">
        <v>51</v>
      </c>
      <c r="C66" s="36"/>
      <c r="D66" s="45" t="s">
        <v>1208</v>
      </c>
      <c r="E66" s="53" t="s">
        <v>1209</v>
      </c>
      <c r="F66" s="33" t="s">
        <v>19</v>
      </c>
      <c r="G66" s="33">
        <v>450</v>
      </c>
      <c r="H66" s="17"/>
      <c r="I66" s="18"/>
    </row>
    <row r="67" spans="2:9" ht="15">
      <c r="B67" s="30">
        <v>52</v>
      </c>
      <c r="C67" s="36"/>
      <c r="D67" s="45" t="s">
        <v>1210</v>
      </c>
      <c r="E67" s="53" t="s">
        <v>1211</v>
      </c>
      <c r="F67" s="33" t="s">
        <v>19</v>
      </c>
      <c r="G67" s="33">
        <v>260</v>
      </c>
      <c r="H67" s="17"/>
      <c r="I67" s="18"/>
    </row>
    <row r="68" spans="2:9" ht="15">
      <c r="B68" s="30">
        <v>53</v>
      </c>
      <c r="C68" s="36"/>
      <c r="D68" s="45" t="s">
        <v>1210</v>
      </c>
      <c r="E68" s="53" t="s">
        <v>1212</v>
      </c>
      <c r="F68" s="33" t="s">
        <v>19</v>
      </c>
      <c r="G68" s="33">
        <v>230</v>
      </c>
      <c r="H68" s="17"/>
      <c r="I68" s="18"/>
    </row>
    <row r="69" spans="2:9" ht="15">
      <c r="B69" s="30">
        <v>54</v>
      </c>
      <c r="C69" s="36"/>
      <c r="D69" s="45" t="s">
        <v>1210</v>
      </c>
      <c r="E69" s="53" t="s">
        <v>1213</v>
      </c>
      <c r="F69" s="33" t="s">
        <v>19</v>
      </c>
      <c r="G69" s="33">
        <v>1100</v>
      </c>
      <c r="H69" s="17"/>
      <c r="I69" s="18"/>
    </row>
    <row r="70" spans="2:9" ht="15">
      <c r="B70" s="30">
        <v>55</v>
      </c>
      <c r="C70" s="36"/>
      <c r="D70" s="45" t="s">
        <v>1210</v>
      </c>
      <c r="E70" s="53" t="s">
        <v>1214</v>
      </c>
      <c r="F70" s="33" t="s">
        <v>19</v>
      </c>
      <c r="G70" s="33">
        <v>630</v>
      </c>
      <c r="H70" s="17"/>
      <c r="I70" s="18"/>
    </row>
    <row r="71" spans="2:9" ht="15">
      <c r="B71" s="30">
        <v>56</v>
      </c>
      <c r="C71" s="36"/>
      <c r="D71" s="45" t="s">
        <v>1210</v>
      </c>
      <c r="E71" s="53" t="s">
        <v>1215</v>
      </c>
      <c r="F71" s="33" t="s">
        <v>19</v>
      </c>
      <c r="G71" s="33">
        <v>60</v>
      </c>
      <c r="H71" s="17"/>
      <c r="I71" s="18"/>
    </row>
    <row r="72" spans="2:9" ht="15">
      <c r="B72" s="30">
        <v>57</v>
      </c>
      <c r="C72" s="36"/>
      <c r="D72" s="45" t="s">
        <v>1216</v>
      </c>
      <c r="E72" s="53" t="s">
        <v>1217</v>
      </c>
      <c r="F72" s="33" t="s">
        <v>19</v>
      </c>
      <c r="G72" s="33">
        <v>630</v>
      </c>
      <c r="H72" s="17"/>
      <c r="I72" s="18"/>
    </row>
    <row r="73" spans="2:9" ht="25.5">
      <c r="B73" s="30">
        <v>58</v>
      </c>
      <c r="C73" s="36"/>
      <c r="D73" s="45" t="s">
        <v>1218</v>
      </c>
      <c r="E73" s="53" t="s">
        <v>1219</v>
      </c>
      <c r="F73" s="44" t="s">
        <v>44</v>
      </c>
      <c r="G73" s="33">
        <v>1</v>
      </c>
      <c r="H73" s="17"/>
      <c r="I73" s="18"/>
    </row>
    <row r="74" spans="2:9" ht="25.5">
      <c r="B74" s="30">
        <v>59</v>
      </c>
      <c r="C74" s="36"/>
      <c r="D74" s="45" t="s">
        <v>1220</v>
      </c>
      <c r="E74" s="53" t="s">
        <v>1221</v>
      </c>
      <c r="F74" s="44" t="s">
        <v>44</v>
      </c>
      <c r="G74" s="33">
        <v>1</v>
      </c>
      <c r="H74" s="17"/>
      <c r="I74" s="18"/>
    </row>
    <row r="75" spans="2:9" ht="25.5">
      <c r="B75" s="30">
        <v>60</v>
      </c>
      <c r="C75" s="36"/>
      <c r="D75" s="54" t="s">
        <v>1222</v>
      </c>
      <c r="E75" s="53"/>
      <c r="F75" s="44" t="s">
        <v>44</v>
      </c>
      <c r="G75" s="33">
        <v>1</v>
      </c>
      <c r="H75" s="17"/>
      <c r="I75" s="18"/>
    </row>
    <row r="76" spans="2:9" ht="25.5">
      <c r="B76" s="30">
        <v>61</v>
      </c>
      <c r="C76" s="36"/>
      <c r="D76" s="54" t="s">
        <v>1223</v>
      </c>
      <c r="E76" s="53"/>
      <c r="F76" s="44" t="s">
        <v>44</v>
      </c>
      <c r="G76" s="33">
        <v>1</v>
      </c>
      <c r="H76" s="17"/>
      <c r="I76" s="18"/>
    </row>
    <row r="77" spans="2:9" ht="15">
      <c r="B77" s="30">
        <v>62</v>
      </c>
      <c r="C77" s="36"/>
      <c r="D77" s="54" t="s">
        <v>1224</v>
      </c>
      <c r="E77" s="53"/>
      <c r="F77" s="44" t="s">
        <v>44</v>
      </c>
      <c r="G77" s="33">
        <v>1</v>
      </c>
      <c r="H77" s="17"/>
      <c r="I77" s="18"/>
    </row>
    <row r="78" spans="2:9" ht="25.5">
      <c r="B78" s="30">
        <v>63</v>
      </c>
      <c r="C78" s="36"/>
      <c r="D78" s="45" t="s">
        <v>1225</v>
      </c>
      <c r="E78" s="53" t="s">
        <v>1226</v>
      </c>
      <c r="F78" s="33" t="s">
        <v>19</v>
      </c>
      <c r="G78" s="33">
        <v>20</v>
      </c>
      <c r="H78" s="17"/>
      <c r="I78" s="18"/>
    </row>
    <row r="79" spans="2:9" ht="15">
      <c r="B79" s="30">
        <v>64</v>
      </c>
      <c r="C79" s="36"/>
      <c r="D79" s="56" t="s">
        <v>1227</v>
      </c>
      <c r="E79" s="53"/>
      <c r="F79" s="44" t="s">
        <v>44</v>
      </c>
      <c r="G79" s="33">
        <v>1</v>
      </c>
      <c r="H79" s="17"/>
      <c r="I79" s="18"/>
    </row>
    <row r="80" spans="2:9" ht="15">
      <c r="B80" s="30">
        <v>65</v>
      </c>
      <c r="C80" s="36"/>
      <c r="D80" s="54" t="s">
        <v>1228</v>
      </c>
      <c r="E80" s="53"/>
      <c r="F80" s="44" t="s">
        <v>44</v>
      </c>
      <c r="G80" s="33">
        <v>1</v>
      </c>
      <c r="H80" s="17"/>
      <c r="I80" s="18"/>
    </row>
    <row r="81" spans="2:9" ht="15">
      <c r="B81" s="30">
        <v>66</v>
      </c>
      <c r="C81" s="36"/>
      <c r="D81" s="54" t="s">
        <v>1229</v>
      </c>
      <c r="E81" s="53"/>
      <c r="F81" s="44" t="s">
        <v>44</v>
      </c>
      <c r="G81" s="33">
        <v>1</v>
      </c>
      <c r="H81" s="17"/>
      <c r="I81" s="18"/>
    </row>
    <row r="82" spans="2:9" ht="15">
      <c r="B82" s="30">
        <v>67</v>
      </c>
      <c r="C82" s="36"/>
      <c r="D82" s="54" t="s">
        <v>1230</v>
      </c>
      <c r="E82" s="53"/>
      <c r="F82" s="44" t="s">
        <v>44</v>
      </c>
      <c r="G82" s="33">
        <v>1</v>
      </c>
      <c r="H82" s="17"/>
      <c r="I82" s="18"/>
    </row>
    <row r="83" spans="2:9" ht="15">
      <c r="B83" s="30"/>
      <c r="C83" s="36"/>
      <c r="D83" s="32" t="s">
        <v>1231</v>
      </c>
      <c r="E83" s="53"/>
      <c r="F83" s="33"/>
      <c r="G83" s="33"/>
      <c r="H83" s="17"/>
      <c r="I83" s="18"/>
    </row>
    <row r="84" spans="2:9" s="28" customFormat="1" ht="89.25">
      <c r="B84" s="30">
        <v>68</v>
      </c>
      <c r="C84" s="36"/>
      <c r="D84" s="54" t="s">
        <v>1726</v>
      </c>
      <c r="E84" s="57"/>
      <c r="F84" s="44" t="s">
        <v>44</v>
      </c>
      <c r="G84" s="33">
        <v>1</v>
      </c>
      <c r="H84" s="26"/>
      <c r="I84" s="27"/>
    </row>
    <row r="85" spans="2:9" ht="15">
      <c r="B85" s="30"/>
      <c r="C85" s="36"/>
      <c r="D85" s="32" t="s">
        <v>1232</v>
      </c>
      <c r="E85" s="53"/>
      <c r="F85" s="33"/>
      <c r="G85" s="33"/>
      <c r="H85" s="17"/>
      <c r="I85" s="18"/>
    </row>
    <row r="86" spans="2:9" ht="15">
      <c r="B86" s="30">
        <v>69</v>
      </c>
      <c r="C86" s="36"/>
      <c r="D86" s="54" t="s">
        <v>1233</v>
      </c>
      <c r="E86" s="57"/>
      <c r="F86" s="44" t="s">
        <v>44</v>
      </c>
      <c r="G86" s="33">
        <v>1</v>
      </c>
      <c r="H86" s="17"/>
      <c r="I86" s="18"/>
    </row>
    <row r="87" spans="2:9" ht="25.5">
      <c r="B87" s="30">
        <v>70</v>
      </c>
      <c r="C87" s="36"/>
      <c r="D87" s="54" t="s">
        <v>1234</v>
      </c>
      <c r="E87" s="57"/>
      <c r="F87" s="44" t="s">
        <v>44</v>
      </c>
      <c r="G87" s="33">
        <v>1</v>
      </c>
      <c r="H87" s="17"/>
      <c r="I87" s="18"/>
    </row>
    <row r="88" spans="2:9" ht="15">
      <c r="B88" s="30">
        <v>71</v>
      </c>
      <c r="C88" s="36"/>
      <c r="D88" s="54" t="s">
        <v>1235</v>
      </c>
      <c r="E88" s="57"/>
      <c r="F88" s="44" t="s">
        <v>44</v>
      </c>
      <c r="G88" s="33">
        <v>1</v>
      </c>
      <c r="H88" s="17"/>
      <c r="I88" s="18"/>
    </row>
    <row r="89" spans="2:9" ht="15">
      <c r="B89" s="30">
        <v>72</v>
      </c>
      <c r="C89" s="36"/>
      <c r="D89" s="54" t="s">
        <v>1236</v>
      </c>
      <c r="E89" s="57"/>
      <c r="F89" s="44" t="s">
        <v>44</v>
      </c>
      <c r="G89" s="33">
        <v>1</v>
      </c>
      <c r="H89" s="17"/>
      <c r="I89" s="18"/>
    </row>
    <row r="90" spans="2:9" s="6" customFormat="1" ht="15">
      <c r="B90" s="30">
        <v>73</v>
      </c>
      <c r="C90" s="36"/>
      <c r="D90" s="54" t="s">
        <v>1237</v>
      </c>
      <c r="E90" s="57"/>
      <c r="F90" s="44" t="s">
        <v>44</v>
      </c>
      <c r="G90" s="33">
        <v>3</v>
      </c>
      <c r="H90" s="19"/>
      <c r="I90" s="20"/>
    </row>
    <row r="91" spans="2:9">
      <c r="B91" s="58"/>
      <c r="C91" s="59"/>
      <c r="D91" s="34"/>
      <c r="E91" s="34"/>
      <c r="F91" s="35"/>
      <c r="G91" s="60"/>
      <c r="H91" s="17"/>
      <c r="I91" s="18"/>
    </row>
    <row r="93" spans="2:9" s="8" customFormat="1" ht="12.75" customHeight="1">
      <c r="C93" s="9" t="str">
        <f>'1,1'!C22</f>
        <v>Piezīmes:</v>
      </c>
    </row>
    <row r="94" spans="2:9" s="8" customFormat="1" ht="45" customHeight="1">
      <c r="B94" s="83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832"/>
      <c r="D94" s="832"/>
      <c r="E94" s="832"/>
      <c r="F94" s="832"/>
      <c r="G94" s="832"/>
      <c r="H94" s="832"/>
      <c r="I94" s="832"/>
    </row>
  </sheetData>
  <mergeCells count="12">
    <mergeCell ref="B94:I94"/>
    <mergeCell ref="B7:B8"/>
    <mergeCell ref="C7:C8"/>
    <mergeCell ref="D7:E8"/>
    <mergeCell ref="F7:F8"/>
    <mergeCell ref="G7:G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sheetPr>
  <dimension ref="A1:I43"/>
  <sheetViews>
    <sheetView showZeros="0" view="pageBreakPreview" topLeftCell="A16" zoomScale="90" zoomScaleNormal="100" zoomScaleSheetLayoutView="90" workbookViewId="0">
      <selection activeCell="D15" sqref="D15"/>
    </sheetView>
  </sheetViews>
  <sheetFormatPr defaultColWidth="9.140625" defaultRowHeight="12.75"/>
  <cols>
    <col min="1" max="1" width="10.28515625" style="698" customWidth="1"/>
    <col min="2" max="2" width="12.7109375" style="698" customWidth="1"/>
    <col min="3" max="3" width="32.7109375" style="698" customWidth="1"/>
    <col min="4" max="4" width="10" style="698" customWidth="1"/>
    <col min="5" max="5" width="13.28515625" style="698" customWidth="1"/>
    <col min="6" max="6" width="13.7109375" style="698" customWidth="1"/>
    <col min="7" max="7" width="17.7109375" style="698" customWidth="1"/>
    <col min="8" max="8" width="12.85546875" style="698" customWidth="1"/>
    <col min="9" max="9" width="16" style="698" customWidth="1"/>
    <col min="10" max="16384" width="9.140625" style="698"/>
  </cols>
  <sheetData>
    <row r="1" spans="1:9">
      <c r="A1" s="711"/>
    </row>
    <row r="2" spans="1:9" ht="18" customHeight="1">
      <c r="A2" s="797" t="s">
        <v>1393</v>
      </c>
      <c r="B2" s="797"/>
      <c r="C2" s="797"/>
      <c r="D2" s="797"/>
      <c r="E2" s="797"/>
      <c r="F2" s="797"/>
      <c r="G2" s="797"/>
      <c r="H2" s="797"/>
      <c r="I2" s="797"/>
    </row>
    <row r="3" spans="1:9">
      <c r="C3" s="712"/>
      <c r="D3" s="713"/>
      <c r="F3" s="714"/>
      <c r="G3" s="714"/>
      <c r="H3" s="714"/>
      <c r="I3" s="714"/>
    </row>
    <row r="4" spans="1:9">
      <c r="C4" s="712"/>
      <c r="D4" s="713"/>
      <c r="F4" s="714"/>
      <c r="G4" s="714"/>
      <c r="H4" s="714"/>
      <c r="I4" s="714"/>
    </row>
    <row r="5" spans="1:9">
      <c r="A5" s="699"/>
    </row>
    <row r="6" spans="1:9">
      <c r="A6" s="798" t="str">
        <f>[3]Koptame!C23</f>
        <v>Specializētie darbi-ārējie tīkli, sistēmas</v>
      </c>
      <c r="B6" s="799"/>
      <c r="C6" s="799"/>
      <c r="D6" s="799"/>
      <c r="E6" s="799"/>
      <c r="F6" s="799"/>
      <c r="G6" s="799"/>
      <c r="H6" s="799"/>
      <c r="I6" s="800"/>
    </row>
    <row r="7" spans="1:9">
      <c r="A7" s="699"/>
    </row>
    <row r="8" spans="1:9">
      <c r="A8" s="801" t="s">
        <v>1341</v>
      </c>
      <c r="B8" s="801"/>
      <c r="C8" s="790" t="str">
        <f>[3]Koptame!C11</f>
        <v>Ražošanas ēka</v>
      </c>
      <c r="D8" s="790"/>
      <c r="E8" s="790"/>
      <c r="F8" s="790"/>
      <c r="G8" s="790"/>
      <c r="H8" s="790"/>
      <c r="I8" s="790"/>
    </row>
    <row r="9" spans="1:9" ht="15.75" customHeight="1">
      <c r="A9" s="789" t="s">
        <v>1342</v>
      </c>
      <c r="B9" s="789"/>
      <c r="C9" s="790" t="str">
        <f>[3]Koptame!C12</f>
        <v>Ražošanas ēkas Nr.7 jaunbūve</v>
      </c>
      <c r="D9" s="790"/>
      <c r="E9" s="790"/>
      <c r="F9" s="790"/>
      <c r="G9" s="790"/>
      <c r="H9" s="790"/>
      <c r="I9" s="790"/>
    </row>
    <row r="10" spans="1:9">
      <c r="A10" s="789" t="s">
        <v>1343</v>
      </c>
      <c r="B10" s="789"/>
      <c r="C10" s="790" t="str">
        <f>[3]Koptame!C13</f>
        <v>Ventspils, Ventspils Augsto tehnoloģiju parks</v>
      </c>
      <c r="D10" s="790"/>
      <c r="E10" s="790"/>
      <c r="F10" s="790"/>
      <c r="G10" s="790"/>
      <c r="H10" s="790"/>
      <c r="I10" s="790"/>
    </row>
    <row r="11" spans="1:9">
      <c r="A11" s="789"/>
      <c r="B11" s="789"/>
      <c r="C11" s="715">
        <f>[3]Koptame!C14</f>
        <v>0</v>
      </c>
      <c r="D11" s="714"/>
    </row>
    <row r="12" spans="1:9" ht="15.2" customHeight="1">
      <c r="A12" s="716"/>
      <c r="B12" s="716"/>
      <c r="C12" s="714"/>
      <c r="D12" s="714"/>
    </row>
    <row r="13" spans="1:9" ht="18" customHeight="1">
      <c r="A13" s="714"/>
      <c r="F13" s="791" t="s">
        <v>1353</v>
      </c>
      <c r="G13" s="792"/>
      <c r="H13" s="717"/>
      <c r="I13" s="718"/>
    </row>
    <row r="14" spans="1:9">
      <c r="A14" s="714"/>
      <c r="F14" s="791" t="s">
        <v>1354</v>
      </c>
      <c r="G14" s="792"/>
      <c r="H14" s="717"/>
      <c r="I14" s="718"/>
    </row>
    <row r="15" spans="1:9">
      <c r="G15" s="719" t="str">
        <f>[3]Koptame!D16</f>
        <v xml:space="preserve">Tāme sastādīta:  </v>
      </c>
    </row>
    <row r="16" spans="1:9">
      <c r="G16" s="719"/>
    </row>
    <row r="17" spans="1:9">
      <c r="A17" s="720"/>
    </row>
    <row r="18" spans="1:9" ht="51.2" customHeight="1">
      <c r="A18" s="786" t="s">
        <v>4</v>
      </c>
      <c r="B18" s="786" t="s">
        <v>1355</v>
      </c>
      <c r="C18" s="793" t="s">
        <v>1356</v>
      </c>
      <c r="D18" s="794"/>
      <c r="E18" s="786" t="s">
        <v>1357</v>
      </c>
      <c r="F18" s="786" t="s">
        <v>1358</v>
      </c>
      <c r="G18" s="786"/>
      <c r="H18" s="786"/>
      <c r="I18" s="786" t="s">
        <v>1359</v>
      </c>
    </row>
    <row r="19" spans="1:9" ht="40.9" customHeight="1">
      <c r="A19" s="786"/>
      <c r="B19" s="786"/>
      <c r="C19" s="795"/>
      <c r="D19" s="796"/>
      <c r="E19" s="786"/>
      <c r="F19" s="721" t="s">
        <v>1360</v>
      </c>
      <c r="G19" s="721" t="s">
        <v>1391</v>
      </c>
      <c r="H19" s="721" t="s">
        <v>1362</v>
      </c>
      <c r="I19" s="786"/>
    </row>
    <row r="20" spans="1:9">
      <c r="A20" s="722"/>
      <c r="B20" s="723"/>
      <c r="C20" s="787"/>
      <c r="D20" s="788"/>
      <c r="E20" s="723"/>
      <c r="F20" s="723"/>
      <c r="G20" s="723"/>
      <c r="H20" s="723"/>
      <c r="I20" s="724"/>
    </row>
    <row r="21" spans="1:9">
      <c r="A21" s="700">
        <v>1</v>
      </c>
      <c r="B21" s="701" t="s">
        <v>1394</v>
      </c>
      <c r="C21" s="780" t="s">
        <v>645</v>
      </c>
      <c r="D21" s="781"/>
      <c r="E21" s="702"/>
      <c r="F21" s="702"/>
      <c r="G21" s="702"/>
      <c r="H21" s="702"/>
      <c r="I21" s="703"/>
    </row>
    <row r="22" spans="1:9">
      <c r="A22" s="700">
        <v>2</v>
      </c>
      <c r="B22" s="701" t="s">
        <v>1395</v>
      </c>
      <c r="C22" s="780" t="s">
        <v>663</v>
      </c>
      <c r="D22" s="781"/>
      <c r="E22" s="702"/>
      <c r="F22" s="702"/>
      <c r="G22" s="702"/>
      <c r="H22" s="702"/>
      <c r="I22" s="703"/>
    </row>
    <row r="23" spans="1:9">
      <c r="A23" s="700">
        <v>3</v>
      </c>
      <c r="B23" s="701" t="s">
        <v>1396</v>
      </c>
      <c r="C23" s="780" t="s">
        <v>679</v>
      </c>
      <c r="D23" s="781"/>
      <c r="E23" s="702"/>
      <c r="F23" s="702"/>
      <c r="G23" s="702"/>
      <c r="H23" s="702"/>
      <c r="I23" s="703"/>
    </row>
    <row r="24" spans="1:9" ht="29.85" customHeight="1">
      <c r="A24" s="700">
        <v>4</v>
      </c>
      <c r="B24" s="701" t="s">
        <v>1397</v>
      </c>
      <c r="C24" s="780" t="s">
        <v>725</v>
      </c>
      <c r="D24" s="781"/>
      <c r="E24" s="702"/>
      <c r="F24" s="702"/>
      <c r="G24" s="702"/>
      <c r="H24" s="702"/>
      <c r="I24" s="703"/>
    </row>
    <row r="25" spans="1:9" ht="12.75" customHeight="1">
      <c r="A25" s="700">
        <v>5</v>
      </c>
      <c r="B25" s="701" t="s">
        <v>1398</v>
      </c>
      <c r="C25" s="780" t="s">
        <v>759</v>
      </c>
      <c r="D25" s="781"/>
      <c r="E25" s="702"/>
      <c r="F25" s="702"/>
      <c r="G25" s="702"/>
      <c r="H25" s="702"/>
      <c r="I25" s="703"/>
    </row>
    <row r="26" spans="1:9" ht="12.75" customHeight="1">
      <c r="A26" s="700">
        <v>6</v>
      </c>
      <c r="B26" s="701" t="s">
        <v>1399</v>
      </c>
      <c r="C26" s="780" t="s">
        <v>760</v>
      </c>
      <c r="D26" s="781"/>
      <c r="E26" s="702"/>
      <c r="F26" s="702"/>
      <c r="G26" s="702"/>
      <c r="H26" s="702"/>
      <c r="I26" s="703"/>
    </row>
    <row r="27" spans="1:9">
      <c r="A27" s="704">
        <v>7</v>
      </c>
      <c r="B27" s="705" t="s">
        <v>1471</v>
      </c>
      <c r="C27" s="856" t="s">
        <v>1417</v>
      </c>
      <c r="D27" s="857"/>
      <c r="E27" s="706"/>
      <c r="F27" s="706"/>
      <c r="G27" s="706"/>
      <c r="H27" s="706"/>
      <c r="I27" s="707"/>
    </row>
    <row r="28" spans="1:9" ht="16.5" customHeight="1">
      <c r="A28" s="725"/>
      <c r="B28" s="725"/>
      <c r="C28" s="726" t="s">
        <v>5</v>
      </c>
      <c r="D28" s="726"/>
      <c r="E28" s="727">
        <f>SUM(E21:E27)</f>
        <v>0</v>
      </c>
      <c r="F28" s="727">
        <f>SUM(F21:F27)</f>
        <v>0</v>
      </c>
      <c r="G28" s="727">
        <f>SUM(G21:G27)</f>
        <v>0</v>
      </c>
      <c r="H28" s="727">
        <f>SUM(H21:H27)</f>
        <v>0</v>
      </c>
      <c r="I28" s="727">
        <f>SUM(I21:I27)</f>
        <v>0</v>
      </c>
    </row>
    <row r="29" spans="1:9">
      <c r="A29" s="784" t="s">
        <v>1373</v>
      </c>
      <c r="B29" s="784"/>
      <c r="C29" s="784"/>
      <c r="D29" s="728">
        <f>[3]kops1!$D$34</f>
        <v>0</v>
      </c>
      <c r="E29" s="729">
        <f>ROUND(E28*D29,2)</f>
        <v>0</v>
      </c>
      <c r="F29" s="729">
        <f>ROUND(F28*D29,2)</f>
        <v>0</v>
      </c>
      <c r="G29" s="729">
        <f>ROUND(G28*D29,2)</f>
        <v>0</v>
      </c>
      <c r="H29" s="729">
        <f>ROUND(H28*D29,2)</f>
        <v>0</v>
      </c>
      <c r="I29" s="729"/>
    </row>
    <row r="30" spans="1:9">
      <c r="A30" s="730"/>
      <c r="B30" s="730"/>
      <c r="C30" s="731" t="s">
        <v>1374</v>
      </c>
      <c r="D30" s="728"/>
      <c r="E30" s="729">
        <f>E29*0.1</f>
        <v>0</v>
      </c>
      <c r="F30" s="729"/>
      <c r="G30" s="729"/>
      <c r="H30" s="729"/>
      <c r="I30" s="729"/>
    </row>
    <row r="31" spans="1:9">
      <c r="A31" s="784" t="s">
        <v>1375</v>
      </c>
      <c r="B31" s="784"/>
      <c r="C31" s="784"/>
      <c r="D31" s="728">
        <f>[3]kops1!$D$36</f>
        <v>0</v>
      </c>
      <c r="E31" s="729">
        <f>ROUND(E28*D31,2)</f>
        <v>0</v>
      </c>
      <c r="F31" s="729">
        <f>ROUND(F28*D31,2)</f>
        <v>0</v>
      </c>
      <c r="G31" s="729">
        <f>ROUND(G28*D31,2)</f>
        <v>0</v>
      </c>
      <c r="H31" s="729">
        <f>ROUND(H28*D31,2)</f>
        <v>0</v>
      </c>
      <c r="I31" s="729"/>
    </row>
    <row r="32" spans="1:9" ht="18" customHeight="1">
      <c r="A32" s="785"/>
      <c r="B32" s="785"/>
      <c r="C32" s="726" t="s">
        <v>1376</v>
      </c>
      <c r="D32" s="726"/>
      <c r="E32" s="732">
        <f>SUM(F32:H32)</f>
        <v>0</v>
      </c>
      <c r="F32" s="732">
        <f>SUM(F28:F31)</f>
        <v>0</v>
      </c>
      <c r="G32" s="732">
        <f>SUM(G28:G31)</f>
        <v>0</v>
      </c>
      <c r="H32" s="732">
        <f>SUM(H28:H31)</f>
        <v>0</v>
      </c>
      <c r="I32" s="729"/>
    </row>
    <row r="33" spans="1:5">
      <c r="A33" s="733"/>
    </row>
    <row r="34" spans="1:5">
      <c r="A34" s="733"/>
    </row>
    <row r="35" spans="1:5">
      <c r="A35" s="716"/>
      <c r="B35" s="734" t="s">
        <v>0</v>
      </c>
      <c r="C35" s="93"/>
    </row>
    <row r="36" spans="1:5">
      <c r="B36" s="93"/>
      <c r="C36" s="735"/>
      <c r="D36" s="736"/>
      <c r="E36" s="736"/>
    </row>
    <row r="37" spans="1:5">
      <c r="A37" s="737"/>
      <c r="B37" s="734"/>
      <c r="C37" s="738"/>
    </row>
    <row r="38" spans="1:5">
      <c r="B38" s="734"/>
      <c r="C38" s="738"/>
    </row>
    <row r="39" spans="1:5">
      <c r="B39" s="734"/>
      <c r="C39" s="738"/>
    </row>
    <row r="40" spans="1:5">
      <c r="B40" s="739"/>
      <c r="C40" s="93"/>
    </row>
    <row r="41" spans="1:5">
      <c r="B41" s="734" t="str">
        <f>[3]Koptame!B39</f>
        <v>Pārbaudīja:</v>
      </c>
      <c r="C41" s="708"/>
    </row>
    <row r="42" spans="1:5">
      <c r="B42" s="93"/>
      <c r="C42" s="735"/>
    </row>
    <row r="43" spans="1:5">
      <c r="B43" s="734"/>
      <c r="C43" s="738"/>
    </row>
  </sheetData>
  <mergeCells count="28">
    <mergeCell ref="A2:I2"/>
    <mergeCell ref="A6:I6"/>
    <mergeCell ref="A8:B8"/>
    <mergeCell ref="C8:I8"/>
    <mergeCell ref="A9:B9"/>
    <mergeCell ref="C9:I9"/>
    <mergeCell ref="A29:C29"/>
    <mergeCell ref="A10:B10"/>
    <mergeCell ref="C10:I10"/>
    <mergeCell ref="A11:B11"/>
    <mergeCell ref="F13:G13"/>
    <mergeCell ref="F14:G14"/>
    <mergeCell ref="A31:C31"/>
    <mergeCell ref="A32:B32"/>
    <mergeCell ref="I18:I19"/>
    <mergeCell ref="C20:D20"/>
    <mergeCell ref="C21:D21"/>
    <mergeCell ref="C22:D22"/>
    <mergeCell ref="C23:D23"/>
    <mergeCell ref="C24:D24"/>
    <mergeCell ref="A18:A19"/>
    <mergeCell ref="B18:B19"/>
    <mergeCell ref="C18:D19"/>
    <mergeCell ref="E18:E19"/>
    <mergeCell ref="F18:H18"/>
    <mergeCell ref="C25:D25"/>
    <mergeCell ref="C26:D26"/>
    <mergeCell ref="C27:D27"/>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1:K49"/>
  <sheetViews>
    <sheetView showZeros="0" view="pageBreakPreview" topLeftCell="B25" zoomScale="80" zoomScaleNormal="100" zoomScaleSheetLayoutView="80" workbookViewId="0">
      <selection activeCell="D14" sqref="D14"/>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7.2851562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50"/>
      <c r="F1" s="201" t="str">
        <f ca="1">MID(CELL("filename",B1), FIND("]", CELL("filename",B1))+ 1, 255)</f>
        <v>3,1</v>
      </c>
      <c r="G1" s="201"/>
      <c r="H1" s="201"/>
      <c r="I1" s="201"/>
    </row>
    <row r="2" spans="2:9" s="202" customFormat="1">
      <c r="B2" s="804" t="str">
        <f>D9</f>
        <v>Ārējais ūdensvads</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c r="B9" s="228"/>
      <c r="C9" s="229"/>
      <c r="D9" s="858" t="s">
        <v>645</v>
      </c>
      <c r="E9" s="826"/>
      <c r="F9" s="230"/>
      <c r="G9" s="231"/>
      <c r="H9" s="204"/>
      <c r="I9" s="205"/>
    </row>
    <row r="10" spans="2:9">
      <c r="B10" s="232"/>
      <c r="C10" s="81"/>
      <c r="D10" s="233" t="s">
        <v>606</v>
      </c>
      <c r="E10" s="233"/>
      <c r="F10" s="233"/>
      <c r="G10" s="234"/>
      <c r="H10" s="204"/>
      <c r="I10" s="205"/>
    </row>
    <row r="11" spans="2:9">
      <c r="B11" s="235">
        <v>1</v>
      </c>
      <c r="C11" s="81"/>
      <c r="D11" s="80" t="s">
        <v>607</v>
      </c>
      <c r="E11" s="236" t="s">
        <v>608</v>
      </c>
      <c r="F11" s="237" t="s">
        <v>19</v>
      </c>
      <c r="G11" s="236">
        <v>140</v>
      </c>
      <c r="H11" s="204"/>
      <c r="I11" s="205"/>
    </row>
    <row r="12" spans="2:9">
      <c r="B12" s="235">
        <v>2</v>
      </c>
      <c r="C12" s="81"/>
      <c r="D12" s="238" t="s">
        <v>607</v>
      </c>
      <c r="E12" s="236" t="s">
        <v>107</v>
      </c>
      <c r="F12" s="236" t="s">
        <v>19</v>
      </c>
      <c r="G12" s="239">
        <v>6</v>
      </c>
      <c r="H12" s="204"/>
      <c r="I12" s="205"/>
    </row>
    <row r="13" spans="2:9" ht="54.6" customHeight="1">
      <c r="B13" s="235">
        <v>3</v>
      </c>
      <c r="C13" s="81"/>
      <c r="D13" s="238" t="s">
        <v>609</v>
      </c>
      <c r="E13" s="236" t="s">
        <v>610</v>
      </c>
      <c r="F13" s="236" t="s">
        <v>26</v>
      </c>
      <c r="G13" s="239">
        <v>1</v>
      </c>
      <c r="H13" s="204"/>
      <c r="I13" s="205"/>
    </row>
    <row r="14" spans="2:9">
      <c r="B14" s="235">
        <v>4</v>
      </c>
      <c r="C14" s="81"/>
      <c r="D14" s="80" t="s">
        <v>611</v>
      </c>
      <c r="E14" s="236"/>
      <c r="F14" s="236" t="s">
        <v>26</v>
      </c>
      <c r="G14" s="239">
        <v>2</v>
      </c>
      <c r="H14" s="204"/>
      <c r="I14" s="205"/>
    </row>
    <row r="15" spans="2:9">
      <c r="B15" s="235">
        <v>5</v>
      </c>
      <c r="C15" s="81"/>
      <c r="D15" s="238" t="s">
        <v>612</v>
      </c>
      <c r="E15" s="236"/>
      <c r="F15" s="236" t="s">
        <v>26</v>
      </c>
      <c r="G15" s="239">
        <v>1</v>
      </c>
      <c r="H15" s="204"/>
      <c r="I15" s="205"/>
    </row>
    <row r="16" spans="2:9">
      <c r="B16" s="240">
        <v>6</v>
      </c>
      <c r="C16" s="81"/>
      <c r="D16" s="80" t="s">
        <v>613</v>
      </c>
      <c r="E16" s="236"/>
      <c r="F16" s="236" t="s">
        <v>26</v>
      </c>
      <c r="G16" s="239">
        <v>3</v>
      </c>
      <c r="H16" s="204"/>
      <c r="I16" s="205"/>
    </row>
    <row r="17" spans="2:9" ht="16.149999999999999" customHeight="1">
      <c r="B17" s="240">
        <v>7</v>
      </c>
      <c r="C17" s="81"/>
      <c r="D17" s="80" t="s">
        <v>614</v>
      </c>
      <c r="E17" s="236"/>
      <c r="F17" s="236" t="s">
        <v>26</v>
      </c>
      <c r="G17" s="239">
        <v>12</v>
      </c>
      <c r="H17" s="204"/>
      <c r="I17" s="205"/>
    </row>
    <row r="18" spans="2:9" ht="16.899999999999999" customHeight="1">
      <c r="B18" s="240">
        <v>8</v>
      </c>
      <c r="C18" s="81"/>
      <c r="D18" s="238" t="s">
        <v>615</v>
      </c>
      <c r="E18" s="236"/>
      <c r="F18" s="236" t="s">
        <v>26</v>
      </c>
      <c r="G18" s="239">
        <v>1</v>
      </c>
      <c r="H18" s="204"/>
      <c r="I18" s="205"/>
    </row>
    <row r="19" spans="2:9">
      <c r="B19" s="240">
        <v>9</v>
      </c>
      <c r="C19" s="81"/>
      <c r="D19" s="238" t="s">
        <v>616</v>
      </c>
      <c r="E19" s="236" t="s">
        <v>610</v>
      </c>
      <c r="F19" s="236" t="s">
        <v>26</v>
      </c>
      <c r="G19" s="239">
        <v>2</v>
      </c>
      <c r="H19" s="204"/>
      <c r="I19" s="205"/>
    </row>
    <row r="20" spans="2:9">
      <c r="B20" s="240">
        <v>10</v>
      </c>
      <c r="C20" s="81"/>
      <c r="D20" s="80" t="s">
        <v>617</v>
      </c>
      <c r="E20" s="236"/>
      <c r="F20" s="236" t="s">
        <v>26</v>
      </c>
      <c r="G20" s="241">
        <v>4</v>
      </c>
      <c r="H20" s="204"/>
      <c r="I20" s="205"/>
    </row>
    <row r="21" spans="2:9" ht="63.75">
      <c r="B21" s="240">
        <v>11</v>
      </c>
      <c r="C21" s="81"/>
      <c r="D21" s="238" t="s">
        <v>618</v>
      </c>
      <c r="E21" s="236" t="s">
        <v>619</v>
      </c>
      <c r="F21" s="236" t="s">
        <v>26</v>
      </c>
      <c r="G21" s="241">
        <v>2</v>
      </c>
      <c r="H21" s="204"/>
      <c r="I21" s="205"/>
    </row>
    <row r="22" spans="2:9" ht="76.5">
      <c r="B22" s="240">
        <v>12</v>
      </c>
      <c r="C22" s="81"/>
      <c r="D22" s="80" t="s">
        <v>620</v>
      </c>
      <c r="E22" s="236" t="s">
        <v>610</v>
      </c>
      <c r="F22" s="236" t="s">
        <v>26</v>
      </c>
      <c r="G22" s="241">
        <v>2</v>
      </c>
      <c r="H22" s="204"/>
      <c r="I22" s="205"/>
    </row>
    <row r="23" spans="2:9" ht="25.5">
      <c r="B23" s="240">
        <v>13</v>
      </c>
      <c r="C23" s="81"/>
      <c r="D23" s="238" t="s">
        <v>621</v>
      </c>
      <c r="E23" s="236"/>
      <c r="F23" s="242" t="s">
        <v>296</v>
      </c>
      <c r="G23" s="241">
        <v>12</v>
      </c>
      <c r="H23" s="204"/>
      <c r="I23" s="205"/>
    </row>
    <row r="24" spans="2:9">
      <c r="B24" s="240">
        <v>14</v>
      </c>
      <c r="C24" s="81"/>
      <c r="D24" s="238" t="s">
        <v>622</v>
      </c>
      <c r="E24" s="236"/>
      <c r="F24" s="242" t="s">
        <v>44</v>
      </c>
      <c r="G24" s="241">
        <v>1</v>
      </c>
      <c r="H24" s="204"/>
      <c r="I24" s="205"/>
    </row>
    <row r="25" spans="2:9">
      <c r="B25" s="240">
        <v>15</v>
      </c>
      <c r="C25" s="81"/>
      <c r="D25" s="238" t="s">
        <v>623</v>
      </c>
      <c r="E25" s="242" t="s">
        <v>624</v>
      </c>
      <c r="F25" s="242" t="s">
        <v>625</v>
      </c>
      <c r="G25" s="241">
        <v>25</v>
      </c>
      <c r="H25" s="204"/>
      <c r="I25" s="205"/>
    </row>
    <row r="26" spans="2:9">
      <c r="B26" s="240">
        <v>16</v>
      </c>
      <c r="C26" s="81"/>
      <c r="D26" s="238" t="s">
        <v>626</v>
      </c>
      <c r="E26" s="242" t="s">
        <v>627</v>
      </c>
      <c r="F26" s="242" t="s">
        <v>625</v>
      </c>
      <c r="G26" s="241">
        <v>67</v>
      </c>
      <c r="H26" s="204"/>
      <c r="I26" s="205"/>
    </row>
    <row r="27" spans="2:9" ht="15.6" customHeight="1">
      <c r="B27" s="240">
        <v>17</v>
      </c>
      <c r="C27" s="81"/>
      <c r="D27" s="80" t="s">
        <v>628</v>
      </c>
      <c r="E27" s="236"/>
      <c r="F27" s="242" t="s">
        <v>625</v>
      </c>
      <c r="G27" s="243">
        <v>288</v>
      </c>
      <c r="H27" s="204"/>
      <c r="I27" s="205"/>
    </row>
    <row r="28" spans="2:9">
      <c r="B28" s="232"/>
      <c r="C28" s="81"/>
      <c r="D28" s="244" t="s">
        <v>629</v>
      </c>
      <c r="E28" s="245"/>
      <c r="F28" s="234"/>
      <c r="G28" s="234"/>
      <c r="H28" s="204"/>
      <c r="I28" s="205"/>
    </row>
    <row r="29" spans="2:9">
      <c r="B29" s="246">
        <v>18</v>
      </c>
      <c r="C29" s="81"/>
      <c r="D29" s="80" t="s">
        <v>630</v>
      </c>
      <c r="E29" s="236"/>
      <c r="F29" s="236" t="s">
        <v>19</v>
      </c>
      <c r="G29" s="236">
        <v>146</v>
      </c>
      <c r="H29" s="204"/>
      <c r="I29" s="205"/>
    </row>
    <row r="30" spans="2:9">
      <c r="B30" s="246">
        <v>19</v>
      </c>
      <c r="C30" s="81"/>
      <c r="D30" s="80" t="s">
        <v>631</v>
      </c>
      <c r="E30" s="242"/>
      <c r="F30" s="242" t="s">
        <v>19</v>
      </c>
      <c r="G30" s="242">
        <v>146</v>
      </c>
      <c r="H30" s="204"/>
      <c r="I30" s="205"/>
    </row>
    <row r="31" spans="2:9">
      <c r="B31" s="246">
        <v>20</v>
      </c>
      <c r="C31" s="81"/>
      <c r="D31" s="80" t="s">
        <v>632</v>
      </c>
      <c r="E31" s="236"/>
      <c r="F31" s="242" t="s">
        <v>633</v>
      </c>
      <c r="G31" s="242">
        <v>1</v>
      </c>
      <c r="H31" s="204"/>
      <c r="I31" s="205"/>
    </row>
    <row r="32" spans="2:9">
      <c r="B32" s="246">
        <v>21</v>
      </c>
      <c r="C32" s="81"/>
      <c r="D32" s="80" t="s">
        <v>634</v>
      </c>
      <c r="E32" s="236"/>
      <c r="F32" s="236" t="s">
        <v>625</v>
      </c>
      <c r="G32" s="236">
        <v>25</v>
      </c>
      <c r="H32" s="204"/>
      <c r="I32" s="205"/>
    </row>
    <row r="33" spans="2:9">
      <c r="B33" s="246">
        <v>22</v>
      </c>
      <c r="C33" s="81"/>
      <c r="D33" s="238" t="s">
        <v>635</v>
      </c>
      <c r="E33" s="242"/>
      <c r="F33" s="242" t="s">
        <v>625</v>
      </c>
      <c r="G33" s="242">
        <v>67</v>
      </c>
      <c r="H33" s="204"/>
      <c r="I33" s="205"/>
    </row>
    <row r="34" spans="2:9" ht="25.5">
      <c r="B34" s="246">
        <v>23</v>
      </c>
      <c r="C34" s="81"/>
      <c r="D34" s="238" t="s">
        <v>636</v>
      </c>
      <c r="E34" s="242"/>
      <c r="F34" s="242" t="s">
        <v>633</v>
      </c>
      <c r="G34" s="242">
        <v>5</v>
      </c>
      <c r="H34" s="204"/>
      <c r="I34" s="205"/>
    </row>
    <row r="35" spans="2:9" ht="25.5">
      <c r="B35" s="246">
        <v>24</v>
      </c>
      <c r="C35" s="81"/>
      <c r="D35" s="80" t="s">
        <v>637</v>
      </c>
      <c r="E35" s="236"/>
      <c r="F35" s="242" t="s">
        <v>44</v>
      </c>
      <c r="G35" s="236">
        <v>1</v>
      </c>
      <c r="H35" s="204"/>
      <c r="I35" s="205"/>
    </row>
    <row r="36" spans="2:9">
      <c r="B36" s="246">
        <v>25</v>
      </c>
      <c r="C36" s="81"/>
      <c r="D36" s="80" t="s">
        <v>638</v>
      </c>
      <c r="E36" s="236"/>
      <c r="F36" s="236" t="s">
        <v>625</v>
      </c>
      <c r="G36" s="236">
        <v>380</v>
      </c>
      <c r="H36" s="204"/>
      <c r="I36" s="205"/>
    </row>
    <row r="37" spans="2:9" ht="27" customHeight="1">
      <c r="B37" s="246">
        <v>26</v>
      </c>
      <c r="C37" s="81"/>
      <c r="D37" s="238" t="s">
        <v>639</v>
      </c>
      <c r="E37" s="236"/>
      <c r="F37" s="236" t="s">
        <v>625</v>
      </c>
      <c r="G37" s="236">
        <v>288</v>
      </c>
      <c r="H37" s="204"/>
      <c r="I37" s="205"/>
    </row>
    <row r="38" spans="2:9" s="211" customFormat="1" ht="25.5">
      <c r="B38" s="30">
        <v>27</v>
      </c>
      <c r="C38" s="247"/>
      <c r="D38" s="248" t="s">
        <v>1715</v>
      </c>
      <c r="E38" s="249"/>
      <c r="F38" s="249" t="s">
        <v>625</v>
      </c>
      <c r="G38" s="249">
        <v>380</v>
      </c>
      <c r="H38" s="209"/>
      <c r="I38" s="210"/>
    </row>
    <row r="39" spans="2:9">
      <c r="B39" s="246">
        <v>28</v>
      </c>
      <c r="C39" s="81"/>
      <c r="D39" s="238" t="s">
        <v>40</v>
      </c>
      <c r="E39" s="236"/>
      <c r="F39" s="236" t="s">
        <v>19</v>
      </c>
      <c r="G39" s="236">
        <v>146</v>
      </c>
      <c r="H39" s="204"/>
      <c r="I39" s="205"/>
    </row>
    <row r="40" spans="2:9">
      <c r="B40" s="246">
        <v>29</v>
      </c>
      <c r="C40" s="81"/>
      <c r="D40" s="238" t="s">
        <v>640</v>
      </c>
      <c r="E40" s="236"/>
      <c r="F40" s="236" t="s">
        <v>19</v>
      </c>
      <c r="G40" s="236">
        <v>146</v>
      </c>
      <c r="H40" s="204"/>
      <c r="I40" s="205"/>
    </row>
    <row r="41" spans="2:9" ht="25.5">
      <c r="B41" s="246">
        <v>30</v>
      </c>
      <c r="C41" s="81"/>
      <c r="D41" s="238" t="s">
        <v>641</v>
      </c>
      <c r="E41" s="242"/>
      <c r="F41" s="236" t="s">
        <v>19</v>
      </c>
      <c r="G41" s="236">
        <v>146</v>
      </c>
      <c r="H41" s="204"/>
      <c r="I41" s="205"/>
    </row>
    <row r="42" spans="2:9">
      <c r="B42" s="246">
        <v>31</v>
      </c>
      <c r="C42" s="81"/>
      <c r="D42" s="238" t="s">
        <v>642</v>
      </c>
      <c r="E42" s="242"/>
      <c r="F42" s="242" t="s">
        <v>44</v>
      </c>
      <c r="G42" s="236">
        <v>1</v>
      </c>
      <c r="H42" s="204"/>
      <c r="I42" s="205"/>
    </row>
    <row r="43" spans="2:9">
      <c r="B43" s="246">
        <v>32</v>
      </c>
      <c r="C43" s="81"/>
      <c r="D43" s="238" t="s">
        <v>1712</v>
      </c>
      <c r="E43" s="242"/>
      <c r="F43" s="242" t="s">
        <v>44</v>
      </c>
      <c r="G43" s="236">
        <v>1</v>
      </c>
      <c r="H43" s="204"/>
      <c r="I43" s="205"/>
    </row>
    <row r="44" spans="2:9" ht="25.5">
      <c r="B44" s="246">
        <v>33</v>
      </c>
      <c r="C44" s="81"/>
      <c r="D44" s="80" t="s">
        <v>644</v>
      </c>
      <c r="E44" s="236"/>
      <c r="F44" s="242" t="s">
        <v>19</v>
      </c>
      <c r="G44" s="241">
        <v>146</v>
      </c>
      <c r="H44" s="204"/>
      <c r="I44" s="205"/>
    </row>
    <row r="45" spans="2:9" s="224" customFormat="1">
      <c r="B45" s="67"/>
      <c r="C45" s="66"/>
      <c r="D45" s="34"/>
      <c r="E45" s="34"/>
      <c r="F45" s="35"/>
      <c r="G45" s="193"/>
      <c r="H45" s="222"/>
      <c r="I45" s="223"/>
    </row>
    <row r="46" spans="2:9">
      <c r="B46" s="225"/>
      <c r="C46" s="225"/>
      <c r="D46" s="226"/>
      <c r="E46" s="226"/>
      <c r="F46" s="226" t="s">
        <v>5</v>
      </c>
      <c r="G46" s="227"/>
      <c r="H46" s="204"/>
      <c r="I46" s="205"/>
    </row>
    <row r="48" spans="2:9" s="93" customFormat="1" ht="12.75" customHeight="1">
      <c r="C48" s="200" t="str">
        <f>'1,1'!C22</f>
        <v>Piezīmes:</v>
      </c>
    </row>
    <row r="49" spans="2:9" s="93" customFormat="1" ht="45" customHeight="1">
      <c r="B49"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802"/>
      <c r="D49" s="802"/>
      <c r="E49" s="802"/>
      <c r="F49" s="802"/>
      <c r="G49" s="802"/>
      <c r="H49" s="802"/>
      <c r="I49" s="802"/>
    </row>
  </sheetData>
  <mergeCells count="12">
    <mergeCell ref="B1:D1"/>
    <mergeCell ref="B2:I2"/>
    <mergeCell ref="D3:I3"/>
    <mergeCell ref="D4:I4"/>
    <mergeCell ref="D5:I5"/>
    <mergeCell ref="B7:B8"/>
    <mergeCell ref="C7:C8"/>
    <mergeCell ref="F7:F8"/>
    <mergeCell ref="G7:G8"/>
    <mergeCell ref="B49:I49"/>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J23"/>
  <sheetViews>
    <sheetView showZeros="0" view="pageBreakPreview" zoomScaleNormal="100" zoomScaleSheetLayoutView="100" workbookViewId="0">
      <selection activeCell="B7" sqref="B7:B8"/>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1,1</v>
      </c>
      <c r="F1" s="201"/>
      <c r="G1" s="201"/>
      <c r="H1" s="201"/>
    </row>
    <row r="2" spans="2:8" s="202" customFormat="1">
      <c r="B2" s="804" t="str">
        <f>D9</f>
        <v>Zemes darbi</v>
      </c>
      <c r="C2" s="804"/>
      <c r="D2" s="804"/>
      <c r="E2" s="804"/>
      <c r="F2" s="804"/>
      <c r="G2" s="804"/>
      <c r="H2" s="804"/>
    </row>
    <row r="3" spans="2:8">
      <c r="B3" s="110" t="s">
        <v>1</v>
      </c>
      <c r="D3" s="811" t="s">
        <v>13</v>
      </c>
      <c r="E3" s="811"/>
      <c r="F3" s="811"/>
      <c r="G3" s="811"/>
      <c r="H3" s="811"/>
    </row>
    <row r="4" spans="2:8">
      <c r="B4" s="110" t="s">
        <v>2</v>
      </c>
      <c r="D4" s="811" t="s">
        <v>14</v>
      </c>
      <c r="E4" s="811"/>
      <c r="F4" s="811"/>
      <c r="G4" s="811"/>
      <c r="H4" s="811"/>
    </row>
    <row r="5" spans="2:8">
      <c r="B5" s="110" t="s">
        <v>3</v>
      </c>
      <c r="D5" s="811" t="s">
        <v>15</v>
      </c>
      <c r="E5" s="811"/>
      <c r="F5" s="811"/>
      <c r="G5" s="811"/>
      <c r="H5" s="811"/>
    </row>
    <row r="6" spans="2:8">
      <c r="B6" s="203"/>
      <c r="C6" s="203"/>
    </row>
    <row r="7" spans="2:8" ht="14.25" customHeight="1">
      <c r="B7" s="805" t="s">
        <v>4</v>
      </c>
      <c r="C7" s="806"/>
      <c r="D7" s="808" t="s">
        <v>6</v>
      </c>
      <c r="E7" s="809" t="s">
        <v>7</v>
      </c>
      <c r="F7" s="810" t="s">
        <v>8</v>
      </c>
      <c r="G7" s="204"/>
      <c r="H7" s="205"/>
    </row>
    <row r="8" spans="2:8" ht="59.25" customHeight="1">
      <c r="B8" s="805"/>
      <c r="C8" s="807"/>
      <c r="D8" s="808"/>
      <c r="E8" s="809"/>
      <c r="F8" s="810"/>
      <c r="G8" s="204"/>
      <c r="H8" s="205"/>
    </row>
    <row r="9" spans="2:8">
      <c r="B9" s="374"/>
      <c r="C9" s="375"/>
      <c r="D9" s="206" t="s">
        <v>809</v>
      </c>
      <c r="E9" s="145"/>
      <c r="F9" s="29"/>
      <c r="G9" s="204"/>
      <c r="H9" s="205"/>
    </row>
    <row r="10" spans="2:8">
      <c r="B10" s="376">
        <v>0</v>
      </c>
      <c r="C10" s="207"/>
      <c r="D10" s="388" t="s">
        <v>804</v>
      </c>
      <c r="E10" s="377"/>
      <c r="F10" s="377"/>
      <c r="G10" s="204"/>
      <c r="H10" s="205"/>
    </row>
    <row r="11" spans="2:8" ht="25.5">
      <c r="B11" s="378">
        <v>1</v>
      </c>
      <c r="C11" s="379"/>
      <c r="D11" s="380" t="s">
        <v>805</v>
      </c>
      <c r="E11" s="381" t="s">
        <v>44</v>
      </c>
      <c r="F11" s="382">
        <v>1</v>
      </c>
      <c r="G11" s="204"/>
      <c r="H11" s="205"/>
    </row>
    <row r="12" spans="2:8">
      <c r="B12" s="378">
        <v>2</v>
      </c>
      <c r="C12" s="379"/>
      <c r="D12" s="380" t="s">
        <v>1796</v>
      </c>
      <c r="E12" s="381" t="s">
        <v>44</v>
      </c>
      <c r="F12" s="382">
        <v>1</v>
      </c>
      <c r="G12" s="204"/>
      <c r="H12" s="205"/>
    </row>
    <row r="13" spans="2:8">
      <c r="B13" s="378">
        <v>3</v>
      </c>
      <c r="C13" s="379"/>
      <c r="D13" s="380" t="s">
        <v>806</v>
      </c>
      <c r="E13" s="381" t="s">
        <v>625</v>
      </c>
      <c r="F13" s="383">
        <v>1210</v>
      </c>
      <c r="G13" s="204"/>
      <c r="H13" s="205"/>
    </row>
    <row r="14" spans="2:8" ht="25.5">
      <c r="B14" s="378">
        <v>4</v>
      </c>
      <c r="C14" s="379"/>
      <c r="D14" s="384" t="s">
        <v>807</v>
      </c>
      <c r="E14" s="385" t="s">
        <v>625</v>
      </c>
      <c r="F14" s="386">
        <v>4746</v>
      </c>
      <c r="G14" s="204"/>
      <c r="H14" s="205"/>
    </row>
    <row r="15" spans="2:8">
      <c r="B15" s="378">
        <v>5</v>
      </c>
      <c r="C15" s="379"/>
      <c r="D15" s="384" t="s">
        <v>808</v>
      </c>
      <c r="E15" s="385" t="s">
        <v>625</v>
      </c>
      <c r="F15" s="386">
        <v>470</v>
      </c>
      <c r="G15" s="204"/>
      <c r="H15" s="205"/>
    </row>
    <row r="16" spans="2:8" ht="38.25">
      <c r="B16" s="378">
        <v>6</v>
      </c>
      <c r="C16" s="379"/>
      <c r="D16" s="384" t="s">
        <v>1549</v>
      </c>
      <c r="E16" s="385" t="s">
        <v>625</v>
      </c>
      <c r="F16" s="386">
        <f>2306-F17</f>
        <v>2076</v>
      </c>
      <c r="G16" s="204"/>
      <c r="H16" s="205"/>
    </row>
    <row r="17" spans="2:8" ht="38.25">
      <c r="B17" s="378">
        <v>7</v>
      </c>
      <c r="C17" s="379"/>
      <c r="D17" s="387" t="s">
        <v>1550</v>
      </c>
      <c r="E17" s="385" t="s">
        <v>625</v>
      </c>
      <c r="F17" s="386">
        <v>230</v>
      </c>
      <c r="G17" s="204"/>
      <c r="H17" s="205"/>
    </row>
    <row r="18" spans="2:8" ht="25.5">
      <c r="B18" s="378">
        <v>8</v>
      </c>
      <c r="C18" s="379"/>
      <c r="D18" s="387" t="s">
        <v>1716</v>
      </c>
      <c r="E18" s="385" t="s">
        <v>625</v>
      </c>
      <c r="F18" s="386">
        <f>F14+F15+F13</f>
        <v>6426</v>
      </c>
      <c r="G18" s="204"/>
      <c r="H18" s="205"/>
    </row>
    <row r="19" spans="2:8" s="224" customFormat="1">
      <c r="B19" s="67"/>
      <c r="C19" s="66"/>
      <c r="D19" s="34"/>
      <c r="E19" s="35"/>
      <c r="F19" s="193"/>
      <c r="G19" s="222"/>
      <c r="H19" s="223"/>
    </row>
    <row r="20" spans="2:8">
      <c r="B20" s="225"/>
      <c r="C20" s="225"/>
      <c r="D20" s="226"/>
      <c r="E20" s="226" t="s">
        <v>5</v>
      </c>
      <c r="F20" s="227"/>
      <c r="G20" s="204"/>
      <c r="H20" s="205"/>
    </row>
    <row r="22" spans="2:8" s="93" customFormat="1" ht="12.75" customHeight="1">
      <c r="C22" s="200" t="s">
        <v>9</v>
      </c>
    </row>
    <row r="23" spans="2:8" s="93" customFormat="1" ht="45" customHeight="1">
      <c r="B23" s="802" t="s">
        <v>10</v>
      </c>
      <c r="C23" s="802"/>
      <c r="D23" s="802"/>
      <c r="E23" s="802"/>
      <c r="F23" s="802"/>
      <c r="G23" s="802"/>
      <c r="H23" s="802"/>
    </row>
  </sheetData>
  <mergeCells count="11">
    <mergeCell ref="B23:H23"/>
    <mergeCell ref="B1:D1"/>
    <mergeCell ref="B2:H2"/>
    <mergeCell ref="B7:B8"/>
    <mergeCell ref="C7:C8"/>
    <mergeCell ref="D7:D8"/>
    <mergeCell ref="E7:E8"/>
    <mergeCell ref="F7:F8"/>
    <mergeCell ref="D5:H5"/>
    <mergeCell ref="D3:H3"/>
    <mergeCell ref="D4:H4"/>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B1:K40"/>
  <sheetViews>
    <sheetView showZeros="0" view="pageBreakPreview" topLeftCell="B16" zoomScale="80" zoomScaleNormal="100" zoomScaleSheetLayoutView="80" workbookViewId="0">
      <selection activeCell="D7" sqref="D7:E8"/>
    </sheetView>
  </sheetViews>
  <sheetFormatPr defaultColWidth="9.140625" defaultRowHeight="15"/>
  <cols>
    <col min="1" max="1" width="9.140625" style="40"/>
    <col min="2" max="2" width="12.140625" style="40" customWidth="1"/>
    <col min="3" max="3" width="16.28515625" style="40" hidden="1" customWidth="1"/>
    <col min="4" max="4" width="40.28515625" style="40" customWidth="1"/>
    <col min="5" max="5" width="14.85546875" style="40" customWidth="1"/>
    <col min="6" max="6" width="8.140625" style="40" customWidth="1"/>
    <col min="7" max="8" width="9.140625" style="40"/>
    <col min="9" max="9" width="20.7109375" style="40" customWidth="1"/>
    <col min="10" max="10" width="9.140625" style="40"/>
    <col min="11" max="11" width="9.140625" style="40" hidden="1" customWidth="1"/>
    <col min="12" max="16384" width="9.140625" style="40"/>
  </cols>
  <sheetData>
    <row r="1" spans="2:9" s="139" customFormat="1" ht="14.25">
      <c r="B1" s="853" t="s">
        <v>12</v>
      </c>
      <c r="C1" s="853"/>
      <c r="D1" s="853"/>
      <c r="E1" s="41"/>
      <c r="F1" s="38" t="str">
        <f ca="1">MID(CELL("filename",B1), FIND("]", CELL("filename",B1))+ 1, 255)</f>
        <v>3,2</v>
      </c>
      <c r="G1" s="38"/>
      <c r="H1" s="38"/>
      <c r="I1" s="38"/>
    </row>
    <row r="2" spans="2:9" s="139" customFormat="1" ht="14.25">
      <c r="B2" s="854" t="str">
        <f>D9</f>
        <v>Ārējā sadzīves kanalizācija</v>
      </c>
      <c r="C2" s="854"/>
      <c r="D2" s="854"/>
      <c r="E2" s="854"/>
      <c r="F2" s="854"/>
      <c r="G2" s="854"/>
      <c r="H2" s="854"/>
      <c r="I2" s="854"/>
    </row>
    <row r="3" spans="2:9">
      <c r="B3" s="39" t="s">
        <v>1</v>
      </c>
      <c r="D3" s="855" t="str">
        <f>'1,1'!D3</f>
        <v>Ražošanas ēka</v>
      </c>
      <c r="E3" s="855"/>
      <c r="F3" s="855"/>
      <c r="G3" s="855"/>
      <c r="H3" s="855"/>
      <c r="I3" s="855"/>
    </row>
    <row r="4" spans="2:9">
      <c r="B4" s="39" t="s">
        <v>2</v>
      </c>
      <c r="D4" s="855" t="str">
        <f>'1,1'!D4</f>
        <v>Ražošanas ēkas Nr.7 jaunbūve</v>
      </c>
      <c r="E4" s="855"/>
      <c r="F4" s="855"/>
      <c r="G4" s="855"/>
      <c r="H4" s="855"/>
      <c r="I4" s="855"/>
    </row>
    <row r="5" spans="2:9">
      <c r="B5" s="39" t="s">
        <v>3</v>
      </c>
      <c r="D5" s="855" t="str">
        <f>'1,1'!D5:H5</f>
        <v>Ventspils, Ventspils Augsto tehnoloģiju parks</v>
      </c>
      <c r="E5" s="855"/>
      <c r="F5" s="855"/>
      <c r="G5" s="855"/>
      <c r="H5" s="855"/>
      <c r="I5" s="855"/>
    </row>
    <row r="6" spans="2:9" ht="15.75">
      <c r="B6" s="140"/>
      <c r="C6" s="140"/>
    </row>
    <row r="7" spans="2:9" ht="14.25" customHeight="1">
      <c r="B7" s="805" t="s">
        <v>4</v>
      </c>
      <c r="C7" s="806"/>
      <c r="D7" s="859" t="s">
        <v>6</v>
      </c>
      <c r="E7" s="860"/>
      <c r="F7" s="809" t="s">
        <v>7</v>
      </c>
      <c r="G7" s="810" t="s">
        <v>8</v>
      </c>
      <c r="H7" s="141"/>
      <c r="I7" s="142"/>
    </row>
    <row r="8" spans="2:9" ht="59.25" customHeight="1">
      <c r="B8" s="805"/>
      <c r="C8" s="807"/>
      <c r="D8" s="861"/>
      <c r="E8" s="862"/>
      <c r="F8" s="809"/>
      <c r="G8" s="810"/>
      <c r="H8" s="141"/>
      <c r="I8" s="142"/>
    </row>
    <row r="9" spans="2:9" ht="15.75">
      <c r="B9" s="251"/>
      <c r="C9" s="252">
        <v>0</v>
      </c>
      <c r="D9" s="863" t="s">
        <v>663</v>
      </c>
      <c r="E9" s="864"/>
      <c r="F9" s="230"/>
      <c r="G9" s="231"/>
      <c r="H9" s="141"/>
      <c r="I9" s="142"/>
    </row>
    <row r="10" spans="2:9">
      <c r="B10" s="253"/>
      <c r="C10" s="81"/>
      <c r="D10" s="254" t="s">
        <v>646</v>
      </c>
      <c r="E10" s="254"/>
      <c r="F10" s="254"/>
      <c r="G10" s="244"/>
      <c r="H10" s="141"/>
      <c r="I10" s="142"/>
    </row>
    <row r="11" spans="2:9" ht="25.5">
      <c r="B11" s="61">
        <v>1</v>
      </c>
      <c r="C11" s="81"/>
      <c r="D11" s="80" t="s">
        <v>647</v>
      </c>
      <c r="E11" s="255" t="s">
        <v>608</v>
      </c>
      <c r="F11" s="255" t="s">
        <v>19</v>
      </c>
      <c r="G11" s="85">
        <v>59.2</v>
      </c>
      <c r="H11" s="141"/>
      <c r="I11" s="142"/>
    </row>
    <row r="12" spans="2:9" ht="25.5">
      <c r="B12" s="256">
        <v>2</v>
      </c>
      <c r="C12" s="81"/>
      <c r="D12" s="80" t="s">
        <v>647</v>
      </c>
      <c r="E12" s="255" t="s">
        <v>107</v>
      </c>
      <c r="F12" s="257" t="s">
        <v>19</v>
      </c>
      <c r="G12" s="258">
        <v>5</v>
      </c>
      <c r="H12" s="141"/>
      <c r="I12" s="142"/>
    </row>
    <row r="13" spans="2:9" ht="25.5">
      <c r="B13" s="256">
        <v>3</v>
      </c>
      <c r="C13" s="81"/>
      <c r="D13" s="80" t="s">
        <v>648</v>
      </c>
      <c r="E13" s="255" t="s">
        <v>649</v>
      </c>
      <c r="F13" s="257" t="s">
        <v>19</v>
      </c>
      <c r="G13" s="258">
        <v>6</v>
      </c>
      <c r="H13" s="141"/>
      <c r="I13" s="142"/>
    </row>
    <row r="14" spans="2:9" ht="51">
      <c r="B14" s="256">
        <v>4</v>
      </c>
      <c r="C14" s="81"/>
      <c r="D14" s="80" t="s">
        <v>650</v>
      </c>
      <c r="E14" s="258" t="s">
        <v>651</v>
      </c>
      <c r="F14" s="258" t="s">
        <v>44</v>
      </c>
      <c r="G14" s="258">
        <v>3</v>
      </c>
      <c r="H14" s="141"/>
      <c r="I14" s="142"/>
    </row>
    <row r="15" spans="2:9" ht="51">
      <c r="B15" s="61">
        <v>5</v>
      </c>
      <c r="C15" s="81"/>
      <c r="D15" s="80" t="s">
        <v>652</v>
      </c>
      <c r="E15" s="258" t="s">
        <v>651</v>
      </c>
      <c r="F15" s="258" t="s">
        <v>44</v>
      </c>
      <c r="G15" s="85">
        <v>1</v>
      </c>
      <c r="H15" s="141"/>
      <c r="I15" s="142"/>
    </row>
    <row r="16" spans="2:9">
      <c r="B16" s="61">
        <v>6</v>
      </c>
      <c r="C16" s="81"/>
      <c r="D16" s="80" t="s">
        <v>653</v>
      </c>
      <c r="E16" s="255"/>
      <c r="F16" s="258" t="s">
        <v>44</v>
      </c>
      <c r="G16" s="85">
        <v>1</v>
      </c>
      <c r="H16" s="141"/>
      <c r="I16" s="142"/>
    </row>
    <row r="17" spans="2:9">
      <c r="B17" s="61">
        <v>7</v>
      </c>
      <c r="C17" s="81"/>
      <c r="D17" s="238" t="s">
        <v>654</v>
      </c>
      <c r="E17" s="257" t="s">
        <v>624</v>
      </c>
      <c r="F17" s="257" t="s">
        <v>625</v>
      </c>
      <c r="G17" s="85">
        <v>12</v>
      </c>
      <c r="H17" s="141"/>
      <c r="I17" s="142"/>
    </row>
    <row r="18" spans="2:9">
      <c r="B18" s="61">
        <v>8</v>
      </c>
      <c r="C18" s="81"/>
      <c r="D18" s="238" t="s">
        <v>626</v>
      </c>
      <c r="E18" s="257" t="s">
        <v>627</v>
      </c>
      <c r="F18" s="257" t="s">
        <v>625</v>
      </c>
      <c r="G18" s="85">
        <v>31</v>
      </c>
      <c r="H18" s="141"/>
      <c r="I18" s="142"/>
    </row>
    <row r="19" spans="2:9" ht="12.6" customHeight="1">
      <c r="B19" s="61">
        <v>9</v>
      </c>
      <c r="C19" s="81"/>
      <c r="D19" s="80" t="s">
        <v>628</v>
      </c>
      <c r="E19" s="257"/>
      <c r="F19" s="257" t="s">
        <v>625</v>
      </c>
      <c r="G19" s="85">
        <v>142</v>
      </c>
      <c r="H19" s="141"/>
      <c r="I19" s="142"/>
    </row>
    <row r="20" spans="2:9" ht="15.6" customHeight="1">
      <c r="B20" s="260"/>
      <c r="C20" s="81"/>
      <c r="D20" s="254" t="s">
        <v>655</v>
      </c>
      <c r="E20" s="261"/>
      <c r="F20" s="254"/>
      <c r="G20" s="244"/>
      <c r="H20" s="141"/>
      <c r="I20" s="142"/>
    </row>
    <row r="21" spans="2:9">
      <c r="B21" s="256">
        <v>10</v>
      </c>
      <c r="C21" s="81"/>
      <c r="D21" s="262" t="s">
        <v>630</v>
      </c>
      <c r="E21" s="255"/>
      <c r="F21" s="255" t="s">
        <v>19</v>
      </c>
      <c r="G21" s="263">
        <v>70.2</v>
      </c>
      <c r="H21" s="141"/>
      <c r="I21" s="142"/>
    </row>
    <row r="22" spans="2:9">
      <c r="B22" s="256">
        <v>11</v>
      </c>
      <c r="C22" s="81"/>
      <c r="D22" s="264" t="s">
        <v>656</v>
      </c>
      <c r="E22" s="255"/>
      <c r="F22" s="255" t="s">
        <v>19</v>
      </c>
      <c r="G22" s="263">
        <v>70.2</v>
      </c>
      <c r="H22" s="141"/>
      <c r="I22" s="142"/>
    </row>
    <row r="23" spans="2:9">
      <c r="B23" s="256">
        <v>12</v>
      </c>
      <c r="C23" s="81"/>
      <c r="D23" s="262" t="s">
        <v>657</v>
      </c>
      <c r="E23" s="257"/>
      <c r="F23" s="258" t="s">
        <v>44</v>
      </c>
      <c r="G23" s="259">
        <v>4</v>
      </c>
      <c r="H23" s="141"/>
      <c r="I23" s="142"/>
    </row>
    <row r="24" spans="2:9">
      <c r="B24" s="256">
        <v>13</v>
      </c>
      <c r="C24" s="81"/>
      <c r="D24" s="264" t="s">
        <v>634</v>
      </c>
      <c r="E24" s="257"/>
      <c r="F24" s="255" t="s">
        <v>625</v>
      </c>
      <c r="G24" s="259">
        <v>12</v>
      </c>
      <c r="H24" s="141"/>
      <c r="I24" s="142"/>
    </row>
    <row r="25" spans="2:9">
      <c r="B25" s="256">
        <v>14</v>
      </c>
      <c r="C25" s="81"/>
      <c r="D25" s="262" t="s">
        <v>658</v>
      </c>
      <c r="E25" s="257"/>
      <c r="F25" s="257" t="s">
        <v>625</v>
      </c>
      <c r="G25" s="259">
        <v>31</v>
      </c>
      <c r="H25" s="141"/>
      <c r="I25" s="142"/>
    </row>
    <row r="26" spans="2:9">
      <c r="B26" s="256">
        <v>15</v>
      </c>
      <c r="C26" s="81"/>
      <c r="D26" s="264" t="s">
        <v>638</v>
      </c>
      <c r="E26" s="257"/>
      <c r="F26" s="257" t="s">
        <v>625</v>
      </c>
      <c r="G26" s="259">
        <v>185</v>
      </c>
      <c r="H26" s="141"/>
      <c r="I26" s="142"/>
    </row>
    <row r="27" spans="2:9" ht="27.6" customHeight="1">
      <c r="B27" s="256">
        <v>16</v>
      </c>
      <c r="C27" s="81"/>
      <c r="D27" s="264" t="s">
        <v>639</v>
      </c>
      <c r="E27" s="257"/>
      <c r="F27" s="258" t="s">
        <v>625</v>
      </c>
      <c r="G27" s="259">
        <v>142</v>
      </c>
      <c r="H27" s="141"/>
      <c r="I27" s="142"/>
    </row>
    <row r="28" spans="2:9" s="154" customFormat="1" ht="26.25">
      <c r="B28" s="265">
        <v>17</v>
      </c>
      <c r="C28" s="247"/>
      <c r="D28" s="266" t="s">
        <v>1714</v>
      </c>
      <c r="E28" s="267"/>
      <c r="F28" s="166" t="s">
        <v>625</v>
      </c>
      <c r="G28" s="268">
        <v>185</v>
      </c>
      <c r="H28" s="152"/>
      <c r="I28" s="153"/>
    </row>
    <row r="29" spans="2:9" ht="26.25">
      <c r="B29" s="256">
        <v>18</v>
      </c>
      <c r="C29" s="81"/>
      <c r="D29" s="264" t="s">
        <v>659</v>
      </c>
      <c r="E29" s="257"/>
      <c r="F29" s="258" t="s">
        <v>633</v>
      </c>
      <c r="G29" s="259">
        <v>1</v>
      </c>
      <c r="H29" s="141"/>
      <c r="I29" s="142"/>
    </row>
    <row r="30" spans="2:9" ht="13.9" customHeight="1">
      <c r="B30" s="256">
        <v>19</v>
      </c>
      <c r="C30" s="81"/>
      <c r="D30" s="262" t="s">
        <v>660</v>
      </c>
      <c r="E30" s="257"/>
      <c r="F30" s="258" t="s">
        <v>633</v>
      </c>
      <c r="G30" s="259">
        <v>1</v>
      </c>
      <c r="H30" s="141"/>
      <c r="I30" s="142"/>
    </row>
    <row r="31" spans="2:9">
      <c r="B31" s="256">
        <v>20</v>
      </c>
      <c r="C31" s="81"/>
      <c r="D31" s="264" t="s">
        <v>661</v>
      </c>
      <c r="E31" s="257"/>
      <c r="F31" s="258" t="s">
        <v>19</v>
      </c>
      <c r="G31" s="263">
        <v>70.2</v>
      </c>
      <c r="H31" s="141"/>
      <c r="I31" s="142"/>
    </row>
    <row r="32" spans="2:9" ht="26.25">
      <c r="B32" s="256">
        <v>21</v>
      </c>
      <c r="C32" s="81"/>
      <c r="D32" s="262" t="s">
        <v>641</v>
      </c>
      <c r="E32" s="257"/>
      <c r="F32" s="258" t="s">
        <v>44</v>
      </c>
      <c r="G32" s="259">
        <v>1</v>
      </c>
      <c r="H32" s="141"/>
      <c r="I32" s="142"/>
    </row>
    <row r="33" spans="2:9" ht="26.25">
      <c r="B33" s="256">
        <v>22</v>
      </c>
      <c r="C33" s="81"/>
      <c r="D33" s="262" t="s">
        <v>644</v>
      </c>
      <c r="E33" s="257"/>
      <c r="F33" s="258" t="s">
        <v>19</v>
      </c>
      <c r="G33" s="263">
        <v>70.2</v>
      </c>
      <c r="H33" s="141"/>
      <c r="I33" s="142"/>
    </row>
    <row r="34" spans="2:9" ht="26.25">
      <c r="B34" s="256">
        <v>23</v>
      </c>
      <c r="C34" s="81"/>
      <c r="D34" s="264" t="s">
        <v>662</v>
      </c>
      <c r="E34" s="255"/>
      <c r="F34" s="258" t="s">
        <v>44</v>
      </c>
      <c r="G34" s="259">
        <v>1</v>
      </c>
      <c r="H34" s="141"/>
      <c r="I34" s="142"/>
    </row>
    <row r="35" spans="2:9">
      <c r="B35" s="256">
        <v>24</v>
      </c>
      <c r="C35" s="81"/>
      <c r="D35" s="262" t="s">
        <v>643</v>
      </c>
      <c r="E35" s="255"/>
      <c r="F35" s="258" t="s">
        <v>44</v>
      </c>
      <c r="G35" s="259">
        <v>1</v>
      </c>
      <c r="H35" s="141"/>
      <c r="I35" s="142"/>
    </row>
    <row r="36" spans="2:9" s="196" customFormat="1">
      <c r="B36" s="67"/>
      <c r="C36" s="66"/>
      <c r="D36" s="34"/>
      <c r="E36" s="34"/>
      <c r="F36" s="35"/>
      <c r="G36" s="193"/>
      <c r="H36" s="194"/>
      <c r="I36" s="195"/>
    </row>
    <row r="37" spans="2:9">
      <c r="B37" s="197"/>
      <c r="C37" s="197"/>
      <c r="D37" s="198"/>
      <c r="E37" s="198"/>
      <c r="F37" s="198" t="s">
        <v>5</v>
      </c>
      <c r="G37" s="199"/>
      <c r="H37" s="141"/>
      <c r="I37" s="142"/>
    </row>
    <row r="39" spans="2:9" s="93" customFormat="1" ht="12.75" customHeight="1">
      <c r="C39" s="200" t="str">
        <f>'1,1'!C22</f>
        <v>Piezīmes:</v>
      </c>
    </row>
    <row r="40" spans="2:9" s="93" customFormat="1" ht="45" customHeight="1">
      <c r="B40"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0" s="802"/>
      <c r="D40" s="802"/>
      <c r="E40" s="802"/>
      <c r="F40" s="802"/>
      <c r="G40" s="802"/>
      <c r="H40" s="802"/>
      <c r="I40" s="802"/>
    </row>
  </sheetData>
  <mergeCells count="12">
    <mergeCell ref="B1:D1"/>
    <mergeCell ref="B2:I2"/>
    <mergeCell ref="D3:I3"/>
    <mergeCell ref="D4:I4"/>
    <mergeCell ref="D5:I5"/>
    <mergeCell ref="B7:B8"/>
    <mergeCell ref="C7:C8"/>
    <mergeCell ref="F7:F8"/>
    <mergeCell ref="G7:G8"/>
    <mergeCell ref="B40:I40"/>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1:K44"/>
  <sheetViews>
    <sheetView showZeros="0" view="pageBreakPreview" topLeftCell="B19" zoomScale="80" zoomScaleNormal="100" zoomScaleSheetLayoutView="80" workbookViewId="0">
      <selection activeCell="D7" sqref="D7:E8"/>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16.7109375" style="111" customWidth="1"/>
    <col min="6" max="6" width="8.140625" style="111" customWidth="1"/>
    <col min="7" max="8" width="9.140625" style="111"/>
    <col min="9" max="9" width="20.7109375" style="111" customWidth="1"/>
    <col min="10" max="10" width="9.140625" style="111"/>
    <col min="11" max="11" width="9.140625" style="111" hidden="1" customWidth="1"/>
    <col min="12" max="16384" width="9.140625" style="111"/>
  </cols>
  <sheetData>
    <row r="1" spans="2:9" s="202" customFormat="1">
      <c r="B1" s="803" t="s">
        <v>12</v>
      </c>
      <c r="C1" s="803"/>
      <c r="D1" s="803"/>
      <c r="E1" s="250"/>
      <c r="F1" s="201" t="str">
        <f ca="1">MID(CELL("filename",B1), FIND("]", CELL("filename",B1))+ 1, 255)</f>
        <v>3,3</v>
      </c>
      <c r="G1" s="201"/>
      <c r="H1" s="201"/>
      <c r="I1" s="201"/>
    </row>
    <row r="2" spans="2:9" s="202" customFormat="1">
      <c r="B2" s="804" t="str">
        <f>D9</f>
        <v>Ārējā lietus ūdens kanalizācija</v>
      </c>
      <c r="C2" s="804"/>
      <c r="D2" s="804"/>
      <c r="E2" s="804"/>
      <c r="F2" s="804"/>
      <c r="G2" s="804"/>
      <c r="H2" s="804"/>
      <c r="I2" s="804"/>
    </row>
    <row r="3" spans="2:9">
      <c r="B3" s="110" t="s">
        <v>1</v>
      </c>
      <c r="D3" s="811" t="str">
        <f>'1,1'!D3</f>
        <v>Ražošanas ēka</v>
      </c>
      <c r="E3" s="811"/>
      <c r="F3" s="811"/>
      <c r="G3" s="811"/>
      <c r="H3" s="811"/>
      <c r="I3" s="811"/>
    </row>
    <row r="4" spans="2:9">
      <c r="B4" s="110" t="s">
        <v>2</v>
      </c>
      <c r="D4" s="811" t="str">
        <f>'1,1'!D4</f>
        <v>Ražošanas ēkas Nr.7 jaunbūve</v>
      </c>
      <c r="E4" s="811"/>
      <c r="F4" s="811"/>
      <c r="G4" s="811"/>
      <c r="H4" s="811"/>
      <c r="I4" s="811"/>
    </row>
    <row r="5" spans="2:9">
      <c r="B5" s="110" t="s">
        <v>3</v>
      </c>
      <c r="D5" s="811" t="str">
        <f>'1,1'!D5:H5</f>
        <v>Ventspils, Ventspils Augsto tehnoloģiju parks</v>
      </c>
      <c r="E5" s="811"/>
      <c r="F5" s="811"/>
      <c r="G5" s="811"/>
      <c r="H5" s="811"/>
      <c r="I5" s="811"/>
    </row>
    <row r="6" spans="2:9">
      <c r="B6" s="203"/>
      <c r="C6" s="203"/>
    </row>
    <row r="7" spans="2:9" ht="14.25" customHeight="1">
      <c r="B7" s="805" t="s">
        <v>4</v>
      </c>
      <c r="C7" s="806"/>
      <c r="D7" s="820" t="s">
        <v>6</v>
      </c>
      <c r="E7" s="821"/>
      <c r="F7" s="809" t="s">
        <v>7</v>
      </c>
      <c r="G7" s="810" t="s">
        <v>8</v>
      </c>
      <c r="H7" s="204"/>
      <c r="I7" s="205"/>
    </row>
    <row r="8" spans="2:9" ht="59.25" customHeight="1">
      <c r="B8" s="805"/>
      <c r="C8" s="807"/>
      <c r="D8" s="822"/>
      <c r="E8" s="823"/>
      <c r="F8" s="809"/>
      <c r="G8" s="810"/>
      <c r="H8" s="204"/>
      <c r="I8" s="205"/>
    </row>
    <row r="9" spans="2:9">
      <c r="B9" s="251"/>
      <c r="C9" s="279">
        <v>0</v>
      </c>
      <c r="D9" s="825" t="s">
        <v>679</v>
      </c>
      <c r="E9" s="826"/>
      <c r="F9" s="230"/>
      <c r="G9" s="231"/>
      <c r="H9" s="204"/>
      <c r="I9" s="205"/>
    </row>
    <row r="10" spans="2:9">
      <c r="B10" s="260"/>
      <c r="C10" s="81"/>
      <c r="D10" s="269" t="s">
        <v>664</v>
      </c>
      <c r="E10" s="269"/>
      <c r="F10" s="270"/>
      <c r="G10" s="270"/>
      <c r="H10" s="204"/>
      <c r="I10" s="205"/>
    </row>
    <row r="11" spans="2:9">
      <c r="B11" s="61">
        <v>1</v>
      </c>
      <c r="C11" s="81"/>
      <c r="D11" s="271" t="s">
        <v>665</v>
      </c>
      <c r="E11" s="255" t="s">
        <v>666</v>
      </c>
      <c r="F11" s="85" t="s">
        <v>19</v>
      </c>
      <c r="G11" s="85">
        <v>9.6999999999999993</v>
      </c>
      <c r="H11" s="204"/>
      <c r="I11" s="205"/>
    </row>
    <row r="12" spans="2:9">
      <c r="B12" s="61">
        <v>2</v>
      </c>
      <c r="C12" s="81"/>
      <c r="D12" s="262" t="s">
        <v>665</v>
      </c>
      <c r="E12" s="255" t="s">
        <v>667</v>
      </c>
      <c r="F12" s="85" t="s">
        <v>19</v>
      </c>
      <c r="G12" s="85">
        <v>493.2</v>
      </c>
      <c r="H12" s="204"/>
      <c r="I12" s="205"/>
    </row>
    <row r="13" spans="2:9">
      <c r="B13" s="61">
        <v>3</v>
      </c>
      <c r="C13" s="81"/>
      <c r="D13" s="264" t="s">
        <v>665</v>
      </c>
      <c r="E13" s="255" t="s">
        <v>608</v>
      </c>
      <c r="F13" s="85" t="s">
        <v>19</v>
      </c>
      <c r="G13" s="85">
        <v>190.5</v>
      </c>
      <c r="H13" s="204"/>
      <c r="I13" s="205"/>
    </row>
    <row r="14" spans="2:9" ht="51">
      <c r="B14" s="61">
        <v>4</v>
      </c>
      <c r="C14" s="81"/>
      <c r="D14" s="272" t="s">
        <v>668</v>
      </c>
      <c r="E14" s="85" t="s">
        <v>651</v>
      </c>
      <c r="F14" s="85" t="s">
        <v>44</v>
      </c>
      <c r="G14" s="85">
        <v>2</v>
      </c>
      <c r="H14" s="204"/>
      <c r="I14" s="205"/>
    </row>
    <row r="15" spans="2:9" ht="51">
      <c r="B15" s="61">
        <v>5</v>
      </c>
      <c r="C15" s="81"/>
      <c r="D15" s="272" t="s">
        <v>669</v>
      </c>
      <c r="E15" s="85" t="s">
        <v>670</v>
      </c>
      <c r="F15" s="85" t="s">
        <v>44</v>
      </c>
      <c r="G15" s="85">
        <v>21</v>
      </c>
      <c r="H15" s="204"/>
      <c r="I15" s="205"/>
    </row>
    <row r="16" spans="2:9" ht="51">
      <c r="B16" s="61">
        <v>6</v>
      </c>
      <c r="C16" s="81"/>
      <c r="D16" s="272" t="s">
        <v>671</v>
      </c>
      <c r="E16" s="85" t="s">
        <v>670</v>
      </c>
      <c r="F16" s="85" t="s">
        <v>44</v>
      </c>
      <c r="G16" s="85">
        <v>6</v>
      </c>
      <c r="H16" s="204"/>
      <c r="I16" s="205"/>
    </row>
    <row r="17" spans="2:9" ht="51">
      <c r="B17" s="61">
        <v>7</v>
      </c>
      <c r="C17" s="81"/>
      <c r="D17" s="272" t="s">
        <v>672</v>
      </c>
      <c r="E17" s="85" t="s">
        <v>670</v>
      </c>
      <c r="F17" s="85" t="s">
        <v>44</v>
      </c>
      <c r="G17" s="85">
        <v>1</v>
      </c>
      <c r="H17" s="204"/>
      <c r="I17" s="205"/>
    </row>
    <row r="18" spans="2:9" ht="51">
      <c r="B18" s="61">
        <v>8</v>
      </c>
      <c r="C18" s="81"/>
      <c r="D18" s="272" t="s">
        <v>673</v>
      </c>
      <c r="E18" s="85" t="s">
        <v>214</v>
      </c>
      <c r="F18" s="85" t="s">
        <v>44</v>
      </c>
      <c r="G18" s="85">
        <v>3</v>
      </c>
      <c r="H18" s="204"/>
      <c r="I18" s="205"/>
    </row>
    <row r="19" spans="2:9" ht="66.599999999999994" customHeight="1">
      <c r="B19" s="61">
        <v>9</v>
      </c>
      <c r="C19" s="81"/>
      <c r="D19" s="272" t="s">
        <v>674</v>
      </c>
      <c r="E19" s="85" t="s">
        <v>670</v>
      </c>
      <c r="F19" s="85" t="s">
        <v>44</v>
      </c>
      <c r="G19" s="85">
        <v>14</v>
      </c>
      <c r="H19" s="204"/>
      <c r="I19" s="205"/>
    </row>
    <row r="20" spans="2:9">
      <c r="B20" s="61">
        <v>10</v>
      </c>
      <c r="C20" s="81"/>
      <c r="D20" s="271" t="s">
        <v>675</v>
      </c>
      <c r="E20" s="257" t="s">
        <v>608</v>
      </c>
      <c r="F20" s="258" t="s">
        <v>26</v>
      </c>
      <c r="G20" s="85">
        <v>15</v>
      </c>
      <c r="H20" s="204"/>
      <c r="I20" s="205"/>
    </row>
    <row r="21" spans="2:9">
      <c r="B21" s="61">
        <v>11</v>
      </c>
      <c r="C21" s="81"/>
      <c r="D21" s="264" t="s">
        <v>653</v>
      </c>
      <c r="E21" s="255"/>
      <c r="F21" s="85" t="s">
        <v>44</v>
      </c>
      <c r="G21" s="85">
        <v>1</v>
      </c>
      <c r="H21" s="204"/>
      <c r="I21" s="205"/>
    </row>
    <row r="22" spans="2:9">
      <c r="B22" s="61">
        <v>12</v>
      </c>
      <c r="C22" s="81"/>
      <c r="D22" s="264" t="s">
        <v>654</v>
      </c>
      <c r="E22" s="257" t="s">
        <v>624</v>
      </c>
      <c r="F22" s="258" t="s">
        <v>625</v>
      </c>
      <c r="G22" s="85">
        <v>105</v>
      </c>
      <c r="H22" s="204"/>
      <c r="I22" s="205"/>
    </row>
    <row r="23" spans="2:9">
      <c r="B23" s="61">
        <v>13</v>
      </c>
      <c r="C23" s="81"/>
      <c r="D23" s="264" t="s">
        <v>626</v>
      </c>
      <c r="E23" s="257" t="s">
        <v>627</v>
      </c>
      <c r="F23" s="258" t="s">
        <v>625</v>
      </c>
      <c r="G23" s="85">
        <v>326</v>
      </c>
      <c r="H23" s="204"/>
      <c r="I23" s="205"/>
    </row>
    <row r="24" spans="2:9" ht="13.9" customHeight="1">
      <c r="B24" s="61">
        <v>14</v>
      </c>
      <c r="C24" s="81"/>
      <c r="D24" s="271" t="s">
        <v>628</v>
      </c>
      <c r="E24" s="257"/>
      <c r="F24" s="85" t="s">
        <v>625</v>
      </c>
      <c r="G24" s="85">
        <v>1119</v>
      </c>
      <c r="H24" s="204"/>
      <c r="I24" s="205"/>
    </row>
    <row r="25" spans="2:9">
      <c r="B25" s="260"/>
      <c r="C25" s="81"/>
      <c r="D25" s="269" t="s">
        <v>676</v>
      </c>
      <c r="E25" s="269"/>
      <c r="F25" s="270"/>
      <c r="G25" s="270"/>
      <c r="H25" s="204"/>
      <c r="I25" s="205"/>
    </row>
    <row r="26" spans="2:9">
      <c r="B26" s="61">
        <v>15</v>
      </c>
      <c r="C26" s="81"/>
      <c r="D26" s="262" t="s">
        <v>630</v>
      </c>
      <c r="E26" s="273"/>
      <c r="F26" s="85" t="s">
        <v>19</v>
      </c>
      <c r="G26" s="274" t="s">
        <v>1297</v>
      </c>
      <c r="H26" s="204"/>
      <c r="I26" s="205"/>
    </row>
    <row r="27" spans="2:9">
      <c r="B27" s="61">
        <v>16</v>
      </c>
      <c r="C27" s="81"/>
      <c r="D27" s="264" t="s">
        <v>656</v>
      </c>
      <c r="E27" s="273"/>
      <c r="F27" s="85" t="s">
        <v>19</v>
      </c>
      <c r="G27" s="274" t="s">
        <v>1297</v>
      </c>
      <c r="H27" s="204"/>
      <c r="I27" s="205"/>
    </row>
    <row r="28" spans="2:9">
      <c r="B28" s="61">
        <v>17</v>
      </c>
      <c r="C28" s="81"/>
      <c r="D28" s="262" t="s">
        <v>677</v>
      </c>
      <c r="E28" s="275"/>
      <c r="F28" s="85" t="s">
        <v>44</v>
      </c>
      <c r="G28" s="85">
        <v>44</v>
      </c>
      <c r="H28" s="204"/>
      <c r="I28" s="205"/>
    </row>
    <row r="29" spans="2:9">
      <c r="B29" s="61">
        <v>18</v>
      </c>
      <c r="C29" s="81"/>
      <c r="D29" s="264" t="s">
        <v>634</v>
      </c>
      <c r="E29" s="275"/>
      <c r="F29" s="85" t="s">
        <v>625</v>
      </c>
      <c r="G29" s="85">
        <v>105</v>
      </c>
      <c r="H29" s="204"/>
      <c r="I29" s="205"/>
    </row>
    <row r="30" spans="2:9">
      <c r="B30" s="61">
        <v>19</v>
      </c>
      <c r="C30" s="81"/>
      <c r="D30" s="262" t="s">
        <v>658</v>
      </c>
      <c r="E30" s="275"/>
      <c r="F30" s="258" t="s">
        <v>625</v>
      </c>
      <c r="G30" s="85">
        <v>326</v>
      </c>
      <c r="H30" s="204"/>
      <c r="I30" s="205"/>
    </row>
    <row r="31" spans="2:9">
      <c r="B31" s="61">
        <v>20</v>
      </c>
      <c r="C31" s="81"/>
      <c r="D31" s="264" t="s">
        <v>638</v>
      </c>
      <c r="E31" s="275"/>
      <c r="F31" s="258" t="s">
        <v>625</v>
      </c>
      <c r="G31" s="85">
        <v>1550</v>
      </c>
      <c r="H31" s="204"/>
      <c r="I31" s="205"/>
    </row>
    <row r="32" spans="2:9" ht="26.45" customHeight="1">
      <c r="B32" s="61">
        <v>21</v>
      </c>
      <c r="C32" s="81"/>
      <c r="D32" s="264" t="s">
        <v>639</v>
      </c>
      <c r="E32" s="275"/>
      <c r="F32" s="258" t="s">
        <v>625</v>
      </c>
      <c r="G32" s="85">
        <v>1119</v>
      </c>
      <c r="H32" s="204"/>
      <c r="I32" s="205"/>
    </row>
    <row r="33" spans="2:9" s="211" customFormat="1" ht="25.5">
      <c r="B33" s="276">
        <v>22</v>
      </c>
      <c r="C33" s="247"/>
      <c r="D33" s="266" t="s">
        <v>1713</v>
      </c>
      <c r="E33" s="277"/>
      <c r="F33" s="166" t="s">
        <v>625</v>
      </c>
      <c r="G33" s="51">
        <v>1550</v>
      </c>
      <c r="H33" s="209"/>
      <c r="I33" s="210"/>
    </row>
    <row r="34" spans="2:9" ht="13.9" customHeight="1">
      <c r="B34" s="61">
        <v>23</v>
      </c>
      <c r="C34" s="81"/>
      <c r="D34" s="264" t="s">
        <v>678</v>
      </c>
      <c r="E34" s="275"/>
      <c r="F34" s="258" t="s">
        <v>633</v>
      </c>
      <c r="G34" s="85">
        <v>1</v>
      </c>
      <c r="H34" s="204"/>
      <c r="I34" s="205"/>
    </row>
    <row r="35" spans="2:9">
      <c r="B35" s="61">
        <v>24</v>
      </c>
      <c r="C35" s="81"/>
      <c r="D35" s="264" t="s">
        <v>661</v>
      </c>
      <c r="E35" s="275"/>
      <c r="F35" s="258" t="s">
        <v>19</v>
      </c>
      <c r="G35" s="51" t="s">
        <v>1297</v>
      </c>
      <c r="H35" s="204"/>
      <c r="I35" s="205"/>
    </row>
    <row r="36" spans="2:9" ht="25.5">
      <c r="B36" s="61">
        <v>25</v>
      </c>
      <c r="C36" s="81"/>
      <c r="D36" s="262" t="s">
        <v>641</v>
      </c>
      <c r="E36" s="275"/>
      <c r="F36" s="258" t="s">
        <v>44</v>
      </c>
      <c r="G36" s="51">
        <v>1</v>
      </c>
      <c r="H36" s="204"/>
      <c r="I36" s="205"/>
    </row>
    <row r="37" spans="2:9" ht="25.5">
      <c r="B37" s="61">
        <v>26</v>
      </c>
      <c r="C37" s="81"/>
      <c r="D37" s="262" t="s">
        <v>644</v>
      </c>
      <c r="E37" s="275"/>
      <c r="F37" s="258" t="s">
        <v>19</v>
      </c>
      <c r="G37" s="51" t="s">
        <v>1297</v>
      </c>
      <c r="H37" s="204"/>
      <c r="I37" s="205"/>
    </row>
    <row r="38" spans="2:9" ht="25.5">
      <c r="B38" s="61">
        <v>27</v>
      </c>
      <c r="C38" s="81"/>
      <c r="D38" s="264" t="s">
        <v>662</v>
      </c>
      <c r="E38" s="278"/>
      <c r="F38" s="85" t="s">
        <v>44</v>
      </c>
      <c r="G38" s="85">
        <v>1</v>
      </c>
      <c r="H38" s="204"/>
      <c r="I38" s="205"/>
    </row>
    <row r="39" spans="2:9">
      <c r="B39" s="61">
        <v>28</v>
      </c>
      <c r="C39" s="81"/>
      <c r="D39" s="262" t="s">
        <v>643</v>
      </c>
      <c r="E39" s="278"/>
      <c r="F39" s="85" t="s">
        <v>44</v>
      </c>
      <c r="G39" s="85">
        <v>1</v>
      </c>
      <c r="H39" s="204"/>
      <c r="I39" s="205"/>
    </row>
    <row r="40" spans="2:9" s="224" customFormat="1">
      <c r="B40" s="67"/>
      <c r="C40" s="66"/>
      <c r="D40" s="34"/>
      <c r="E40" s="34"/>
      <c r="F40" s="35"/>
      <c r="G40" s="193"/>
      <c r="H40" s="222"/>
      <c r="I40" s="223"/>
    </row>
    <row r="41" spans="2:9">
      <c r="B41" s="225"/>
      <c r="C41" s="225"/>
      <c r="D41" s="226"/>
      <c r="E41" s="226"/>
      <c r="F41" s="226" t="s">
        <v>5</v>
      </c>
      <c r="G41" s="227"/>
      <c r="H41" s="204"/>
      <c r="I41" s="205"/>
    </row>
    <row r="43" spans="2:9" s="93" customFormat="1" ht="12.75" customHeight="1">
      <c r="C43" s="200" t="str">
        <f>'1,1'!C22</f>
        <v>Piezīmes:</v>
      </c>
    </row>
    <row r="44" spans="2:9" s="93" customFormat="1" ht="45" customHeight="1">
      <c r="B44"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4" s="802"/>
      <c r="D44" s="802"/>
      <c r="E44" s="802"/>
      <c r="F44" s="802"/>
      <c r="G44" s="802"/>
      <c r="H44" s="802"/>
      <c r="I44" s="802"/>
    </row>
  </sheetData>
  <mergeCells count="12">
    <mergeCell ref="B1:D1"/>
    <mergeCell ref="B2:I2"/>
    <mergeCell ref="D3:I3"/>
    <mergeCell ref="D4:I4"/>
    <mergeCell ref="D5:I5"/>
    <mergeCell ref="B7:B8"/>
    <mergeCell ref="C7:C8"/>
    <mergeCell ref="F7:F8"/>
    <mergeCell ref="G7:G8"/>
    <mergeCell ref="B44:I44"/>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B1:J77"/>
  <sheetViews>
    <sheetView showZeros="0" view="pageBreakPreview" topLeftCell="A49" zoomScale="85" zoomScaleNormal="100" zoomScaleSheetLayoutView="85" workbookViewId="0">
      <selection activeCell="D74" sqref="D74"/>
    </sheetView>
  </sheetViews>
  <sheetFormatPr defaultColWidth="9.140625" defaultRowHeight="12.75"/>
  <cols>
    <col min="1" max="1" width="9.140625" style="111"/>
    <col min="2" max="2" width="12.140625" style="111" customWidth="1"/>
    <col min="3" max="3" width="13.28515625" style="111" customWidth="1"/>
    <col min="4" max="4" width="42" style="111" customWidth="1"/>
    <col min="5" max="5" width="17" style="111" customWidth="1"/>
    <col min="6" max="6" width="8.140625" style="111" customWidth="1"/>
    <col min="7" max="9" width="9.140625" style="111"/>
    <col min="10" max="10" width="9.140625" style="111" hidden="1" customWidth="1"/>
    <col min="11" max="16384" width="9.140625" style="111"/>
  </cols>
  <sheetData>
    <row r="1" spans="2:8" s="202" customFormat="1">
      <c r="B1" s="803" t="s">
        <v>12</v>
      </c>
      <c r="C1" s="803"/>
      <c r="D1" s="803"/>
      <c r="E1" s="250"/>
      <c r="F1" s="201" t="str">
        <f ca="1">MID(CELL("filename",B1), FIND("]", CELL("filename",B1))+ 1, 255)</f>
        <v>3,4</v>
      </c>
      <c r="G1" s="201"/>
      <c r="H1" s="201"/>
    </row>
    <row r="2" spans="2:8" s="202" customFormat="1">
      <c r="B2" s="804" t="str">
        <f>D9</f>
        <v>Ārējie vājstrāvu tīkli</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6"/>
      <c r="D7" s="820" t="s">
        <v>6</v>
      </c>
      <c r="E7" s="821"/>
      <c r="F7" s="809" t="s">
        <v>7</v>
      </c>
      <c r="G7" s="810" t="s">
        <v>8</v>
      </c>
      <c r="H7" s="204"/>
    </row>
    <row r="8" spans="2:8" ht="59.25" customHeight="1">
      <c r="B8" s="805"/>
      <c r="C8" s="807"/>
      <c r="D8" s="822"/>
      <c r="E8" s="823"/>
      <c r="F8" s="809"/>
      <c r="G8" s="810"/>
      <c r="H8" s="204"/>
    </row>
    <row r="9" spans="2:8">
      <c r="B9" s="251"/>
      <c r="C9" s="279">
        <v>0</v>
      </c>
      <c r="D9" s="825" t="s">
        <v>760</v>
      </c>
      <c r="E9" s="826"/>
      <c r="F9" s="230"/>
      <c r="G9" s="231"/>
      <c r="H9" s="204"/>
    </row>
    <row r="10" spans="2:8">
      <c r="B10" s="280"/>
      <c r="C10" s="281"/>
      <c r="D10" s="282" t="s">
        <v>680</v>
      </c>
      <c r="E10" s="282"/>
      <c r="F10" s="29"/>
      <c r="G10" s="29"/>
      <c r="H10" s="204"/>
    </row>
    <row r="11" spans="2:8">
      <c r="B11" s="283">
        <v>1</v>
      </c>
      <c r="C11" s="247"/>
      <c r="D11" s="284" t="s">
        <v>681</v>
      </c>
      <c r="E11" s="285" t="s">
        <v>682</v>
      </c>
      <c r="F11" s="285" t="s">
        <v>26</v>
      </c>
      <c r="G11" s="285">
        <v>14</v>
      </c>
      <c r="H11" s="204"/>
    </row>
    <row r="12" spans="2:8">
      <c r="B12" s="283">
        <v>2</v>
      </c>
      <c r="C12" s="286"/>
      <c r="D12" s="287" t="s">
        <v>681</v>
      </c>
      <c r="E12" s="288" t="s">
        <v>695</v>
      </c>
      <c r="F12" s="288" t="s">
        <v>19</v>
      </c>
      <c r="G12" s="289">
        <v>15</v>
      </c>
      <c r="H12" s="204"/>
    </row>
    <row r="13" spans="2:8">
      <c r="B13" s="283">
        <v>3</v>
      </c>
      <c r="C13" s="247"/>
      <c r="D13" s="290" t="s">
        <v>683</v>
      </c>
      <c r="E13" s="291" t="s">
        <v>684</v>
      </c>
      <c r="F13" s="291" t="s">
        <v>26</v>
      </c>
      <c r="G13" s="291">
        <v>2</v>
      </c>
      <c r="H13" s="204"/>
    </row>
    <row r="14" spans="2:8">
      <c r="B14" s="283">
        <v>4</v>
      </c>
      <c r="C14" s="247"/>
      <c r="D14" s="248" t="s">
        <v>685</v>
      </c>
      <c r="E14" s="292" t="s">
        <v>686</v>
      </c>
      <c r="F14" s="293" t="s">
        <v>44</v>
      </c>
      <c r="G14" s="249">
        <v>1</v>
      </c>
      <c r="H14" s="204"/>
    </row>
    <row r="15" spans="2:8">
      <c r="B15" s="283">
        <v>5</v>
      </c>
      <c r="C15" s="247"/>
      <c r="D15" s="248" t="s">
        <v>687</v>
      </c>
      <c r="E15" s="292"/>
      <c r="F15" s="293" t="s">
        <v>26</v>
      </c>
      <c r="G15" s="249">
        <v>1</v>
      </c>
      <c r="H15" s="204"/>
    </row>
    <row r="16" spans="2:8">
      <c r="B16" s="283">
        <v>6</v>
      </c>
      <c r="C16" s="247"/>
      <c r="D16" s="248" t="s">
        <v>688</v>
      </c>
      <c r="E16" s="292"/>
      <c r="F16" s="293" t="s">
        <v>26</v>
      </c>
      <c r="G16" s="249">
        <v>2</v>
      </c>
      <c r="H16" s="204"/>
    </row>
    <row r="17" spans="2:8">
      <c r="B17" s="283">
        <v>7</v>
      </c>
      <c r="C17" s="247"/>
      <c r="D17" s="248" t="s">
        <v>689</v>
      </c>
      <c r="E17" s="292"/>
      <c r="F17" s="293" t="s">
        <v>26</v>
      </c>
      <c r="G17" s="249">
        <v>3</v>
      </c>
      <c r="H17" s="204"/>
    </row>
    <row r="18" spans="2:8">
      <c r="B18" s="283">
        <v>8</v>
      </c>
      <c r="C18" s="247"/>
      <c r="D18" s="248" t="s">
        <v>690</v>
      </c>
      <c r="E18" s="292"/>
      <c r="F18" s="293" t="s">
        <v>26</v>
      </c>
      <c r="G18" s="292">
        <v>3</v>
      </c>
      <c r="H18" s="204"/>
    </row>
    <row r="19" spans="2:8">
      <c r="B19" s="283">
        <v>9</v>
      </c>
      <c r="C19" s="247"/>
      <c r="D19" s="248" t="s">
        <v>691</v>
      </c>
      <c r="E19" s="249"/>
      <c r="F19" s="293" t="s">
        <v>26</v>
      </c>
      <c r="G19" s="292">
        <v>1</v>
      </c>
      <c r="H19" s="204"/>
    </row>
    <row r="20" spans="2:8">
      <c r="B20" s="283">
        <v>10</v>
      </c>
      <c r="C20" s="247"/>
      <c r="D20" s="284" t="s">
        <v>692</v>
      </c>
      <c r="E20" s="285"/>
      <c r="F20" s="294" t="s">
        <v>26</v>
      </c>
      <c r="G20" s="295">
        <v>1</v>
      </c>
      <c r="H20" s="204"/>
    </row>
    <row r="21" spans="2:8">
      <c r="B21" s="283">
        <v>11</v>
      </c>
      <c r="C21" s="286"/>
      <c r="D21" s="287" t="s">
        <v>1515</v>
      </c>
      <c r="E21" s="287"/>
      <c r="F21" s="296" t="s">
        <v>625</v>
      </c>
      <c r="G21" s="297">
        <v>5.5</v>
      </c>
      <c r="H21" s="204"/>
    </row>
    <row r="22" spans="2:8">
      <c r="B22" s="283">
        <v>12</v>
      </c>
      <c r="C22" s="247"/>
      <c r="D22" s="298" t="s">
        <v>693</v>
      </c>
      <c r="E22" s="299"/>
      <c r="F22" s="300" t="s">
        <v>1298</v>
      </c>
      <c r="G22" s="299">
        <v>0.1</v>
      </c>
      <c r="H22" s="204"/>
    </row>
    <row r="23" spans="2:8">
      <c r="B23" s="283">
        <v>14</v>
      </c>
      <c r="C23" s="247"/>
      <c r="D23" s="54" t="s">
        <v>696</v>
      </c>
      <c r="E23" s="281" t="s">
        <v>697</v>
      </c>
      <c r="F23" s="301" t="s">
        <v>26</v>
      </c>
      <c r="G23" s="281">
        <v>0.15</v>
      </c>
      <c r="H23" s="204"/>
    </row>
    <row r="24" spans="2:8">
      <c r="B24" s="283">
        <v>15</v>
      </c>
      <c r="C24" s="247"/>
      <c r="D24" s="302" t="s">
        <v>698</v>
      </c>
      <c r="E24" s="249" t="s">
        <v>699</v>
      </c>
      <c r="F24" s="249" t="s">
        <v>146</v>
      </c>
      <c r="G24" s="249">
        <v>1700</v>
      </c>
      <c r="H24" s="204"/>
    </row>
    <row r="25" spans="2:8">
      <c r="B25" s="283">
        <v>16</v>
      </c>
      <c r="C25" s="247"/>
      <c r="D25" s="248" t="s">
        <v>700</v>
      </c>
      <c r="E25" s="292" t="s">
        <v>701</v>
      </c>
      <c r="F25" s="292" t="s">
        <v>44</v>
      </c>
      <c r="G25" s="292">
        <v>1</v>
      </c>
      <c r="H25" s="204"/>
    </row>
    <row r="26" spans="2:8">
      <c r="B26" s="283">
        <v>17</v>
      </c>
      <c r="C26" s="247"/>
      <c r="D26" s="302" t="s">
        <v>694</v>
      </c>
      <c r="E26" s="249" t="s">
        <v>695</v>
      </c>
      <c r="F26" s="249" t="s">
        <v>19</v>
      </c>
      <c r="G26" s="249">
        <v>20</v>
      </c>
      <c r="H26" s="204"/>
    </row>
    <row r="27" spans="2:8">
      <c r="B27" s="283">
        <v>18</v>
      </c>
      <c r="C27" s="247"/>
      <c r="D27" s="302" t="s">
        <v>702</v>
      </c>
      <c r="E27" s="249" t="s">
        <v>703</v>
      </c>
      <c r="F27" s="249" t="s">
        <v>19</v>
      </c>
      <c r="G27" s="249">
        <v>30</v>
      </c>
      <c r="H27" s="204"/>
    </row>
    <row r="28" spans="2:8">
      <c r="B28" s="283">
        <v>19</v>
      </c>
      <c r="C28" s="247"/>
      <c r="D28" s="248" t="s">
        <v>704</v>
      </c>
      <c r="E28" s="292"/>
      <c r="F28" s="292" t="s">
        <v>44</v>
      </c>
      <c r="G28" s="292">
        <v>2</v>
      </c>
      <c r="H28" s="204"/>
    </row>
    <row r="29" spans="2:8">
      <c r="B29" s="283"/>
      <c r="C29" s="247"/>
      <c r="D29" s="303" t="s">
        <v>1791</v>
      </c>
      <c r="E29" s="292"/>
      <c r="F29" s="292"/>
      <c r="G29" s="292"/>
      <c r="H29" s="204"/>
    </row>
    <row r="30" spans="2:8" ht="38.25">
      <c r="B30" s="283">
        <v>20</v>
      </c>
      <c r="C30" s="247"/>
      <c r="D30" s="304" t="s">
        <v>705</v>
      </c>
      <c r="E30" s="292" t="s">
        <v>1566</v>
      </c>
      <c r="F30" s="292" t="s">
        <v>44</v>
      </c>
      <c r="G30" s="292">
        <v>1</v>
      </c>
      <c r="H30" s="204"/>
    </row>
    <row r="31" spans="2:8" ht="38.25">
      <c r="B31" s="283">
        <v>21</v>
      </c>
      <c r="C31" s="247"/>
      <c r="D31" s="304" t="s">
        <v>706</v>
      </c>
      <c r="E31" s="292" t="s">
        <v>1567</v>
      </c>
      <c r="F31" s="292" t="s">
        <v>44</v>
      </c>
      <c r="G31" s="292">
        <v>1</v>
      </c>
      <c r="H31" s="204"/>
    </row>
    <row r="32" spans="2:8" ht="63.75">
      <c r="B32" s="283">
        <v>22</v>
      </c>
      <c r="C32" s="247"/>
      <c r="D32" s="304" t="s">
        <v>707</v>
      </c>
      <c r="E32" s="292" t="s">
        <v>1568</v>
      </c>
      <c r="F32" s="292" t="s">
        <v>44</v>
      </c>
      <c r="G32" s="292">
        <v>2</v>
      </c>
      <c r="H32" s="204"/>
    </row>
    <row r="33" spans="2:8">
      <c r="B33" s="305"/>
      <c r="C33" s="247"/>
      <c r="D33" s="306" t="s">
        <v>708</v>
      </c>
      <c r="E33" s="307"/>
      <c r="F33" s="308"/>
      <c r="G33" s="309"/>
      <c r="H33" s="204"/>
    </row>
    <row r="34" spans="2:8" ht="25.5">
      <c r="B34" s="310">
        <v>21</v>
      </c>
      <c r="C34" s="247"/>
      <c r="D34" s="302" t="s">
        <v>1516</v>
      </c>
      <c r="E34" s="311"/>
      <c r="F34" s="51" t="s">
        <v>709</v>
      </c>
      <c r="G34" s="51">
        <v>47.8</v>
      </c>
      <c r="H34" s="204"/>
    </row>
    <row r="35" spans="2:8">
      <c r="B35" s="310">
        <v>22</v>
      </c>
      <c r="C35" s="247"/>
      <c r="D35" s="302" t="s">
        <v>710</v>
      </c>
      <c r="E35" s="311"/>
      <c r="F35" s="51" t="s">
        <v>19</v>
      </c>
      <c r="G35" s="51">
        <v>85.6</v>
      </c>
      <c r="H35" s="204"/>
    </row>
    <row r="36" spans="2:8">
      <c r="B36" s="310">
        <v>23</v>
      </c>
      <c r="C36" s="247"/>
      <c r="D36" s="248" t="s">
        <v>711</v>
      </c>
      <c r="E36" s="247"/>
      <c r="F36" s="312" t="s">
        <v>44</v>
      </c>
      <c r="G36" s="313">
        <v>1</v>
      </c>
      <c r="H36" s="204"/>
    </row>
    <row r="37" spans="2:8">
      <c r="B37" s="310">
        <v>24</v>
      </c>
      <c r="C37" s="247"/>
      <c r="D37" s="248" t="s">
        <v>712</v>
      </c>
      <c r="E37" s="247"/>
      <c r="F37" s="312" t="s">
        <v>44</v>
      </c>
      <c r="G37" s="312">
        <v>1</v>
      </c>
      <c r="H37" s="204"/>
    </row>
    <row r="38" spans="2:8">
      <c r="B38" s="310">
        <v>25</v>
      </c>
      <c r="C38" s="247"/>
      <c r="D38" s="302" t="s">
        <v>713</v>
      </c>
      <c r="E38" s="311"/>
      <c r="F38" s="313" t="s">
        <v>19</v>
      </c>
      <c r="G38" s="313">
        <v>20</v>
      </c>
      <c r="H38" s="204"/>
    </row>
    <row r="39" spans="2:8">
      <c r="B39" s="310">
        <v>26</v>
      </c>
      <c r="C39" s="247"/>
      <c r="D39" s="302" t="s">
        <v>714</v>
      </c>
      <c r="E39" s="311"/>
      <c r="F39" s="313" t="s">
        <v>296</v>
      </c>
      <c r="G39" s="313">
        <v>4</v>
      </c>
      <c r="H39" s="204"/>
    </row>
    <row r="40" spans="2:8">
      <c r="B40" s="310">
        <v>27</v>
      </c>
      <c r="C40" s="247"/>
      <c r="D40" s="302" t="s">
        <v>715</v>
      </c>
      <c r="E40" s="311"/>
      <c r="F40" s="313" t="s">
        <v>296</v>
      </c>
      <c r="G40" s="313">
        <v>2.9</v>
      </c>
      <c r="H40" s="204"/>
    </row>
    <row r="41" spans="2:8">
      <c r="B41" s="310">
        <v>28</v>
      </c>
      <c r="C41" s="247"/>
      <c r="D41" s="248" t="s">
        <v>716</v>
      </c>
      <c r="E41" s="247"/>
      <c r="F41" s="166" t="s">
        <v>44</v>
      </c>
      <c r="G41" s="166">
        <v>1</v>
      </c>
      <c r="H41" s="204"/>
    </row>
    <row r="42" spans="2:8">
      <c r="B42" s="310">
        <v>29</v>
      </c>
      <c r="C42" s="247"/>
      <c r="D42" s="302" t="s">
        <v>717</v>
      </c>
      <c r="E42" s="311"/>
      <c r="F42" s="313" t="s">
        <v>26</v>
      </c>
      <c r="G42" s="313">
        <v>96</v>
      </c>
      <c r="H42" s="204"/>
    </row>
    <row r="43" spans="2:8">
      <c r="B43" s="310">
        <v>30</v>
      </c>
      <c r="C43" s="247"/>
      <c r="D43" s="302" t="s">
        <v>718</v>
      </c>
      <c r="E43" s="311"/>
      <c r="F43" s="313" t="s">
        <v>19</v>
      </c>
      <c r="G43" s="313">
        <v>1270</v>
      </c>
      <c r="H43" s="204"/>
    </row>
    <row r="44" spans="2:8">
      <c r="B44" s="310">
        <v>31</v>
      </c>
      <c r="C44" s="247"/>
      <c r="D44" s="302" t="s">
        <v>719</v>
      </c>
      <c r="E44" s="311"/>
      <c r="F44" s="313" t="s">
        <v>19</v>
      </c>
      <c r="G44" s="313">
        <v>140</v>
      </c>
      <c r="H44" s="204"/>
    </row>
    <row r="45" spans="2:8">
      <c r="B45" s="310">
        <v>32</v>
      </c>
      <c r="C45" s="247"/>
      <c r="D45" s="302" t="s">
        <v>720</v>
      </c>
      <c r="E45" s="311"/>
      <c r="F45" s="313" t="s">
        <v>19</v>
      </c>
      <c r="G45" s="313">
        <v>300</v>
      </c>
      <c r="H45" s="204"/>
    </row>
    <row r="46" spans="2:8">
      <c r="B46" s="310">
        <v>33</v>
      </c>
      <c r="C46" s="247"/>
      <c r="D46" s="302" t="s">
        <v>721</v>
      </c>
      <c r="E46" s="311"/>
      <c r="F46" s="313" t="s">
        <v>625</v>
      </c>
      <c r="G46" s="313">
        <v>0.9</v>
      </c>
      <c r="H46" s="204"/>
    </row>
    <row r="47" spans="2:8">
      <c r="B47" s="310">
        <v>34</v>
      </c>
      <c r="C47" s="247"/>
      <c r="D47" s="302" t="s">
        <v>722</v>
      </c>
      <c r="E47" s="247"/>
      <c r="F47" s="249" t="s">
        <v>44</v>
      </c>
      <c r="G47" s="51">
        <v>1</v>
      </c>
      <c r="H47" s="204"/>
    </row>
    <row r="48" spans="2:8">
      <c r="B48" s="310">
        <v>35</v>
      </c>
      <c r="C48" s="247"/>
      <c r="D48" s="302" t="s">
        <v>723</v>
      </c>
      <c r="E48" s="247"/>
      <c r="F48" s="249" t="s">
        <v>44</v>
      </c>
      <c r="G48" s="51">
        <v>1</v>
      </c>
      <c r="H48" s="204"/>
    </row>
    <row r="49" spans="2:8">
      <c r="B49" s="310">
        <v>36</v>
      </c>
      <c r="C49" s="247"/>
      <c r="D49" s="302" t="s">
        <v>724</v>
      </c>
      <c r="E49" s="247"/>
      <c r="F49" s="249" t="s">
        <v>44</v>
      </c>
      <c r="G49" s="51">
        <v>1</v>
      </c>
      <c r="H49" s="204"/>
    </row>
    <row r="50" spans="2:8">
      <c r="B50" s="314"/>
      <c r="C50" s="315"/>
      <c r="D50" s="282" t="s">
        <v>1536</v>
      </c>
      <c r="E50" s="247"/>
      <c r="F50" s="249"/>
      <c r="G50" s="312"/>
      <c r="H50" s="204"/>
    </row>
    <row r="51" spans="2:8" ht="18.399999999999999" customHeight="1">
      <c r="B51" s="310">
        <v>38</v>
      </c>
      <c r="C51" s="315"/>
      <c r="D51" s="302" t="s">
        <v>681</v>
      </c>
      <c r="E51" s="247" t="s">
        <v>682</v>
      </c>
      <c r="F51" s="249" t="s">
        <v>26</v>
      </c>
      <c r="G51" s="51">
        <v>8</v>
      </c>
      <c r="H51" s="204"/>
    </row>
    <row r="52" spans="2:8">
      <c r="B52" s="310">
        <v>39</v>
      </c>
      <c r="C52" s="315"/>
      <c r="D52" s="302" t="s">
        <v>683</v>
      </c>
      <c r="E52" s="247" t="s">
        <v>684</v>
      </c>
      <c r="F52" s="249" t="s">
        <v>26</v>
      </c>
      <c r="G52" s="51">
        <v>1</v>
      </c>
      <c r="H52" s="204"/>
    </row>
    <row r="53" spans="2:8">
      <c r="B53" s="310">
        <v>40</v>
      </c>
      <c r="C53" s="315"/>
      <c r="D53" s="302" t="s">
        <v>692</v>
      </c>
      <c r="E53" s="247"/>
      <c r="F53" s="249" t="s">
        <v>26</v>
      </c>
      <c r="G53" s="51">
        <v>1</v>
      </c>
      <c r="H53" s="204"/>
    </row>
    <row r="54" spans="2:8">
      <c r="B54" s="310">
        <v>41</v>
      </c>
      <c r="C54" s="315"/>
      <c r="D54" s="302" t="s">
        <v>1515</v>
      </c>
      <c r="E54" s="247"/>
      <c r="F54" s="249" t="s">
        <v>625</v>
      </c>
      <c r="G54" s="51">
        <v>3.2</v>
      </c>
      <c r="H54" s="204"/>
    </row>
    <row r="55" spans="2:8">
      <c r="B55" s="310">
        <v>42</v>
      </c>
      <c r="C55" s="315"/>
      <c r="D55" s="302" t="s">
        <v>693</v>
      </c>
      <c r="E55" s="247"/>
      <c r="F55" s="249" t="s">
        <v>1298</v>
      </c>
      <c r="G55" s="51">
        <v>0.1</v>
      </c>
      <c r="H55" s="204"/>
    </row>
    <row r="56" spans="2:8">
      <c r="B56" s="310">
        <v>43</v>
      </c>
      <c r="C56" s="315"/>
      <c r="D56" s="302" t="s">
        <v>696</v>
      </c>
      <c r="E56" s="247" t="s">
        <v>697</v>
      </c>
      <c r="F56" s="249" t="s">
        <v>26</v>
      </c>
      <c r="G56" s="51">
        <v>0.1</v>
      </c>
      <c r="H56" s="204"/>
    </row>
    <row r="57" spans="2:8">
      <c r="B57" s="310">
        <v>44</v>
      </c>
      <c r="C57" s="315"/>
      <c r="D57" s="302" t="s">
        <v>698</v>
      </c>
      <c r="E57" s="247" t="s">
        <v>1531</v>
      </c>
      <c r="F57" s="249" t="s">
        <v>146</v>
      </c>
      <c r="G57" s="51">
        <v>80</v>
      </c>
      <c r="H57" s="204"/>
    </row>
    <row r="58" spans="2:8" ht="25.5">
      <c r="B58" s="310">
        <v>45</v>
      </c>
      <c r="C58" s="315"/>
      <c r="D58" s="302" t="s">
        <v>1532</v>
      </c>
      <c r="E58" s="247" t="s">
        <v>1533</v>
      </c>
      <c r="F58" s="249" t="s">
        <v>44</v>
      </c>
      <c r="G58" s="51">
        <v>1</v>
      </c>
      <c r="H58" s="204"/>
    </row>
    <row r="59" spans="2:8">
      <c r="B59" s="310">
        <v>46</v>
      </c>
      <c r="C59" s="315"/>
      <c r="D59" s="302" t="s">
        <v>694</v>
      </c>
      <c r="E59" s="247" t="s">
        <v>695</v>
      </c>
      <c r="F59" s="249" t="s">
        <v>19</v>
      </c>
      <c r="G59" s="51">
        <v>3</v>
      </c>
      <c r="H59" s="204"/>
    </row>
    <row r="60" spans="2:8">
      <c r="B60" s="310">
        <v>47</v>
      </c>
      <c r="C60" s="315"/>
      <c r="D60" s="302" t="s">
        <v>702</v>
      </c>
      <c r="E60" s="247" t="s">
        <v>703</v>
      </c>
      <c r="F60" s="249" t="s">
        <v>19</v>
      </c>
      <c r="G60" s="51">
        <v>5</v>
      </c>
      <c r="H60" s="204"/>
    </row>
    <row r="61" spans="2:8">
      <c r="B61" s="310">
        <v>48</v>
      </c>
      <c r="C61" s="315"/>
      <c r="D61" s="302" t="s">
        <v>704</v>
      </c>
      <c r="E61" s="247"/>
      <c r="F61" s="249" t="s">
        <v>44</v>
      </c>
      <c r="G61" s="51">
        <v>2</v>
      </c>
      <c r="H61" s="204"/>
    </row>
    <row r="62" spans="2:8">
      <c r="B62" s="310"/>
      <c r="C62" s="315"/>
      <c r="D62" s="306" t="s">
        <v>1537</v>
      </c>
      <c r="E62" s="247"/>
      <c r="F62" s="249"/>
      <c r="G62" s="312"/>
      <c r="H62" s="204"/>
    </row>
    <row r="63" spans="2:8" ht="25.5">
      <c r="B63" s="310">
        <v>49</v>
      </c>
      <c r="C63" s="315"/>
      <c r="D63" s="302" t="s">
        <v>1534</v>
      </c>
      <c r="E63" s="247"/>
      <c r="F63" s="249" t="s">
        <v>709</v>
      </c>
      <c r="G63" s="51">
        <v>41.7</v>
      </c>
      <c r="H63" s="204"/>
    </row>
    <row r="64" spans="2:8">
      <c r="B64" s="310">
        <v>50</v>
      </c>
      <c r="C64" s="315"/>
      <c r="D64" s="302" t="s">
        <v>710</v>
      </c>
      <c r="E64" s="247"/>
      <c r="F64" s="249" t="s">
        <v>19</v>
      </c>
      <c r="G64" s="51">
        <v>41.7</v>
      </c>
      <c r="H64" s="204"/>
    </row>
    <row r="65" spans="2:8">
      <c r="B65" s="310">
        <v>51</v>
      </c>
      <c r="C65" s="315"/>
      <c r="D65" s="302" t="s">
        <v>712</v>
      </c>
      <c r="E65" s="247"/>
      <c r="F65" s="249" t="s">
        <v>44</v>
      </c>
      <c r="G65" s="51">
        <v>1</v>
      </c>
      <c r="H65" s="204"/>
    </row>
    <row r="66" spans="2:8">
      <c r="B66" s="310">
        <v>52</v>
      </c>
      <c r="C66" s="315"/>
      <c r="D66" s="302" t="s">
        <v>713</v>
      </c>
      <c r="E66" s="247"/>
      <c r="F66" s="249" t="s">
        <v>19</v>
      </c>
      <c r="G66" s="51">
        <v>3</v>
      </c>
      <c r="H66" s="204"/>
    </row>
    <row r="67" spans="2:8">
      <c r="B67" s="310">
        <v>53</v>
      </c>
      <c r="C67" s="315"/>
      <c r="D67" s="302" t="s">
        <v>715</v>
      </c>
      <c r="E67" s="247"/>
      <c r="F67" s="249" t="s">
        <v>296</v>
      </c>
      <c r="G67" s="51">
        <v>15.1</v>
      </c>
      <c r="H67" s="204"/>
    </row>
    <row r="68" spans="2:8">
      <c r="B68" s="310">
        <v>54</v>
      </c>
      <c r="C68" s="315"/>
      <c r="D68" s="302" t="s">
        <v>1535</v>
      </c>
      <c r="E68" s="247"/>
      <c r="F68" s="249" t="s">
        <v>44</v>
      </c>
      <c r="G68" s="51">
        <v>1</v>
      </c>
      <c r="H68" s="204"/>
    </row>
    <row r="69" spans="2:8">
      <c r="B69" s="310">
        <v>55</v>
      </c>
      <c r="C69" s="315"/>
      <c r="D69" s="302" t="s">
        <v>717</v>
      </c>
      <c r="E69" s="247"/>
      <c r="F69" s="249" t="s">
        <v>730</v>
      </c>
      <c r="G69" s="51">
        <v>12</v>
      </c>
      <c r="H69" s="204"/>
    </row>
    <row r="70" spans="2:8">
      <c r="B70" s="310">
        <v>56</v>
      </c>
      <c r="C70" s="315"/>
      <c r="D70" s="302" t="s">
        <v>719</v>
      </c>
      <c r="E70" s="247"/>
      <c r="F70" s="249" t="s">
        <v>19</v>
      </c>
      <c r="G70" s="51">
        <v>70</v>
      </c>
      <c r="H70" s="204"/>
    </row>
    <row r="71" spans="2:8">
      <c r="B71" s="310">
        <v>57</v>
      </c>
      <c r="C71" s="315"/>
      <c r="D71" s="302" t="s">
        <v>720</v>
      </c>
      <c r="E71" s="247"/>
      <c r="F71" s="249" t="s">
        <v>19</v>
      </c>
      <c r="G71" s="51">
        <v>10</v>
      </c>
      <c r="H71" s="204"/>
    </row>
    <row r="72" spans="2:8">
      <c r="B72" s="310">
        <v>58</v>
      </c>
      <c r="C72" s="315"/>
      <c r="D72" s="302" t="s">
        <v>721</v>
      </c>
      <c r="E72" s="247"/>
      <c r="F72" s="249" t="s">
        <v>625</v>
      </c>
      <c r="G72" s="51">
        <v>0.1</v>
      </c>
      <c r="H72" s="204"/>
    </row>
    <row r="73" spans="2:8" s="224" customFormat="1">
      <c r="B73" s="316"/>
      <c r="C73" s="66"/>
      <c r="D73" s="34"/>
      <c r="E73" s="34"/>
      <c r="F73" s="35"/>
      <c r="G73" s="193"/>
      <c r="H73" s="222"/>
    </row>
    <row r="74" spans="2:8">
      <c r="B74" s="225"/>
      <c r="C74" s="225"/>
      <c r="D74" s="226"/>
      <c r="E74" s="226"/>
      <c r="F74" s="226" t="s">
        <v>5</v>
      </c>
      <c r="G74" s="227"/>
      <c r="H74" s="204"/>
    </row>
    <row r="76" spans="2:8" s="93" customFormat="1" ht="12.75" customHeight="1">
      <c r="C76" s="200" t="str">
        <f>'1,1'!C22</f>
        <v>Piezīmes:</v>
      </c>
    </row>
    <row r="77" spans="2:8" s="93" customFormat="1" ht="45" customHeight="1">
      <c r="B77"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7" s="802"/>
      <c r="D77" s="802"/>
      <c r="E77" s="802"/>
      <c r="F77" s="802"/>
      <c r="G77" s="802"/>
      <c r="H77" s="802"/>
    </row>
  </sheetData>
  <mergeCells count="12">
    <mergeCell ref="B1:D1"/>
    <mergeCell ref="B2:H2"/>
    <mergeCell ref="D3:H3"/>
    <mergeCell ref="D4:H4"/>
    <mergeCell ref="D5:H5"/>
    <mergeCell ref="B7:B8"/>
    <mergeCell ref="C7:C8"/>
    <mergeCell ref="F7:F8"/>
    <mergeCell ref="G7:G8"/>
    <mergeCell ref="B77:H77"/>
    <mergeCell ref="D7:E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J67"/>
  <sheetViews>
    <sheetView showZeros="0" view="pageBreakPreview" topLeftCell="A40" zoomScale="80" zoomScaleNormal="100" zoomScaleSheetLayoutView="80" workbookViewId="0">
      <selection activeCell="B2" sqref="B2:H2"/>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3,5</v>
      </c>
      <c r="F1" s="201"/>
      <c r="G1" s="201"/>
      <c r="H1" s="201"/>
    </row>
    <row r="2" spans="2:8" s="202" customFormat="1">
      <c r="B2" s="804" t="str">
        <f>D9</f>
        <v>Ārējie siltumtīkli</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6"/>
      <c r="D7" s="808" t="s">
        <v>6</v>
      </c>
      <c r="E7" s="809" t="s">
        <v>7</v>
      </c>
      <c r="F7" s="810" t="s">
        <v>8</v>
      </c>
      <c r="G7" s="204"/>
      <c r="H7" s="205"/>
    </row>
    <row r="8" spans="2:8" ht="59.25" customHeight="1">
      <c r="B8" s="805"/>
      <c r="C8" s="807"/>
      <c r="D8" s="808"/>
      <c r="E8" s="809"/>
      <c r="F8" s="810"/>
      <c r="G8" s="204"/>
      <c r="H8" s="205"/>
    </row>
    <row r="9" spans="2:8">
      <c r="B9" s="251"/>
      <c r="C9" s="279">
        <v>0</v>
      </c>
      <c r="D9" s="332" t="s">
        <v>759</v>
      </c>
      <c r="E9" s="230"/>
      <c r="F9" s="231"/>
      <c r="G9" s="204"/>
      <c r="H9" s="205"/>
    </row>
    <row r="10" spans="2:8">
      <c r="B10" s="317"/>
      <c r="C10" s="318"/>
      <c r="D10" s="319" t="s">
        <v>726</v>
      </c>
      <c r="E10" s="320"/>
      <c r="F10" s="320"/>
      <c r="G10" s="204"/>
      <c r="H10" s="205"/>
    </row>
    <row r="11" spans="2:8">
      <c r="B11" s="61">
        <v>1</v>
      </c>
      <c r="C11" s="321"/>
      <c r="D11" s="80" t="s">
        <v>1766</v>
      </c>
      <c r="E11" s="85" t="s">
        <v>1792</v>
      </c>
      <c r="F11" s="322">
        <v>57</v>
      </c>
      <c r="G11" s="333"/>
      <c r="H11" s="334"/>
    </row>
    <row r="12" spans="2:8">
      <c r="B12" s="61">
        <v>2</v>
      </c>
      <c r="C12" s="321"/>
      <c r="D12" s="80" t="s">
        <v>727</v>
      </c>
      <c r="E12" s="85" t="s">
        <v>1792</v>
      </c>
      <c r="F12" s="322">
        <v>4</v>
      </c>
      <c r="G12" s="333"/>
      <c r="H12" s="334"/>
    </row>
    <row r="13" spans="2:8">
      <c r="B13" s="61">
        <v>3</v>
      </c>
      <c r="C13" s="321"/>
      <c r="D13" s="80" t="s">
        <v>1767</v>
      </c>
      <c r="E13" s="85" t="s">
        <v>1792</v>
      </c>
      <c r="F13" s="322">
        <v>2</v>
      </c>
      <c r="G13" s="333"/>
      <c r="H13" s="334"/>
    </row>
    <row r="14" spans="2:8" ht="25.5">
      <c r="B14" s="61">
        <v>4</v>
      </c>
      <c r="C14" s="321"/>
      <c r="D14" s="80" t="s">
        <v>1768</v>
      </c>
      <c r="E14" s="85" t="s">
        <v>1793</v>
      </c>
      <c r="F14" s="322">
        <v>2</v>
      </c>
      <c r="G14" s="333"/>
      <c r="H14" s="334"/>
    </row>
    <row r="15" spans="2:8">
      <c r="B15" s="61">
        <v>5</v>
      </c>
      <c r="C15" s="321"/>
      <c r="D15" s="80" t="s">
        <v>1769</v>
      </c>
      <c r="E15" s="85" t="s">
        <v>1793</v>
      </c>
      <c r="F15" s="322">
        <v>2</v>
      </c>
      <c r="G15" s="333"/>
      <c r="H15" s="334"/>
    </row>
    <row r="16" spans="2:8" ht="63.75">
      <c r="B16" s="61">
        <v>6</v>
      </c>
      <c r="C16" s="321"/>
      <c r="D16" s="80" t="s">
        <v>728</v>
      </c>
      <c r="E16" s="51" t="s">
        <v>44</v>
      </c>
      <c r="F16" s="322">
        <v>2</v>
      </c>
      <c r="G16" s="333"/>
      <c r="H16" s="334"/>
    </row>
    <row r="17" spans="2:8" ht="38.25">
      <c r="B17" s="61">
        <v>7</v>
      </c>
      <c r="C17" s="321"/>
      <c r="D17" s="80" t="s">
        <v>1770</v>
      </c>
      <c r="E17" s="85" t="s">
        <v>1793</v>
      </c>
      <c r="F17" s="322">
        <v>22</v>
      </c>
      <c r="G17" s="333"/>
      <c r="H17" s="334"/>
    </row>
    <row r="18" spans="2:8" ht="38.25">
      <c r="B18" s="61">
        <v>8</v>
      </c>
      <c r="C18" s="321"/>
      <c r="D18" s="80" t="s">
        <v>729</v>
      </c>
      <c r="E18" s="85" t="s">
        <v>1793</v>
      </c>
      <c r="F18" s="322">
        <v>6</v>
      </c>
      <c r="G18" s="333"/>
      <c r="H18" s="334"/>
    </row>
    <row r="19" spans="2:8" ht="25.5">
      <c r="B19" s="61">
        <v>9</v>
      </c>
      <c r="C19" s="321"/>
      <c r="D19" s="80" t="s">
        <v>1771</v>
      </c>
      <c r="E19" s="85" t="s">
        <v>1793</v>
      </c>
      <c r="F19" s="322">
        <v>4</v>
      </c>
      <c r="G19" s="333"/>
      <c r="H19" s="334"/>
    </row>
    <row r="20" spans="2:8" ht="25.5">
      <c r="B20" s="61">
        <v>10</v>
      </c>
      <c r="C20" s="321"/>
      <c r="D20" s="80" t="s">
        <v>1772</v>
      </c>
      <c r="E20" s="85" t="s">
        <v>1793</v>
      </c>
      <c r="F20" s="322">
        <v>2</v>
      </c>
      <c r="G20" s="333"/>
      <c r="H20" s="334"/>
    </row>
    <row r="21" spans="2:8" ht="25.5">
      <c r="B21" s="61">
        <v>11</v>
      </c>
      <c r="C21" s="321"/>
      <c r="D21" s="80" t="s">
        <v>1773</v>
      </c>
      <c r="E21" s="85" t="s">
        <v>1793</v>
      </c>
      <c r="F21" s="322">
        <v>2</v>
      </c>
      <c r="G21" s="333"/>
      <c r="H21" s="334"/>
    </row>
    <row r="22" spans="2:8">
      <c r="B22" s="61">
        <v>12</v>
      </c>
      <c r="C22" s="321"/>
      <c r="D22" s="80" t="s">
        <v>1774</v>
      </c>
      <c r="E22" s="85" t="s">
        <v>1793</v>
      </c>
      <c r="F22" s="322">
        <v>2</v>
      </c>
      <c r="G22" s="333"/>
      <c r="H22" s="334"/>
    </row>
    <row r="23" spans="2:8">
      <c r="B23" s="61">
        <v>13</v>
      </c>
      <c r="C23" s="321"/>
      <c r="D23" s="80" t="s">
        <v>1775</v>
      </c>
      <c r="E23" s="85" t="s">
        <v>1793</v>
      </c>
      <c r="F23" s="322">
        <v>2</v>
      </c>
      <c r="G23" s="333"/>
      <c r="H23" s="334"/>
    </row>
    <row r="24" spans="2:8">
      <c r="B24" s="61">
        <v>14</v>
      </c>
      <c r="C24" s="321"/>
      <c r="D24" s="80" t="s">
        <v>731</v>
      </c>
      <c r="E24" s="85" t="s">
        <v>1793</v>
      </c>
      <c r="F24" s="322">
        <v>4</v>
      </c>
      <c r="G24" s="333"/>
      <c r="H24" s="334"/>
    </row>
    <row r="25" spans="2:8">
      <c r="B25" s="61">
        <v>15</v>
      </c>
      <c r="C25" s="321"/>
      <c r="D25" s="80" t="s">
        <v>1776</v>
      </c>
      <c r="E25" s="322" t="s">
        <v>625</v>
      </c>
      <c r="F25" s="322">
        <v>0.2</v>
      </c>
      <c r="G25" s="333"/>
      <c r="H25" s="334"/>
    </row>
    <row r="26" spans="2:8">
      <c r="B26" s="61">
        <v>16</v>
      </c>
      <c r="C26" s="321"/>
      <c r="D26" s="80" t="s">
        <v>1777</v>
      </c>
      <c r="E26" s="85" t="s">
        <v>1792</v>
      </c>
      <c r="F26" s="322">
        <v>1</v>
      </c>
      <c r="G26" s="333"/>
      <c r="H26" s="334"/>
    </row>
    <row r="27" spans="2:8">
      <c r="B27" s="61">
        <v>17</v>
      </c>
      <c r="C27" s="321"/>
      <c r="D27" s="80" t="s">
        <v>1778</v>
      </c>
      <c r="E27" s="85" t="s">
        <v>1792</v>
      </c>
      <c r="F27" s="322">
        <v>1</v>
      </c>
      <c r="G27" s="333"/>
      <c r="H27" s="334"/>
    </row>
    <row r="28" spans="2:8">
      <c r="B28" s="61">
        <v>18</v>
      </c>
      <c r="C28" s="321"/>
      <c r="D28" s="80" t="s">
        <v>732</v>
      </c>
      <c r="E28" s="51" t="s">
        <v>44</v>
      </c>
      <c r="F28" s="322">
        <v>1</v>
      </c>
      <c r="G28" s="333"/>
      <c r="H28" s="334"/>
    </row>
    <row r="29" spans="2:8">
      <c r="B29" s="61">
        <v>19</v>
      </c>
      <c r="C29" s="321"/>
      <c r="D29" s="80" t="s">
        <v>733</v>
      </c>
      <c r="E29" s="51" t="s">
        <v>44</v>
      </c>
      <c r="F29" s="322">
        <v>1</v>
      </c>
      <c r="G29" s="333"/>
      <c r="H29" s="334"/>
    </row>
    <row r="30" spans="2:8">
      <c r="B30" s="61">
        <v>20</v>
      </c>
      <c r="C30" s="321"/>
      <c r="D30" s="80" t="s">
        <v>734</v>
      </c>
      <c r="E30" s="51" t="s">
        <v>44</v>
      </c>
      <c r="F30" s="322">
        <v>1</v>
      </c>
      <c r="G30" s="333"/>
      <c r="H30" s="334"/>
    </row>
    <row r="31" spans="2:8">
      <c r="B31" s="61">
        <v>21</v>
      </c>
      <c r="C31" s="321"/>
      <c r="D31" s="80" t="s">
        <v>735</v>
      </c>
      <c r="E31" s="85" t="s">
        <v>1792</v>
      </c>
      <c r="F31" s="322">
        <v>12</v>
      </c>
      <c r="G31" s="333"/>
      <c r="H31" s="334"/>
    </row>
    <row r="32" spans="2:8">
      <c r="B32" s="61">
        <v>22</v>
      </c>
      <c r="C32" s="321"/>
      <c r="D32" s="80" t="s">
        <v>736</v>
      </c>
      <c r="E32" s="85" t="s">
        <v>1792</v>
      </c>
      <c r="F32" s="322">
        <v>75</v>
      </c>
      <c r="G32" s="333"/>
      <c r="H32" s="334"/>
    </row>
    <row r="33" spans="2:8">
      <c r="B33" s="61">
        <v>23</v>
      </c>
      <c r="C33" s="321"/>
      <c r="D33" s="80" t="s">
        <v>737</v>
      </c>
      <c r="E33" s="85" t="s">
        <v>1794</v>
      </c>
      <c r="F33" s="322">
        <v>1</v>
      </c>
      <c r="G33" s="333"/>
      <c r="H33" s="334"/>
    </row>
    <row r="34" spans="2:8">
      <c r="B34" s="61">
        <v>24</v>
      </c>
      <c r="C34" s="321"/>
      <c r="D34" s="80" t="s">
        <v>738</v>
      </c>
      <c r="E34" s="322" t="s">
        <v>625</v>
      </c>
      <c r="F34" s="322">
        <v>32</v>
      </c>
      <c r="G34" s="333"/>
      <c r="H34" s="334"/>
    </row>
    <row r="35" spans="2:8">
      <c r="B35" s="61"/>
      <c r="C35" s="321"/>
      <c r="D35" s="323" t="s">
        <v>739</v>
      </c>
      <c r="E35" s="85"/>
      <c r="F35" s="322"/>
      <c r="G35" s="333"/>
      <c r="H35" s="334"/>
    </row>
    <row r="36" spans="2:8">
      <c r="B36" s="61">
        <v>1</v>
      </c>
      <c r="C36" s="321"/>
      <c r="D36" s="80" t="s">
        <v>740</v>
      </c>
      <c r="E36" s="322" t="s">
        <v>625</v>
      </c>
      <c r="F36" s="322">
        <v>62</v>
      </c>
      <c r="G36" s="333"/>
      <c r="H36" s="334"/>
    </row>
    <row r="37" spans="2:8">
      <c r="B37" s="61">
        <v>2</v>
      </c>
      <c r="C37" s="321"/>
      <c r="D37" s="80" t="s">
        <v>741</v>
      </c>
      <c r="E37" s="322" t="s">
        <v>625</v>
      </c>
      <c r="F37" s="322">
        <v>9</v>
      </c>
      <c r="G37" s="333"/>
      <c r="H37" s="334"/>
    </row>
    <row r="38" spans="2:8">
      <c r="B38" s="61">
        <v>3</v>
      </c>
      <c r="C38" s="321"/>
      <c r="D38" s="80" t="s">
        <v>742</v>
      </c>
      <c r="E38" s="51" t="s">
        <v>44</v>
      </c>
      <c r="F38" s="322">
        <v>1</v>
      </c>
      <c r="G38" s="333"/>
      <c r="H38" s="334"/>
    </row>
    <row r="39" spans="2:8">
      <c r="B39" s="61">
        <v>4</v>
      </c>
      <c r="C39" s="321"/>
      <c r="D39" s="80" t="s">
        <v>743</v>
      </c>
      <c r="E39" s="324" t="s">
        <v>296</v>
      </c>
      <c r="F39" s="322">
        <v>190</v>
      </c>
      <c r="G39" s="333"/>
      <c r="H39" s="334"/>
    </row>
    <row r="40" spans="2:8">
      <c r="B40" s="61">
        <v>5</v>
      </c>
      <c r="C40" s="321"/>
      <c r="D40" s="80" t="s">
        <v>744</v>
      </c>
      <c r="E40" s="85" t="s">
        <v>1792</v>
      </c>
      <c r="F40" s="322">
        <v>10</v>
      </c>
      <c r="G40" s="333"/>
      <c r="H40" s="334"/>
    </row>
    <row r="41" spans="2:8">
      <c r="B41" s="61">
        <v>6</v>
      </c>
      <c r="C41" s="321"/>
      <c r="D41" s="80" t="s">
        <v>1779</v>
      </c>
      <c r="E41" s="324" t="s">
        <v>296</v>
      </c>
      <c r="F41" s="322">
        <v>18</v>
      </c>
      <c r="G41" s="333"/>
      <c r="H41" s="334"/>
    </row>
    <row r="42" spans="2:8">
      <c r="B42" s="61">
        <v>7</v>
      </c>
      <c r="C42" s="321"/>
      <c r="D42" s="323" t="s">
        <v>745</v>
      </c>
      <c r="E42" s="85"/>
      <c r="F42" s="322"/>
      <c r="G42" s="333"/>
      <c r="H42" s="334"/>
    </row>
    <row r="43" spans="2:8" ht="38.25">
      <c r="B43" s="61">
        <v>7.1</v>
      </c>
      <c r="C43" s="321"/>
      <c r="D43" s="80" t="s">
        <v>746</v>
      </c>
      <c r="E43" s="322" t="s">
        <v>625</v>
      </c>
      <c r="F43" s="322">
        <v>7</v>
      </c>
      <c r="G43" s="333"/>
      <c r="H43" s="334"/>
    </row>
    <row r="44" spans="2:8" ht="25.5">
      <c r="B44" s="61">
        <v>7.2</v>
      </c>
      <c r="C44" s="321"/>
      <c r="D44" s="80" t="s">
        <v>747</v>
      </c>
      <c r="E44" s="322" t="s">
        <v>625</v>
      </c>
      <c r="F44" s="322">
        <v>25</v>
      </c>
      <c r="G44" s="333"/>
      <c r="H44" s="334"/>
    </row>
    <row r="45" spans="2:8" ht="13.9" customHeight="1">
      <c r="B45" s="61">
        <v>7.3</v>
      </c>
      <c r="C45" s="321"/>
      <c r="D45" s="80" t="s">
        <v>748</v>
      </c>
      <c r="E45" s="322" t="s">
        <v>625</v>
      </c>
      <c r="F45" s="322">
        <v>40</v>
      </c>
      <c r="G45" s="333"/>
      <c r="H45" s="334"/>
    </row>
    <row r="46" spans="2:8">
      <c r="B46" s="61">
        <v>7.4</v>
      </c>
      <c r="C46" s="321"/>
      <c r="D46" s="80" t="s">
        <v>749</v>
      </c>
      <c r="E46" s="322" t="s">
        <v>625</v>
      </c>
      <c r="F46" s="322">
        <v>32</v>
      </c>
      <c r="G46" s="333"/>
      <c r="H46" s="334"/>
    </row>
    <row r="47" spans="2:8">
      <c r="B47" s="61">
        <v>7.5</v>
      </c>
      <c r="C47" s="321"/>
      <c r="D47" s="80" t="s">
        <v>750</v>
      </c>
      <c r="E47" s="324" t="s">
        <v>296</v>
      </c>
      <c r="F47" s="322">
        <v>36</v>
      </c>
      <c r="G47" s="333"/>
      <c r="H47" s="334"/>
    </row>
    <row r="48" spans="2:8">
      <c r="B48" s="61">
        <v>7.6</v>
      </c>
      <c r="C48" s="321"/>
      <c r="D48" s="80" t="s">
        <v>751</v>
      </c>
      <c r="E48" s="85" t="s">
        <v>1792</v>
      </c>
      <c r="F48" s="322">
        <v>10</v>
      </c>
      <c r="G48" s="333"/>
      <c r="H48" s="334"/>
    </row>
    <row r="49" spans="2:10">
      <c r="B49" s="61">
        <v>7.7</v>
      </c>
      <c r="C49" s="321"/>
      <c r="D49" s="80" t="s">
        <v>1780</v>
      </c>
      <c r="E49" s="324" t="s">
        <v>296</v>
      </c>
      <c r="F49" s="322">
        <v>18</v>
      </c>
      <c r="G49" s="333"/>
      <c r="H49" s="334"/>
    </row>
    <row r="50" spans="2:10">
      <c r="B50" s="61"/>
      <c r="C50" s="321"/>
      <c r="D50" s="323" t="s">
        <v>752</v>
      </c>
      <c r="E50" s="85"/>
      <c r="F50" s="322"/>
      <c r="G50" s="333"/>
      <c r="H50" s="334"/>
    </row>
    <row r="51" spans="2:10" ht="25.5">
      <c r="B51" s="61">
        <v>1</v>
      </c>
      <c r="C51" s="321"/>
      <c r="D51" s="80" t="s">
        <v>753</v>
      </c>
      <c r="E51" s="85" t="s">
        <v>1792</v>
      </c>
      <c r="F51" s="322">
        <v>28</v>
      </c>
      <c r="G51" s="333"/>
      <c r="H51" s="334"/>
    </row>
    <row r="52" spans="2:10">
      <c r="B52" s="61">
        <v>2</v>
      </c>
      <c r="C52" s="321"/>
      <c r="D52" s="80" t="s">
        <v>754</v>
      </c>
      <c r="E52" s="85" t="s">
        <v>1795</v>
      </c>
      <c r="F52" s="322">
        <v>12</v>
      </c>
      <c r="G52" s="333"/>
      <c r="H52" s="334"/>
    </row>
    <row r="53" spans="2:10">
      <c r="B53" s="61">
        <v>3</v>
      </c>
      <c r="C53" s="321"/>
      <c r="D53" s="80" t="s">
        <v>736</v>
      </c>
      <c r="E53" s="85" t="s">
        <v>1792</v>
      </c>
      <c r="F53" s="322">
        <v>75</v>
      </c>
      <c r="G53" s="333"/>
      <c r="H53" s="334"/>
    </row>
    <row r="54" spans="2:10">
      <c r="B54" s="61">
        <v>4</v>
      </c>
      <c r="C54" s="321"/>
      <c r="D54" s="80" t="s">
        <v>1781</v>
      </c>
      <c r="E54" s="85" t="s">
        <v>1795</v>
      </c>
      <c r="F54" s="322">
        <v>1</v>
      </c>
      <c r="G54" s="333"/>
      <c r="H54" s="334"/>
    </row>
    <row r="55" spans="2:10">
      <c r="B55" s="61">
        <v>5</v>
      </c>
      <c r="C55" s="321"/>
      <c r="D55" s="80" t="s">
        <v>1782</v>
      </c>
      <c r="E55" s="85" t="s">
        <v>1795</v>
      </c>
      <c r="F55" s="322">
        <v>1</v>
      </c>
      <c r="G55" s="333"/>
      <c r="H55" s="334"/>
    </row>
    <row r="56" spans="2:10">
      <c r="B56" s="61">
        <v>6</v>
      </c>
      <c r="C56" s="321"/>
      <c r="D56" s="80" t="s">
        <v>755</v>
      </c>
      <c r="E56" s="85" t="s">
        <v>1795</v>
      </c>
      <c r="F56" s="322">
        <v>1</v>
      </c>
      <c r="G56" s="333"/>
      <c r="H56" s="334"/>
    </row>
    <row r="57" spans="2:10">
      <c r="B57" s="61">
        <v>7</v>
      </c>
      <c r="C57" s="321"/>
      <c r="D57" s="80" t="s">
        <v>756</v>
      </c>
      <c r="E57" s="85" t="s">
        <v>1795</v>
      </c>
      <c r="F57" s="322">
        <v>1</v>
      </c>
      <c r="G57" s="333"/>
      <c r="H57" s="334"/>
    </row>
    <row r="58" spans="2:10">
      <c r="B58" s="61">
        <v>8</v>
      </c>
      <c r="C58" s="321"/>
      <c r="D58" s="80" t="s">
        <v>757</v>
      </c>
      <c r="E58" s="85" t="s">
        <v>1795</v>
      </c>
      <c r="F58" s="322">
        <v>4</v>
      </c>
      <c r="G58" s="333"/>
      <c r="H58" s="334"/>
    </row>
    <row r="59" spans="2:10" s="224" customFormat="1">
      <c r="B59" s="61">
        <v>9</v>
      </c>
      <c r="C59" s="321"/>
      <c r="D59" s="80" t="s">
        <v>1783</v>
      </c>
      <c r="E59" s="85" t="s">
        <v>1795</v>
      </c>
      <c r="F59" s="322">
        <v>2</v>
      </c>
      <c r="G59" s="333"/>
      <c r="H59" s="334"/>
    </row>
    <row r="60" spans="2:10" s="224" customFormat="1" ht="25.5">
      <c r="B60" s="61">
        <v>10</v>
      </c>
      <c r="C60" s="321"/>
      <c r="D60" s="80" t="s">
        <v>758</v>
      </c>
      <c r="E60" s="85" t="s">
        <v>1792</v>
      </c>
      <c r="F60" s="322">
        <v>75</v>
      </c>
      <c r="G60" s="333"/>
      <c r="H60" s="334"/>
    </row>
    <row r="61" spans="2:10">
      <c r="B61" s="61"/>
      <c r="C61" s="321"/>
      <c r="D61" s="323" t="s">
        <v>1784</v>
      </c>
      <c r="E61" s="85"/>
      <c r="F61" s="322"/>
      <c r="G61" s="333"/>
      <c r="H61" s="334"/>
      <c r="I61" s="93"/>
      <c r="J61" s="93"/>
    </row>
    <row r="62" spans="2:10">
      <c r="B62" s="61">
        <v>1</v>
      </c>
      <c r="C62" s="321"/>
      <c r="D62" s="80" t="s">
        <v>1785</v>
      </c>
      <c r="E62" s="85" t="s">
        <v>1792</v>
      </c>
      <c r="F62" s="322">
        <v>16</v>
      </c>
      <c r="G62" s="333"/>
      <c r="H62" s="334"/>
      <c r="I62" s="93"/>
      <c r="J62" s="93"/>
    </row>
    <row r="63" spans="2:10" s="93" customFormat="1" ht="12.75" customHeight="1">
      <c r="B63" s="61">
        <v>2</v>
      </c>
      <c r="C63" s="321"/>
      <c r="D63" s="80" t="s">
        <v>1786</v>
      </c>
      <c r="E63" s="85" t="s">
        <v>1795</v>
      </c>
      <c r="F63" s="322">
        <v>1</v>
      </c>
      <c r="G63" s="333"/>
      <c r="H63" s="334"/>
    </row>
    <row r="64" spans="2:10" s="93" customFormat="1" ht="12.75" customHeight="1">
      <c r="B64" s="325"/>
      <c r="C64" s="326"/>
      <c r="D64" s="34"/>
      <c r="E64" s="35"/>
      <c r="F64" s="327"/>
      <c r="G64" s="335"/>
      <c r="H64" s="329"/>
      <c r="I64" s="336"/>
      <c r="J64" s="336"/>
    </row>
    <row r="65" spans="2:8" s="93" customFormat="1" ht="12.75" customHeight="1">
      <c r="B65" s="337"/>
      <c r="C65" s="337"/>
      <c r="D65" s="338"/>
      <c r="E65" s="338" t="s">
        <v>5</v>
      </c>
      <c r="F65" s="339"/>
      <c r="G65" s="333"/>
      <c r="H65" s="334"/>
    </row>
    <row r="66" spans="2:8" s="93" customFormat="1" ht="12.75" customHeight="1">
      <c r="B66" s="328"/>
      <c r="C66" s="329"/>
      <c r="D66" s="330"/>
      <c r="E66" s="328"/>
      <c r="F66" s="331"/>
      <c r="G66" s="334"/>
      <c r="H66" s="334"/>
    </row>
    <row r="67" spans="2:8" s="93" customFormat="1" ht="45" customHeight="1">
      <c r="B67"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67" s="802"/>
      <c r="D67" s="802"/>
      <c r="E67" s="802"/>
      <c r="F67" s="802"/>
      <c r="G67" s="802"/>
      <c r="H67" s="802"/>
    </row>
  </sheetData>
  <mergeCells count="11">
    <mergeCell ref="B67:H6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B1:J56"/>
  <sheetViews>
    <sheetView showZeros="0" view="pageBreakPreview" topLeftCell="A31" zoomScale="80" zoomScaleNormal="100" zoomScaleSheetLayoutView="80" workbookViewId="0">
      <selection activeCell="D7" sqref="D7:D8"/>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3,6</v>
      </c>
      <c r="F1" s="201"/>
      <c r="G1" s="201"/>
      <c r="H1" s="201"/>
    </row>
    <row r="2" spans="2:8" s="202" customFormat="1">
      <c r="B2" s="804" t="str">
        <f>D9</f>
        <v>Ārējie elektrotīkli</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6"/>
      <c r="D7" s="820" t="s">
        <v>6</v>
      </c>
      <c r="E7" s="809" t="s">
        <v>7</v>
      </c>
      <c r="F7" s="810" t="s">
        <v>8</v>
      </c>
      <c r="G7" s="204"/>
      <c r="H7" s="205"/>
    </row>
    <row r="8" spans="2:8" ht="59.25" customHeight="1">
      <c r="B8" s="805"/>
      <c r="C8" s="807"/>
      <c r="D8" s="822"/>
      <c r="E8" s="809"/>
      <c r="F8" s="810"/>
      <c r="G8" s="204"/>
      <c r="H8" s="205"/>
    </row>
    <row r="9" spans="2:8">
      <c r="B9" s="251"/>
      <c r="C9" s="279">
        <v>0</v>
      </c>
      <c r="D9" s="373" t="s">
        <v>725</v>
      </c>
      <c r="E9" s="230"/>
      <c r="F9" s="231"/>
      <c r="G9" s="204"/>
      <c r="H9" s="205"/>
    </row>
    <row r="10" spans="2:8">
      <c r="B10" s="317"/>
      <c r="C10" s="340"/>
      <c r="D10" s="341" t="s">
        <v>1299</v>
      </c>
      <c r="E10" s="342"/>
      <c r="F10" s="343"/>
      <c r="G10" s="204"/>
      <c r="H10" s="205"/>
    </row>
    <row r="11" spans="2:8">
      <c r="B11" s="82">
        <v>1</v>
      </c>
      <c r="C11" s="81"/>
      <c r="D11" s="344" t="s">
        <v>708</v>
      </c>
      <c r="E11" s="345"/>
      <c r="F11" s="249"/>
      <c r="G11" s="204"/>
      <c r="H11" s="205"/>
    </row>
    <row r="12" spans="2:8">
      <c r="B12" s="346">
        <v>2</v>
      </c>
      <c r="C12" s="81"/>
      <c r="D12" s="302" t="s">
        <v>1300</v>
      </c>
      <c r="E12" s="249" t="s">
        <v>19</v>
      </c>
      <c r="F12" s="249">
        <v>280</v>
      </c>
      <c r="G12" s="204"/>
      <c r="H12" s="205"/>
    </row>
    <row r="13" spans="2:8">
      <c r="B13" s="82">
        <v>3</v>
      </c>
      <c r="C13" s="81"/>
      <c r="D13" s="347" t="s">
        <v>1301</v>
      </c>
      <c r="E13" s="348" t="s">
        <v>19</v>
      </c>
      <c r="F13" s="249">
        <v>280</v>
      </c>
      <c r="G13" s="204"/>
      <c r="H13" s="205"/>
    </row>
    <row r="14" spans="2:8">
      <c r="B14" s="346">
        <v>4</v>
      </c>
      <c r="C14" s="81"/>
      <c r="D14" s="248" t="s">
        <v>1302</v>
      </c>
      <c r="E14" s="292" t="s">
        <v>26</v>
      </c>
      <c r="F14" s="349" t="s">
        <v>368</v>
      </c>
      <c r="G14" s="204"/>
      <c r="H14" s="205"/>
    </row>
    <row r="15" spans="2:8">
      <c r="B15" s="82">
        <v>5</v>
      </c>
      <c r="C15" s="81"/>
      <c r="D15" s="350" t="s">
        <v>1303</v>
      </c>
      <c r="E15" s="351" t="s">
        <v>19</v>
      </c>
      <c r="F15" s="349" t="s">
        <v>1304</v>
      </c>
      <c r="G15" s="204"/>
      <c r="H15" s="205"/>
    </row>
    <row r="16" spans="2:8">
      <c r="B16" s="346">
        <v>6</v>
      </c>
      <c r="C16" s="81"/>
      <c r="D16" s="350" t="s">
        <v>1305</v>
      </c>
      <c r="E16" s="351" t="s">
        <v>26</v>
      </c>
      <c r="F16" s="349" t="s">
        <v>1306</v>
      </c>
      <c r="G16" s="204"/>
      <c r="H16" s="205"/>
    </row>
    <row r="17" spans="2:8">
      <c r="B17" s="346"/>
      <c r="C17" s="81"/>
      <c r="D17" s="345" t="s">
        <v>680</v>
      </c>
      <c r="E17" s="345"/>
      <c r="F17" s="352"/>
      <c r="G17" s="204"/>
      <c r="H17" s="205"/>
    </row>
    <row r="18" spans="2:8">
      <c r="B18" s="260">
        <v>7</v>
      </c>
      <c r="C18" s="81"/>
      <c r="D18" s="353" t="s">
        <v>487</v>
      </c>
      <c r="E18" s="354" t="s">
        <v>19</v>
      </c>
      <c r="F18" s="355">
        <v>280</v>
      </c>
      <c r="G18" s="204"/>
      <c r="H18" s="205"/>
    </row>
    <row r="19" spans="2:8">
      <c r="B19" s="260">
        <v>8</v>
      </c>
      <c r="C19" s="81"/>
      <c r="D19" s="353" t="s">
        <v>488</v>
      </c>
      <c r="E19" s="356" t="s">
        <v>19</v>
      </c>
      <c r="F19" s="357">
        <v>80</v>
      </c>
      <c r="G19" s="204"/>
      <c r="H19" s="205"/>
    </row>
    <row r="20" spans="2:8" ht="25.5">
      <c r="B20" s="260">
        <v>9</v>
      </c>
      <c r="C20" s="81"/>
      <c r="D20" s="353" t="s">
        <v>493</v>
      </c>
      <c r="E20" s="354" t="s">
        <v>26</v>
      </c>
      <c r="F20" s="355">
        <v>16</v>
      </c>
      <c r="G20" s="204"/>
      <c r="H20" s="205"/>
    </row>
    <row r="21" spans="2:8" ht="25.5">
      <c r="B21" s="260">
        <v>10</v>
      </c>
      <c r="C21" s="81"/>
      <c r="D21" s="353" t="s">
        <v>494</v>
      </c>
      <c r="E21" s="354" t="s">
        <v>26</v>
      </c>
      <c r="F21" s="355">
        <v>96</v>
      </c>
      <c r="G21" s="204"/>
      <c r="H21" s="205"/>
    </row>
    <row r="22" spans="2:8">
      <c r="B22" s="260">
        <v>11</v>
      </c>
      <c r="C22" s="81"/>
      <c r="D22" s="353" t="s">
        <v>497</v>
      </c>
      <c r="E22" s="354" t="s">
        <v>26</v>
      </c>
      <c r="F22" s="355">
        <v>16</v>
      </c>
      <c r="G22" s="204"/>
      <c r="H22" s="205"/>
    </row>
    <row r="23" spans="2:8">
      <c r="B23" s="260">
        <v>12</v>
      </c>
      <c r="C23" s="81"/>
      <c r="D23" s="353" t="s">
        <v>501</v>
      </c>
      <c r="E23" s="354" t="s">
        <v>26</v>
      </c>
      <c r="F23" s="355">
        <v>2</v>
      </c>
      <c r="G23" s="204"/>
      <c r="H23" s="205"/>
    </row>
    <row r="24" spans="2:8">
      <c r="B24" s="260">
        <v>13</v>
      </c>
      <c r="C24" s="81"/>
      <c r="D24" s="353" t="s">
        <v>1307</v>
      </c>
      <c r="E24" s="357" t="s">
        <v>19</v>
      </c>
      <c r="F24" s="357">
        <v>40</v>
      </c>
      <c r="G24" s="204"/>
      <c r="H24" s="205"/>
    </row>
    <row r="25" spans="2:8" ht="25.5">
      <c r="B25" s="260">
        <v>14</v>
      </c>
      <c r="C25" s="81"/>
      <c r="D25" s="358" t="s">
        <v>1308</v>
      </c>
      <c r="E25" s="249" t="s">
        <v>19</v>
      </c>
      <c r="F25" s="249">
        <v>11</v>
      </c>
      <c r="G25" s="204"/>
      <c r="H25" s="205"/>
    </row>
    <row r="26" spans="2:8">
      <c r="B26" s="346"/>
      <c r="C26" s="81"/>
      <c r="D26" s="359" t="s">
        <v>1309</v>
      </c>
      <c r="E26" s="359"/>
      <c r="F26" s="360"/>
      <c r="G26" s="204"/>
      <c r="H26" s="205"/>
    </row>
    <row r="27" spans="2:8">
      <c r="B27" s="346"/>
      <c r="C27" s="81"/>
      <c r="D27" s="361" t="s">
        <v>708</v>
      </c>
      <c r="E27" s="361"/>
      <c r="F27" s="362"/>
      <c r="G27" s="204"/>
      <c r="H27" s="205"/>
    </row>
    <row r="28" spans="2:8" ht="25.5">
      <c r="B28" s="260">
        <v>15</v>
      </c>
      <c r="C28" s="81"/>
      <c r="D28" s="302" t="s">
        <v>1310</v>
      </c>
      <c r="E28" s="249" t="s">
        <v>19</v>
      </c>
      <c r="F28" s="362">
        <v>10</v>
      </c>
      <c r="G28" s="204"/>
      <c r="H28" s="205"/>
    </row>
    <row r="29" spans="2:8" ht="25.5">
      <c r="B29" s="260">
        <v>16</v>
      </c>
      <c r="C29" s="81"/>
      <c r="D29" s="248" t="s">
        <v>1311</v>
      </c>
      <c r="E29" s="292" t="s">
        <v>19</v>
      </c>
      <c r="F29" s="362">
        <v>63</v>
      </c>
      <c r="G29" s="204"/>
      <c r="H29" s="205"/>
    </row>
    <row r="30" spans="2:8" ht="25.5">
      <c r="B30" s="260">
        <v>17</v>
      </c>
      <c r="C30" s="81"/>
      <c r="D30" s="302" t="s">
        <v>1312</v>
      </c>
      <c r="E30" s="249" t="s">
        <v>19</v>
      </c>
      <c r="F30" s="362">
        <v>30</v>
      </c>
      <c r="G30" s="204"/>
      <c r="H30" s="205"/>
    </row>
    <row r="31" spans="2:8" ht="25.5">
      <c r="B31" s="260">
        <v>18</v>
      </c>
      <c r="C31" s="81"/>
      <c r="D31" s="248" t="s">
        <v>1313</v>
      </c>
      <c r="E31" s="292" t="s">
        <v>19</v>
      </c>
      <c r="F31" s="362">
        <v>22</v>
      </c>
      <c r="G31" s="204"/>
      <c r="H31" s="205"/>
    </row>
    <row r="32" spans="2:8" ht="25.5">
      <c r="B32" s="260">
        <v>19</v>
      </c>
      <c r="C32" s="81"/>
      <c r="D32" s="248" t="s">
        <v>1314</v>
      </c>
      <c r="E32" s="292" t="s">
        <v>19</v>
      </c>
      <c r="F32" s="362">
        <v>224</v>
      </c>
      <c r="G32" s="204"/>
      <c r="H32" s="205"/>
    </row>
    <row r="33" spans="2:8">
      <c r="B33" s="260">
        <v>20</v>
      </c>
      <c r="C33" s="81"/>
      <c r="D33" s="248" t="s">
        <v>1315</v>
      </c>
      <c r="E33" s="292" t="s">
        <v>19</v>
      </c>
      <c r="F33" s="363">
        <v>10</v>
      </c>
      <c r="G33" s="204"/>
      <c r="H33" s="205"/>
    </row>
    <row r="34" spans="2:8">
      <c r="B34" s="260">
        <v>21</v>
      </c>
      <c r="C34" s="81"/>
      <c r="D34" s="248" t="s">
        <v>1316</v>
      </c>
      <c r="E34" s="292" t="s">
        <v>19</v>
      </c>
      <c r="F34" s="249">
        <v>30</v>
      </c>
      <c r="G34" s="204"/>
      <c r="H34" s="205"/>
    </row>
    <row r="35" spans="2:8" ht="25.5">
      <c r="B35" s="260">
        <v>22</v>
      </c>
      <c r="C35" s="81"/>
      <c r="D35" s="248" t="s">
        <v>1317</v>
      </c>
      <c r="E35" s="292" t="s">
        <v>19</v>
      </c>
      <c r="F35" s="249">
        <v>401</v>
      </c>
      <c r="G35" s="204"/>
      <c r="H35" s="205"/>
    </row>
    <row r="36" spans="2:8">
      <c r="B36" s="260">
        <v>23</v>
      </c>
      <c r="C36" s="81"/>
      <c r="D36" s="248" t="s">
        <v>1318</v>
      </c>
      <c r="E36" s="292" t="s">
        <v>19</v>
      </c>
      <c r="F36" s="363">
        <v>109</v>
      </c>
      <c r="G36" s="204"/>
      <c r="H36" s="205"/>
    </row>
    <row r="37" spans="2:8">
      <c r="B37" s="260">
        <v>24</v>
      </c>
      <c r="C37" s="81"/>
      <c r="D37" s="248" t="s">
        <v>1319</v>
      </c>
      <c r="E37" s="292" t="s">
        <v>26</v>
      </c>
      <c r="F37" s="363">
        <v>12</v>
      </c>
      <c r="G37" s="204"/>
      <c r="H37" s="205"/>
    </row>
    <row r="38" spans="2:8">
      <c r="B38" s="82"/>
      <c r="C38" s="81"/>
      <c r="D38" s="345" t="s">
        <v>680</v>
      </c>
      <c r="E38" s="345"/>
      <c r="F38" s="364"/>
      <c r="G38" s="204"/>
      <c r="H38" s="205"/>
    </row>
    <row r="39" spans="2:8">
      <c r="B39" s="61">
        <v>25</v>
      </c>
      <c r="C39" s="81"/>
      <c r="D39" s="365" t="s">
        <v>1320</v>
      </c>
      <c r="E39" s="349" t="s">
        <v>19</v>
      </c>
      <c r="F39" s="364">
        <v>510</v>
      </c>
      <c r="G39" s="204"/>
      <c r="H39" s="205"/>
    </row>
    <row r="40" spans="2:8">
      <c r="B40" s="61">
        <v>26</v>
      </c>
      <c r="C40" s="81"/>
      <c r="D40" s="365" t="s">
        <v>1321</v>
      </c>
      <c r="E40" s="349" t="s">
        <v>19</v>
      </c>
      <c r="F40" s="364">
        <v>200</v>
      </c>
      <c r="G40" s="204"/>
      <c r="H40" s="205"/>
    </row>
    <row r="41" spans="2:8" ht="25.5">
      <c r="B41" s="61">
        <v>27</v>
      </c>
      <c r="C41" s="81"/>
      <c r="D41" s="302" t="s">
        <v>1322</v>
      </c>
      <c r="E41" s="348" t="s">
        <v>19</v>
      </c>
      <c r="F41" s="366" t="s">
        <v>1323</v>
      </c>
      <c r="G41" s="204"/>
      <c r="H41" s="205"/>
    </row>
    <row r="42" spans="2:8" ht="25.5">
      <c r="B42" s="61">
        <v>28</v>
      </c>
      <c r="C42" s="81"/>
      <c r="D42" s="302" t="s">
        <v>1324</v>
      </c>
      <c r="E42" s="348" t="s">
        <v>19</v>
      </c>
      <c r="F42" s="366" t="s">
        <v>1325</v>
      </c>
      <c r="G42" s="204"/>
      <c r="H42" s="205"/>
    </row>
    <row r="43" spans="2:8" ht="25.5">
      <c r="B43" s="61">
        <v>29</v>
      </c>
      <c r="C43" s="81"/>
      <c r="D43" s="302" t="s">
        <v>1326</v>
      </c>
      <c r="E43" s="348" t="s">
        <v>19</v>
      </c>
      <c r="F43" s="366" t="s">
        <v>1327</v>
      </c>
      <c r="G43" s="204"/>
      <c r="H43" s="205"/>
    </row>
    <row r="44" spans="2:8" ht="25.5">
      <c r="B44" s="61">
        <v>30</v>
      </c>
      <c r="C44" s="81"/>
      <c r="D44" s="302" t="s">
        <v>1328</v>
      </c>
      <c r="E44" s="348" t="s">
        <v>515</v>
      </c>
      <c r="F44" s="366" t="s">
        <v>1329</v>
      </c>
      <c r="G44" s="204"/>
      <c r="H44" s="205"/>
    </row>
    <row r="45" spans="2:8">
      <c r="B45" s="61">
        <v>31</v>
      </c>
      <c r="C45" s="81"/>
      <c r="D45" s="302" t="s">
        <v>1330</v>
      </c>
      <c r="E45" s="348" t="s">
        <v>515</v>
      </c>
      <c r="F45" s="366" t="s">
        <v>368</v>
      </c>
      <c r="G45" s="204"/>
      <c r="H45" s="205"/>
    </row>
    <row r="46" spans="2:8">
      <c r="B46" s="61">
        <v>32</v>
      </c>
      <c r="C46" s="81"/>
      <c r="D46" s="358" t="s">
        <v>1331</v>
      </c>
      <c r="E46" s="367" t="s">
        <v>19</v>
      </c>
      <c r="F46" s="368">
        <v>300</v>
      </c>
      <c r="G46" s="204"/>
      <c r="H46" s="205"/>
    </row>
    <row r="47" spans="2:8">
      <c r="B47" s="82"/>
      <c r="C47" s="81"/>
      <c r="D47" s="369" t="s">
        <v>1332</v>
      </c>
      <c r="E47" s="343"/>
      <c r="F47" s="370"/>
      <c r="G47" s="204"/>
      <c r="H47" s="205"/>
    </row>
    <row r="48" spans="2:8">
      <c r="B48" s="61">
        <v>33</v>
      </c>
      <c r="C48" s="81"/>
      <c r="D48" s="371" t="s">
        <v>1333</v>
      </c>
      <c r="E48" s="367" t="s">
        <v>26</v>
      </c>
      <c r="F48" s="372">
        <v>6</v>
      </c>
      <c r="G48" s="204"/>
      <c r="H48" s="205"/>
    </row>
    <row r="49" spans="2:8">
      <c r="B49" s="61">
        <v>34</v>
      </c>
      <c r="C49" s="81"/>
      <c r="D49" s="371" t="s">
        <v>1334</v>
      </c>
      <c r="E49" s="367" t="s">
        <v>1335</v>
      </c>
      <c r="F49" s="372">
        <v>6</v>
      </c>
      <c r="G49" s="204"/>
      <c r="H49" s="205"/>
    </row>
    <row r="50" spans="2:8">
      <c r="B50" s="61">
        <v>35</v>
      </c>
      <c r="C50" s="81"/>
      <c r="D50" s="371" t="s">
        <v>1336</v>
      </c>
      <c r="E50" s="367" t="s">
        <v>1337</v>
      </c>
      <c r="F50" s="372">
        <v>0.3</v>
      </c>
      <c r="G50" s="204"/>
      <c r="H50" s="205"/>
    </row>
    <row r="51" spans="2:8">
      <c r="B51" s="61">
        <v>36</v>
      </c>
      <c r="C51" s="81"/>
      <c r="D51" s="371" t="s">
        <v>1338</v>
      </c>
      <c r="E51" s="367" t="s">
        <v>1337</v>
      </c>
      <c r="F51" s="372">
        <v>0.3</v>
      </c>
      <c r="G51" s="204"/>
      <c r="H51" s="205"/>
    </row>
    <row r="52" spans="2:8" s="224" customFormat="1">
      <c r="B52" s="67"/>
      <c r="C52" s="66"/>
      <c r="D52" s="34"/>
      <c r="E52" s="35"/>
      <c r="F52" s="193"/>
      <c r="G52" s="222"/>
      <c r="H52" s="223"/>
    </row>
    <row r="53" spans="2:8">
      <c r="B53" s="225"/>
      <c r="C53" s="225"/>
      <c r="D53" s="226"/>
      <c r="E53" s="226" t="s">
        <v>5</v>
      </c>
      <c r="F53" s="227"/>
      <c r="G53" s="204"/>
      <c r="H53" s="205"/>
    </row>
    <row r="55" spans="2:8" s="93" customFormat="1" ht="12.75" customHeight="1">
      <c r="C55" s="200" t="str">
        <f>'1,1'!C22</f>
        <v>Piezīmes:</v>
      </c>
    </row>
    <row r="56" spans="2:8" s="93" customFormat="1" ht="45" customHeight="1">
      <c r="B56"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6" s="802"/>
      <c r="D56" s="802"/>
      <c r="E56" s="802"/>
      <c r="F56" s="802"/>
      <c r="G56" s="802"/>
      <c r="H56" s="802"/>
    </row>
  </sheetData>
  <mergeCells count="11">
    <mergeCell ref="B1:D1"/>
    <mergeCell ref="B2:H2"/>
    <mergeCell ref="D3:H3"/>
    <mergeCell ref="D4:H4"/>
    <mergeCell ref="D5:H5"/>
    <mergeCell ref="B7:B8"/>
    <mergeCell ref="C7:C8"/>
    <mergeCell ref="E7:E8"/>
    <mergeCell ref="F7:F8"/>
    <mergeCell ref="B56:H56"/>
    <mergeCell ref="D7:D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B1:H67"/>
  <sheetViews>
    <sheetView view="pageBreakPreview" topLeftCell="A49" zoomScale="85" zoomScaleNormal="85" zoomScaleSheetLayoutView="85" workbookViewId="0">
      <selection activeCell="D62" sqref="D62"/>
    </sheetView>
  </sheetViews>
  <sheetFormatPr defaultColWidth="8.85546875" defaultRowHeight="12.75"/>
  <cols>
    <col min="1" max="1" width="14.28515625" style="93" customWidth="1"/>
    <col min="2" max="2" width="5.28515625" style="93" customWidth="1"/>
    <col min="3" max="3" width="6.85546875" style="93" customWidth="1"/>
    <col min="4" max="4" width="43.28515625" style="93" customWidth="1"/>
    <col min="5" max="16384" width="8.85546875" style="93"/>
  </cols>
  <sheetData>
    <row r="1" spans="2:8">
      <c r="B1" s="865" t="s">
        <v>12</v>
      </c>
      <c r="C1" s="865"/>
      <c r="D1" s="865"/>
      <c r="E1" s="109" t="s">
        <v>1416</v>
      </c>
      <c r="F1" s="109"/>
      <c r="G1" s="109"/>
      <c r="H1" s="109"/>
    </row>
    <row r="2" spans="2:8">
      <c r="B2" s="866" t="s">
        <v>1417</v>
      </c>
      <c r="C2" s="866"/>
      <c r="D2" s="866"/>
      <c r="E2" s="866"/>
      <c r="F2" s="866"/>
      <c r="G2" s="866"/>
      <c r="H2" s="866"/>
    </row>
    <row r="3" spans="2:8" s="111" customFormat="1">
      <c r="B3" s="110" t="s">
        <v>1</v>
      </c>
      <c r="D3" s="811" t="str">
        <f>'1,1'!D3</f>
        <v>Ražošanas ēka</v>
      </c>
      <c r="E3" s="811"/>
      <c r="F3" s="811"/>
      <c r="G3" s="811"/>
      <c r="H3" s="811"/>
    </row>
    <row r="4" spans="2:8" s="111" customFormat="1">
      <c r="B4" s="110" t="s">
        <v>2</v>
      </c>
      <c r="D4" s="811" t="str">
        <f>'1,1'!D4</f>
        <v>Ražošanas ēkas Nr.7 jaunbūve</v>
      </c>
      <c r="E4" s="811"/>
      <c r="F4" s="811"/>
      <c r="G4" s="811"/>
      <c r="H4" s="811"/>
    </row>
    <row r="5" spans="2:8" s="111" customFormat="1">
      <c r="B5" s="110" t="s">
        <v>3</v>
      </c>
      <c r="D5" s="811" t="str">
        <f>'1,1'!D5:H5</f>
        <v>Ventspils, Ventspils Augsto tehnoloģiju parks</v>
      </c>
      <c r="E5" s="811"/>
      <c r="F5" s="811"/>
      <c r="G5" s="811"/>
      <c r="H5" s="811"/>
    </row>
    <row r="6" spans="2:8">
      <c r="B6" s="112"/>
      <c r="C6" s="112"/>
    </row>
    <row r="7" spans="2:8">
      <c r="B7" s="812" t="s">
        <v>4</v>
      </c>
      <c r="C7" s="813"/>
      <c r="D7" s="867" t="s">
        <v>6</v>
      </c>
      <c r="E7" s="816" t="s">
        <v>7</v>
      </c>
      <c r="F7" s="817" t="s">
        <v>8</v>
      </c>
      <c r="G7" s="113"/>
      <c r="H7" s="114"/>
    </row>
    <row r="8" spans="2:8" ht="46.15" customHeight="1">
      <c r="B8" s="812"/>
      <c r="C8" s="814"/>
      <c r="D8" s="868"/>
      <c r="E8" s="816"/>
      <c r="F8" s="817"/>
      <c r="G8" s="113"/>
      <c r="H8" s="114"/>
    </row>
    <row r="9" spans="2:8">
      <c r="B9" s="96"/>
      <c r="C9" s="115"/>
      <c r="D9" s="116" t="s">
        <v>1417</v>
      </c>
      <c r="E9" s="100"/>
      <c r="F9" s="95"/>
      <c r="G9" s="113"/>
      <c r="H9" s="114"/>
    </row>
    <row r="10" spans="2:8">
      <c r="B10" s="117"/>
      <c r="C10" s="118"/>
      <c r="D10" s="119" t="s">
        <v>1418</v>
      </c>
      <c r="E10" s="119"/>
      <c r="F10" s="119"/>
      <c r="G10" s="113"/>
      <c r="H10" s="114"/>
    </row>
    <row r="11" spans="2:8">
      <c r="B11" s="117"/>
      <c r="C11" s="118"/>
      <c r="D11" s="120" t="s">
        <v>708</v>
      </c>
      <c r="E11" s="120"/>
      <c r="F11" s="120"/>
      <c r="G11" s="113"/>
      <c r="H11" s="114"/>
    </row>
    <row r="12" spans="2:8" ht="28.9" customHeight="1">
      <c r="B12" s="105" t="s">
        <v>1419</v>
      </c>
      <c r="C12" s="106"/>
      <c r="D12" s="107" t="s">
        <v>1420</v>
      </c>
      <c r="E12" s="108" t="s">
        <v>26</v>
      </c>
      <c r="F12" s="108">
        <v>6</v>
      </c>
      <c r="G12" s="113"/>
      <c r="H12" s="114"/>
    </row>
    <row r="13" spans="2:8" ht="15" customHeight="1">
      <c r="B13" s="105" t="s">
        <v>1421</v>
      </c>
      <c r="C13" s="106"/>
      <c r="D13" s="107" t="s">
        <v>1422</v>
      </c>
      <c r="E13" s="108" t="s">
        <v>26</v>
      </c>
      <c r="F13" s="108">
        <v>4</v>
      </c>
      <c r="G13" s="113"/>
      <c r="H13" s="114"/>
    </row>
    <row r="14" spans="2:8" ht="28.9" customHeight="1">
      <c r="B14" s="105" t="s">
        <v>1423</v>
      </c>
      <c r="C14" s="106"/>
      <c r="D14" s="97" t="s">
        <v>1424</v>
      </c>
      <c r="E14" s="102" t="s">
        <v>19</v>
      </c>
      <c r="F14" s="108">
        <v>8</v>
      </c>
      <c r="G14" s="113"/>
      <c r="H14" s="114"/>
    </row>
    <row r="15" spans="2:8" ht="28.15" customHeight="1">
      <c r="B15" s="105" t="s">
        <v>1425</v>
      </c>
      <c r="C15" s="106"/>
      <c r="D15" s="97" t="s">
        <v>1426</v>
      </c>
      <c r="E15" s="102" t="s">
        <v>19</v>
      </c>
      <c r="F15" s="108">
        <v>13</v>
      </c>
      <c r="G15" s="113"/>
      <c r="H15" s="114"/>
    </row>
    <row r="16" spans="2:8" ht="28.15" customHeight="1">
      <c r="B16" s="105" t="s">
        <v>1427</v>
      </c>
      <c r="C16" s="106"/>
      <c r="D16" s="107" t="s">
        <v>1428</v>
      </c>
      <c r="E16" s="108" t="s">
        <v>19</v>
      </c>
      <c r="F16" s="108">
        <v>68</v>
      </c>
      <c r="G16" s="113"/>
      <c r="H16" s="114"/>
    </row>
    <row r="17" spans="2:8" ht="26.45" customHeight="1">
      <c r="B17" s="105" t="s">
        <v>1429</v>
      </c>
      <c r="C17" s="106"/>
      <c r="D17" s="97" t="s">
        <v>1430</v>
      </c>
      <c r="E17" s="102" t="s">
        <v>19</v>
      </c>
      <c r="F17" s="108">
        <v>116</v>
      </c>
      <c r="G17" s="113"/>
      <c r="H17" s="114"/>
    </row>
    <row r="18" spans="2:8" ht="17.45" customHeight="1">
      <c r="B18" s="105" t="s">
        <v>1431</v>
      </c>
      <c r="C18" s="106"/>
      <c r="D18" s="97" t="s">
        <v>1432</v>
      </c>
      <c r="E18" s="102" t="s">
        <v>19</v>
      </c>
      <c r="F18" s="108">
        <v>36</v>
      </c>
      <c r="G18" s="113"/>
      <c r="H18" s="114"/>
    </row>
    <row r="19" spans="2:8" ht="26.45" customHeight="1">
      <c r="B19" s="105" t="s">
        <v>1433</v>
      </c>
      <c r="C19" s="106"/>
      <c r="D19" s="97" t="s">
        <v>1434</v>
      </c>
      <c r="E19" s="102" t="s">
        <v>19</v>
      </c>
      <c r="F19" s="108">
        <v>6</v>
      </c>
      <c r="G19" s="113"/>
      <c r="H19" s="114"/>
    </row>
    <row r="20" spans="2:8" ht="29.45" customHeight="1">
      <c r="B20" s="105" t="s">
        <v>1435</v>
      </c>
      <c r="C20" s="106"/>
      <c r="D20" s="107" t="s">
        <v>1436</v>
      </c>
      <c r="E20" s="108" t="s">
        <v>19</v>
      </c>
      <c r="F20" s="108">
        <v>68</v>
      </c>
      <c r="G20" s="113"/>
      <c r="H20" s="114"/>
    </row>
    <row r="21" spans="2:8" ht="18" customHeight="1">
      <c r="B21" s="105" t="s">
        <v>1437</v>
      </c>
      <c r="C21" s="106"/>
      <c r="D21" s="107" t="s">
        <v>1438</v>
      </c>
      <c r="E21" s="108" t="s">
        <v>19</v>
      </c>
      <c r="F21" s="108">
        <v>64</v>
      </c>
      <c r="G21" s="113"/>
      <c r="H21" s="114"/>
    </row>
    <row r="22" spans="2:8" ht="30" customHeight="1">
      <c r="B22" s="105" t="s">
        <v>1439</v>
      </c>
      <c r="C22" s="106"/>
      <c r="D22" s="107" t="s">
        <v>1440</v>
      </c>
      <c r="E22" s="108" t="s">
        <v>26</v>
      </c>
      <c r="F22" s="108">
        <v>4</v>
      </c>
      <c r="G22" s="113"/>
      <c r="H22" s="114"/>
    </row>
    <row r="23" spans="2:8" ht="24" customHeight="1">
      <c r="B23" s="105" t="s">
        <v>1441</v>
      </c>
      <c r="C23" s="106"/>
      <c r="D23" s="97" t="s">
        <v>1442</v>
      </c>
      <c r="E23" s="108" t="s">
        <v>26</v>
      </c>
      <c r="F23" s="108">
        <v>4</v>
      </c>
      <c r="G23" s="113"/>
      <c r="H23" s="114"/>
    </row>
    <row r="24" spans="2:8">
      <c r="B24" s="117"/>
      <c r="C24" s="118"/>
      <c r="D24" s="120" t="s">
        <v>680</v>
      </c>
      <c r="E24" s="120"/>
      <c r="F24" s="120"/>
      <c r="G24" s="113"/>
      <c r="H24" s="114"/>
    </row>
    <row r="25" spans="2:8" ht="15" customHeight="1">
      <c r="B25" s="121" t="s">
        <v>1443</v>
      </c>
      <c r="C25" s="122"/>
      <c r="D25" s="123" t="s">
        <v>1444</v>
      </c>
      <c r="E25" s="124" t="s">
        <v>19</v>
      </c>
      <c r="F25" s="124">
        <v>158</v>
      </c>
      <c r="G25" s="113"/>
      <c r="H25" s="114"/>
    </row>
    <row r="26" spans="2:8" ht="28.9" customHeight="1">
      <c r="B26" s="121" t="s">
        <v>1445</v>
      </c>
      <c r="C26" s="122"/>
      <c r="D26" s="125" t="s">
        <v>1446</v>
      </c>
      <c r="E26" s="124" t="s">
        <v>44</v>
      </c>
      <c r="F26" s="124">
        <v>4</v>
      </c>
      <c r="G26" s="113"/>
      <c r="H26" s="114"/>
    </row>
    <row r="27" spans="2:8" ht="16.899999999999999" customHeight="1">
      <c r="B27" s="121" t="s">
        <v>1447</v>
      </c>
      <c r="C27" s="122"/>
      <c r="D27" s="126" t="s">
        <v>1448</v>
      </c>
      <c r="E27" s="124" t="s">
        <v>19</v>
      </c>
      <c r="F27" s="124">
        <v>134</v>
      </c>
      <c r="G27" s="113"/>
      <c r="H27" s="114"/>
    </row>
    <row r="28" spans="2:8" ht="30" customHeight="1">
      <c r="B28" s="121" t="s">
        <v>1449</v>
      </c>
      <c r="C28" s="122"/>
      <c r="D28" s="126" t="s">
        <v>1450</v>
      </c>
      <c r="E28" s="124" t="s">
        <v>19</v>
      </c>
      <c r="F28" s="124">
        <v>68</v>
      </c>
      <c r="G28" s="113"/>
      <c r="H28" s="114"/>
    </row>
    <row r="29" spans="2:8" ht="16.149999999999999" customHeight="1">
      <c r="B29" s="121" t="s">
        <v>1451</v>
      </c>
      <c r="C29" s="122"/>
      <c r="D29" s="123" t="s">
        <v>1452</v>
      </c>
      <c r="E29" s="124" t="s">
        <v>44</v>
      </c>
      <c r="F29" s="124">
        <v>4</v>
      </c>
      <c r="G29" s="113"/>
      <c r="H29" s="114"/>
    </row>
    <row r="30" spans="2:8" ht="16.899999999999999" customHeight="1">
      <c r="B30" s="121" t="s">
        <v>1453</v>
      </c>
      <c r="C30" s="122"/>
      <c r="D30" s="123" t="s">
        <v>1454</v>
      </c>
      <c r="E30" s="124" t="s">
        <v>19</v>
      </c>
      <c r="F30" s="124">
        <v>104</v>
      </c>
      <c r="G30" s="113"/>
      <c r="H30" s="114"/>
    </row>
    <row r="31" spans="2:8" ht="16.149999999999999" customHeight="1">
      <c r="B31" s="121" t="s">
        <v>1455</v>
      </c>
      <c r="C31" s="122"/>
      <c r="D31" s="123" t="s">
        <v>1456</v>
      </c>
      <c r="E31" s="124" t="s">
        <v>19</v>
      </c>
      <c r="F31" s="124">
        <v>36</v>
      </c>
      <c r="G31" s="113"/>
      <c r="H31" s="114"/>
    </row>
    <row r="32" spans="2:8" ht="15" customHeight="1">
      <c r="B32" s="121" t="s">
        <v>1457</v>
      </c>
      <c r="C32" s="122"/>
      <c r="D32" s="123" t="s">
        <v>1458</v>
      </c>
      <c r="E32" s="124" t="s">
        <v>19</v>
      </c>
      <c r="F32" s="124">
        <v>12</v>
      </c>
      <c r="G32" s="113"/>
      <c r="H32" s="114"/>
    </row>
    <row r="33" spans="2:8" ht="20.45" customHeight="1">
      <c r="B33" s="117"/>
      <c r="C33" s="118"/>
      <c r="D33" s="119" t="s">
        <v>1459</v>
      </c>
      <c r="E33" s="119"/>
      <c r="F33" s="119"/>
      <c r="G33" s="113"/>
      <c r="H33" s="114"/>
    </row>
    <row r="34" spans="2:8">
      <c r="B34" s="117"/>
      <c r="C34" s="118"/>
      <c r="D34" s="120" t="s">
        <v>708</v>
      </c>
      <c r="E34" s="120"/>
      <c r="F34" s="120"/>
      <c r="G34" s="113"/>
      <c r="H34" s="114"/>
    </row>
    <row r="35" spans="2:8" ht="27.6" customHeight="1">
      <c r="B35" s="105" t="s">
        <v>1460</v>
      </c>
      <c r="C35" s="106"/>
      <c r="D35" s="107" t="s">
        <v>1461</v>
      </c>
      <c r="E35" s="108" t="s">
        <v>1462</v>
      </c>
      <c r="F35" s="108">
        <v>33</v>
      </c>
      <c r="G35" s="113"/>
      <c r="H35" s="114"/>
    </row>
    <row r="36" spans="2:8" ht="17.45" customHeight="1">
      <c r="B36" s="105" t="s">
        <v>1463</v>
      </c>
      <c r="C36" s="106"/>
      <c r="D36" s="107" t="s">
        <v>1300</v>
      </c>
      <c r="E36" s="108" t="s">
        <v>19</v>
      </c>
      <c r="F36" s="108">
        <v>40</v>
      </c>
      <c r="G36" s="113"/>
      <c r="H36" s="114"/>
    </row>
    <row r="37" spans="2:8" ht="16.899999999999999" customHeight="1">
      <c r="B37" s="105" t="s">
        <v>1464</v>
      </c>
      <c r="C37" s="106"/>
      <c r="D37" s="107" t="s">
        <v>1465</v>
      </c>
      <c r="E37" s="108" t="s">
        <v>296</v>
      </c>
      <c r="F37" s="108">
        <v>30</v>
      </c>
      <c r="G37" s="113"/>
      <c r="H37" s="114"/>
    </row>
    <row r="38" spans="2:8" ht="15.6" customHeight="1">
      <c r="B38" s="105" t="s">
        <v>1466</v>
      </c>
      <c r="C38" s="106"/>
      <c r="D38" s="127" t="s">
        <v>1301</v>
      </c>
      <c r="E38" s="128" t="s">
        <v>19</v>
      </c>
      <c r="F38" s="108">
        <v>40</v>
      </c>
      <c r="G38" s="113"/>
      <c r="H38" s="114"/>
    </row>
    <row r="39" spans="2:8" ht="15" customHeight="1">
      <c r="B39" s="105" t="s">
        <v>1467</v>
      </c>
      <c r="C39" s="106"/>
      <c r="D39" s="127" t="s">
        <v>1468</v>
      </c>
      <c r="E39" s="108" t="s">
        <v>26</v>
      </c>
      <c r="F39" s="108">
        <v>5</v>
      </c>
      <c r="G39" s="113"/>
      <c r="H39" s="114"/>
    </row>
    <row r="40" spans="2:8" ht="26.45" customHeight="1">
      <c r="B40" s="105" t="s">
        <v>1469</v>
      </c>
      <c r="C40" s="106"/>
      <c r="D40" s="103" t="s">
        <v>1470</v>
      </c>
      <c r="E40" s="108" t="s">
        <v>26</v>
      </c>
      <c r="F40" s="108">
        <v>1</v>
      </c>
      <c r="G40" s="113"/>
      <c r="H40" s="114"/>
    </row>
    <row r="41" spans="2:8" ht="18" customHeight="1">
      <c r="B41" s="105" t="s">
        <v>1471</v>
      </c>
      <c r="C41" s="106"/>
      <c r="D41" s="97" t="s">
        <v>1472</v>
      </c>
      <c r="E41" s="108" t="s">
        <v>26</v>
      </c>
      <c r="F41" s="108">
        <v>2</v>
      </c>
      <c r="G41" s="113"/>
      <c r="H41" s="114"/>
    </row>
    <row r="42" spans="2:8">
      <c r="B42" s="105" t="s">
        <v>1473</v>
      </c>
      <c r="C42" s="106"/>
      <c r="D42" s="90" t="s">
        <v>1303</v>
      </c>
      <c r="E42" s="101" t="s">
        <v>19</v>
      </c>
      <c r="F42" s="129">
        <v>40</v>
      </c>
      <c r="G42" s="113"/>
      <c r="H42" s="114"/>
    </row>
    <row r="43" spans="2:8">
      <c r="B43" s="117"/>
      <c r="C43" s="118"/>
      <c r="D43" s="120" t="s">
        <v>680</v>
      </c>
      <c r="E43" s="120"/>
      <c r="F43" s="120"/>
      <c r="G43" s="113"/>
      <c r="H43" s="114"/>
    </row>
    <row r="44" spans="2:8" ht="204.6" customHeight="1">
      <c r="B44" s="130" t="s">
        <v>1474</v>
      </c>
      <c r="C44" s="122"/>
      <c r="D44" s="123" t="s">
        <v>1475</v>
      </c>
      <c r="E44" s="124" t="s">
        <v>44</v>
      </c>
      <c r="F44" s="124">
        <v>1</v>
      </c>
      <c r="G44" s="113"/>
      <c r="H44" s="114"/>
    </row>
    <row r="45" spans="2:8" ht="111.6" customHeight="1">
      <c r="B45" s="130" t="s">
        <v>1476</v>
      </c>
      <c r="C45" s="122"/>
      <c r="D45" s="131" t="s">
        <v>1477</v>
      </c>
      <c r="E45" s="124" t="s">
        <v>44</v>
      </c>
      <c r="F45" s="124">
        <v>2</v>
      </c>
      <c r="G45" s="113"/>
      <c r="H45" s="114"/>
    </row>
    <row r="46" spans="2:8" ht="13.9" customHeight="1">
      <c r="B46" s="130" t="s">
        <v>1478</v>
      </c>
      <c r="C46" s="122"/>
      <c r="D46" s="126" t="s">
        <v>1479</v>
      </c>
      <c r="E46" s="124" t="s">
        <v>19</v>
      </c>
      <c r="F46" s="124">
        <v>40</v>
      </c>
      <c r="G46" s="113"/>
      <c r="H46" s="114"/>
    </row>
    <row r="47" spans="2:8" ht="16.899999999999999" customHeight="1">
      <c r="B47" s="130" t="s">
        <v>1480</v>
      </c>
      <c r="C47" s="122"/>
      <c r="D47" s="126" t="s">
        <v>1481</v>
      </c>
      <c r="E47" s="108" t="s">
        <v>26</v>
      </c>
      <c r="F47" s="124">
        <v>3</v>
      </c>
      <c r="G47" s="113"/>
      <c r="H47" s="114"/>
    </row>
    <row r="48" spans="2:8" ht="30" customHeight="1">
      <c r="B48" s="130" t="s">
        <v>1482</v>
      </c>
      <c r="C48" s="122"/>
      <c r="D48" s="126" t="s">
        <v>494</v>
      </c>
      <c r="E48" s="108" t="s">
        <v>26</v>
      </c>
      <c r="F48" s="124">
        <v>42</v>
      </c>
      <c r="G48" s="113"/>
      <c r="H48" s="114"/>
    </row>
    <row r="49" spans="2:8">
      <c r="B49" s="130" t="s">
        <v>1483</v>
      </c>
      <c r="C49" s="122"/>
      <c r="D49" s="123" t="s">
        <v>1484</v>
      </c>
      <c r="E49" s="128" t="s">
        <v>625</v>
      </c>
      <c r="F49" s="128" t="s">
        <v>1485</v>
      </c>
      <c r="G49" s="113"/>
      <c r="H49" s="114"/>
    </row>
    <row r="50" spans="2:8">
      <c r="B50" s="130" t="s">
        <v>1486</v>
      </c>
      <c r="C50" s="122"/>
      <c r="D50" s="123" t="s">
        <v>1487</v>
      </c>
      <c r="E50" s="128" t="s">
        <v>625</v>
      </c>
      <c r="F50" s="128" t="s">
        <v>1488</v>
      </c>
      <c r="G50" s="113"/>
      <c r="H50" s="114"/>
    </row>
    <row r="51" spans="2:8">
      <c r="B51" s="130" t="s">
        <v>1489</v>
      </c>
      <c r="C51" s="122"/>
      <c r="D51" s="123" t="s">
        <v>1490</v>
      </c>
      <c r="E51" s="128" t="s">
        <v>296</v>
      </c>
      <c r="F51" s="128" t="s">
        <v>1491</v>
      </c>
      <c r="G51" s="113"/>
      <c r="H51" s="114"/>
    </row>
    <row r="52" spans="2:8">
      <c r="B52" s="130" t="s">
        <v>1492</v>
      </c>
      <c r="C52" s="122"/>
      <c r="D52" s="123" t="s">
        <v>1493</v>
      </c>
      <c r="E52" s="128" t="s">
        <v>296</v>
      </c>
      <c r="F52" s="128" t="s">
        <v>1494</v>
      </c>
      <c r="G52" s="113"/>
      <c r="H52" s="114"/>
    </row>
    <row r="53" spans="2:8">
      <c r="B53" s="130" t="s">
        <v>1495</v>
      </c>
      <c r="C53" s="122"/>
      <c r="D53" s="132" t="s">
        <v>1496</v>
      </c>
      <c r="E53" s="128" t="s">
        <v>19</v>
      </c>
      <c r="F53" s="128" t="s">
        <v>1497</v>
      </c>
      <c r="G53" s="113"/>
      <c r="H53" s="114"/>
    </row>
    <row r="54" spans="2:8" ht="40.9" customHeight="1">
      <c r="B54" s="130" t="s">
        <v>1498</v>
      </c>
      <c r="C54" s="122"/>
      <c r="D54" s="132" t="s">
        <v>1499</v>
      </c>
      <c r="E54" s="108" t="s">
        <v>26</v>
      </c>
      <c r="F54" s="128" t="s">
        <v>1491</v>
      </c>
      <c r="G54" s="113"/>
      <c r="H54" s="114"/>
    </row>
    <row r="55" spans="2:8" ht="28.9" customHeight="1">
      <c r="B55" s="130" t="s">
        <v>1500</v>
      </c>
      <c r="C55" s="122"/>
      <c r="D55" s="133" t="s">
        <v>1501</v>
      </c>
      <c r="E55" s="128" t="s">
        <v>19</v>
      </c>
      <c r="F55" s="128" t="s">
        <v>1304</v>
      </c>
      <c r="G55" s="113"/>
      <c r="H55" s="114"/>
    </row>
    <row r="56" spans="2:8" ht="29.45" customHeight="1">
      <c r="B56" s="130" t="s">
        <v>1502</v>
      </c>
      <c r="C56" s="122"/>
      <c r="D56" s="132" t="s">
        <v>1503</v>
      </c>
      <c r="E56" s="128" t="s">
        <v>19</v>
      </c>
      <c r="F56" s="128" t="s">
        <v>1504</v>
      </c>
      <c r="G56" s="113"/>
      <c r="H56" s="114"/>
    </row>
    <row r="57" spans="2:8" ht="25.9" customHeight="1">
      <c r="B57" s="130" t="s">
        <v>1505</v>
      </c>
      <c r="C57" s="122"/>
      <c r="D57" s="132" t="s">
        <v>1506</v>
      </c>
      <c r="E57" s="124" t="s">
        <v>44</v>
      </c>
      <c r="F57" s="128" t="s">
        <v>1485</v>
      </c>
      <c r="G57" s="113"/>
      <c r="H57" s="114"/>
    </row>
    <row r="58" spans="2:8" ht="30" customHeight="1">
      <c r="B58" s="130" t="s">
        <v>1507</v>
      </c>
      <c r="C58" s="122"/>
      <c r="D58" s="132" t="s">
        <v>1508</v>
      </c>
      <c r="E58" s="124" t="s">
        <v>44</v>
      </c>
      <c r="F58" s="128" t="s">
        <v>1509</v>
      </c>
      <c r="G58" s="113"/>
      <c r="H58" s="114"/>
    </row>
    <row r="59" spans="2:8">
      <c r="B59" s="117"/>
      <c r="C59" s="118"/>
      <c r="D59" s="119" t="s">
        <v>1332</v>
      </c>
      <c r="E59" s="119"/>
      <c r="F59" s="119"/>
      <c r="G59" s="113"/>
      <c r="H59" s="114"/>
    </row>
    <row r="60" spans="2:8">
      <c r="B60" s="117"/>
      <c r="C60" s="118"/>
      <c r="D60" s="120" t="s">
        <v>708</v>
      </c>
      <c r="E60" s="120"/>
      <c r="F60" s="120"/>
      <c r="G60" s="113"/>
      <c r="H60" s="114"/>
    </row>
    <row r="61" spans="2:8" ht="15" customHeight="1">
      <c r="B61" s="105" t="s">
        <v>1510</v>
      </c>
      <c r="C61" s="106"/>
      <c r="D61" s="127" t="s">
        <v>1336</v>
      </c>
      <c r="E61" s="128" t="s">
        <v>19</v>
      </c>
      <c r="F61" s="108">
        <v>150</v>
      </c>
      <c r="G61" s="113"/>
      <c r="H61" s="114"/>
    </row>
    <row r="62" spans="2:8" ht="16.899999999999999" customHeight="1">
      <c r="B62" s="105" t="s">
        <v>1511</v>
      </c>
      <c r="C62" s="106"/>
      <c r="D62" s="127" t="s">
        <v>1338</v>
      </c>
      <c r="E62" s="128" t="s">
        <v>19</v>
      </c>
      <c r="F62" s="108">
        <v>150</v>
      </c>
      <c r="G62" s="113"/>
      <c r="H62" s="114"/>
    </row>
    <row r="63" spans="2:8">
      <c r="B63" s="62"/>
      <c r="C63" s="99"/>
      <c r="D63" s="34"/>
      <c r="E63" s="35"/>
      <c r="F63" s="98"/>
      <c r="G63" s="134"/>
      <c r="H63" s="135"/>
    </row>
    <row r="64" spans="2:8">
      <c r="B64" s="136"/>
      <c r="C64" s="136"/>
      <c r="D64" s="137"/>
      <c r="E64" s="137" t="s">
        <v>5</v>
      </c>
      <c r="F64" s="138"/>
      <c r="G64" s="113"/>
      <c r="H64" s="114"/>
    </row>
    <row r="66" spans="2:8">
      <c r="C66" s="104" t="s">
        <v>9</v>
      </c>
    </row>
    <row r="67" spans="2:8" ht="39.6" customHeight="1">
      <c r="B67" s="802" t="s">
        <v>1512</v>
      </c>
      <c r="C67" s="802"/>
      <c r="D67" s="802"/>
      <c r="E67" s="802"/>
      <c r="F67" s="802"/>
      <c r="G67" s="802"/>
      <c r="H67" s="802"/>
    </row>
  </sheetData>
  <mergeCells count="11">
    <mergeCell ref="B67:H67"/>
    <mergeCell ref="B1:D1"/>
    <mergeCell ref="B2:H2"/>
    <mergeCell ref="D3:H3"/>
    <mergeCell ref="D4:H4"/>
    <mergeCell ref="D5:H5"/>
    <mergeCell ref="B7:B8"/>
    <mergeCell ref="C7:C8"/>
    <mergeCell ref="D7:D8"/>
    <mergeCell ref="E7:E8"/>
    <mergeCell ref="F7:F8"/>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39997558519241921"/>
  </sheetPr>
  <dimension ref="A1:I38"/>
  <sheetViews>
    <sheetView showZeros="0" view="pageBreakPreview" topLeftCell="A13" zoomScale="90" zoomScaleNormal="100" zoomScaleSheetLayoutView="90" workbookViewId="0">
      <selection activeCell="C3" sqref="C3"/>
    </sheetView>
  </sheetViews>
  <sheetFormatPr defaultColWidth="9.140625" defaultRowHeight="12.75"/>
  <cols>
    <col min="1" max="1" width="10.28515625" style="698" customWidth="1"/>
    <col min="2" max="2" width="12.7109375" style="698" customWidth="1"/>
    <col min="3" max="3" width="32.7109375" style="698" customWidth="1"/>
    <col min="4" max="4" width="10" style="698" customWidth="1"/>
    <col min="5" max="5" width="13.28515625" style="698" customWidth="1"/>
    <col min="6" max="6" width="13.7109375" style="698" customWidth="1"/>
    <col min="7" max="7" width="17.7109375" style="698" customWidth="1"/>
    <col min="8" max="8" width="12.85546875" style="698" customWidth="1"/>
    <col min="9" max="9" width="16" style="698" customWidth="1"/>
    <col min="10" max="16384" width="9.140625" style="698"/>
  </cols>
  <sheetData>
    <row r="1" spans="1:9">
      <c r="A1" s="711"/>
    </row>
    <row r="2" spans="1:9" ht="18" customHeight="1">
      <c r="A2" s="797" t="s">
        <v>1400</v>
      </c>
      <c r="B2" s="797"/>
      <c r="C2" s="797"/>
      <c r="D2" s="797"/>
      <c r="E2" s="797"/>
      <c r="F2" s="797"/>
      <c r="G2" s="797"/>
      <c r="H2" s="797"/>
      <c r="I2" s="797"/>
    </row>
    <row r="3" spans="1:9">
      <c r="C3" s="712"/>
      <c r="D3" s="713"/>
      <c r="F3" s="714"/>
      <c r="G3" s="714"/>
      <c r="H3" s="714"/>
      <c r="I3" s="714"/>
    </row>
    <row r="4" spans="1:9">
      <c r="C4" s="712"/>
      <c r="D4" s="713"/>
      <c r="F4" s="714"/>
      <c r="G4" s="714"/>
      <c r="H4" s="714"/>
      <c r="I4" s="714"/>
    </row>
    <row r="5" spans="1:9">
      <c r="A5" s="699"/>
    </row>
    <row r="6" spans="1:9">
      <c r="A6" s="798" t="str">
        <f>[3]Koptame!C24</f>
        <v>Teritorijas labiekārtošana</v>
      </c>
      <c r="B6" s="799"/>
      <c r="C6" s="799"/>
      <c r="D6" s="799"/>
      <c r="E6" s="799"/>
      <c r="F6" s="799"/>
      <c r="G6" s="799"/>
      <c r="H6" s="799"/>
      <c r="I6" s="800"/>
    </row>
    <row r="7" spans="1:9">
      <c r="A7" s="699"/>
    </row>
    <row r="8" spans="1:9">
      <c r="A8" s="801" t="s">
        <v>1341</v>
      </c>
      <c r="B8" s="801"/>
      <c r="C8" s="790" t="str">
        <f>[3]Koptame!C11</f>
        <v>Ražošanas ēka</v>
      </c>
      <c r="D8" s="790"/>
      <c r="E8" s="790"/>
      <c r="F8" s="790"/>
      <c r="G8" s="790"/>
      <c r="H8" s="790"/>
      <c r="I8" s="790"/>
    </row>
    <row r="9" spans="1:9" ht="15.75" customHeight="1">
      <c r="A9" s="789" t="s">
        <v>1342</v>
      </c>
      <c r="B9" s="789"/>
      <c r="C9" s="790" t="str">
        <f>[3]Koptame!C12</f>
        <v>Ražošanas ēkas Nr.7 jaunbūve</v>
      </c>
      <c r="D9" s="790"/>
      <c r="E9" s="790"/>
      <c r="F9" s="790"/>
      <c r="G9" s="790"/>
      <c r="H9" s="790"/>
      <c r="I9" s="790"/>
    </row>
    <row r="10" spans="1:9">
      <c r="A10" s="789" t="s">
        <v>1343</v>
      </c>
      <c r="B10" s="789"/>
      <c r="C10" s="790" t="str">
        <f>[3]Koptame!C13</f>
        <v>Ventspils, Ventspils Augsto tehnoloģiju parks</v>
      </c>
      <c r="D10" s="790"/>
      <c r="E10" s="790"/>
      <c r="F10" s="790"/>
      <c r="G10" s="790"/>
      <c r="H10" s="790"/>
      <c r="I10" s="790"/>
    </row>
    <row r="11" spans="1:9">
      <c r="A11" s="789"/>
      <c r="B11" s="789"/>
      <c r="C11" s="715">
        <f>[3]Koptame!C14</f>
        <v>0</v>
      </c>
      <c r="D11" s="714"/>
    </row>
    <row r="12" spans="1:9" ht="15.2" customHeight="1">
      <c r="A12" s="716"/>
      <c r="B12" s="716"/>
      <c r="C12" s="714"/>
      <c r="D12" s="714"/>
    </row>
    <row r="13" spans="1:9" ht="18" customHeight="1">
      <c r="A13" s="714"/>
      <c r="F13" s="791" t="s">
        <v>1353</v>
      </c>
      <c r="G13" s="792"/>
      <c r="H13" s="717">
        <f>E27</f>
        <v>0</v>
      </c>
      <c r="I13" s="718"/>
    </row>
    <row r="14" spans="1:9">
      <c r="A14" s="714"/>
      <c r="F14" s="791" t="s">
        <v>1354</v>
      </c>
      <c r="G14" s="792"/>
      <c r="H14" s="717">
        <f>I23</f>
        <v>0</v>
      </c>
      <c r="I14" s="718"/>
    </row>
    <row r="15" spans="1:9">
      <c r="G15" s="719" t="str">
        <f>[3]Koptame!D16</f>
        <v xml:space="preserve">Tāme sastādīta:  </v>
      </c>
    </row>
    <row r="16" spans="1:9">
      <c r="G16" s="719"/>
    </row>
    <row r="17" spans="1:9">
      <c r="A17" s="720"/>
    </row>
    <row r="18" spans="1:9" ht="51.2" customHeight="1">
      <c r="A18" s="786" t="s">
        <v>4</v>
      </c>
      <c r="B18" s="786" t="s">
        <v>1355</v>
      </c>
      <c r="C18" s="793" t="s">
        <v>1356</v>
      </c>
      <c r="D18" s="794"/>
      <c r="E18" s="786" t="s">
        <v>1357</v>
      </c>
      <c r="F18" s="786" t="s">
        <v>1358</v>
      </c>
      <c r="G18" s="786"/>
      <c r="H18" s="786"/>
      <c r="I18" s="786" t="s">
        <v>1359</v>
      </c>
    </row>
    <row r="19" spans="1:9" ht="40.9" customHeight="1">
      <c r="A19" s="786"/>
      <c r="B19" s="786"/>
      <c r="C19" s="795"/>
      <c r="D19" s="796"/>
      <c r="E19" s="786"/>
      <c r="F19" s="721" t="s">
        <v>1360</v>
      </c>
      <c r="G19" s="721" t="s">
        <v>1391</v>
      </c>
      <c r="H19" s="721" t="s">
        <v>1362</v>
      </c>
      <c r="I19" s="786"/>
    </row>
    <row r="20" spans="1:9">
      <c r="A20" s="722"/>
      <c r="B20" s="723"/>
      <c r="C20" s="787"/>
      <c r="D20" s="788"/>
      <c r="E20" s="723"/>
      <c r="F20" s="723"/>
      <c r="G20" s="723"/>
      <c r="H20" s="723"/>
      <c r="I20" s="724"/>
    </row>
    <row r="21" spans="1:9">
      <c r="A21" s="700">
        <v>1</v>
      </c>
      <c r="B21" s="701" t="s">
        <v>1401</v>
      </c>
      <c r="C21" s="780" t="s">
        <v>803</v>
      </c>
      <c r="D21" s="781"/>
      <c r="E21" s="702"/>
      <c r="F21" s="702"/>
      <c r="G21" s="702"/>
      <c r="H21" s="702"/>
      <c r="I21" s="703"/>
    </row>
    <row r="22" spans="1:9">
      <c r="A22" s="704"/>
      <c r="B22" s="705"/>
      <c r="C22" s="782"/>
      <c r="D22" s="783"/>
      <c r="E22" s="706"/>
      <c r="F22" s="706"/>
      <c r="G22" s="706"/>
      <c r="H22" s="706"/>
      <c r="I22" s="707"/>
    </row>
    <row r="23" spans="1:9" ht="16.5" customHeight="1">
      <c r="A23" s="725"/>
      <c r="B23" s="725"/>
      <c r="C23" s="726" t="s">
        <v>5</v>
      </c>
      <c r="D23" s="726"/>
      <c r="E23" s="727">
        <f>SUM(E21:E22)</f>
        <v>0</v>
      </c>
      <c r="F23" s="727">
        <f>SUM(F21:F22)</f>
        <v>0</v>
      </c>
      <c r="G23" s="727">
        <f>SUM(G21:G22)</f>
        <v>0</v>
      </c>
      <c r="H23" s="727">
        <f>SUM(H21:H22)</f>
        <v>0</v>
      </c>
      <c r="I23" s="727">
        <f>SUM(I21:I22)</f>
        <v>0</v>
      </c>
    </row>
    <row r="24" spans="1:9">
      <c r="A24" s="784" t="s">
        <v>1373</v>
      </c>
      <c r="B24" s="784"/>
      <c r="C24" s="784"/>
      <c r="D24" s="728">
        <f>[3]kops1!$D$34</f>
        <v>0</v>
      </c>
      <c r="E24" s="729">
        <f>ROUND(E23*D24,2)</f>
        <v>0</v>
      </c>
      <c r="F24" s="729">
        <f>ROUND(F23*D24,2)</f>
        <v>0</v>
      </c>
      <c r="G24" s="729">
        <f>ROUND(G23*D24,2)</f>
        <v>0</v>
      </c>
      <c r="H24" s="729">
        <f>ROUND(H23*D24,2)</f>
        <v>0</v>
      </c>
      <c r="I24" s="729"/>
    </row>
    <row r="25" spans="1:9">
      <c r="A25" s="730"/>
      <c r="B25" s="730"/>
      <c r="C25" s="731" t="s">
        <v>1374</v>
      </c>
      <c r="D25" s="728"/>
      <c r="E25" s="729">
        <f>E24*0.1</f>
        <v>0</v>
      </c>
      <c r="F25" s="729"/>
      <c r="G25" s="729"/>
      <c r="H25" s="729"/>
      <c r="I25" s="729"/>
    </row>
    <row r="26" spans="1:9">
      <c r="A26" s="784" t="s">
        <v>1375</v>
      </c>
      <c r="B26" s="784"/>
      <c r="C26" s="784"/>
      <c r="D26" s="728">
        <f>[3]kops1!$D$36</f>
        <v>0</v>
      </c>
      <c r="E26" s="729">
        <f>ROUND(E23*D26,2)</f>
        <v>0</v>
      </c>
      <c r="F26" s="729">
        <f>ROUND(F23*D26,2)</f>
        <v>0</v>
      </c>
      <c r="G26" s="729">
        <f>ROUND(G23*D26,2)</f>
        <v>0</v>
      </c>
      <c r="H26" s="729">
        <f>ROUND(H23*D26,2)</f>
        <v>0</v>
      </c>
      <c r="I26" s="729"/>
    </row>
    <row r="27" spans="1:9" ht="18" customHeight="1">
      <c r="A27" s="785"/>
      <c r="B27" s="785"/>
      <c r="C27" s="726" t="s">
        <v>1376</v>
      </c>
      <c r="D27" s="726"/>
      <c r="E27" s="732">
        <f>SUM(F27:H27)</f>
        <v>0</v>
      </c>
      <c r="F27" s="732">
        <f>SUM(F23:F26)</f>
        <v>0</v>
      </c>
      <c r="G27" s="732">
        <f>SUM(G23:G26)</f>
        <v>0</v>
      </c>
      <c r="H27" s="732">
        <f>SUM(H23:H26)</f>
        <v>0</v>
      </c>
      <c r="I27" s="729"/>
    </row>
    <row r="28" spans="1:9">
      <c r="A28" s="733"/>
    </row>
    <row r="29" spans="1:9">
      <c r="A29" s="733"/>
    </row>
    <row r="30" spans="1:9">
      <c r="A30" s="716"/>
      <c r="B30" s="734" t="s">
        <v>0</v>
      </c>
      <c r="C30" s="93"/>
    </row>
    <row r="31" spans="1:9">
      <c r="B31" s="93"/>
      <c r="C31" s="735"/>
      <c r="D31" s="736"/>
      <c r="E31" s="736"/>
    </row>
    <row r="32" spans="1:9">
      <c r="A32" s="737"/>
      <c r="B32" s="734"/>
      <c r="C32" s="738"/>
    </row>
    <row r="33" spans="2:3">
      <c r="B33" s="734"/>
      <c r="C33" s="738"/>
    </row>
    <row r="34" spans="2:3">
      <c r="B34" s="734"/>
      <c r="C34" s="738"/>
    </row>
    <row r="35" spans="2:3">
      <c r="B35" s="739"/>
      <c r="C35" s="93"/>
    </row>
    <row r="36" spans="2:3">
      <c r="B36" s="734" t="str">
        <f>[3]Koptame!B39</f>
        <v>Pārbaudīja:</v>
      </c>
      <c r="C36" s="708"/>
    </row>
    <row r="37" spans="2:3">
      <c r="B37" s="93"/>
      <c r="C37" s="735"/>
    </row>
    <row r="38" spans="2:3">
      <c r="B38" s="734"/>
      <c r="C38" s="738"/>
    </row>
  </sheetData>
  <mergeCells count="23">
    <mergeCell ref="A2:I2"/>
    <mergeCell ref="A6:I6"/>
    <mergeCell ref="A8:B8"/>
    <mergeCell ref="C8:I8"/>
    <mergeCell ref="A9:B9"/>
    <mergeCell ref="C9:I9"/>
    <mergeCell ref="A10:B10"/>
    <mergeCell ref="C10:I10"/>
    <mergeCell ref="A11:B11"/>
    <mergeCell ref="F13:G13"/>
    <mergeCell ref="F14:G14"/>
    <mergeCell ref="A27:B27"/>
    <mergeCell ref="I18:I19"/>
    <mergeCell ref="C20:D20"/>
    <mergeCell ref="C21:D21"/>
    <mergeCell ref="C22:D22"/>
    <mergeCell ref="A24:C24"/>
    <mergeCell ref="A26:C26"/>
    <mergeCell ref="A18:A19"/>
    <mergeCell ref="B18:B19"/>
    <mergeCell ref="C18:D19"/>
    <mergeCell ref="E18:E19"/>
    <mergeCell ref="F18:H18"/>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2" tint="-0.499984740745262"/>
  </sheetPr>
  <dimension ref="B1:J91"/>
  <sheetViews>
    <sheetView showZeros="0" view="pageBreakPreview" topLeftCell="A7" zoomScale="80" zoomScaleNormal="100" zoomScaleSheetLayoutView="80" workbookViewId="0">
      <selection activeCell="D7" sqref="D7:D8"/>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4,1</v>
      </c>
      <c r="F1" s="201"/>
      <c r="G1" s="201"/>
      <c r="H1" s="201"/>
    </row>
    <row r="2" spans="2:8" s="202" customFormat="1">
      <c r="B2" s="804" t="str">
        <f>D9</f>
        <v>Teritorijas labiekārtošana</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69" t="s">
        <v>4</v>
      </c>
      <c r="C7" s="806"/>
      <c r="D7" s="808" t="s">
        <v>6</v>
      </c>
      <c r="E7" s="809" t="s">
        <v>7</v>
      </c>
      <c r="F7" s="810" t="s">
        <v>8</v>
      </c>
      <c r="G7" s="204"/>
      <c r="H7" s="205"/>
    </row>
    <row r="8" spans="2:8" ht="59.25" customHeight="1">
      <c r="B8" s="869"/>
      <c r="C8" s="807"/>
      <c r="D8" s="808"/>
      <c r="E8" s="809"/>
      <c r="F8" s="810"/>
      <c r="G8" s="204"/>
      <c r="H8" s="205"/>
    </row>
    <row r="9" spans="2:8">
      <c r="B9" s="143"/>
      <c r="C9" s="144"/>
      <c r="D9" s="206" t="s">
        <v>803</v>
      </c>
      <c r="E9" s="145"/>
      <c r="F9" s="29"/>
      <c r="G9" s="204"/>
      <c r="H9" s="205"/>
    </row>
    <row r="10" spans="2:8" ht="13.5">
      <c r="B10" s="146"/>
      <c r="C10" s="207"/>
      <c r="D10" s="147" t="s">
        <v>761</v>
      </c>
      <c r="E10" s="148"/>
      <c r="F10" s="165"/>
      <c r="G10" s="204"/>
      <c r="H10" s="205"/>
    </row>
    <row r="11" spans="2:8">
      <c r="B11" s="149">
        <v>1</v>
      </c>
      <c r="C11" s="208"/>
      <c r="D11" s="150" t="s">
        <v>762</v>
      </c>
      <c r="E11" s="151" t="s">
        <v>44</v>
      </c>
      <c r="F11" s="157">
        <v>1</v>
      </c>
      <c r="G11" s="204"/>
      <c r="H11" s="205"/>
    </row>
    <row r="12" spans="2:8" s="211" customFormat="1" ht="28.5">
      <c r="B12" s="149">
        <v>2</v>
      </c>
      <c r="C12" s="208"/>
      <c r="D12" s="150" t="s">
        <v>1787</v>
      </c>
      <c r="E12" s="151" t="s">
        <v>515</v>
      </c>
      <c r="F12" s="157">
        <v>1</v>
      </c>
      <c r="G12" s="209"/>
      <c r="H12" s="210"/>
    </row>
    <row r="13" spans="2:8" ht="13.5">
      <c r="B13" s="149"/>
      <c r="C13" s="208"/>
      <c r="D13" s="147" t="s">
        <v>763</v>
      </c>
      <c r="E13" s="151"/>
      <c r="F13" s="157"/>
      <c r="G13" s="204"/>
      <c r="H13" s="205"/>
    </row>
    <row r="14" spans="2:8" ht="28.9" customHeight="1">
      <c r="B14" s="155">
        <v>3</v>
      </c>
      <c r="C14" s="208"/>
      <c r="D14" s="156" t="s">
        <v>1711</v>
      </c>
      <c r="E14" s="157" t="s">
        <v>296</v>
      </c>
      <c r="F14" s="157">
        <f>F18+F30+F71+F24</f>
        <v>5389</v>
      </c>
      <c r="G14" s="204"/>
      <c r="H14" s="205"/>
    </row>
    <row r="15" spans="2:8">
      <c r="B15" s="155">
        <v>4</v>
      </c>
      <c r="C15" s="208"/>
      <c r="D15" s="156" t="s">
        <v>764</v>
      </c>
      <c r="E15" s="157" t="s">
        <v>296</v>
      </c>
      <c r="F15" s="157">
        <f>F14</f>
        <v>5389</v>
      </c>
      <c r="G15" s="204"/>
      <c r="H15" s="205"/>
    </row>
    <row r="16" spans="2:8" ht="13.5">
      <c r="B16" s="149"/>
      <c r="C16" s="208"/>
      <c r="D16" s="147" t="s">
        <v>765</v>
      </c>
      <c r="E16" s="151"/>
      <c r="F16" s="157"/>
      <c r="G16" s="204"/>
      <c r="H16" s="205"/>
    </row>
    <row r="17" spans="2:8" ht="25.5">
      <c r="B17" s="149"/>
      <c r="C17" s="208"/>
      <c r="D17" s="158" t="s">
        <v>766</v>
      </c>
      <c r="E17" s="151"/>
      <c r="F17" s="157"/>
      <c r="G17" s="204"/>
      <c r="H17" s="205"/>
    </row>
    <row r="18" spans="2:8">
      <c r="B18" s="149">
        <v>5</v>
      </c>
      <c r="C18" s="208"/>
      <c r="D18" s="150" t="s">
        <v>767</v>
      </c>
      <c r="E18" s="151" t="s">
        <v>296</v>
      </c>
      <c r="F18" s="157">
        <v>3503</v>
      </c>
      <c r="G18" s="204"/>
      <c r="H18" s="205"/>
    </row>
    <row r="19" spans="2:8">
      <c r="B19" s="149">
        <v>6</v>
      </c>
      <c r="C19" s="208"/>
      <c r="D19" s="150" t="s">
        <v>768</v>
      </c>
      <c r="E19" s="151" t="s">
        <v>296</v>
      </c>
      <c r="F19" s="157">
        <f>F18</f>
        <v>3503</v>
      </c>
      <c r="G19" s="204"/>
      <c r="H19" s="205"/>
    </row>
    <row r="20" spans="2:8" ht="25.5">
      <c r="B20" s="149">
        <v>7</v>
      </c>
      <c r="C20" s="208"/>
      <c r="D20" s="150" t="s">
        <v>769</v>
      </c>
      <c r="E20" s="151" t="s">
        <v>296</v>
      </c>
      <c r="F20" s="157">
        <f>F19</f>
        <v>3503</v>
      </c>
      <c r="G20" s="204"/>
      <c r="H20" s="205"/>
    </row>
    <row r="21" spans="2:8">
      <c r="B21" s="149">
        <v>8</v>
      </c>
      <c r="C21" s="208"/>
      <c r="D21" s="150" t="s">
        <v>1788</v>
      </c>
      <c r="E21" s="151" t="s">
        <v>296</v>
      </c>
      <c r="F21" s="157">
        <f>F20</f>
        <v>3503</v>
      </c>
      <c r="G21" s="204"/>
      <c r="H21" s="205"/>
    </row>
    <row r="22" spans="2:8">
      <c r="B22" s="149">
        <v>9</v>
      </c>
      <c r="C22" s="208"/>
      <c r="D22" s="150" t="s">
        <v>770</v>
      </c>
      <c r="E22" s="151" t="s">
        <v>296</v>
      </c>
      <c r="F22" s="157">
        <f>F21</f>
        <v>3503</v>
      </c>
      <c r="G22" s="204"/>
      <c r="H22" s="205"/>
    </row>
    <row r="23" spans="2:8" ht="25.5">
      <c r="B23" s="149"/>
      <c r="C23" s="208"/>
      <c r="D23" s="158" t="s">
        <v>1239</v>
      </c>
      <c r="E23" s="151"/>
      <c r="F23" s="157"/>
      <c r="G23" s="204"/>
      <c r="H23" s="205"/>
    </row>
    <row r="24" spans="2:8">
      <c r="B24" s="149">
        <v>10</v>
      </c>
      <c r="C24" s="208"/>
      <c r="D24" s="150" t="s">
        <v>767</v>
      </c>
      <c r="E24" s="151" t="s">
        <v>296</v>
      </c>
      <c r="F24" s="157">
        <v>165</v>
      </c>
      <c r="G24" s="204"/>
      <c r="H24" s="205"/>
    </row>
    <row r="25" spans="2:8">
      <c r="B25" s="149">
        <v>11</v>
      </c>
      <c r="C25" s="208"/>
      <c r="D25" s="150" t="s">
        <v>768</v>
      </c>
      <c r="E25" s="151" t="s">
        <v>296</v>
      </c>
      <c r="F25" s="157">
        <f>F24</f>
        <v>165</v>
      </c>
      <c r="G25" s="204"/>
      <c r="H25" s="205"/>
    </row>
    <row r="26" spans="2:8" ht="25.5">
      <c r="B26" s="149">
        <v>12</v>
      </c>
      <c r="C26" s="208"/>
      <c r="D26" s="150" t="s">
        <v>1240</v>
      </c>
      <c r="E26" s="151" t="s">
        <v>296</v>
      </c>
      <c r="F26" s="157">
        <f>F25</f>
        <v>165</v>
      </c>
      <c r="G26" s="204"/>
      <c r="H26" s="205"/>
    </row>
    <row r="27" spans="2:8">
      <c r="B27" s="149">
        <v>13</v>
      </c>
      <c r="C27" s="208"/>
      <c r="D27" s="150" t="s">
        <v>1789</v>
      </c>
      <c r="E27" s="151" t="s">
        <v>296</v>
      </c>
      <c r="F27" s="157">
        <f>F26</f>
        <v>165</v>
      </c>
      <c r="G27" s="204"/>
      <c r="H27" s="205"/>
    </row>
    <row r="28" spans="2:8">
      <c r="B28" s="149">
        <v>14</v>
      </c>
      <c r="C28" s="208"/>
      <c r="D28" s="150" t="s">
        <v>770</v>
      </c>
      <c r="E28" s="151" t="s">
        <v>296</v>
      </c>
      <c r="F28" s="157">
        <f>F27</f>
        <v>165</v>
      </c>
      <c r="G28" s="204"/>
      <c r="H28" s="205"/>
    </row>
    <row r="29" spans="2:8" ht="25.5">
      <c r="B29" s="149"/>
      <c r="C29" s="208"/>
      <c r="D29" s="158" t="s">
        <v>771</v>
      </c>
      <c r="E29" s="151"/>
      <c r="F29" s="157"/>
      <c r="G29" s="204"/>
      <c r="H29" s="205"/>
    </row>
    <row r="30" spans="2:8" ht="25.5">
      <c r="B30" s="149">
        <v>15</v>
      </c>
      <c r="C30" s="208"/>
      <c r="D30" s="150" t="s">
        <v>772</v>
      </c>
      <c r="E30" s="151" t="s">
        <v>296</v>
      </c>
      <c r="F30" s="157">
        <f>318+63</f>
        <v>381</v>
      </c>
      <c r="G30" s="204"/>
      <c r="H30" s="205"/>
    </row>
    <row r="31" spans="2:8">
      <c r="B31" s="149">
        <v>16</v>
      </c>
      <c r="C31" s="208"/>
      <c r="D31" s="150" t="s">
        <v>1790</v>
      </c>
      <c r="E31" s="151" t="s">
        <v>296</v>
      </c>
      <c r="F31" s="157">
        <f t="shared" ref="F31:F32" si="0">318+63</f>
        <v>381</v>
      </c>
      <c r="G31" s="204"/>
      <c r="H31" s="205"/>
    </row>
    <row r="32" spans="2:8">
      <c r="B32" s="149">
        <v>17</v>
      </c>
      <c r="C32" s="208"/>
      <c r="D32" s="150" t="s">
        <v>770</v>
      </c>
      <c r="E32" s="151" t="s">
        <v>296</v>
      </c>
      <c r="F32" s="157">
        <f t="shared" si="0"/>
        <v>381</v>
      </c>
      <c r="G32" s="204"/>
      <c r="H32" s="205"/>
    </row>
    <row r="33" spans="2:8">
      <c r="B33" s="149"/>
      <c r="C33" s="208"/>
      <c r="D33" s="158" t="s">
        <v>773</v>
      </c>
      <c r="E33" s="151"/>
      <c r="F33" s="157"/>
      <c r="G33" s="204"/>
      <c r="H33" s="205"/>
    </row>
    <row r="34" spans="2:8">
      <c r="B34" s="149">
        <v>18</v>
      </c>
      <c r="C34" s="208"/>
      <c r="D34" s="150" t="s">
        <v>774</v>
      </c>
      <c r="E34" s="151" t="s">
        <v>296</v>
      </c>
      <c r="F34" s="157">
        <f>3503+165</f>
        <v>3668</v>
      </c>
      <c r="G34" s="204"/>
      <c r="H34" s="205"/>
    </row>
    <row r="35" spans="2:8">
      <c r="B35" s="149">
        <v>19</v>
      </c>
      <c r="C35" s="208"/>
      <c r="D35" s="150" t="s">
        <v>775</v>
      </c>
      <c r="E35" s="151" t="s">
        <v>296</v>
      </c>
      <c r="F35" s="157">
        <v>318</v>
      </c>
      <c r="G35" s="204"/>
      <c r="H35" s="205"/>
    </row>
    <row r="36" spans="2:8">
      <c r="B36" s="149">
        <v>20</v>
      </c>
      <c r="C36" s="208"/>
      <c r="D36" s="150" t="s">
        <v>776</v>
      </c>
      <c r="E36" s="151" t="s">
        <v>296</v>
      </c>
      <c r="F36" s="157">
        <v>63</v>
      </c>
      <c r="G36" s="204"/>
      <c r="H36" s="205"/>
    </row>
    <row r="37" spans="2:8">
      <c r="B37" s="149"/>
      <c r="C37" s="208"/>
      <c r="D37" s="158" t="s">
        <v>777</v>
      </c>
      <c r="E37" s="151"/>
      <c r="F37" s="157"/>
      <c r="G37" s="204"/>
      <c r="H37" s="205"/>
    </row>
    <row r="38" spans="2:8" ht="25.5">
      <c r="B38" s="159">
        <v>21</v>
      </c>
      <c r="C38" s="207"/>
      <c r="D38" s="160" t="s">
        <v>778</v>
      </c>
      <c r="E38" s="161" t="s">
        <v>19</v>
      </c>
      <c r="F38" s="162">
        <v>455</v>
      </c>
      <c r="G38" s="204"/>
      <c r="H38" s="205"/>
    </row>
    <row r="39" spans="2:8" ht="25.5">
      <c r="B39" s="163">
        <v>22</v>
      </c>
      <c r="C39" s="207"/>
      <c r="D39" s="164" t="s">
        <v>779</v>
      </c>
      <c r="E39" s="148" t="s">
        <v>19</v>
      </c>
      <c r="F39" s="165">
        <v>26</v>
      </c>
      <c r="G39" s="204"/>
      <c r="H39" s="205"/>
    </row>
    <row r="40" spans="2:8" ht="25.5">
      <c r="B40" s="159">
        <v>23</v>
      </c>
      <c r="C40" s="207"/>
      <c r="D40" s="164" t="s">
        <v>780</v>
      </c>
      <c r="E40" s="148" t="s">
        <v>19</v>
      </c>
      <c r="F40" s="165">
        <v>194</v>
      </c>
      <c r="G40" s="204"/>
      <c r="H40" s="205"/>
    </row>
    <row r="41" spans="2:8" ht="25.5">
      <c r="B41" s="146">
        <v>24</v>
      </c>
      <c r="C41" s="166"/>
      <c r="D41" s="212" t="s">
        <v>1241</v>
      </c>
      <c r="E41" s="213" t="s">
        <v>44</v>
      </c>
      <c r="F41" s="214">
        <v>5</v>
      </c>
      <c r="G41" s="204"/>
      <c r="H41" s="205"/>
    </row>
    <row r="42" spans="2:8" ht="13.5">
      <c r="B42" s="167"/>
      <c r="C42" s="208"/>
      <c r="D42" s="168" t="s">
        <v>781</v>
      </c>
      <c r="E42" s="169"/>
      <c r="F42" s="165"/>
      <c r="G42" s="204"/>
      <c r="H42" s="205"/>
    </row>
    <row r="43" spans="2:8" ht="25.5">
      <c r="B43" s="167">
        <v>25</v>
      </c>
      <c r="C43" s="208"/>
      <c r="D43" s="170" t="s">
        <v>782</v>
      </c>
      <c r="E43" s="169" t="s">
        <v>19</v>
      </c>
      <c r="F43" s="165">
        <v>60</v>
      </c>
      <c r="G43" s="204"/>
      <c r="H43" s="205"/>
    </row>
    <row r="44" spans="2:8" ht="25.5">
      <c r="B44" s="171">
        <v>26</v>
      </c>
      <c r="C44" s="51"/>
      <c r="D44" s="172" t="s">
        <v>1242</v>
      </c>
      <c r="E44" s="51" t="s">
        <v>730</v>
      </c>
      <c r="F44" s="51">
        <v>11</v>
      </c>
      <c r="G44" s="204"/>
      <c r="H44" s="205"/>
    </row>
    <row r="45" spans="2:8" ht="25.5">
      <c r="B45" s="171" t="s">
        <v>1527</v>
      </c>
      <c r="C45" s="51"/>
      <c r="D45" s="172" t="s">
        <v>1528</v>
      </c>
      <c r="E45" s="51" t="s">
        <v>730</v>
      </c>
      <c r="F45" s="51">
        <v>5</v>
      </c>
      <c r="G45" s="204"/>
      <c r="H45" s="205"/>
    </row>
    <row r="46" spans="2:8" ht="25.5">
      <c r="B46" s="173" t="s">
        <v>1530</v>
      </c>
      <c r="C46" s="51"/>
      <c r="D46" s="172" t="s">
        <v>1529</v>
      </c>
      <c r="E46" s="51" t="s">
        <v>730</v>
      </c>
      <c r="F46" s="51">
        <v>5</v>
      </c>
      <c r="G46" s="204"/>
      <c r="H46" s="205"/>
    </row>
    <row r="47" spans="2:8">
      <c r="B47" s="174"/>
      <c r="C47" s="215"/>
      <c r="D47" s="175" t="s">
        <v>783</v>
      </c>
      <c r="E47" s="157"/>
      <c r="F47" s="157"/>
      <c r="G47" s="204"/>
      <c r="H47" s="205"/>
    </row>
    <row r="48" spans="2:8" ht="63.75">
      <c r="B48" s="176">
        <v>27</v>
      </c>
      <c r="C48" s="216"/>
      <c r="D48" s="177" t="s">
        <v>1740</v>
      </c>
      <c r="E48" s="178" t="s">
        <v>784</v>
      </c>
      <c r="F48" s="179">
        <v>342</v>
      </c>
      <c r="G48" s="204"/>
      <c r="H48" s="205"/>
    </row>
    <row r="49" spans="2:8">
      <c r="B49" s="176">
        <v>28</v>
      </c>
      <c r="C49" s="216"/>
      <c r="D49" s="180" t="s">
        <v>785</v>
      </c>
      <c r="E49" s="178" t="s">
        <v>11</v>
      </c>
      <c r="F49" s="179">
        <v>2</v>
      </c>
      <c r="G49" s="204"/>
      <c r="H49" s="205"/>
    </row>
    <row r="50" spans="2:8" ht="25.5">
      <c r="B50" s="176">
        <v>29</v>
      </c>
      <c r="C50" s="216"/>
      <c r="D50" s="156" t="s">
        <v>1743</v>
      </c>
      <c r="E50" s="157" t="s">
        <v>26</v>
      </c>
      <c r="F50" s="157">
        <v>1</v>
      </c>
      <c r="G50" s="204"/>
      <c r="H50" s="205"/>
    </row>
    <row r="51" spans="2:8" ht="18.600000000000001" customHeight="1">
      <c r="B51" s="176">
        <v>30</v>
      </c>
      <c r="C51" s="216"/>
      <c r="D51" s="156" t="s">
        <v>1741</v>
      </c>
      <c r="E51" s="157" t="s">
        <v>26</v>
      </c>
      <c r="F51" s="157">
        <v>1</v>
      </c>
      <c r="G51" s="204"/>
      <c r="H51" s="205"/>
    </row>
    <row r="52" spans="2:8">
      <c r="B52" s="176">
        <v>31</v>
      </c>
      <c r="C52" s="216"/>
      <c r="D52" s="156" t="s">
        <v>1742</v>
      </c>
      <c r="E52" s="157" t="s">
        <v>26</v>
      </c>
      <c r="F52" s="157">
        <v>2</v>
      </c>
      <c r="G52" s="204"/>
      <c r="H52" s="205"/>
    </row>
    <row r="53" spans="2:8" ht="13.5">
      <c r="B53" s="181"/>
      <c r="C53" s="217"/>
      <c r="D53" s="147" t="s">
        <v>786</v>
      </c>
      <c r="E53" s="165"/>
      <c r="F53" s="165"/>
      <c r="G53" s="204"/>
      <c r="H53" s="205"/>
    </row>
    <row r="54" spans="2:8" ht="25.5">
      <c r="B54" s="174">
        <v>32</v>
      </c>
      <c r="C54" s="215"/>
      <c r="D54" s="156" t="s">
        <v>787</v>
      </c>
      <c r="E54" s="157" t="s">
        <v>26</v>
      </c>
      <c r="F54" s="157">
        <f>F55+F56+F57+F58+F59</f>
        <v>59</v>
      </c>
      <c r="G54" s="204"/>
      <c r="H54" s="205"/>
    </row>
    <row r="55" spans="2:8">
      <c r="B55" s="149"/>
      <c r="C55" s="208"/>
      <c r="D55" s="182" t="s">
        <v>788</v>
      </c>
      <c r="E55" s="151" t="s">
        <v>26</v>
      </c>
      <c r="F55" s="157">
        <v>12</v>
      </c>
      <c r="G55" s="204"/>
      <c r="H55" s="205"/>
    </row>
    <row r="56" spans="2:8">
      <c r="B56" s="149"/>
      <c r="C56" s="208"/>
      <c r="D56" s="182" t="s">
        <v>1744</v>
      </c>
      <c r="E56" s="151" t="s">
        <v>26</v>
      </c>
      <c r="F56" s="157">
        <v>3</v>
      </c>
      <c r="G56" s="204"/>
      <c r="H56" s="205"/>
    </row>
    <row r="57" spans="2:8">
      <c r="B57" s="149"/>
      <c r="C57" s="208"/>
      <c r="D57" s="182" t="s">
        <v>789</v>
      </c>
      <c r="E57" s="151" t="s">
        <v>26</v>
      </c>
      <c r="F57" s="157">
        <v>23</v>
      </c>
      <c r="G57" s="204"/>
      <c r="H57" s="205"/>
    </row>
    <row r="58" spans="2:8">
      <c r="B58" s="149"/>
      <c r="C58" s="208"/>
      <c r="D58" s="182" t="s">
        <v>790</v>
      </c>
      <c r="E58" s="151" t="s">
        <v>26</v>
      </c>
      <c r="F58" s="157">
        <v>11</v>
      </c>
      <c r="G58" s="204"/>
      <c r="H58" s="205"/>
    </row>
    <row r="59" spans="2:8">
      <c r="B59" s="149"/>
      <c r="C59" s="208"/>
      <c r="D59" s="182" t="s">
        <v>791</v>
      </c>
      <c r="E59" s="151" t="s">
        <v>26</v>
      </c>
      <c r="F59" s="157">
        <v>10</v>
      </c>
      <c r="G59" s="204"/>
      <c r="H59" s="205"/>
    </row>
    <row r="60" spans="2:8">
      <c r="B60" s="149"/>
      <c r="C60" s="208"/>
      <c r="D60" s="182" t="s">
        <v>792</v>
      </c>
      <c r="E60" s="151" t="s">
        <v>625</v>
      </c>
      <c r="F60" s="157">
        <f>1.12*F54</f>
        <v>66.080000000000013</v>
      </c>
      <c r="G60" s="204"/>
      <c r="H60" s="205"/>
    </row>
    <row r="61" spans="2:8">
      <c r="B61" s="149"/>
      <c r="C61" s="208"/>
      <c r="D61" s="183" t="s">
        <v>793</v>
      </c>
      <c r="E61" s="151" t="s">
        <v>625</v>
      </c>
      <c r="F61" s="157">
        <f>0.025*F54</f>
        <v>1.4750000000000001</v>
      </c>
      <c r="G61" s="204"/>
      <c r="H61" s="205"/>
    </row>
    <row r="62" spans="2:8">
      <c r="B62" s="149"/>
      <c r="C62" s="208"/>
      <c r="D62" s="182" t="s">
        <v>485</v>
      </c>
      <c r="E62" s="151" t="s">
        <v>515</v>
      </c>
      <c r="F62" s="157">
        <v>1</v>
      </c>
      <c r="G62" s="204"/>
      <c r="H62" s="205"/>
    </row>
    <row r="63" spans="2:8" ht="25.5">
      <c r="B63" s="149">
        <v>33</v>
      </c>
      <c r="C63" s="208"/>
      <c r="D63" s="150" t="s">
        <v>794</v>
      </c>
      <c r="E63" s="151" t="s">
        <v>26</v>
      </c>
      <c r="F63" s="157">
        <f>F64+F65+F66+F67</f>
        <v>127</v>
      </c>
      <c r="G63" s="204"/>
      <c r="H63" s="205"/>
    </row>
    <row r="64" spans="2:8">
      <c r="B64" s="149"/>
      <c r="C64" s="208"/>
      <c r="D64" s="182" t="s">
        <v>795</v>
      </c>
      <c r="E64" s="151" t="s">
        <v>26</v>
      </c>
      <c r="F64" s="157">
        <v>25</v>
      </c>
      <c r="G64" s="204"/>
      <c r="H64" s="205"/>
    </row>
    <row r="65" spans="2:8">
      <c r="B65" s="149"/>
      <c r="C65" s="208"/>
      <c r="D65" s="182" t="s">
        <v>796</v>
      </c>
      <c r="E65" s="151" t="s">
        <v>26</v>
      </c>
      <c r="F65" s="157">
        <v>64</v>
      </c>
      <c r="G65" s="204"/>
      <c r="H65" s="205"/>
    </row>
    <row r="66" spans="2:8">
      <c r="B66" s="184"/>
      <c r="C66" s="218"/>
      <c r="D66" s="182" t="s">
        <v>797</v>
      </c>
      <c r="E66" s="151" t="s">
        <v>26</v>
      </c>
      <c r="F66" s="157">
        <v>21</v>
      </c>
      <c r="G66" s="204"/>
      <c r="H66" s="205"/>
    </row>
    <row r="67" spans="2:8">
      <c r="B67" s="185"/>
      <c r="C67" s="219"/>
      <c r="D67" s="186" t="s">
        <v>798</v>
      </c>
      <c r="E67" s="187" t="s">
        <v>26</v>
      </c>
      <c r="F67" s="220">
        <v>17</v>
      </c>
      <c r="G67" s="204"/>
      <c r="H67" s="205"/>
    </row>
    <row r="68" spans="2:8">
      <c r="B68" s="185"/>
      <c r="C68" s="219"/>
      <c r="D68" s="182" t="s">
        <v>792</v>
      </c>
      <c r="E68" s="151" t="s">
        <v>625</v>
      </c>
      <c r="F68" s="157">
        <f>0.125*F63</f>
        <v>15.875</v>
      </c>
      <c r="G68" s="204"/>
      <c r="H68" s="205"/>
    </row>
    <row r="69" spans="2:8">
      <c r="B69" s="188"/>
      <c r="C69" s="221"/>
      <c r="D69" s="183" t="s">
        <v>793</v>
      </c>
      <c r="E69" s="189" t="s">
        <v>625</v>
      </c>
      <c r="F69" s="190">
        <f>0.02*F63</f>
        <v>2.54</v>
      </c>
      <c r="G69" s="204"/>
      <c r="H69" s="205"/>
    </row>
    <row r="70" spans="2:8">
      <c r="B70" s="191"/>
      <c r="C70" s="208"/>
      <c r="D70" s="182" t="s">
        <v>485</v>
      </c>
      <c r="E70" s="151" t="s">
        <v>515</v>
      </c>
      <c r="F70" s="157">
        <v>1</v>
      </c>
      <c r="G70" s="204"/>
      <c r="H70" s="205"/>
    </row>
    <row r="71" spans="2:8">
      <c r="B71" s="149">
        <v>34</v>
      </c>
      <c r="C71" s="208"/>
      <c r="D71" s="150" t="s">
        <v>799</v>
      </c>
      <c r="E71" s="151" t="s">
        <v>296</v>
      </c>
      <c r="F71" s="157">
        <v>1340</v>
      </c>
      <c r="G71" s="204"/>
      <c r="H71" s="205"/>
    </row>
    <row r="72" spans="2:8" ht="13.5">
      <c r="B72" s="149"/>
      <c r="C72" s="208"/>
      <c r="D72" s="192" t="s">
        <v>800</v>
      </c>
      <c r="E72" s="151"/>
      <c r="F72" s="157"/>
      <c r="G72" s="204"/>
      <c r="H72" s="205"/>
    </row>
    <row r="73" spans="2:8" ht="25.5">
      <c r="B73" s="159">
        <v>35</v>
      </c>
      <c r="C73" s="207"/>
      <c r="D73" s="164" t="s">
        <v>801</v>
      </c>
      <c r="E73" s="148" t="s">
        <v>19</v>
      </c>
      <c r="F73" s="165">
        <v>107.5</v>
      </c>
      <c r="G73" s="204"/>
      <c r="H73" s="205"/>
    </row>
    <row r="74" spans="2:8" ht="25.5">
      <c r="B74" s="149">
        <v>36</v>
      </c>
      <c r="C74" s="208"/>
      <c r="D74" s="150" t="s">
        <v>802</v>
      </c>
      <c r="E74" s="151" t="s">
        <v>296</v>
      </c>
      <c r="F74" s="157">
        <v>202</v>
      </c>
      <c r="G74" s="204"/>
      <c r="H74" s="205"/>
    </row>
    <row r="75" spans="2:8" ht="25.5">
      <c r="B75" s="159">
        <v>37</v>
      </c>
      <c r="C75" s="208"/>
      <c r="D75" s="150" t="s">
        <v>772</v>
      </c>
      <c r="E75" s="151" t="s">
        <v>296</v>
      </c>
      <c r="F75" s="157">
        <v>37.5</v>
      </c>
      <c r="G75" s="204"/>
      <c r="H75" s="205"/>
    </row>
    <row r="76" spans="2:8">
      <c r="B76" s="149">
        <v>38</v>
      </c>
      <c r="C76" s="208"/>
      <c r="D76" s="150" t="s">
        <v>1790</v>
      </c>
      <c r="E76" s="151" t="s">
        <v>296</v>
      </c>
      <c r="F76" s="157">
        <v>37.5</v>
      </c>
      <c r="G76" s="204"/>
      <c r="H76" s="205"/>
    </row>
    <row r="77" spans="2:8">
      <c r="B77" s="159">
        <v>39</v>
      </c>
      <c r="C77" s="208"/>
      <c r="D77" s="150" t="s">
        <v>770</v>
      </c>
      <c r="E77" s="151" t="s">
        <v>296</v>
      </c>
      <c r="F77" s="157">
        <v>37.5</v>
      </c>
      <c r="G77" s="204"/>
      <c r="H77" s="205"/>
    </row>
    <row r="78" spans="2:8">
      <c r="B78" s="149">
        <v>40</v>
      </c>
      <c r="C78" s="208"/>
      <c r="D78" s="150" t="s">
        <v>775</v>
      </c>
      <c r="E78" s="151" t="s">
        <v>296</v>
      </c>
      <c r="F78" s="157">
        <v>37.5</v>
      </c>
      <c r="G78" s="204"/>
      <c r="H78" s="205"/>
    </row>
    <row r="79" spans="2:8">
      <c r="B79" s="159">
        <v>41</v>
      </c>
      <c r="C79" s="208"/>
      <c r="D79" s="150" t="s">
        <v>767</v>
      </c>
      <c r="E79" s="151" t="s">
        <v>296</v>
      </c>
      <c r="F79" s="157">
        <v>118.5</v>
      </c>
      <c r="G79" s="204"/>
      <c r="H79" s="205"/>
    </row>
    <row r="80" spans="2:8">
      <c r="B80" s="149">
        <v>42</v>
      </c>
      <c r="C80" s="208"/>
      <c r="D80" s="150" t="s">
        <v>768</v>
      </c>
      <c r="E80" s="151" t="s">
        <v>296</v>
      </c>
      <c r="F80" s="157">
        <f>F79</f>
        <v>118.5</v>
      </c>
      <c r="G80" s="204"/>
      <c r="H80" s="205"/>
    </row>
    <row r="81" spans="2:8" ht="25.5">
      <c r="B81" s="159">
        <v>43</v>
      </c>
      <c r="C81" s="208"/>
      <c r="D81" s="150" t="s">
        <v>769</v>
      </c>
      <c r="E81" s="151" t="s">
        <v>296</v>
      </c>
      <c r="F81" s="157">
        <f>F80</f>
        <v>118.5</v>
      </c>
      <c r="G81" s="204"/>
      <c r="H81" s="205"/>
    </row>
    <row r="82" spans="2:8">
      <c r="B82" s="149">
        <v>44</v>
      </c>
      <c r="C82" s="208"/>
      <c r="D82" s="150" t="s">
        <v>1788</v>
      </c>
      <c r="E82" s="151" t="s">
        <v>296</v>
      </c>
      <c r="F82" s="157">
        <f>F81</f>
        <v>118.5</v>
      </c>
      <c r="G82" s="204"/>
      <c r="H82" s="205"/>
    </row>
    <row r="83" spans="2:8">
      <c r="B83" s="159">
        <v>45</v>
      </c>
      <c r="C83" s="208"/>
      <c r="D83" s="150" t="s">
        <v>770</v>
      </c>
      <c r="E83" s="151" t="s">
        <v>296</v>
      </c>
      <c r="F83" s="157">
        <f>F82</f>
        <v>118.5</v>
      </c>
      <c r="G83" s="204"/>
      <c r="H83" s="205"/>
    </row>
    <row r="84" spans="2:8">
      <c r="B84" s="149">
        <v>46</v>
      </c>
      <c r="C84" s="208"/>
      <c r="D84" s="150" t="s">
        <v>774</v>
      </c>
      <c r="E84" s="151" t="s">
        <v>296</v>
      </c>
      <c r="F84" s="157">
        <v>118.5</v>
      </c>
      <c r="G84" s="204"/>
      <c r="H84" s="205"/>
    </row>
    <row r="85" spans="2:8" ht="25.5">
      <c r="B85" s="159">
        <v>47</v>
      </c>
      <c r="C85" s="207"/>
      <c r="D85" s="164" t="s">
        <v>780</v>
      </c>
      <c r="E85" s="148" t="s">
        <v>19</v>
      </c>
      <c r="F85" s="165">
        <v>42</v>
      </c>
      <c r="G85" s="204"/>
      <c r="H85" s="205"/>
    </row>
    <row r="86" spans="2:8">
      <c r="B86" s="149">
        <v>48</v>
      </c>
      <c r="C86" s="208"/>
      <c r="D86" s="150" t="s">
        <v>799</v>
      </c>
      <c r="E86" s="151" t="s">
        <v>296</v>
      </c>
      <c r="F86" s="157">
        <v>395</v>
      </c>
      <c r="G86" s="204"/>
      <c r="H86" s="205"/>
    </row>
    <row r="87" spans="2:8" s="224" customFormat="1">
      <c r="B87" s="67"/>
      <c r="C87" s="66"/>
      <c r="D87" s="34"/>
      <c r="E87" s="35"/>
      <c r="F87" s="193"/>
      <c r="G87" s="222"/>
      <c r="H87" s="223"/>
    </row>
    <row r="88" spans="2:8">
      <c r="B88" s="225"/>
      <c r="C88" s="225"/>
      <c r="D88" s="226"/>
      <c r="E88" s="226" t="s">
        <v>5</v>
      </c>
      <c r="F88" s="227"/>
      <c r="G88" s="204"/>
      <c r="H88" s="205"/>
    </row>
    <row r="90" spans="2:8" s="93" customFormat="1" ht="12.75" customHeight="1">
      <c r="C90" s="200" t="str">
        <f>'1,1'!C22</f>
        <v>Piezīmes:</v>
      </c>
    </row>
    <row r="91" spans="2:8" s="93" customFormat="1" ht="45" customHeight="1">
      <c r="B91"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1" s="802"/>
      <c r="D91" s="802"/>
      <c r="E91" s="802"/>
      <c r="F91" s="802"/>
      <c r="G91" s="802"/>
      <c r="H91" s="802"/>
    </row>
  </sheetData>
  <mergeCells count="11">
    <mergeCell ref="B91:H9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J234"/>
  <sheetViews>
    <sheetView showZeros="0" view="pageBreakPreview" zoomScale="80" zoomScaleNormal="100" zoomScaleSheetLayoutView="80" workbookViewId="0">
      <selection activeCell="B2" sqref="B2:H2"/>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1,2</v>
      </c>
      <c r="F1" s="201"/>
      <c r="G1" s="201"/>
      <c r="H1" s="201"/>
    </row>
    <row r="2" spans="2:8" s="202" customFormat="1">
      <c r="B2" s="804" t="str">
        <f>D9</f>
        <v>Pamati</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5"/>
      <c r="D7" s="808" t="s">
        <v>6</v>
      </c>
      <c r="E7" s="809" t="s">
        <v>7</v>
      </c>
      <c r="F7" s="805" t="s">
        <v>8</v>
      </c>
      <c r="G7" s="205"/>
      <c r="H7" s="205"/>
    </row>
    <row r="8" spans="2:8" ht="59.25" customHeight="1">
      <c r="B8" s="805"/>
      <c r="C8" s="805"/>
      <c r="D8" s="808"/>
      <c r="E8" s="809"/>
      <c r="F8" s="805"/>
      <c r="G8" s="205"/>
      <c r="H8" s="205"/>
    </row>
    <row r="9" spans="2:8">
      <c r="B9" s="389"/>
      <c r="C9" s="397">
        <v>0</v>
      </c>
      <c r="D9" s="398" t="s">
        <v>837</v>
      </c>
      <c r="E9" s="390"/>
      <c r="F9" s="391"/>
      <c r="G9" s="205"/>
      <c r="H9" s="205"/>
    </row>
    <row r="10" spans="2:8" ht="13.5">
      <c r="B10" s="399">
        <v>0</v>
      </c>
      <c r="C10" s="400"/>
      <c r="D10" s="401" t="s">
        <v>810</v>
      </c>
      <c r="E10" s="400"/>
      <c r="F10" s="402"/>
      <c r="G10" s="205"/>
      <c r="H10" s="205"/>
    </row>
    <row r="11" spans="2:8" ht="114.75">
      <c r="B11" s="392">
        <v>1</v>
      </c>
      <c r="C11" s="393"/>
      <c r="D11" s="394" t="s">
        <v>1717</v>
      </c>
      <c r="E11" s="395" t="s">
        <v>811</v>
      </c>
      <c r="F11" s="396">
        <v>191</v>
      </c>
      <c r="G11" s="205"/>
      <c r="H11" s="205"/>
    </row>
    <row r="12" spans="2:8" ht="13.5">
      <c r="B12" s="403">
        <v>0</v>
      </c>
      <c r="C12" s="404"/>
      <c r="D12" s="406" t="s">
        <v>812</v>
      </c>
      <c r="E12" s="404"/>
      <c r="F12" s="405"/>
      <c r="G12" s="205"/>
      <c r="H12" s="205"/>
    </row>
    <row r="13" spans="2:8" ht="13.5">
      <c r="B13" s="403">
        <v>0</v>
      </c>
      <c r="C13" s="404"/>
      <c r="D13" s="407" t="s">
        <v>813</v>
      </c>
      <c r="E13" s="404"/>
      <c r="F13" s="405"/>
      <c r="G13" s="205"/>
      <c r="H13" s="205"/>
    </row>
    <row r="14" spans="2:8">
      <c r="B14" s="408">
        <v>2</v>
      </c>
      <c r="C14" s="409"/>
      <c r="D14" s="410" t="s">
        <v>814</v>
      </c>
      <c r="E14" s="409" t="s">
        <v>625</v>
      </c>
      <c r="F14" s="405">
        <v>5.4</v>
      </c>
      <c r="G14" s="205"/>
      <c r="H14" s="205"/>
    </row>
    <row r="15" spans="2:8">
      <c r="B15" s="408">
        <v>3</v>
      </c>
      <c r="C15" s="409"/>
      <c r="D15" s="410" t="s">
        <v>815</v>
      </c>
      <c r="E15" s="409" t="s">
        <v>625</v>
      </c>
      <c r="F15" s="405">
        <v>1.35</v>
      </c>
      <c r="G15" s="205"/>
      <c r="H15" s="205"/>
    </row>
    <row r="16" spans="2:8">
      <c r="B16" s="408">
        <v>0</v>
      </c>
      <c r="C16" s="409"/>
      <c r="D16" s="410" t="s">
        <v>816</v>
      </c>
      <c r="E16" s="409" t="s">
        <v>625</v>
      </c>
      <c r="F16" s="405">
        <v>1.4175000000000002</v>
      </c>
      <c r="G16" s="205"/>
      <c r="H16" s="205"/>
    </row>
    <row r="17" spans="2:8">
      <c r="B17" s="408">
        <v>0</v>
      </c>
      <c r="C17" s="409"/>
      <c r="D17" s="410" t="s">
        <v>817</v>
      </c>
      <c r="E17" s="409" t="s">
        <v>818</v>
      </c>
      <c r="F17" s="405">
        <v>0.33750000000000002</v>
      </c>
      <c r="G17" s="205"/>
      <c r="H17" s="205"/>
    </row>
    <row r="18" spans="2:8" ht="25.5">
      <c r="B18" s="408">
        <v>4</v>
      </c>
      <c r="C18" s="409"/>
      <c r="D18" s="410" t="s">
        <v>819</v>
      </c>
      <c r="E18" s="409" t="s">
        <v>296</v>
      </c>
      <c r="F18" s="405">
        <v>220</v>
      </c>
      <c r="G18" s="205"/>
      <c r="H18" s="205"/>
    </row>
    <row r="19" spans="2:8" ht="25.5">
      <c r="B19" s="408">
        <v>5</v>
      </c>
      <c r="C19" s="409"/>
      <c r="D19" s="410" t="s">
        <v>820</v>
      </c>
      <c r="E19" s="409" t="s">
        <v>821</v>
      </c>
      <c r="F19" s="405">
        <v>3.6</v>
      </c>
      <c r="G19" s="205"/>
      <c r="H19" s="205"/>
    </row>
    <row r="20" spans="2:8">
      <c r="B20" s="408">
        <v>0</v>
      </c>
      <c r="C20" s="409"/>
      <c r="D20" s="410" t="s">
        <v>822</v>
      </c>
      <c r="E20" s="409" t="s">
        <v>821</v>
      </c>
      <c r="F20" s="405">
        <v>4.1399999999999997</v>
      </c>
      <c r="G20" s="205"/>
      <c r="H20" s="205"/>
    </row>
    <row r="21" spans="2:8" ht="25.5">
      <c r="B21" s="408">
        <v>0</v>
      </c>
      <c r="C21" s="409"/>
      <c r="D21" s="410" t="s">
        <v>823</v>
      </c>
      <c r="E21" s="409" t="s">
        <v>44</v>
      </c>
      <c r="F21" s="405">
        <v>1</v>
      </c>
      <c r="G21" s="205"/>
      <c r="H21" s="205"/>
    </row>
    <row r="22" spans="2:8">
      <c r="B22" s="408">
        <v>6</v>
      </c>
      <c r="C22" s="409"/>
      <c r="D22" s="410" t="s">
        <v>824</v>
      </c>
      <c r="E22" s="409" t="s">
        <v>811</v>
      </c>
      <c r="F22" s="405">
        <v>36</v>
      </c>
      <c r="G22" s="205"/>
      <c r="H22" s="205"/>
    </row>
    <row r="23" spans="2:8">
      <c r="B23" s="408">
        <v>7</v>
      </c>
      <c r="C23" s="409"/>
      <c r="D23" s="410" t="s">
        <v>825</v>
      </c>
      <c r="E23" s="409" t="s">
        <v>625</v>
      </c>
      <c r="F23" s="405">
        <v>29.25</v>
      </c>
      <c r="G23" s="205"/>
      <c r="H23" s="205"/>
    </row>
    <row r="24" spans="2:8">
      <c r="B24" s="408">
        <v>0</v>
      </c>
      <c r="C24" s="409"/>
      <c r="D24" s="410" t="s">
        <v>826</v>
      </c>
      <c r="E24" s="409" t="s">
        <v>625</v>
      </c>
      <c r="F24" s="405">
        <v>30.712500000000002</v>
      </c>
      <c r="G24" s="205"/>
      <c r="H24" s="205"/>
    </row>
    <row r="25" spans="2:8">
      <c r="B25" s="408">
        <v>0</v>
      </c>
      <c r="C25" s="409"/>
      <c r="D25" s="410" t="s">
        <v>817</v>
      </c>
      <c r="E25" s="409" t="s">
        <v>818</v>
      </c>
      <c r="F25" s="405">
        <v>7.3125</v>
      </c>
      <c r="G25" s="205"/>
      <c r="H25" s="205"/>
    </row>
    <row r="26" spans="2:8">
      <c r="B26" s="408">
        <v>8</v>
      </c>
      <c r="C26" s="409"/>
      <c r="D26" s="410" t="s">
        <v>827</v>
      </c>
      <c r="E26" s="409" t="s">
        <v>296</v>
      </c>
      <c r="F26" s="405">
        <v>1.8</v>
      </c>
      <c r="G26" s="205"/>
      <c r="H26" s="205"/>
    </row>
    <row r="27" spans="2:8" ht="13.5">
      <c r="B27" s="403">
        <v>0</v>
      </c>
      <c r="C27" s="404"/>
      <c r="D27" s="407" t="s">
        <v>828</v>
      </c>
      <c r="E27" s="404"/>
      <c r="F27" s="405"/>
      <c r="G27" s="205"/>
      <c r="H27" s="205"/>
    </row>
    <row r="28" spans="2:8">
      <c r="B28" s="408">
        <v>9</v>
      </c>
      <c r="C28" s="409"/>
      <c r="D28" s="410" t="s">
        <v>814</v>
      </c>
      <c r="E28" s="409" t="s">
        <v>625</v>
      </c>
      <c r="F28" s="405">
        <v>1.2</v>
      </c>
      <c r="G28" s="205"/>
      <c r="H28" s="205"/>
    </row>
    <row r="29" spans="2:8">
      <c r="B29" s="408">
        <v>10</v>
      </c>
      <c r="C29" s="409"/>
      <c r="D29" s="410" t="s">
        <v>815</v>
      </c>
      <c r="E29" s="409" t="s">
        <v>625</v>
      </c>
      <c r="F29" s="405">
        <v>0.3</v>
      </c>
      <c r="G29" s="205"/>
      <c r="H29" s="205"/>
    </row>
    <row r="30" spans="2:8">
      <c r="B30" s="408">
        <v>0</v>
      </c>
      <c r="C30" s="409"/>
      <c r="D30" s="410" t="s">
        <v>816</v>
      </c>
      <c r="E30" s="409" t="s">
        <v>625</v>
      </c>
      <c r="F30" s="405">
        <v>0.315</v>
      </c>
      <c r="G30" s="205"/>
      <c r="H30" s="205"/>
    </row>
    <row r="31" spans="2:8">
      <c r="B31" s="408">
        <v>0</v>
      </c>
      <c r="C31" s="409"/>
      <c r="D31" s="410" t="s">
        <v>817</v>
      </c>
      <c r="E31" s="409" t="s">
        <v>818</v>
      </c>
      <c r="F31" s="405">
        <v>7.4999999999999997E-2</v>
      </c>
      <c r="G31" s="205"/>
      <c r="H31" s="205"/>
    </row>
    <row r="32" spans="2:8" ht="25.5">
      <c r="B32" s="408">
        <v>11</v>
      </c>
      <c r="C32" s="409"/>
      <c r="D32" s="410" t="s">
        <v>819</v>
      </c>
      <c r="E32" s="409" t="s">
        <v>296</v>
      </c>
      <c r="F32" s="405">
        <v>28</v>
      </c>
      <c r="G32" s="205"/>
      <c r="H32" s="205"/>
    </row>
    <row r="33" spans="2:8" ht="25.5">
      <c r="B33" s="408">
        <v>12</v>
      </c>
      <c r="C33" s="409"/>
      <c r="D33" s="410" t="s">
        <v>820</v>
      </c>
      <c r="E33" s="409" t="s">
        <v>821</v>
      </c>
      <c r="F33" s="405">
        <v>0.91</v>
      </c>
      <c r="G33" s="205"/>
      <c r="H33" s="205"/>
    </row>
    <row r="34" spans="2:8">
      <c r="B34" s="408">
        <v>0</v>
      </c>
      <c r="C34" s="409"/>
      <c r="D34" s="410" t="s">
        <v>822</v>
      </c>
      <c r="E34" s="409" t="s">
        <v>821</v>
      </c>
      <c r="F34" s="405">
        <v>1.0465</v>
      </c>
      <c r="G34" s="205"/>
      <c r="H34" s="205"/>
    </row>
    <row r="35" spans="2:8" ht="25.5">
      <c r="B35" s="408">
        <v>0</v>
      </c>
      <c r="C35" s="409"/>
      <c r="D35" s="410" t="s">
        <v>823</v>
      </c>
      <c r="E35" s="409" t="s">
        <v>44</v>
      </c>
      <c r="F35" s="405">
        <v>1</v>
      </c>
      <c r="G35" s="205"/>
      <c r="H35" s="205"/>
    </row>
    <row r="36" spans="2:8">
      <c r="B36" s="408">
        <v>13</v>
      </c>
      <c r="C36" s="409"/>
      <c r="D36" s="410" t="s">
        <v>829</v>
      </c>
      <c r="E36" s="409" t="s">
        <v>811</v>
      </c>
      <c r="F36" s="405">
        <v>8</v>
      </c>
      <c r="G36" s="205"/>
      <c r="H36" s="205"/>
    </row>
    <row r="37" spans="2:8">
      <c r="B37" s="408">
        <v>14</v>
      </c>
      <c r="C37" s="409"/>
      <c r="D37" s="410" t="s">
        <v>825</v>
      </c>
      <c r="E37" s="409" t="s">
        <v>625</v>
      </c>
      <c r="F37" s="405">
        <v>6.8</v>
      </c>
      <c r="G37" s="205"/>
      <c r="H37" s="205"/>
    </row>
    <row r="38" spans="2:8">
      <c r="B38" s="408">
        <v>0</v>
      </c>
      <c r="C38" s="409"/>
      <c r="D38" s="410" t="s">
        <v>826</v>
      </c>
      <c r="E38" s="409" t="s">
        <v>625</v>
      </c>
      <c r="F38" s="405">
        <v>7.14</v>
      </c>
      <c r="G38" s="205"/>
      <c r="H38" s="205"/>
    </row>
    <row r="39" spans="2:8">
      <c r="B39" s="408">
        <v>0</v>
      </c>
      <c r="C39" s="409"/>
      <c r="D39" s="410" t="s">
        <v>817</v>
      </c>
      <c r="E39" s="409" t="s">
        <v>818</v>
      </c>
      <c r="F39" s="405">
        <v>1.7</v>
      </c>
      <c r="G39" s="205"/>
      <c r="H39" s="205"/>
    </row>
    <row r="40" spans="2:8">
      <c r="B40" s="408">
        <v>15</v>
      </c>
      <c r="C40" s="409"/>
      <c r="D40" s="410" t="s">
        <v>827</v>
      </c>
      <c r="E40" s="409" t="s">
        <v>296</v>
      </c>
      <c r="F40" s="405">
        <v>0.42</v>
      </c>
      <c r="G40" s="205"/>
      <c r="H40" s="205"/>
    </row>
    <row r="41" spans="2:8" ht="13.5">
      <c r="B41" s="403">
        <v>0</v>
      </c>
      <c r="C41" s="404"/>
      <c r="D41" s="407" t="s">
        <v>830</v>
      </c>
      <c r="E41" s="404"/>
      <c r="F41" s="405"/>
      <c r="G41" s="205"/>
      <c r="H41" s="205"/>
    </row>
    <row r="42" spans="2:8">
      <c r="B42" s="408">
        <v>16</v>
      </c>
      <c r="C42" s="409"/>
      <c r="D42" s="410" t="s">
        <v>814</v>
      </c>
      <c r="E42" s="409" t="s">
        <v>625</v>
      </c>
      <c r="F42" s="405">
        <v>0.8</v>
      </c>
      <c r="G42" s="205"/>
      <c r="H42" s="205"/>
    </row>
    <row r="43" spans="2:8">
      <c r="B43" s="408">
        <v>17</v>
      </c>
      <c r="C43" s="409"/>
      <c r="D43" s="410" t="s">
        <v>815</v>
      </c>
      <c r="E43" s="409" t="s">
        <v>625</v>
      </c>
      <c r="F43" s="405">
        <v>0.2</v>
      </c>
      <c r="G43" s="205"/>
      <c r="H43" s="205"/>
    </row>
    <row r="44" spans="2:8">
      <c r="B44" s="408">
        <v>0</v>
      </c>
      <c r="C44" s="409"/>
      <c r="D44" s="410" t="s">
        <v>816</v>
      </c>
      <c r="E44" s="409" t="s">
        <v>625</v>
      </c>
      <c r="F44" s="405">
        <v>0.21000000000000002</v>
      </c>
      <c r="G44" s="205"/>
      <c r="H44" s="205"/>
    </row>
    <row r="45" spans="2:8">
      <c r="B45" s="408">
        <v>0</v>
      </c>
      <c r="C45" s="409"/>
      <c r="D45" s="410" t="s">
        <v>817</v>
      </c>
      <c r="E45" s="409" t="s">
        <v>818</v>
      </c>
      <c r="F45" s="405">
        <v>0.05</v>
      </c>
      <c r="G45" s="205"/>
      <c r="H45" s="205"/>
    </row>
    <row r="46" spans="2:8" ht="25.5">
      <c r="B46" s="408">
        <v>18</v>
      </c>
      <c r="C46" s="409"/>
      <c r="D46" s="410" t="s">
        <v>819</v>
      </c>
      <c r="E46" s="409" t="s">
        <v>296</v>
      </c>
      <c r="F46" s="405">
        <v>42</v>
      </c>
      <c r="G46" s="205"/>
      <c r="H46" s="205"/>
    </row>
    <row r="47" spans="2:8" ht="25.5">
      <c r="B47" s="408">
        <v>19</v>
      </c>
      <c r="C47" s="409"/>
      <c r="D47" s="410" t="s">
        <v>820</v>
      </c>
      <c r="E47" s="409" t="s">
        <v>821</v>
      </c>
      <c r="F47" s="405">
        <v>0.83</v>
      </c>
      <c r="G47" s="205"/>
      <c r="H47" s="205"/>
    </row>
    <row r="48" spans="2:8">
      <c r="B48" s="408">
        <v>0</v>
      </c>
      <c r="C48" s="409"/>
      <c r="D48" s="410" t="s">
        <v>822</v>
      </c>
      <c r="E48" s="409" t="s">
        <v>821</v>
      </c>
      <c r="F48" s="405">
        <v>0.9544999999999999</v>
      </c>
      <c r="G48" s="205"/>
      <c r="H48" s="205"/>
    </row>
    <row r="49" spans="2:8" ht="25.5">
      <c r="B49" s="408">
        <v>0</v>
      </c>
      <c r="C49" s="409"/>
      <c r="D49" s="410" t="s">
        <v>823</v>
      </c>
      <c r="E49" s="409" t="s">
        <v>44</v>
      </c>
      <c r="F49" s="405">
        <v>1</v>
      </c>
      <c r="G49" s="205"/>
      <c r="H49" s="205"/>
    </row>
    <row r="50" spans="2:8">
      <c r="B50" s="408">
        <v>20</v>
      </c>
      <c r="C50" s="409"/>
      <c r="D50" s="410" t="s">
        <v>824</v>
      </c>
      <c r="E50" s="409" t="s">
        <v>811</v>
      </c>
      <c r="F50" s="405">
        <v>16</v>
      </c>
      <c r="G50" s="205"/>
      <c r="H50" s="205"/>
    </row>
    <row r="51" spans="2:8">
      <c r="B51" s="408">
        <v>21</v>
      </c>
      <c r="C51" s="409"/>
      <c r="D51" s="410" t="s">
        <v>825</v>
      </c>
      <c r="E51" s="409" t="s">
        <v>625</v>
      </c>
      <c r="F51" s="405">
        <v>5.6</v>
      </c>
      <c r="G51" s="205"/>
      <c r="H51" s="205"/>
    </row>
    <row r="52" spans="2:8">
      <c r="B52" s="408">
        <v>0</v>
      </c>
      <c r="C52" s="409"/>
      <c r="D52" s="410" t="s">
        <v>826</v>
      </c>
      <c r="E52" s="409" t="s">
        <v>625</v>
      </c>
      <c r="F52" s="405">
        <v>5.88</v>
      </c>
      <c r="G52" s="205"/>
      <c r="H52" s="205"/>
    </row>
    <row r="53" spans="2:8">
      <c r="B53" s="408">
        <v>0</v>
      </c>
      <c r="C53" s="409"/>
      <c r="D53" s="410" t="s">
        <v>817</v>
      </c>
      <c r="E53" s="409" t="s">
        <v>818</v>
      </c>
      <c r="F53" s="405">
        <v>1.4</v>
      </c>
      <c r="G53" s="205"/>
      <c r="H53" s="205"/>
    </row>
    <row r="54" spans="2:8">
      <c r="B54" s="408">
        <v>22</v>
      </c>
      <c r="C54" s="409"/>
      <c r="D54" s="410" t="s">
        <v>827</v>
      </c>
      <c r="E54" s="409" t="s">
        <v>296</v>
      </c>
      <c r="F54" s="405">
        <v>0.8</v>
      </c>
      <c r="G54" s="205"/>
      <c r="H54" s="205"/>
    </row>
    <row r="55" spans="2:8" ht="13.5">
      <c r="B55" s="403">
        <v>0</v>
      </c>
      <c r="C55" s="404"/>
      <c r="D55" s="407" t="s">
        <v>831</v>
      </c>
      <c r="E55" s="404"/>
      <c r="F55" s="405"/>
      <c r="G55" s="205"/>
      <c r="H55" s="205"/>
    </row>
    <row r="56" spans="2:8">
      <c r="B56" s="408">
        <v>23</v>
      </c>
      <c r="C56" s="409"/>
      <c r="D56" s="410" t="s">
        <v>814</v>
      </c>
      <c r="E56" s="409" t="s">
        <v>625</v>
      </c>
      <c r="F56" s="405">
        <v>0.4</v>
      </c>
      <c r="G56" s="205"/>
      <c r="H56" s="205"/>
    </row>
    <row r="57" spans="2:8">
      <c r="B57" s="408">
        <v>24</v>
      </c>
      <c r="C57" s="409"/>
      <c r="D57" s="410" t="s">
        <v>815</v>
      </c>
      <c r="E57" s="409" t="s">
        <v>625</v>
      </c>
      <c r="F57" s="405">
        <v>0.1</v>
      </c>
      <c r="G57" s="205"/>
      <c r="H57" s="205"/>
    </row>
    <row r="58" spans="2:8">
      <c r="B58" s="408">
        <v>0</v>
      </c>
      <c r="C58" s="409"/>
      <c r="D58" s="410" t="s">
        <v>816</v>
      </c>
      <c r="E58" s="409" t="s">
        <v>625</v>
      </c>
      <c r="F58" s="405">
        <v>0.10500000000000001</v>
      </c>
      <c r="G58" s="205"/>
      <c r="H58" s="205"/>
    </row>
    <row r="59" spans="2:8">
      <c r="B59" s="408">
        <v>0</v>
      </c>
      <c r="C59" s="409"/>
      <c r="D59" s="410" t="s">
        <v>817</v>
      </c>
      <c r="E59" s="409" t="s">
        <v>818</v>
      </c>
      <c r="F59" s="405">
        <v>2.5000000000000001E-2</v>
      </c>
      <c r="G59" s="205"/>
      <c r="H59" s="205"/>
    </row>
    <row r="60" spans="2:8" ht="25.5">
      <c r="B60" s="408">
        <v>25</v>
      </c>
      <c r="C60" s="409"/>
      <c r="D60" s="410" t="s">
        <v>819</v>
      </c>
      <c r="E60" s="409" t="s">
        <v>296</v>
      </c>
      <c r="F60" s="405">
        <v>24</v>
      </c>
      <c r="G60" s="205"/>
      <c r="H60" s="205"/>
    </row>
    <row r="61" spans="2:8" ht="25.5">
      <c r="B61" s="408">
        <v>26</v>
      </c>
      <c r="C61" s="409"/>
      <c r="D61" s="410" t="s">
        <v>820</v>
      </c>
      <c r="E61" s="409" t="s">
        <v>821</v>
      </c>
      <c r="F61" s="405">
        <v>0.5</v>
      </c>
      <c r="G61" s="205"/>
      <c r="H61" s="205"/>
    </row>
    <row r="62" spans="2:8">
      <c r="B62" s="408">
        <v>0</v>
      </c>
      <c r="C62" s="409"/>
      <c r="D62" s="410" t="s">
        <v>822</v>
      </c>
      <c r="E62" s="409" t="s">
        <v>821</v>
      </c>
      <c r="F62" s="405">
        <v>0.57499999999999996</v>
      </c>
      <c r="G62" s="205"/>
      <c r="H62" s="205"/>
    </row>
    <row r="63" spans="2:8" ht="25.5">
      <c r="B63" s="408">
        <v>0</v>
      </c>
      <c r="C63" s="409"/>
      <c r="D63" s="410" t="s">
        <v>823</v>
      </c>
      <c r="E63" s="409" t="s">
        <v>44</v>
      </c>
      <c r="F63" s="405">
        <v>1</v>
      </c>
      <c r="G63" s="205"/>
      <c r="H63" s="205"/>
    </row>
    <row r="64" spans="2:8" ht="25.5">
      <c r="B64" s="408">
        <v>27</v>
      </c>
      <c r="C64" s="409"/>
      <c r="D64" s="410" t="s">
        <v>1639</v>
      </c>
      <c r="E64" s="409" t="s">
        <v>811</v>
      </c>
      <c r="F64" s="405">
        <v>8</v>
      </c>
      <c r="G64" s="205"/>
      <c r="H64" s="205"/>
    </row>
    <row r="65" spans="2:8">
      <c r="B65" s="408">
        <v>28</v>
      </c>
      <c r="C65" s="409"/>
      <c r="D65" s="410" t="s">
        <v>825</v>
      </c>
      <c r="E65" s="409" t="s">
        <v>625</v>
      </c>
      <c r="F65" s="405">
        <v>3</v>
      </c>
      <c r="G65" s="205"/>
      <c r="H65" s="205"/>
    </row>
    <row r="66" spans="2:8">
      <c r="B66" s="408">
        <v>0</v>
      </c>
      <c r="C66" s="409"/>
      <c r="D66" s="410" t="s">
        <v>826</v>
      </c>
      <c r="E66" s="409" t="s">
        <v>625</v>
      </c>
      <c r="F66" s="405">
        <v>3.1500000000000004</v>
      </c>
      <c r="G66" s="205"/>
      <c r="H66" s="205"/>
    </row>
    <row r="67" spans="2:8">
      <c r="B67" s="408">
        <v>0</v>
      </c>
      <c r="C67" s="409"/>
      <c r="D67" s="410" t="s">
        <v>817</v>
      </c>
      <c r="E67" s="409" t="s">
        <v>818</v>
      </c>
      <c r="F67" s="405">
        <v>0.75</v>
      </c>
      <c r="G67" s="205"/>
      <c r="H67" s="205"/>
    </row>
    <row r="68" spans="2:8">
      <c r="B68" s="408">
        <v>29</v>
      </c>
      <c r="C68" s="409"/>
      <c r="D68" s="410" t="s">
        <v>827</v>
      </c>
      <c r="E68" s="409" t="s">
        <v>296</v>
      </c>
      <c r="F68" s="405">
        <v>0.4</v>
      </c>
      <c r="G68" s="205"/>
      <c r="H68" s="205"/>
    </row>
    <row r="69" spans="2:8" ht="13.5">
      <c r="B69" s="403">
        <v>0</v>
      </c>
      <c r="C69" s="404"/>
      <c r="D69" s="407" t="s">
        <v>832</v>
      </c>
      <c r="E69" s="404"/>
      <c r="F69" s="405"/>
      <c r="G69" s="205"/>
      <c r="H69" s="205"/>
    </row>
    <row r="70" spans="2:8">
      <c r="B70" s="408">
        <v>30</v>
      </c>
      <c r="C70" s="409"/>
      <c r="D70" s="410" t="s">
        <v>814</v>
      </c>
      <c r="E70" s="409" t="s">
        <v>625</v>
      </c>
      <c r="F70" s="405">
        <v>7.68</v>
      </c>
      <c r="G70" s="205"/>
      <c r="H70" s="205"/>
    </row>
    <row r="71" spans="2:8">
      <c r="B71" s="408">
        <v>31</v>
      </c>
      <c r="C71" s="409"/>
      <c r="D71" s="410" t="s">
        <v>815</v>
      </c>
      <c r="E71" s="409" t="s">
        <v>625</v>
      </c>
      <c r="F71" s="405">
        <v>1.92</v>
      </c>
      <c r="G71" s="205"/>
      <c r="H71" s="205"/>
    </row>
    <row r="72" spans="2:8">
      <c r="B72" s="408">
        <v>0</v>
      </c>
      <c r="C72" s="409"/>
      <c r="D72" s="410" t="s">
        <v>816</v>
      </c>
      <c r="E72" s="409" t="s">
        <v>625</v>
      </c>
      <c r="F72" s="405">
        <v>2.016</v>
      </c>
      <c r="G72" s="205"/>
      <c r="H72" s="205"/>
    </row>
    <row r="73" spans="2:8">
      <c r="B73" s="408">
        <v>0</v>
      </c>
      <c r="C73" s="409"/>
      <c r="D73" s="410" t="s">
        <v>817</v>
      </c>
      <c r="E73" s="409" t="s">
        <v>818</v>
      </c>
      <c r="F73" s="405">
        <v>0.48</v>
      </c>
      <c r="G73" s="205"/>
      <c r="H73" s="205"/>
    </row>
    <row r="74" spans="2:8" ht="25.5">
      <c r="B74" s="408">
        <v>32</v>
      </c>
      <c r="C74" s="409"/>
      <c r="D74" s="410" t="s">
        <v>819</v>
      </c>
      <c r="E74" s="409" t="s">
        <v>296</v>
      </c>
      <c r="F74" s="405">
        <v>320</v>
      </c>
      <c r="G74" s="205"/>
      <c r="H74" s="205"/>
    </row>
    <row r="75" spans="2:8" ht="25.5">
      <c r="B75" s="408">
        <v>33</v>
      </c>
      <c r="C75" s="409"/>
      <c r="D75" s="410" t="s">
        <v>820</v>
      </c>
      <c r="E75" s="409" t="s">
        <v>821</v>
      </c>
      <c r="F75" s="405">
        <v>7.44</v>
      </c>
      <c r="G75" s="205"/>
      <c r="H75" s="205"/>
    </row>
    <row r="76" spans="2:8">
      <c r="B76" s="408">
        <v>0</v>
      </c>
      <c r="C76" s="409"/>
      <c r="D76" s="410" t="s">
        <v>822</v>
      </c>
      <c r="E76" s="409" t="s">
        <v>821</v>
      </c>
      <c r="F76" s="405">
        <v>8.5559999999999992</v>
      </c>
      <c r="G76" s="205"/>
      <c r="H76" s="205"/>
    </row>
    <row r="77" spans="2:8" ht="25.5">
      <c r="B77" s="408">
        <v>0</v>
      </c>
      <c r="C77" s="409"/>
      <c r="D77" s="410" t="s">
        <v>823</v>
      </c>
      <c r="E77" s="409" t="s">
        <v>44</v>
      </c>
      <c r="F77" s="405">
        <v>1</v>
      </c>
      <c r="G77" s="205"/>
      <c r="H77" s="205"/>
    </row>
    <row r="78" spans="2:8" ht="25.5">
      <c r="B78" s="408">
        <v>34</v>
      </c>
      <c r="C78" s="409"/>
      <c r="D78" s="410" t="s">
        <v>1640</v>
      </c>
      <c r="E78" s="409" t="s">
        <v>811</v>
      </c>
      <c r="F78" s="405">
        <v>96</v>
      </c>
      <c r="G78" s="205"/>
      <c r="H78" s="205"/>
    </row>
    <row r="79" spans="2:8">
      <c r="B79" s="408">
        <v>35</v>
      </c>
      <c r="C79" s="409"/>
      <c r="D79" s="410" t="s">
        <v>825</v>
      </c>
      <c r="E79" s="409" t="s">
        <v>625</v>
      </c>
      <c r="F79" s="405">
        <v>48</v>
      </c>
      <c r="G79" s="205"/>
      <c r="H79" s="205"/>
    </row>
    <row r="80" spans="2:8">
      <c r="B80" s="408">
        <v>0</v>
      </c>
      <c r="C80" s="409"/>
      <c r="D80" s="410" t="s">
        <v>826</v>
      </c>
      <c r="E80" s="409" t="s">
        <v>625</v>
      </c>
      <c r="F80" s="405">
        <v>50.400000000000006</v>
      </c>
      <c r="G80" s="205"/>
      <c r="H80" s="205"/>
    </row>
    <row r="81" spans="2:8">
      <c r="B81" s="408">
        <v>0</v>
      </c>
      <c r="C81" s="409"/>
      <c r="D81" s="410" t="s">
        <v>817</v>
      </c>
      <c r="E81" s="409" t="s">
        <v>818</v>
      </c>
      <c r="F81" s="405">
        <v>12</v>
      </c>
      <c r="G81" s="205"/>
      <c r="H81" s="205"/>
    </row>
    <row r="82" spans="2:8">
      <c r="B82" s="408">
        <v>36</v>
      </c>
      <c r="C82" s="409"/>
      <c r="D82" s="410" t="s">
        <v>827</v>
      </c>
      <c r="E82" s="409" t="s">
        <v>296</v>
      </c>
      <c r="F82" s="405">
        <v>4.8</v>
      </c>
      <c r="G82" s="205"/>
      <c r="H82" s="205"/>
    </row>
    <row r="83" spans="2:8" ht="13.5">
      <c r="B83" s="403">
        <v>0</v>
      </c>
      <c r="C83" s="404"/>
      <c r="D83" s="407" t="s">
        <v>833</v>
      </c>
      <c r="E83" s="404"/>
      <c r="F83" s="405"/>
      <c r="G83" s="205"/>
      <c r="H83" s="205"/>
    </row>
    <row r="84" spans="2:8">
      <c r="B84" s="408">
        <v>37</v>
      </c>
      <c r="C84" s="409"/>
      <c r="D84" s="410" t="s">
        <v>814</v>
      </c>
      <c r="E84" s="409" t="s">
        <v>625</v>
      </c>
      <c r="F84" s="405">
        <v>2.72</v>
      </c>
      <c r="G84" s="205"/>
      <c r="H84" s="205"/>
    </row>
    <row r="85" spans="2:8">
      <c r="B85" s="408">
        <v>38</v>
      </c>
      <c r="C85" s="409"/>
      <c r="D85" s="410" t="s">
        <v>815</v>
      </c>
      <c r="E85" s="409" t="s">
        <v>625</v>
      </c>
      <c r="F85" s="405">
        <v>0.64</v>
      </c>
      <c r="G85" s="205"/>
      <c r="H85" s="205"/>
    </row>
    <row r="86" spans="2:8">
      <c r="B86" s="408">
        <v>0</v>
      </c>
      <c r="C86" s="409"/>
      <c r="D86" s="410" t="s">
        <v>816</v>
      </c>
      <c r="E86" s="409" t="s">
        <v>625</v>
      </c>
      <c r="F86" s="405">
        <v>0.67200000000000004</v>
      </c>
      <c r="G86" s="205"/>
      <c r="H86" s="205"/>
    </row>
    <row r="87" spans="2:8">
      <c r="B87" s="408">
        <v>0</v>
      </c>
      <c r="C87" s="409"/>
      <c r="D87" s="410" t="s">
        <v>817</v>
      </c>
      <c r="E87" s="409" t="s">
        <v>818</v>
      </c>
      <c r="F87" s="405">
        <v>0.16</v>
      </c>
      <c r="G87" s="205"/>
      <c r="H87" s="205"/>
    </row>
    <row r="88" spans="2:8" ht="25.5">
      <c r="B88" s="408">
        <v>39</v>
      </c>
      <c r="C88" s="409"/>
      <c r="D88" s="410" t="s">
        <v>819</v>
      </c>
      <c r="E88" s="409" t="s">
        <v>296</v>
      </c>
      <c r="F88" s="405">
        <v>142</v>
      </c>
      <c r="G88" s="205"/>
      <c r="H88" s="205"/>
    </row>
    <row r="89" spans="2:8" ht="25.5">
      <c r="B89" s="408">
        <v>40</v>
      </c>
      <c r="C89" s="409"/>
      <c r="D89" s="410" t="s">
        <v>820</v>
      </c>
      <c r="E89" s="409" t="s">
        <v>821</v>
      </c>
      <c r="F89" s="405">
        <v>3.42</v>
      </c>
      <c r="G89" s="205"/>
      <c r="H89" s="205"/>
    </row>
    <row r="90" spans="2:8">
      <c r="B90" s="408">
        <v>0</v>
      </c>
      <c r="C90" s="409"/>
      <c r="D90" s="410" t="s">
        <v>822</v>
      </c>
      <c r="E90" s="409" t="s">
        <v>821</v>
      </c>
      <c r="F90" s="405">
        <v>3.9329999999999998</v>
      </c>
      <c r="G90" s="205"/>
      <c r="H90" s="205"/>
    </row>
    <row r="91" spans="2:8" ht="25.5">
      <c r="B91" s="408">
        <v>0</v>
      </c>
      <c r="C91" s="409"/>
      <c r="D91" s="410" t="s">
        <v>823</v>
      </c>
      <c r="E91" s="409" t="s">
        <v>44</v>
      </c>
      <c r="F91" s="405">
        <v>1</v>
      </c>
      <c r="G91" s="205"/>
      <c r="H91" s="205"/>
    </row>
    <row r="92" spans="2:8" ht="25.5">
      <c r="B92" s="408">
        <v>41</v>
      </c>
      <c r="C92" s="409"/>
      <c r="D92" s="410" t="s">
        <v>1639</v>
      </c>
      <c r="E92" s="409" t="s">
        <v>811</v>
      </c>
      <c r="F92" s="405">
        <v>32</v>
      </c>
      <c r="G92" s="205"/>
      <c r="H92" s="205"/>
    </row>
    <row r="93" spans="2:8">
      <c r="B93" s="408">
        <v>42</v>
      </c>
      <c r="C93" s="409"/>
      <c r="D93" s="410" t="s">
        <v>825</v>
      </c>
      <c r="E93" s="409" t="s">
        <v>625</v>
      </c>
      <c r="F93" s="405">
        <v>17.600000000000001</v>
      </c>
      <c r="G93" s="205"/>
      <c r="H93" s="205"/>
    </row>
    <row r="94" spans="2:8">
      <c r="B94" s="408">
        <v>0</v>
      </c>
      <c r="C94" s="409"/>
      <c r="D94" s="410" t="s">
        <v>826</v>
      </c>
      <c r="E94" s="409" t="s">
        <v>625</v>
      </c>
      <c r="F94" s="405">
        <v>18.480000000000004</v>
      </c>
      <c r="G94" s="205"/>
      <c r="H94" s="205"/>
    </row>
    <row r="95" spans="2:8">
      <c r="B95" s="408">
        <v>0</v>
      </c>
      <c r="C95" s="409"/>
      <c r="D95" s="410" t="s">
        <v>817</v>
      </c>
      <c r="E95" s="409" t="s">
        <v>818</v>
      </c>
      <c r="F95" s="405">
        <v>4.4000000000000004</v>
      </c>
      <c r="G95" s="205"/>
      <c r="H95" s="205"/>
    </row>
    <row r="96" spans="2:8">
      <c r="B96" s="408">
        <v>43</v>
      </c>
      <c r="C96" s="409"/>
      <c r="D96" s="410" t="s">
        <v>827</v>
      </c>
      <c r="E96" s="409" t="s">
        <v>296</v>
      </c>
      <c r="F96" s="405">
        <v>1.84</v>
      </c>
      <c r="G96" s="205"/>
      <c r="H96" s="205"/>
    </row>
    <row r="97" spans="2:8" ht="13.5">
      <c r="B97" s="403">
        <v>0</v>
      </c>
      <c r="C97" s="404"/>
      <c r="D97" s="407" t="s">
        <v>834</v>
      </c>
      <c r="E97" s="404"/>
      <c r="F97" s="405"/>
      <c r="G97" s="205"/>
      <c r="H97" s="205"/>
    </row>
    <row r="98" spans="2:8">
      <c r="B98" s="408">
        <v>44</v>
      </c>
      <c r="C98" s="409"/>
      <c r="D98" s="410" t="s">
        <v>814</v>
      </c>
      <c r="E98" s="409" t="s">
        <v>625</v>
      </c>
      <c r="F98" s="405">
        <v>10.68</v>
      </c>
      <c r="G98" s="205"/>
      <c r="H98" s="205"/>
    </row>
    <row r="99" spans="2:8">
      <c r="B99" s="408">
        <v>45</v>
      </c>
      <c r="C99" s="409"/>
      <c r="D99" s="410" t="s">
        <v>815</v>
      </c>
      <c r="E99" s="409" t="s">
        <v>625</v>
      </c>
      <c r="F99" s="405">
        <v>2.67</v>
      </c>
      <c r="G99" s="205"/>
      <c r="H99" s="205"/>
    </row>
    <row r="100" spans="2:8">
      <c r="B100" s="408">
        <v>0</v>
      </c>
      <c r="C100" s="409"/>
      <c r="D100" s="410" t="s">
        <v>816</v>
      </c>
      <c r="E100" s="409" t="s">
        <v>625</v>
      </c>
      <c r="F100" s="405">
        <v>2.8035000000000001</v>
      </c>
      <c r="G100" s="205"/>
      <c r="H100" s="205"/>
    </row>
    <row r="101" spans="2:8">
      <c r="B101" s="408">
        <v>0</v>
      </c>
      <c r="C101" s="409"/>
      <c r="D101" s="410" t="s">
        <v>817</v>
      </c>
      <c r="E101" s="409" t="s">
        <v>818</v>
      </c>
      <c r="F101" s="405">
        <v>0.66749999999999998</v>
      </c>
      <c r="G101" s="205"/>
      <c r="H101" s="205"/>
    </row>
    <row r="102" spans="2:8" ht="25.5">
      <c r="B102" s="408">
        <v>46</v>
      </c>
      <c r="C102" s="409"/>
      <c r="D102" s="410" t="s">
        <v>819</v>
      </c>
      <c r="E102" s="409" t="s">
        <v>296</v>
      </c>
      <c r="F102" s="405">
        <v>424</v>
      </c>
      <c r="G102" s="205"/>
      <c r="H102" s="205"/>
    </row>
    <row r="103" spans="2:8" ht="25.5">
      <c r="B103" s="408">
        <v>47</v>
      </c>
      <c r="C103" s="409"/>
      <c r="D103" s="410" t="s">
        <v>820</v>
      </c>
      <c r="E103" s="409" t="s">
        <v>821</v>
      </c>
      <c r="F103" s="405">
        <v>5.79</v>
      </c>
      <c r="G103" s="205"/>
      <c r="H103" s="205"/>
    </row>
    <row r="104" spans="2:8">
      <c r="B104" s="408">
        <v>0</v>
      </c>
      <c r="C104" s="409"/>
      <c r="D104" s="410" t="s">
        <v>822</v>
      </c>
      <c r="E104" s="409" t="s">
        <v>821</v>
      </c>
      <c r="F104" s="405">
        <v>6.6584999999999992</v>
      </c>
      <c r="G104" s="205"/>
      <c r="H104" s="205"/>
    </row>
    <row r="105" spans="2:8" ht="25.5">
      <c r="B105" s="408">
        <v>0</v>
      </c>
      <c r="C105" s="409"/>
      <c r="D105" s="410" t="s">
        <v>823</v>
      </c>
      <c r="E105" s="409" t="s">
        <v>44</v>
      </c>
      <c r="F105" s="405">
        <v>1</v>
      </c>
      <c r="G105" s="205"/>
      <c r="H105" s="205"/>
    </row>
    <row r="106" spans="2:8">
      <c r="B106" s="408">
        <v>48</v>
      </c>
      <c r="C106" s="409"/>
      <c r="D106" s="410" t="s">
        <v>825</v>
      </c>
      <c r="E106" s="409" t="s">
        <v>625</v>
      </c>
      <c r="F106" s="405">
        <v>53.4</v>
      </c>
      <c r="G106" s="205"/>
      <c r="H106" s="205"/>
    </row>
    <row r="107" spans="2:8">
      <c r="B107" s="408">
        <v>0</v>
      </c>
      <c r="C107" s="409"/>
      <c r="D107" s="410" t="s">
        <v>826</v>
      </c>
      <c r="E107" s="409" t="s">
        <v>625</v>
      </c>
      <c r="F107" s="405">
        <v>56.07</v>
      </c>
      <c r="G107" s="205"/>
      <c r="H107" s="205"/>
    </row>
    <row r="108" spans="2:8">
      <c r="B108" s="408">
        <v>0</v>
      </c>
      <c r="C108" s="409"/>
      <c r="D108" s="410" t="s">
        <v>817</v>
      </c>
      <c r="E108" s="409" t="s">
        <v>818</v>
      </c>
      <c r="F108" s="405">
        <v>13.35</v>
      </c>
      <c r="G108" s="205"/>
      <c r="H108" s="205"/>
    </row>
    <row r="109" spans="2:8">
      <c r="B109" s="408">
        <v>49</v>
      </c>
      <c r="C109" s="409"/>
      <c r="D109" s="410" t="s">
        <v>827</v>
      </c>
      <c r="E109" s="409" t="s">
        <v>296</v>
      </c>
      <c r="F109" s="405">
        <v>26.7</v>
      </c>
      <c r="G109" s="205"/>
      <c r="H109" s="205"/>
    </row>
    <row r="110" spans="2:8" ht="13.5">
      <c r="B110" s="403">
        <v>0</v>
      </c>
      <c r="C110" s="404"/>
      <c r="D110" s="406" t="s">
        <v>835</v>
      </c>
      <c r="E110" s="404"/>
      <c r="F110" s="405"/>
      <c r="G110" s="205"/>
      <c r="H110" s="205"/>
    </row>
    <row r="111" spans="2:8">
      <c r="B111" s="408">
        <v>50</v>
      </c>
      <c r="C111" s="409"/>
      <c r="D111" s="410" t="s">
        <v>814</v>
      </c>
      <c r="E111" s="409" t="s">
        <v>625</v>
      </c>
      <c r="F111" s="405">
        <v>6</v>
      </c>
      <c r="G111" s="205"/>
      <c r="H111" s="205"/>
    </row>
    <row r="112" spans="2:8">
      <c r="B112" s="408">
        <v>51</v>
      </c>
      <c r="C112" s="409"/>
      <c r="D112" s="410" t="s">
        <v>815</v>
      </c>
      <c r="E112" s="409" t="s">
        <v>625</v>
      </c>
      <c r="F112" s="405">
        <v>3</v>
      </c>
      <c r="G112" s="205"/>
      <c r="H112" s="205"/>
    </row>
    <row r="113" spans="2:8">
      <c r="B113" s="408">
        <v>0</v>
      </c>
      <c r="C113" s="409"/>
      <c r="D113" s="410" t="s">
        <v>816</v>
      </c>
      <c r="E113" s="409" t="s">
        <v>625</v>
      </c>
      <c r="F113" s="405">
        <v>3.1500000000000004</v>
      </c>
      <c r="G113" s="205"/>
      <c r="H113" s="205"/>
    </row>
    <row r="114" spans="2:8">
      <c r="B114" s="408">
        <v>0</v>
      </c>
      <c r="C114" s="409"/>
      <c r="D114" s="410" t="s">
        <v>817</v>
      </c>
      <c r="E114" s="409" t="s">
        <v>818</v>
      </c>
      <c r="F114" s="405">
        <v>0.75</v>
      </c>
      <c r="G114" s="205"/>
      <c r="H114" s="205"/>
    </row>
    <row r="115" spans="2:8" ht="25.5">
      <c r="B115" s="408">
        <v>52</v>
      </c>
      <c r="C115" s="409"/>
      <c r="D115" s="410" t="s">
        <v>819</v>
      </c>
      <c r="E115" s="409" t="s">
        <v>296</v>
      </c>
      <c r="F115" s="405">
        <v>624</v>
      </c>
      <c r="G115" s="205"/>
      <c r="H115" s="205"/>
    </row>
    <row r="116" spans="2:8" ht="25.5">
      <c r="B116" s="408">
        <v>53</v>
      </c>
      <c r="C116" s="409"/>
      <c r="D116" s="410" t="s">
        <v>820</v>
      </c>
      <c r="E116" s="409" t="s">
        <v>821</v>
      </c>
      <c r="F116" s="405">
        <v>7.31</v>
      </c>
      <c r="G116" s="205"/>
      <c r="H116" s="205"/>
    </row>
    <row r="117" spans="2:8">
      <c r="B117" s="408">
        <v>0</v>
      </c>
      <c r="C117" s="409"/>
      <c r="D117" s="410" t="s">
        <v>822</v>
      </c>
      <c r="E117" s="409" t="s">
        <v>821</v>
      </c>
      <c r="F117" s="405">
        <v>8.4064999999999994</v>
      </c>
      <c r="G117" s="205"/>
      <c r="H117" s="205"/>
    </row>
    <row r="118" spans="2:8" ht="25.5">
      <c r="B118" s="408">
        <v>0</v>
      </c>
      <c r="C118" s="409"/>
      <c r="D118" s="410" t="s">
        <v>823</v>
      </c>
      <c r="E118" s="409" t="s">
        <v>44</v>
      </c>
      <c r="F118" s="405">
        <v>1</v>
      </c>
      <c r="G118" s="205"/>
      <c r="H118" s="205"/>
    </row>
    <row r="119" spans="2:8">
      <c r="B119" s="408">
        <v>54</v>
      </c>
      <c r="C119" s="409"/>
      <c r="D119" s="410" t="s">
        <v>836</v>
      </c>
      <c r="E119" s="409" t="s">
        <v>625</v>
      </c>
      <c r="F119" s="405">
        <v>78</v>
      </c>
      <c r="G119" s="205"/>
      <c r="H119" s="205"/>
    </row>
    <row r="120" spans="2:8">
      <c r="B120" s="408">
        <v>0</v>
      </c>
      <c r="C120" s="409"/>
      <c r="D120" s="410" t="s">
        <v>826</v>
      </c>
      <c r="E120" s="409" t="s">
        <v>625</v>
      </c>
      <c r="F120" s="405">
        <v>81.900000000000006</v>
      </c>
      <c r="G120" s="205"/>
      <c r="H120" s="205"/>
    </row>
    <row r="121" spans="2:8">
      <c r="B121" s="408">
        <v>0</v>
      </c>
      <c r="C121" s="409"/>
      <c r="D121" s="410" t="s">
        <v>817</v>
      </c>
      <c r="E121" s="409" t="s">
        <v>818</v>
      </c>
      <c r="F121" s="405">
        <v>19.5</v>
      </c>
      <c r="G121" s="205"/>
      <c r="H121" s="205"/>
    </row>
    <row r="122" spans="2:8" ht="13.5">
      <c r="B122" s="403">
        <v>0</v>
      </c>
      <c r="C122" s="404"/>
      <c r="D122" s="406" t="s">
        <v>1117</v>
      </c>
      <c r="E122" s="404"/>
      <c r="F122" s="405"/>
      <c r="G122" s="205"/>
      <c r="H122" s="205"/>
    </row>
    <row r="123" spans="2:8">
      <c r="B123" s="408">
        <v>55</v>
      </c>
      <c r="C123" s="409"/>
      <c r="D123" s="410" t="s">
        <v>1118</v>
      </c>
      <c r="E123" s="409" t="s">
        <v>625</v>
      </c>
      <c r="F123" s="405">
        <v>4.4000000000000004</v>
      </c>
      <c r="G123" s="205"/>
      <c r="H123" s="205"/>
    </row>
    <row r="124" spans="2:8" ht="25.5">
      <c r="B124" s="408">
        <v>56</v>
      </c>
      <c r="C124" s="409"/>
      <c r="D124" s="410" t="s">
        <v>819</v>
      </c>
      <c r="E124" s="409" t="s">
        <v>296</v>
      </c>
      <c r="F124" s="405">
        <v>64</v>
      </c>
      <c r="G124" s="205"/>
      <c r="H124" s="205"/>
    </row>
    <row r="125" spans="2:8" ht="25.5">
      <c r="B125" s="408">
        <v>57</v>
      </c>
      <c r="C125" s="409"/>
      <c r="D125" s="410" t="s">
        <v>820</v>
      </c>
      <c r="E125" s="409" t="s">
        <v>821</v>
      </c>
      <c r="F125" s="405">
        <v>0.66400000000000003</v>
      </c>
      <c r="G125" s="205"/>
      <c r="H125" s="205"/>
    </row>
    <row r="126" spans="2:8">
      <c r="B126" s="408">
        <v>0</v>
      </c>
      <c r="C126" s="409"/>
      <c r="D126" s="410" t="s">
        <v>822</v>
      </c>
      <c r="E126" s="409" t="s">
        <v>821</v>
      </c>
      <c r="F126" s="405">
        <v>0.76359999999999995</v>
      </c>
      <c r="G126" s="205"/>
      <c r="H126" s="205"/>
    </row>
    <row r="127" spans="2:8" ht="25.5">
      <c r="B127" s="408">
        <v>0</v>
      </c>
      <c r="C127" s="409"/>
      <c r="D127" s="410" t="s">
        <v>823</v>
      </c>
      <c r="E127" s="409" t="s">
        <v>44</v>
      </c>
      <c r="F127" s="405">
        <v>1</v>
      </c>
      <c r="G127" s="205"/>
      <c r="H127" s="205"/>
    </row>
    <row r="128" spans="2:8">
      <c r="B128" s="408">
        <v>58</v>
      </c>
      <c r="C128" s="409"/>
      <c r="D128" s="410" t="s">
        <v>825</v>
      </c>
      <c r="E128" s="409" t="s">
        <v>625</v>
      </c>
      <c r="F128" s="405">
        <v>5.6000000000000001E-2</v>
      </c>
      <c r="G128" s="205"/>
      <c r="H128" s="205"/>
    </row>
    <row r="129" spans="2:8">
      <c r="B129" s="408">
        <v>0</v>
      </c>
      <c r="C129" s="409"/>
      <c r="D129" s="410" t="s">
        <v>826</v>
      </c>
      <c r="E129" s="409" t="s">
        <v>625</v>
      </c>
      <c r="F129" s="405">
        <v>5.8800000000000005E-2</v>
      </c>
      <c r="G129" s="205"/>
      <c r="H129" s="205"/>
    </row>
    <row r="130" spans="2:8">
      <c r="B130" s="408">
        <v>0</v>
      </c>
      <c r="C130" s="409"/>
      <c r="D130" s="410" t="s">
        <v>817</v>
      </c>
      <c r="E130" s="409" t="s">
        <v>818</v>
      </c>
      <c r="F130" s="405">
        <v>1.4E-2</v>
      </c>
      <c r="G130" s="205"/>
      <c r="H130" s="205"/>
    </row>
    <row r="131" spans="2:8">
      <c r="B131" s="408">
        <v>59</v>
      </c>
      <c r="C131" s="409"/>
      <c r="D131" s="410" t="s">
        <v>825</v>
      </c>
      <c r="E131" s="409" t="s">
        <v>625</v>
      </c>
      <c r="F131" s="405">
        <v>7.6</v>
      </c>
      <c r="G131" s="205"/>
      <c r="H131" s="205"/>
    </row>
    <row r="132" spans="2:8">
      <c r="B132" s="408">
        <v>0</v>
      </c>
      <c r="C132" s="409"/>
      <c r="D132" s="410" t="s">
        <v>1119</v>
      </c>
      <c r="E132" s="409" t="s">
        <v>625</v>
      </c>
      <c r="F132" s="405">
        <v>7.9799999999999995</v>
      </c>
      <c r="G132" s="205"/>
      <c r="H132" s="205"/>
    </row>
    <row r="133" spans="2:8">
      <c r="B133" s="408">
        <v>0</v>
      </c>
      <c r="C133" s="409"/>
      <c r="D133" s="410" t="s">
        <v>817</v>
      </c>
      <c r="E133" s="409" t="s">
        <v>818</v>
      </c>
      <c r="F133" s="405">
        <v>1.9</v>
      </c>
      <c r="G133" s="205"/>
      <c r="H133" s="205"/>
    </row>
    <row r="134" spans="2:8">
      <c r="B134" s="411">
        <v>60</v>
      </c>
      <c r="C134" s="412"/>
      <c r="D134" s="413" t="s">
        <v>827</v>
      </c>
      <c r="E134" s="412" t="s">
        <v>296</v>
      </c>
      <c r="F134" s="405">
        <v>1.1200000000000001</v>
      </c>
      <c r="G134" s="205"/>
      <c r="H134" s="205"/>
    </row>
    <row r="135" spans="2:8" ht="25.5">
      <c r="B135" s="411">
        <v>61</v>
      </c>
      <c r="C135" s="412"/>
      <c r="D135" s="413" t="s">
        <v>1641</v>
      </c>
      <c r="E135" s="412" t="s">
        <v>811</v>
      </c>
      <c r="F135" s="405">
        <v>32</v>
      </c>
      <c r="G135" s="205"/>
      <c r="H135" s="205"/>
    </row>
    <row r="136" spans="2:8" ht="13.5">
      <c r="B136" s="403">
        <v>0</v>
      </c>
      <c r="C136" s="404"/>
      <c r="D136" s="407" t="s">
        <v>1120</v>
      </c>
      <c r="E136" s="404"/>
      <c r="F136" s="405"/>
      <c r="G136" s="205"/>
      <c r="H136" s="205"/>
    </row>
    <row r="137" spans="2:8">
      <c r="B137" s="408">
        <v>62</v>
      </c>
      <c r="C137" s="409"/>
      <c r="D137" s="410" t="s">
        <v>1121</v>
      </c>
      <c r="E137" s="409" t="s">
        <v>625</v>
      </c>
      <c r="F137" s="405">
        <v>9.8000000000000004E-2</v>
      </c>
      <c r="G137" s="205"/>
      <c r="H137" s="205"/>
    </row>
    <row r="138" spans="2:8" ht="25.5">
      <c r="B138" s="408">
        <v>63</v>
      </c>
      <c r="C138" s="409"/>
      <c r="D138" s="410" t="s">
        <v>819</v>
      </c>
      <c r="E138" s="409" t="s">
        <v>296</v>
      </c>
      <c r="F138" s="405">
        <v>4</v>
      </c>
      <c r="G138" s="205"/>
      <c r="H138" s="205"/>
    </row>
    <row r="139" spans="2:8" ht="25.5">
      <c r="B139" s="408">
        <v>64</v>
      </c>
      <c r="C139" s="409"/>
      <c r="D139" s="410" t="s">
        <v>820</v>
      </c>
      <c r="E139" s="409" t="s">
        <v>821</v>
      </c>
      <c r="F139" s="405">
        <v>6.0000000000000001E-3</v>
      </c>
      <c r="G139" s="205"/>
      <c r="H139" s="205"/>
    </row>
    <row r="140" spans="2:8">
      <c r="B140" s="408">
        <v>0</v>
      </c>
      <c r="C140" s="409"/>
      <c r="D140" s="410" t="s">
        <v>822</v>
      </c>
      <c r="E140" s="409" t="s">
        <v>821</v>
      </c>
      <c r="F140" s="405">
        <v>6.8999999999999999E-3</v>
      </c>
      <c r="G140" s="205"/>
      <c r="H140" s="205"/>
    </row>
    <row r="141" spans="2:8" ht="25.5">
      <c r="B141" s="408">
        <v>0</v>
      </c>
      <c r="C141" s="409"/>
      <c r="D141" s="410" t="s">
        <v>823</v>
      </c>
      <c r="E141" s="409" t="s">
        <v>44</v>
      </c>
      <c r="F141" s="405">
        <v>1</v>
      </c>
      <c r="G141" s="205"/>
      <c r="H141" s="205"/>
    </row>
    <row r="142" spans="2:8">
      <c r="B142" s="408">
        <v>65</v>
      </c>
      <c r="C142" s="409"/>
      <c r="D142" s="410" t="s">
        <v>825</v>
      </c>
      <c r="E142" s="409" t="s">
        <v>625</v>
      </c>
      <c r="F142" s="405">
        <v>7.0000000000000001E-3</v>
      </c>
      <c r="G142" s="205"/>
      <c r="H142" s="205"/>
    </row>
    <row r="143" spans="2:8">
      <c r="B143" s="408">
        <v>0</v>
      </c>
      <c r="C143" s="409"/>
      <c r="D143" s="410" t="s">
        <v>826</v>
      </c>
      <c r="E143" s="409" t="s">
        <v>625</v>
      </c>
      <c r="F143" s="405">
        <v>7.3500000000000006E-3</v>
      </c>
      <c r="G143" s="205"/>
      <c r="H143" s="205"/>
    </row>
    <row r="144" spans="2:8">
      <c r="B144" s="408">
        <v>0</v>
      </c>
      <c r="C144" s="409"/>
      <c r="D144" s="410" t="s">
        <v>817</v>
      </c>
      <c r="E144" s="409" t="s">
        <v>818</v>
      </c>
      <c r="F144" s="405">
        <v>1.75E-3</v>
      </c>
      <c r="G144" s="205"/>
      <c r="H144" s="205"/>
    </row>
    <row r="145" spans="2:8">
      <c r="B145" s="408">
        <v>66</v>
      </c>
      <c r="C145" s="409"/>
      <c r="D145" s="410" t="s">
        <v>1122</v>
      </c>
      <c r="E145" s="409" t="s">
        <v>625</v>
      </c>
      <c r="F145" s="405">
        <v>0.15</v>
      </c>
      <c r="G145" s="205"/>
      <c r="H145" s="205"/>
    </row>
    <row r="146" spans="2:8">
      <c r="B146" s="408">
        <v>0</v>
      </c>
      <c r="C146" s="409"/>
      <c r="D146" s="410" t="s">
        <v>826</v>
      </c>
      <c r="E146" s="409" t="s">
        <v>625</v>
      </c>
      <c r="F146" s="405">
        <v>0.1575</v>
      </c>
      <c r="G146" s="205"/>
      <c r="H146" s="205"/>
    </row>
    <row r="147" spans="2:8">
      <c r="B147" s="408">
        <v>0</v>
      </c>
      <c r="C147" s="409"/>
      <c r="D147" s="410" t="s">
        <v>817</v>
      </c>
      <c r="E147" s="409" t="s">
        <v>818</v>
      </c>
      <c r="F147" s="405">
        <v>3.7499999999999999E-2</v>
      </c>
      <c r="G147" s="205"/>
      <c r="H147" s="205"/>
    </row>
    <row r="148" spans="2:8">
      <c r="B148" s="408">
        <v>67</v>
      </c>
      <c r="C148" s="409"/>
      <c r="D148" s="410" t="s">
        <v>827</v>
      </c>
      <c r="E148" s="409" t="s">
        <v>296</v>
      </c>
      <c r="F148" s="405">
        <v>0.11</v>
      </c>
      <c r="G148" s="205"/>
      <c r="H148" s="205"/>
    </row>
    <row r="149" spans="2:8" ht="13.9" customHeight="1">
      <c r="B149" s="408">
        <v>68</v>
      </c>
      <c r="C149" s="409"/>
      <c r="D149" s="410" t="s">
        <v>1641</v>
      </c>
      <c r="E149" s="409" t="s">
        <v>811</v>
      </c>
      <c r="F149" s="405">
        <v>2</v>
      </c>
      <c r="G149" s="205"/>
      <c r="H149" s="205"/>
    </row>
    <row r="150" spans="2:8" ht="13.5">
      <c r="B150" s="403">
        <v>0</v>
      </c>
      <c r="C150" s="404"/>
      <c r="D150" s="407" t="s">
        <v>1123</v>
      </c>
      <c r="E150" s="404"/>
      <c r="F150" s="405"/>
      <c r="G150" s="205"/>
      <c r="H150" s="205"/>
    </row>
    <row r="151" spans="2:8">
      <c r="B151" s="408">
        <v>69</v>
      </c>
      <c r="C151" s="409"/>
      <c r="D151" s="410" t="s">
        <v>1121</v>
      </c>
      <c r="E151" s="409" t="s">
        <v>625</v>
      </c>
      <c r="F151" s="405">
        <v>9.8000000000000004E-2</v>
      </c>
      <c r="G151" s="205"/>
      <c r="H151" s="205"/>
    </row>
    <row r="152" spans="2:8" ht="25.5">
      <c r="B152" s="408">
        <v>70</v>
      </c>
      <c r="C152" s="409"/>
      <c r="D152" s="410" t="s">
        <v>819</v>
      </c>
      <c r="E152" s="409" t="s">
        <v>296</v>
      </c>
      <c r="F152" s="405">
        <v>4</v>
      </c>
      <c r="G152" s="205"/>
      <c r="H152" s="205"/>
    </row>
    <row r="153" spans="2:8" ht="25.5">
      <c r="B153" s="408">
        <v>71</v>
      </c>
      <c r="C153" s="409"/>
      <c r="D153" s="410" t="s">
        <v>820</v>
      </c>
      <c r="E153" s="409" t="s">
        <v>821</v>
      </c>
      <c r="F153" s="405">
        <v>6.0000000000000001E-3</v>
      </c>
      <c r="G153" s="205"/>
      <c r="H153" s="205"/>
    </row>
    <row r="154" spans="2:8">
      <c r="B154" s="408">
        <v>0</v>
      </c>
      <c r="C154" s="409"/>
      <c r="D154" s="410" t="s">
        <v>822</v>
      </c>
      <c r="E154" s="409" t="s">
        <v>821</v>
      </c>
      <c r="F154" s="405">
        <v>6.8999999999999999E-3</v>
      </c>
      <c r="G154" s="205"/>
      <c r="H154" s="205"/>
    </row>
    <row r="155" spans="2:8" ht="25.5">
      <c r="B155" s="408">
        <v>0</v>
      </c>
      <c r="C155" s="409"/>
      <c r="D155" s="410" t="s">
        <v>823</v>
      </c>
      <c r="E155" s="409" t="s">
        <v>44</v>
      </c>
      <c r="F155" s="405">
        <v>1</v>
      </c>
      <c r="G155" s="205"/>
      <c r="H155" s="205"/>
    </row>
    <row r="156" spans="2:8">
      <c r="B156" s="408">
        <v>72</v>
      </c>
      <c r="C156" s="409"/>
      <c r="D156" s="410" t="s">
        <v>825</v>
      </c>
      <c r="E156" s="409" t="s">
        <v>625</v>
      </c>
      <c r="F156" s="405">
        <v>7.0000000000000001E-3</v>
      </c>
      <c r="G156" s="205"/>
      <c r="H156" s="205"/>
    </row>
    <row r="157" spans="2:8">
      <c r="B157" s="408">
        <v>0</v>
      </c>
      <c r="C157" s="409"/>
      <c r="D157" s="410" t="s">
        <v>826</v>
      </c>
      <c r="E157" s="409" t="s">
        <v>625</v>
      </c>
      <c r="F157" s="405">
        <v>7.3500000000000006E-3</v>
      </c>
      <c r="G157" s="205"/>
      <c r="H157" s="205"/>
    </row>
    <row r="158" spans="2:8">
      <c r="B158" s="408">
        <v>0</v>
      </c>
      <c r="C158" s="409"/>
      <c r="D158" s="410" t="s">
        <v>817</v>
      </c>
      <c r="E158" s="409" t="s">
        <v>818</v>
      </c>
      <c r="F158" s="405">
        <v>1.75E-3</v>
      </c>
      <c r="G158" s="205"/>
      <c r="H158" s="205"/>
    </row>
    <row r="159" spans="2:8">
      <c r="B159" s="408">
        <v>73</v>
      </c>
      <c r="C159" s="409"/>
      <c r="D159" s="410" t="s">
        <v>1122</v>
      </c>
      <c r="E159" s="409" t="s">
        <v>625</v>
      </c>
      <c r="F159" s="405">
        <v>0.15</v>
      </c>
      <c r="G159" s="205"/>
      <c r="H159" s="205"/>
    </row>
    <row r="160" spans="2:8">
      <c r="B160" s="408">
        <v>0</v>
      </c>
      <c r="C160" s="409"/>
      <c r="D160" s="410" t="s">
        <v>826</v>
      </c>
      <c r="E160" s="409" t="s">
        <v>625</v>
      </c>
      <c r="F160" s="405">
        <v>0.1575</v>
      </c>
      <c r="G160" s="205"/>
      <c r="H160" s="205"/>
    </row>
    <row r="161" spans="2:8">
      <c r="B161" s="408">
        <v>0</v>
      </c>
      <c r="C161" s="409"/>
      <c r="D161" s="410" t="s">
        <v>817</v>
      </c>
      <c r="E161" s="409" t="s">
        <v>818</v>
      </c>
      <c r="F161" s="405">
        <v>3.7499999999999999E-2</v>
      </c>
      <c r="G161" s="205"/>
      <c r="H161" s="205"/>
    </row>
    <row r="162" spans="2:8">
      <c r="B162" s="408">
        <v>74</v>
      </c>
      <c r="C162" s="409"/>
      <c r="D162" s="410" t="s">
        <v>827</v>
      </c>
      <c r="E162" s="409" t="s">
        <v>296</v>
      </c>
      <c r="F162" s="405">
        <v>0.11</v>
      </c>
      <c r="G162" s="205"/>
      <c r="H162" s="205"/>
    </row>
    <row r="163" spans="2:8" ht="25.5">
      <c r="B163" s="408">
        <v>75</v>
      </c>
      <c r="C163" s="409"/>
      <c r="D163" s="410" t="s">
        <v>1641</v>
      </c>
      <c r="E163" s="409" t="s">
        <v>811</v>
      </c>
      <c r="F163" s="405">
        <v>2</v>
      </c>
      <c r="G163" s="205"/>
      <c r="H163" s="205"/>
    </row>
    <row r="164" spans="2:8" ht="13.5">
      <c r="B164" s="403">
        <v>0</v>
      </c>
      <c r="C164" s="404"/>
      <c r="D164" s="407" t="s">
        <v>1124</v>
      </c>
      <c r="E164" s="404"/>
      <c r="F164" s="405"/>
      <c r="G164" s="205"/>
      <c r="H164" s="205"/>
    </row>
    <row r="165" spans="2:8">
      <c r="B165" s="408">
        <v>76</v>
      </c>
      <c r="C165" s="409"/>
      <c r="D165" s="410" t="s">
        <v>1121</v>
      </c>
      <c r="E165" s="409" t="s">
        <v>625</v>
      </c>
      <c r="F165" s="405">
        <v>0.64800000000000002</v>
      </c>
      <c r="G165" s="205"/>
      <c r="H165" s="205"/>
    </row>
    <row r="166" spans="2:8" ht="25.5">
      <c r="B166" s="408">
        <v>77</v>
      </c>
      <c r="C166" s="409"/>
      <c r="D166" s="410" t="s">
        <v>819</v>
      </c>
      <c r="E166" s="409" t="s">
        <v>296</v>
      </c>
      <c r="F166" s="405">
        <v>14</v>
      </c>
      <c r="G166" s="205"/>
      <c r="H166" s="205"/>
    </row>
    <row r="167" spans="2:8" ht="25.5">
      <c r="B167" s="408">
        <v>78</v>
      </c>
      <c r="C167" s="409"/>
      <c r="D167" s="410" t="s">
        <v>820</v>
      </c>
      <c r="E167" s="409" t="s">
        <v>821</v>
      </c>
      <c r="F167" s="405">
        <v>0.09</v>
      </c>
      <c r="G167" s="205"/>
      <c r="H167" s="205"/>
    </row>
    <row r="168" spans="2:8">
      <c r="B168" s="408">
        <v>0</v>
      </c>
      <c r="C168" s="409"/>
      <c r="D168" s="410" t="s">
        <v>822</v>
      </c>
      <c r="E168" s="409" t="s">
        <v>821</v>
      </c>
      <c r="F168" s="405">
        <v>0.10349999999999999</v>
      </c>
      <c r="G168" s="205"/>
      <c r="H168" s="205"/>
    </row>
    <row r="169" spans="2:8" ht="25.5">
      <c r="B169" s="408">
        <v>0</v>
      </c>
      <c r="C169" s="409"/>
      <c r="D169" s="410" t="s">
        <v>823</v>
      </c>
      <c r="E169" s="409" t="s">
        <v>44</v>
      </c>
      <c r="F169" s="405">
        <v>1</v>
      </c>
      <c r="G169" s="205"/>
      <c r="H169" s="205"/>
    </row>
    <row r="170" spans="2:8">
      <c r="B170" s="408">
        <v>79</v>
      </c>
      <c r="C170" s="409"/>
      <c r="D170" s="410" t="s">
        <v>825</v>
      </c>
      <c r="E170" s="409" t="s">
        <v>625</v>
      </c>
      <c r="F170" s="405">
        <v>1.4E-2</v>
      </c>
      <c r="G170" s="205"/>
      <c r="H170" s="205"/>
    </row>
    <row r="171" spans="2:8">
      <c r="B171" s="408">
        <v>0</v>
      </c>
      <c r="C171" s="409"/>
      <c r="D171" s="410" t="s">
        <v>826</v>
      </c>
      <c r="E171" s="409" t="s">
        <v>625</v>
      </c>
      <c r="F171" s="405">
        <v>1.4700000000000001E-2</v>
      </c>
      <c r="G171" s="205"/>
      <c r="H171" s="205"/>
    </row>
    <row r="172" spans="2:8">
      <c r="B172" s="408">
        <v>0</v>
      </c>
      <c r="C172" s="409"/>
      <c r="D172" s="410" t="s">
        <v>817</v>
      </c>
      <c r="E172" s="409" t="s">
        <v>818</v>
      </c>
      <c r="F172" s="405">
        <v>3.5000000000000001E-3</v>
      </c>
      <c r="G172" s="205"/>
      <c r="H172" s="205"/>
    </row>
    <row r="173" spans="2:8">
      <c r="B173" s="408">
        <v>80</v>
      </c>
      <c r="C173" s="409"/>
      <c r="D173" s="410" t="s">
        <v>1122</v>
      </c>
      <c r="E173" s="409" t="s">
        <v>625</v>
      </c>
      <c r="F173" s="405">
        <v>1.0999999999999999</v>
      </c>
      <c r="G173" s="205"/>
      <c r="H173" s="205"/>
    </row>
    <row r="174" spans="2:8">
      <c r="B174" s="408">
        <v>0</v>
      </c>
      <c r="C174" s="409"/>
      <c r="D174" s="410" t="s">
        <v>826</v>
      </c>
      <c r="E174" s="409" t="s">
        <v>625</v>
      </c>
      <c r="F174" s="405">
        <v>1.1549999999999998</v>
      </c>
      <c r="G174" s="205"/>
      <c r="H174" s="205"/>
    </row>
    <row r="175" spans="2:8">
      <c r="B175" s="408">
        <v>0</v>
      </c>
      <c r="C175" s="409"/>
      <c r="D175" s="410" t="s">
        <v>817</v>
      </c>
      <c r="E175" s="409" t="s">
        <v>818</v>
      </c>
      <c r="F175" s="405">
        <v>0.27499999999999997</v>
      </c>
      <c r="G175" s="205"/>
      <c r="H175" s="205"/>
    </row>
    <row r="176" spans="2:8">
      <c r="B176" s="408">
        <v>81</v>
      </c>
      <c r="C176" s="409"/>
      <c r="D176" s="410" t="s">
        <v>827</v>
      </c>
      <c r="E176" s="409" t="s">
        <v>296</v>
      </c>
      <c r="F176" s="405">
        <v>0.3</v>
      </c>
      <c r="G176" s="205"/>
      <c r="H176" s="205"/>
    </row>
    <row r="177" spans="2:8" ht="25.5">
      <c r="B177" s="408">
        <v>82</v>
      </c>
      <c r="C177" s="409"/>
      <c r="D177" s="410" t="s">
        <v>1641</v>
      </c>
      <c r="E177" s="409" t="s">
        <v>811</v>
      </c>
      <c r="F177" s="405">
        <v>4</v>
      </c>
      <c r="G177" s="205"/>
      <c r="H177" s="205"/>
    </row>
    <row r="178" spans="2:8" ht="13.5">
      <c r="B178" s="403">
        <v>0</v>
      </c>
      <c r="C178" s="404"/>
      <c r="D178" s="407" t="s">
        <v>1125</v>
      </c>
      <c r="E178" s="404"/>
      <c r="F178" s="405"/>
      <c r="G178" s="205"/>
      <c r="H178" s="205"/>
    </row>
    <row r="179" spans="2:8">
      <c r="B179" s="408">
        <v>83</v>
      </c>
      <c r="C179" s="409"/>
      <c r="D179" s="410" t="s">
        <v>1121</v>
      </c>
      <c r="E179" s="409" t="s">
        <v>625</v>
      </c>
      <c r="F179" s="405">
        <v>0.64800000000000002</v>
      </c>
      <c r="G179" s="205"/>
      <c r="H179" s="205"/>
    </row>
    <row r="180" spans="2:8" ht="25.5">
      <c r="B180" s="408">
        <v>84</v>
      </c>
      <c r="C180" s="409"/>
      <c r="D180" s="410" t="s">
        <v>819</v>
      </c>
      <c r="E180" s="409" t="s">
        <v>296</v>
      </c>
      <c r="F180" s="405">
        <v>14</v>
      </c>
      <c r="G180" s="205"/>
      <c r="H180" s="205"/>
    </row>
    <row r="181" spans="2:8" ht="25.5">
      <c r="B181" s="408">
        <v>85</v>
      </c>
      <c r="C181" s="409"/>
      <c r="D181" s="410" t="s">
        <v>820</v>
      </c>
      <c r="E181" s="409" t="s">
        <v>821</v>
      </c>
      <c r="F181" s="405">
        <v>0.09</v>
      </c>
      <c r="G181" s="205"/>
      <c r="H181" s="205"/>
    </row>
    <row r="182" spans="2:8">
      <c r="B182" s="408">
        <v>0</v>
      </c>
      <c r="C182" s="409"/>
      <c r="D182" s="410" t="s">
        <v>822</v>
      </c>
      <c r="E182" s="409" t="s">
        <v>821</v>
      </c>
      <c r="F182" s="405">
        <v>0.10349999999999999</v>
      </c>
      <c r="G182" s="205"/>
      <c r="H182" s="205"/>
    </row>
    <row r="183" spans="2:8" ht="25.5">
      <c r="B183" s="408">
        <v>0</v>
      </c>
      <c r="C183" s="409"/>
      <c r="D183" s="410" t="s">
        <v>823</v>
      </c>
      <c r="E183" s="409" t="s">
        <v>44</v>
      </c>
      <c r="F183" s="405">
        <v>1</v>
      </c>
      <c r="G183" s="205"/>
      <c r="H183" s="205"/>
    </row>
    <row r="184" spans="2:8">
      <c r="B184" s="408">
        <v>86</v>
      </c>
      <c r="C184" s="409"/>
      <c r="D184" s="410" t="s">
        <v>825</v>
      </c>
      <c r="E184" s="409" t="s">
        <v>625</v>
      </c>
      <c r="F184" s="405">
        <v>1.4E-2</v>
      </c>
      <c r="G184" s="205"/>
      <c r="H184" s="205"/>
    </row>
    <row r="185" spans="2:8">
      <c r="B185" s="408">
        <v>0</v>
      </c>
      <c r="C185" s="409"/>
      <c r="D185" s="410" t="s">
        <v>826</v>
      </c>
      <c r="E185" s="409" t="s">
        <v>625</v>
      </c>
      <c r="F185" s="405">
        <v>1.4700000000000001E-2</v>
      </c>
      <c r="G185" s="205"/>
      <c r="H185" s="205"/>
    </row>
    <row r="186" spans="2:8">
      <c r="B186" s="408">
        <v>0</v>
      </c>
      <c r="C186" s="409"/>
      <c r="D186" s="410" t="s">
        <v>817</v>
      </c>
      <c r="E186" s="409" t="s">
        <v>818</v>
      </c>
      <c r="F186" s="405">
        <v>3.5000000000000001E-3</v>
      </c>
      <c r="G186" s="205"/>
      <c r="H186" s="205"/>
    </row>
    <row r="187" spans="2:8">
      <c r="B187" s="408">
        <v>87</v>
      </c>
      <c r="C187" s="409"/>
      <c r="D187" s="410" t="s">
        <v>1122</v>
      </c>
      <c r="E187" s="409" t="s">
        <v>625</v>
      </c>
      <c r="F187" s="405">
        <v>1.0999999999999999</v>
      </c>
      <c r="G187" s="205"/>
      <c r="H187" s="205"/>
    </row>
    <row r="188" spans="2:8">
      <c r="B188" s="408">
        <v>0</v>
      </c>
      <c r="C188" s="409"/>
      <c r="D188" s="410" t="s">
        <v>1119</v>
      </c>
      <c r="E188" s="409" t="s">
        <v>625</v>
      </c>
      <c r="F188" s="405">
        <v>1.1549999999999998</v>
      </c>
      <c r="G188" s="205"/>
      <c r="H188" s="205"/>
    </row>
    <row r="189" spans="2:8">
      <c r="B189" s="408">
        <v>0</v>
      </c>
      <c r="C189" s="409"/>
      <c r="D189" s="410" t="s">
        <v>817</v>
      </c>
      <c r="E189" s="409" t="s">
        <v>818</v>
      </c>
      <c r="F189" s="405">
        <v>0.27499999999999997</v>
      </c>
      <c r="G189" s="205"/>
      <c r="H189" s="205"/>
    </row>
    <row r="190" spans="2:8" s="224" customFormat="1">
      <c r="B190" s="408">
        <v>88</v>
      </c>
      <c r="C190" s="409"/>
      <c r="D190" s="410" t="s">
        <v>827</v>
      </c>
      <c r="E190" s="409" t="s">
        <v>296</v>
      </c>
      <c r="F190" s="405">
        <v>0.3</v>
      </c>
      <c r="G190" s="223"/>
      <c r="H190" s="223"/>
    </row>
    <row r="191" spans="2:8" ht="25.5">
      <c r="B191" s="408">
        <v>89</v>
      </c>
      <c r="C191" s="409"/>
      <c r="D191" s="410" t="s">
        <v>1641</v>
      </c>
      <c r="E191" s="409" t="s">
        <v>811</v>
      </c>
      <c r="F191" s="405">
        <v>6</v>
      </c>
      <c r="G191" s="205"/>
      <c r="H191" s="205"/>
    </row>
    <row r="192" spans="2:8" ht="13.5">
      <c r="B192" s="414">
        <v>0</v>
      </c>
      <c r="C192" s="415"/>
      <c r="D192" s="416" t="s">
        <v>1402</v>
      </c>
      <c r="E192" s="415"/>
      <c r="F192" s="417"/>
      <c r="G192" s="205"/>
      <c r="H192" s="205"/>
    </row>
    <row r="193" spans="2:8">
      <c r="B193" s="414">
        <v>90</v>
      </c>
      <c r="C193" s="415"/>
      <c r="D193" s="418" t="s">
        <v>1403</v>
      </c>
      <c r="E193" s="415" t="s">
        <v>625</v>
      </c>
      <c r="F193" s="417">
        <v>18</v>
      </c>
      <c r="G193" s="205"/>
      <c r="H193" s="205"/>
    </row>
    <row r="194" spans="2:8">
      <c r="B194" s="414">
        <v>91</v>
      </c>
      <c r="C194" s="415"/>
      <c r="D194" s="418" t="s">
        <v>1121</v>
      </c>
      <c r="E194" s="415" t="s">
        <v>625</v>
      </c>
      <c r="F194" s="417">
        <v>7</v>
      </c>
      <c r="G194" s="205"/>
      <c r="H194" s="205"/>
    </row>
    <row r="195" spans="2:8" ht="25.5">
      <c r="B195" s="414">
        <v>92</v>
      </c>
      <c r="C195" s="415"/>
      <c r="D195" s="418" t="s">
        <v>819</v>
      </c>
      <c r="E195" s="415" t="s">
        <v>296</v>
      </c>
      <c r="F195" s="417">
        <v>24</v>
      </c>
      <c r="G195" s="205"/>
      <c r="H195" s="205"/>
    </row>
    <row r="196" spans="2:8" ht="25.5">
      <c r="B196" s="414">
        <v>93</v>
      </c>
      <c r="C196" s="415"/>
      <c r="D196" s="418" t="s">
        <v>820</v>
      </c>
      <c r="E196" s="415" t="s">
        <v>821</v>
      </c>
      <c r="F196" s="417">
        <v>1.1399999999999999</v>
      </c>
      <c r="G196" s="205"/>
      <c r="H196" s="205"/>
    </row>
    <row r="197" spans="2:8">
      <c r="B197" s="414">
        <v>0</v>
      </c>
      <c r="C197" s="415"/>
      <c r="D197" s="418" t="s">
        <v>822</v>
      </c>
      <c r="E197" s="415" t="s">
        <v>821</v>
      </c>
      <c r="F197" s="417">
        <v>1.3109999999999997</v>
      </c>
      <c r="G197" s="205"/>
      <c r="H197" s="205"/>
    </row>
    <row r="198" spans="2:8" ht="25.5">
      <c r="B198" s="414">
        <v>0</v>
      </c>
      <c r="C198" s="415"/>
      <c r="D198" s="418" t="s">
        <v>823</v>
      </c>
      <c r="E198" s="415" t="s">
        <v>44</v>
      </c>
      <c r="F198" s="417">
        <v>1</v>
      </c>
      <c r="G198" s="419"/>
      <c r="H198" s="205"/>
    </row>
    <row r="199" spans="2:8">
      <c r="B199" s="414">
        <v>94</v>
      </c>
      <c r="C199" s="415"/>
      <c r="D199" s="418" t="s">
        <v>1404</v>
      </c>
      <c r="E199" s="415" t="s">
        <v>625</v>
      </c>
      <c r="F199" s="417">
        <v>8.1</v>
      </c>
      <c r="G199" s="205"/>
      <c r="H199" s="205"/>
    </row>
    <row r="200" spans="2:8">
      <c r="B200" s="414">
        <v>0</v>
      </c>
      <c r="C200" s="415"/>
      <c r="D200" s="418" t="s">
        <v>1405</v>
      </c>
      <c r="E200" s="415" t="s">
        <v>625</v>
      </c>
      <c r="F200" s="417">
        <v>8.5050000000000008</v>
      </c>
      <c r="G200" s="205"/>
      <c r="H200" s="205"/>
    </row>
    <row r="201" spans="2:8">
      <c r="B201" s="414">
        <v>0</v>
      </c>
      <c r="C201" s="415"/>
      <c r="D201" s="418" t="s">
        <v>817</v>
      </c>
      <c r="E201" s="415" t="s">
        <v>818</v>
      </c>
      <c r="F201" s="417">
        <v>2.0249999999999999</v>
      </c>
      <c r="G201" s="205"/>
      <c r="H201" s="205"/>
    </row>
    <row r="202" spans="2:8" ht="13.5">
      <c r="B202" s="414">
        <v>0</v>
      </c>
      <c r="C202" s="415"/>
      <c r="D202" s="416" t="s">
        <v>1406</v>
      </c>
      <c r="E202" s="415"/>
      <c r="F202" s="417"/>
      <c r="G202" s="205"/>
      <c r="H202" s="205"/>
    </row>
    <row r="203" spans="2:8">
      <c r="B203" s="414">
        <v>95</v>
      </c>
      <c r="C203" s="415"/>
      <c r="D203" s="418" t="s">
        <v>1403</v>
      </c>
      <c r="E203" s="415" t="s">
        <v>625</v>
      </c>
      <c r="F203" s="417">
        <v>12.5</v>
      </c>
      <c r="G203" s="205"/>
      <c r="H203" s="205"/>
    </row>
    <row r="204" spans="2:8">
      <c r="B204" s="414">
        <v>96</v>
      </c>
      <c r="C204" s="415"/>
      <c r="D204" s="418" t="s">
        <v>1121</v>
      </c>
      <c r="E204" s="415" t="s">
        <v>625</v>
      </c>
      <c r="F204" s="417">
        <v>5</v>
      </c>
      <c r="G204" s="205"/>
      <c r="H204" s="420"/>
    </row>
    <row r="205" spans="2:8" ht="25.5">
      <c r="B205" s="414">
        <v>97</v>
      </c>
      <c r="C205" s="415"/>
      <c r="D205" s="418" t="s">
        <v>819</v>
      </c>
      <c r="E205" s="415" t="s">
        <v>296</v>
      </c>
      <c r="F205" s="417">
        <v>24</v>
      </c>
      <c r="G205" s="205"/>
      <c r="H205" s="205"/>
    </row>
    <row r="206" spans="2:8" ht="25.5">
      <c r="B206" s="414">
        <v>98</v>
      </c>
      <c r="C206" s="415"/>
      <c r="D206" s="418" t="s">
        <v>820</v>
      </c>
      <c r="E206" s="415" t="s">
        <v>821</v>
      </c>
      <c r="F206" s="417">
        <v>0.88</v>
      </c>
      <c r="G206" s="205"/>
      <c r="H206" s="205"/>
    </row>
    <row r="207" spans="2:8">
      <c r="B207" s="414">
        <v>0</v>
      </c>
      <c r="C207" s="415"/>
      <c r="D207" s="418" t="s">
        <v>822</v>
      </c>
      <c r="E207" s="415" t="s">
        <v>821</v>
      </c>
      <c r="F207" s="417">
        <v>1.012</v>
      </c>
      <c r="G207" s="205"/>
      <c r="H207" s="205"/>
    </row>
    <row r="208" spans="2:8" ht="25.5">
      <c r="B208" s="414">
        <v>0</v>
      </c>
      <c r="C208" s="415"/>
      <c r="D208" s="418" t="s">
        <v>823</v>
      </c>
      <c r="E208" s="415" t="s">
        <v>44</v>
      </c>
      <c r="F208" s="417">
        <v>1</v>
      </c>
      <c r="G208" s="205"/>
      <c r="H208" s="205"/>
    </row>
    <row r="209" spans="2:8">
      <c r="B209" s="414">
        <v>99</v>
      </c>
      <c r="C209" s="415"/>
      <c r="D209" s="418" t="s">
        <v>1404</v>
      </c>
      <c r="E209" s="415" t="s">
        <v>625</v>
      </c>
      <c r="F209" s="417">
        <v>6.1</v>
      </c>
      <c r="G209" s="205"/>
      <c r="H209" s="205"/>
    </row>
    <row r="210" spans="2:8">
      <c r="B210" s="414">
        <v>0</v>
      </c>
      <c r="C210" s="415"/>
      <c r="D210" s="418" t="s">
        <v>1405</v>
      </c>
      <c r="E210" s="415" t="s">
        <v>625</v>
      </c>
      <c r="F210" s="417">
        <v>6.4050000000000002</v>
      </c>
      <c r="G210" s="205"/>
      <c r="H210" s="205"/>
    </row>
    <row r="211" spans="2:8">
      <c r="B211" s="421">
        <v>0</v>
      </c>
      <c r="C211" s="422"/>
      <c r="D211" s="423" t="s">
        <v>817</v>
      </c>
      <c r="E211" s="422" t="s">
        <v>818</v>
      </c>
      <c r="F211" s="424">
        <v>1.5249999999999999</v>
      </c>
    </row>
    <row r="212" spans="2:8" ht="13.5">
      <c r="B212" s="403">
        <v>0</v>
      </c>
      <c r="C212" s="404"/>
      <c r="D212" s="416" t="s">
        <v>1547</v>
      </c>
      <c r="E212" s="415"/>
      <c r="F212" s="417"/>
    </row>
    <row r="213" spans="2:8">
      <c r="B213" s="403">
        <v>100</v>
      </c>
      <c r="C213" s="404"/>
      <c r="D213" s="418" t="s">
        <v>1403</v>
      </c>
      <c r="E213" s="415" t="s">
        <v>625</v>
      </c>
      <c r="F213" s="417">
        <v>17</v>
      </c>
    </row>
    <row r="214" spans="2:8">
      <c r="B214" s="403">
        <v>101</v>
      </c>
      <c r="C214" s="404"/>
      <c r="D214" s="418" t="s">
        <v>1121</v>
      </c>
      <c r="E214" s="415" t="s">
        <v>625</v>
      </c>
      <c r="F214" s="417">
        <v>7</v>
      </c>
    </row>
    <row r="215" spans="2:8" ht="25.5">
      <c r="B215" s="403">
        <v>102</v>
      </c>
      <c r="C215" s="404"/>
      <c r="D215" s="418" t="s">
        <v>819</v>
      </c>
      <c r="E215" s="415" t="s">
        <v>296</v>
      </c>
      <c r="F215" s="417">
        <v>70</v>
      </c>
    </row>
    <row r="216" spans="2:8" ht="25.5">
      <c r="B216" s="403">
        <v>103</v>
      </c>
      <c r="C216" s="404"/>
      <c r="D216" s="418" t="s">
        <v>820</v>
      </c>
      <c r="E216" s="415" t="s">
        <v>821</v>
      </c>
      <c r="F216" s="417">
        <v>1.115</v>
      </c>
    </row>
    <row r="217" spans="2:8">
      <c r="B217" s="403">
        <v>0</v>
      </c>
      <c r="C217" s="404"/>
      <c r="D217" s="418" t="s">
        <v>822</v>
      </c>
      <c r="E217" s="415" t="s">
        <v>821</v>
      </c>
      <c r="F217" s="417">
        <v>1.2822499999999999</v>
      </c>
    </row>
    <row r="218" spans="2:8" ht="25.5">
      <c r="B218" s="403">
        <v>0</v>
      </c>
      <c r="C218" s="404"/>
      <c r="D218" s="418" t="s">
        <v>823</v>
      </c>
      <c r="E218" s="415" t="s">
        <v>44</v>
      </c>
      <c r="F218" s="417">
        <v>1</v>
      </c>
    </row>
    <row r="219" spans="2:8">
      <c r="B219" s="403">
        <v>104</v>
      </c>
      <c r="C219" s="404"/>
      <c r="D219" s="418" t="s">
        <v>1404</v>
      </c>
      <c r="E219" s="415" t="s">
        <v>625</v>
      </c>
      <c r="F219" s="417">
        <v>11.8</v>
      </c>
    </row>
    <row r="220" spans="2:8">
      <c r="B220" s="403">
        <v>0</v>
      </c>
      <c r="C220" s="404"/>
      <c r="D220" s="418" t="s">
        <v>1405</v>
      </c>
      <c r="E220" s="415" t="s">
        <v>625</v>
      </c>
      <c r="F220" s="417">
        <v>12.39</v>
      </c>
    </row>
    <row r="221" spans="2:8">
      <c r="B221" s="403">
        <v>0</v>
      </c>
      <c r="C221" s="404"/>
      <c r="D221" s="418" t="s">
        <v>817</v>
      </c>
      <c r="E221" s="415" t="s">
        <v>818</v>
      </c>
      <c r="F221" s="417">
        <v>2.95</v>
      </c>
    </row>
    <row r="222" spans="2:8" ht="15" customHeight="1">
      <c r="B222" s="403">
        <v>105</v>
      </c>
      <c r="C222" s="404"/>
      <c r="D222" s="418" t="s">
        <v>839</v>
      </c>
      <c r="E222" s="415" t="s">
        <v>821</v>
      </c>
      <c r="F222" s="417">
        <v>1.86</v>
      </c>
    </row>
    <row r="223" spans="2:8" ht="25.5">
      <c r="B223" s="403">
        <v>0</v>
      </c>
      <c r="C223" s="404"/>
      <c r="D223" s="418" t="s">
        <v>840</v>
      </c>
      <c r="E223" s="415" t="s">
        <v>821</v>
      </c>
      <c r="F223" s="417">
        <v>2.0460000000000003</v>
      </c>
    </row>
    <row r="224" spans="2:8" ht="25.5">
      <c r="B224" s="403">
        <v>0</v>
      </c>
      <c r="C224" s="404"/>
      <c r="D224" s="418" t="s">
        <v>841</v>
      </c>
      <c r="E224" s="415" t="s">
        <v>44</v>
      </c>
      <c r="F224" s="417">
        <v>1</v>
      </c>
    </row>
    <row r="225" spans="2:8">
      <c r="B225" s="403">
        <v>106</v>
      </c>
      <c r="C225" s="404"/>
      <c r="D225" s="418" t="s">
        <v>1548</v>
      </c>
      <c r="E225" s="415" t="s">
        <v>19</v>
      </c>
      <c r="F225" s="417">
        <v>35</v>
      </c>
    </row>
    <row r="226" spans="2:8">
      <c r="B226" s="403"/>
      <c r="C226" s="404"/>
      <c r="D226" s="425"/>
      <c r="E226" s="426"/>
      <c r="F226" s="427"/>
    </row>
    <row r="227" spans="2:8">
      <c r="B227" s="428"/>
      <c r="C227" s="428"/>
      <c r="D227" s="429"/>
      <c r="E227" s="429" t="s">
        <v>5</v>
      </c>
      <c r="F227" s="429"/>
    </row>
    <row r="233" spans="2:8" s="93" customFormat="1" ht="12.75" customHeight="1">
      <c r="C233" s="200" t="str">
        <f>'1,1'!C22</f>
        <v>Piezīmes:</v>
      </c>
    </row>
    <row r="234" spans="2:8" s="93" customFormat="1" ht="45" customHeight="1">
      <c r="B234"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34" s="802"/>
      <c r="D234" s="802"/>
      <c r="E234" s="802"/>
      <c r="F234" s="802"/>
      <c r="G234" s="802"/>
      <c r="H234" s="802"/>
    </row>
  </sheetData>
  <mergeCells count="11">
    <mergeCell ref="B234:H234"/>
    <mergeCell ref="D3:H3"/>
    <mergeCell ref="D4:H4"/>
    <mergeCell ref="B1:D1"/>
    <mergeCell ref="B2:H2"/>
    <mergeCell ref="D5:H5"/>
    <mergeCell ref="B7:B8"/>
    <mergeCell ref="C7:C8"/>
    <mergeCell ref="D7:D8"/>
    <mergeCell ref="E7:E8"/>
    <mergeCell ref="F7:F8"/>
  </mergeCells>
  <conditionalFormatting sqref="F20:F22">
    <cfRule type="expression" dxfId="1"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148"/>
  <sheetViews>
    <sheetView showZeros="0" view="pageBreakPreview" topLeftCell="A127" zoomScale="80" zoomScaleNormal="100" zoomScaleSheetLayoutView="80" workbookViewId="0">
      <selection activeCell="D79" sqref="D79"/>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1,3</v>
      </c>
      <c r="F1" s="201"/>
      <c r="G1" s="201"/>
      <c r="H1" s="201"/>
    </row>
    <row r="2" spans="2:8" s="202" customFormat="1">
      <c r="B2" s="804" t="str">
        <f>D9</f>
        <v>Sienas, nesošās konstrukcijas</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12" t="s">
        <v>4</v>
      </c>
      <c r="C7" s="813"/>
      <c r="D7" s="815" t="s">
        <v>6</v>
      </c>
      <c r="E7" s="816" t="s">
        <v>7</v>
      </c>
      <c r="F7" s="812" t="s">
        <v>8</v>
      </c>
      <c r="G7" s="205"/>
      <c r="H7" s="205"/>
    </row>
    <row r="8" spans="2:8" ht="59.25" customHeight="1">
      <c r="B8" s="812"/>
      <c r="C8" s="814"/>
      <c r="D8" s="815"/>
      <c r="E8" s="816"/>
      <c r="F8" s="812"/>
      <c r="G8" s="205"/>
      <c r="H8" s="205"/>
    </row>
    <row r="9" spans="2:8">
      <c r="B9" s="430"/>
      <c r="C9" s="451">
        <v>0</v>
      </c>
      <c r="D9" s="452" t="s">
        <v>927</v>
      </c>
      <c r="E9" s="145"/>
      <c r="F9" s="431"/>
      <c r="G9" s="205"/>
      <c r="H9" s="205"/>
    </row>
    <row r="10" spans="2:8" ht="13.5">
      <c r="B10" s="453">
        <v>0</v>
      </c>
      <c r="C10" s="454"/>
      <c r="D10" s="455" t="s">
        <v>838</v>
      </c>
      <c r="E10" s="454"/>
      <c r="F10" s="456"/>
      <c r="G10" s="205"/>
      <c r="H10" s="205"/>
    </row>
    <row r="11" spans="2:8" ht="15" customHeight="1">
      <c r="B11" s="453">
        <v>1</v>
      </c>
      <c r="C11" s="454"/>
      <c r="D11" s="457" t="s">
        <v>839</v>
      </c>
      <c r="E11" s="454" t="s">
        <v>821</v>
      </c>
      <c r="F11" s="458">
        <v>33.880000000000003</v>
      </c>
      <c r="G11" s="205"/>
      <c r="H11" s="205"/>
    </row>
    <row r="12" spans="2:8" ht="25.5">
      <c r="B12" s="453">
        <v>0</v>
      </c>
      <c r="C12" s="454"/>
      <c r="D12" s="457" t="s">
        <v>840</v>
      </c>
      <c r="E12" s="454" t="s">
        <v>821</v>
      </c>
      <c r="F12" s="458">
        <v>37.270000000000003</v>
      </c>
      <c r="G12" s="205"/>
      <c r="H12" s="205"/>
    </row>
    <row r="13" spans="2:8" ht="25.5">
      <c r="B13" s="453">
        <v>0</v>
      </c>
      <c r="C13" s="454"/>
      <c r="D13" s="457" t="s">
        <v>841</v>
      </c>
      <c r="E13" s="454" t="s">
        <v>44</v>
      </c>
      <c r="F13" s="458">
        <v>1</v>
      </c>
      <c r="G13" s="205"/>
      <c r="H13" s="205"/>
    </row>
    <row r="14" spans="2:8">
      <c r="B14" s="459" t="s">
        <v>1126</v>
      </c>
      <c r="C14" s="460"/>
      <c r="D14" s="461" t="s">
        <v>1642</v>
      </c>
      <c r="E14" s="460" t="s">
        <v>26</v>
      </c>
      <c r="F14" s="462">
        <v>110</v>
      </c>
      <c r="G14" s="205"/>
      <c r="H14" s="205"/>
    </row>
    <row r="15" spans="2:8">
      <c r="B15" s="459" t="s">
        <v>1127</v>
      </c>
      <c r="C15" s="460"/>
      <c r="D15" s="461" t="s">
        <v>1643</v>
      </c>
      <c r="E15" s="460" t="s">
        <v>26</v>
      </c>
      <c r="F15" s="462">
        <v>196</v>
      </c>
      <c r="G15" s="205"/>
      <c r="H15" s="205"/>
    </row>
    <row r="16" spans="2:8" ht="13.5">
      <c r="B16" s="463">
        <v>0</v>
      </c>
      <c r="C16" s="464"/>
      <c r="D16" s="466" t="s">
        <v>842</v>
      </c>
      <c r="E16" s="460"/>
      <c r="F16" s="462"/>
      <c r="G16" s="205"/>
      <c r="H16" s="205"/>
    </row>
    <row r="17" spans="2:8">
      <c r="B17" s="459">
        <v>2</v>
      </c>
      <c r="C17" s="460"/>
      <c r="D17" s="461" t="s">
        <v>843</v>
      </c>
      <c r="E17" s="460" t="s">
        <v>811</v>
      </c>
      <c r="F17" s="462">
        <v>4</v>
      </c>
      <c r="G17" s="205"/>
      <c r="H17" s="205"/>
    </row>
    <row r="18" spans="2:8" ht="25.5">
      <c r="B18" s="463">
        <v>3</v>
      </c>
      <c r="C18" s="464"/>
      <c r="D18" s="465" t="s">
        <v>819</v>
      </c>
      <c r="E18" s="464" t="s">
        <v>296</v>
      </c>
      <c r="F18" s="462">
        <v>88.2</v>
      </c>
      <c r="G18" s="205"/>
      <c r="H18" s="205"/>
    </row>
    <row r="19" spans="2:8">
      <c r="B19" s="453">
        <v>4</v>
      </c>
      <c r="C19" s="454"/>
      <c r="D19" s="457" t="s">
        <v>844</v>
      </c>
      <c r="E19" s="454" t="s">
        <v>821</v>
      </c>
      <c r="F19" s="458">
        <v>2.99</v>
      </c>
      <c r="G19" s="205"/>
      <c r="H19" s="205"/>
    </row>
    <row r="20" spans="2:8">
      <c r="B20" s="453">
        <v>0</v>
      </c>
      <c r="C20" s="454"/>
      <c r="D20" s="457" t="s">
        <v>822</v>
      </c>
      <c r="E20" s="454" t="s">
        <v>821</v>
      </c>
      <c r="F20" s="458">
        <v>3.4384999999999999</v>
      </c>
      <c r="G20" s="205"/>
      <c r="H20" s="205"/>
    </row>
    <row r="21" spans="2:8" ht="25.5">
      <c r="B21" s="463">
        <v>0</v>
      </c>
      <c r="C21" s="464"/>
      <c r="D21" s="465" t="s">
        <v>823</v>
      </c>
      <c r="E21" s="464" t="s">
        <v>44</v>
      </c>
      <c r="F21" s="462">
        <v>1</v>
      </c>
      <c r="G21" s="205"/>
      <c r="H21" s="205"/>
    </row>
    <row r="22" spans="2:8">
      <c r="B22" s="459">
        <v>5</v>
      </c>
      <c r="C22" s="460"/>
      <c r="D22" s="461" t="s">
        <v>845</v>
      </c>
      <c r="E22" s="460" t="s">
        <v>625</v>
      </c>
      <c r="F22" s="462">
        <v>13.3</v>
      </c>
      <c r="G22" s="205"/>
      <c r="H22" s="205"/>
    </row>
    <row r="23" spans="2:8">
      <c r="B23" s="459">
        <v>0</v>
      </c>
      <c r="C23" s="460"/>
      <c r="D23" s="461" t="s">
        <v>846</v>
      </c>
      <c r="E23" s="460" t="s">
        <v>625</v>
      </c>
      <c r="F23" s="462">
        <v>13.965000000000002</v>
      </c>
      <c r="G23" s="205"/>
      <c r="H23" s="205"/>
    </row>
    <row r="24" spans="2:8">
      <c r="B24" s="459">
        <v>0</v>
      </c>
      <c r="C24" s="460"/>
      <c r="D24" s="461" t="s">
        <v>817</v>
      </c>
      <c r="E24" s="460" t="s">
        <v>818</v>
      </c>
      <c r="F24" s="462">
        <v>3.3250000000000002</v>
      </c>
      <c r="G24" s="205"/>
      <c r="H24" s="205"/>
    </row>
    <row r="25" spans="2:8" ht="27">
      <c r="B25" s="463">
        <v>0</v>
      </c>
      <c r="C25" s="464"/>
      <c r="D25" s="466" t="s">
        <v>1407</v>
      </c>
      <c r="E25" s="460"/>
      <c r="F25" s="462"/>
      <c r="G25" s="205"/>
      <c r="H25" s="205"/>
    </row>
    <row r="26" spans="2:8" ht="14.45" customHeight="1">
      <c r="B26" s="463" t="s">
        <v>1408</v>
      </c>
      <c r="C26" s="464"/>
      <c r="D26" s="467" t="s">
        <v>839</v>
      </c>
      <c r="E26" s="468" t="s">
        <v>821</v>
      </c>
      <c r="F26" s="462">
        <v>3.52</v>
      </c>
      <c r="G26" s="205"/>
      <c r="H26" s="205"/>
    </row>
    <row r="27" spans="2:8" ht="25.5">
      <c r="B27" s="463">
        <v>0</v>
      </c>
      <c r="C27" s="464"/>
      <c r="D27" s="467" t="s">
        <v>840</v>
      </c>
      <c r="E27" s="468" t="s">
        <v>821</v>
      </c>
      <c r="F27" s="462">
        <v>3.8720000000000003</v>
      </c>
      <c r="G27" s="205"/>
      <c r="H27" s="205"/>
    </row>
    <row r="28" spans="2:8" ht="25.5">
      <c r="B28" s="463">
        <v>0</v>
      </c>
      <c r="C28" s="464"/>
      <c r="D28" s="467" t="s">
        <v>841</v>
      </c>
      <c r="E28" s="468" t="s">
        <v>44</v>
      </c>
      <c r="F28" s="462">
        <v>1</v>
      </c>
      <c r="G28" s="205"/>
      <c r="H28" s="205"/>
    </row>
    <row r="29" spans="2:8">
      <c r="B29" s="459" t="s">
        <v>1409</v>
      </c>
      <c r="C29" s="460"/>
      <c r="D29" s="467" t="s">
        <v>1410</v>
      </c>
      <c r="E29" s="468" t="s">
        <v>625</v>
      </c>
      <c r="F29" s="462">
        <v>0.1</v>
      </c>
      <c r="G29" s="205"/>
      <c r="H29" s="205"/>
    </row>
    <row r="30" spans="2:8">
      <c r="B30" s="459">
        <v>0</v>
      </c>
      <c r="C30" s="460"/>
      <c r="D30" s="467" t="s">
        <v>1411</v>
      </c>
      <c r="E30" s="468" t="s">
        <v>625</v>
      </c>
      <c r="F30" s="462">
        <v>0.10500000000000001</v>
      </c>
      <c r="G30" s="205"/>
      <c r="H30" s="205"/>
    </row>
    <row r="31" spans="2:8">
      <c r="B31" s="459">
        <v>0</v>
      </c>
      <c r="C31" s="460"/>
      <c r="D31" s="467" t="s">
        <v>817</v>
      </c>
      <c r="E31" s="468" t="s">
        <v>818</v>
      </c>
      <c r="F31" s="462">
        <v>2.5000000000000001E-2</v>
      </c>
      <c r="G31" s="205"/>
      <c r="H31" s="205"/>
    </row>
    <row r="32" spans="2:8" ht="27">
      <c r="B32" s="463">
        <v>0</v>
      </c>
      <c r="C32" s="464"/>
      <c r="D32" s="466" t="s">
        <v>847</v>
      </c>
      <c r="E32" s="464"/>
      <c r="F32" s="462"/>
      <c r="G32" s="205"/>
      <c r="H32" s="205"/>
    </row>
    <row r="33" spans="2:8" ht="25.5">
      <c r="B33" s="459">
        <v>6</v>
      </c>
      <c r="C33" s="460"/>
      <c r="D33" s="461" t="s">
        <v>848</v>
      </c>
      <c r="E33" s="460" t="s">
        <v>811</v>
      </c>
      <c r="F33" s="462">
        <v>1</v>
      </c>
      <c r="G33" s="205"/>
      <c r="H33" s="205"/>
    </row>
    <row r="34" spans="2:8" ht="25.5">
      <c r="B34" s="459">
        <v>7</v>
      </c>
      <c r="C34" s="460"/>
      <c r="D34" s="461" t="s">
        <v>849</v>
      </c>
      <c r="E34" s="460" t="s">
        <v>811</v>
      </c>
      <c r="F34" s="462">
        <v>1</v>
      </c>
      <c r="G34" s="205"/>
      <c r="H34" s="205"/>
    </row>
    <row r="35" spans="2:8" ht="25.5">
      <c r="B35" s="459">
        <v>8</v>
      </c>
      <c r="C35" s="460"/>
      <c r="D35" s="461" t="s">
        <v>850</v>
      </c>
      <c r="E35" s="460" t="s">
        <v>811</v>
      </c>
      <c r="F35" s="462">
        <v>1</v>
      </c>
      <c r="G35" s="205"/>
      <c r="H35" s="205"/>
    </row>
    <row r="36" spans="2:8" ht="25.5">
      <c r="B36" s="459">
        <v>9</v>
      </c>
      <c r="C36" s="460"/>
      <c r="D36" s="461" t="s">
        <v>851</v>
      </c>
      <c r="E36" s="460" t="s">
        <v>811</v>
      </c>
      <c r="F36" s="462">
        <v>1</v>
      </c>
      <c r="G36" s="205"/>
      <c r="H36" s="205"/>
    </row>
    <row r="37" spans="2:8" ht="25.5">
      <c r="B37" s="459">
        <v>10</v>
      </c>
      <c r="C37" s="460"/>
      <c r="D37" s="461" t="s">
        <v>852</v>
      </c>
      <c r="E37" s="460" t="s">
        <v>811</v>
      </c>
      <c r="F37" s="462">
        <v>1</v>
      </c>
      <c r="G37" s="205"/>
      <c r="H37" s="205"/>
    </row>
    <row r="38" spans="2:8" ht="25.5">
      <c r="B38" s="459">
        <v>11</v>
      </c>
      <c r="C38" s="460"/>
      <c r="D38" s="461" t="s">
        <v>853</v>
      </c>
      <c r="E38" s="460" t="s">
        <v>811</v>
      </c>
      <c r="F38" s="462">
        <v>1</v>
      </c>
      <c r="G38" s="205"/>
      <c r="H38" s="205"/>
    </row>
    <row r="39" spans="2:8" ht="25.5">
      <c r="B39" s="459">
        <v>12</v>
      </c>
      <c r="C39" s="460"/>
      <c r="D39" s="461" t="s">
        <v>854</v>
      </c>
      <c r="E39" s="460" t="s">
        <v>811</v>
      </c>
      <c r="F39" s="462">
        <v>1</v>
      </c>
      <c r="G39" s="205"/>
      <c r="H39" s="205"/>
    </row>
    <row r="40" spans="2:8" ht="25.5">
      <c r="B40" s="469">
        <v>13</v>
      </c>
      <c r="C40" s="470"/>
      <c r="D40" s="457" t="s">
        <v>855</v>
      </c>
      <c r="E40" s="470" t="s">
        <v>811</v>
      </c>
      <c r="F40" s="458">
        <v>1</v>
      </c>
      <c r="G40" s="205"/>
      <c r="H40" s="205"/>
    </row>
    <row r="41" spans="2:8" ht="25.5">
      <c r="B41" s="469">
        <v>14</v>
      </c>
      <c r="C41" s="471"/>
      <c r="D41" s="457" t="s">
        <v>1412</v>
      </c>
      <c r="E41" s="470" t="s">
        <v>811</v>
      </c>
      <c r="F41" s="458">
        <v>1</v>
      </c>
      <c r="G41" s="205"/>
      <c r="H41" s="205"/>
    </row>
    <row r="42" spans="2:8" ht="25.5">
      <c r="B42" s="469">
        <v>15</v>
      </c>
      <c r="C42" s="471"/>
      <c r="D42" s="457" t="s">
        <v>1413</v>
      </c>
      <c r="E42" s="470" t="s">
        <v>811</v>
      </c>
      <c r="F42" s="458">
        <v>1</v>
      </c>
      <c r="G42" s="205"/>
      <c r="H42" s="205"/>
    </row>
    <row r="43" spans="2:8" ht="25.5">
      <c r="B43" s="459">
        <v>16</v>
      </c>
      <c r="C43" s="460"/>
      <c r="D43" s="461" t="s">
        <v>856</v>
      </c>
      <c r="E43" s="460" t="s">
        <v>811</v>
      </c>
      <c r="F43" s="462">
        <v>1</v>
      </c>
      <c r="G43" s="205"/>
      <c r="H43" s="205"/>
    </row>
    <row r="44" spans="2:8" ht="25.5">
      <c r="B44" s="459">
        <v>17</v>
      </c>
      <c r="C44" s="460"/>
      <c r="D44" s="461" t="s">
        <v>857</v>
      </c>
      <c r="E44" s="460" t="s">
        <v>811</v>
      </c>
      <c r="F44" s="462">
        <v>1</v>
      </c>
      <c r="G44" s="205"/>
      <c r="H44" s="205"/>
    </row>
    <row r="45" spans="2:8" ht="25.5">
      <c r="B45" s="459">
        <v>18</v>
      </c>
      <c r="C45" s="460"/>
      <c r="D45" s="461" t="s">
        <v>858</v>
      </c>
      <c r="E45" s="460" t="s">
        <v>811</v>
      </c>
      <c r="F45" s="462">
        <v>1</v>
      </c>
      <c r="G45" s="205"/>
      <c r="H45" s="205"/>
    </row>
    <row r="46" spans="2:8" ht="25.5">
      <c r="B46" s="459">
        <v>19</v>
      </c>
      <c r="C46" s="460"/>
      <c r="D46" s="461" t="s">
        <v>859</v>
      </c>
      <c r="E46" s="460" t="s">
        <v>811</v>
      </c>
      <c r="F46" s="462">
        <v>1</v>
      </c>
      <c r="G46" s="205"/>
      <c r="H46" s="205"/>
    </row>
    <row r="47" spans="2:8" ht="25.5">
      <c r="B47" s="459">
        <v>20</v>
      </c>
      <c r="C47" s="460"/>
      <c r="D47" s="461" t="s">
        <v>860</v>
      </c>
      <c r="E47" s="460" t="s">
        <v>811</v>
      </c>
      <c r="F47" s="462">
        <v>1</v>
      </c>
      <c r="G47" s="205"/>
      <c r="H47" s="205"/>
    </row>
    <row r="48" spans="2:8" ht="25.5">
      <c r="B48" s="459">
        <v>21</v>
      </c>
      <c r="C48" s="460"/>
      <c r="D48" s="461" t="s">
        <v>861</v>
      </c>
      <c r="E48" s="460" t="s">
        <v>811</v>
      </c>
      <c r="F48" s="462">
        <v>1</v>
      </c>
      <c r="G48" s="205"/>
      <c r="H48" s="205"/>
    </row>
    <row r="49" spans="2:8" ht="25.5">
      <c r="B49" s="459">
        <v>22</v>
      </c>
      <c r="C49" s="460"/>
      <c r="D49" s="461" t="s">
        <v>862</v>
      </c>
      <c r="E49" s="460" t="s">
        <v>811</v>
      </c>
      <c r="F49" s="462">
        <v>1</v>
      </c>
      <c r="G49" s="205"/>
      <c r="H49" s="205"/>
    </row>
    <row r="50" spans="2:8" ht="25.5">
      <c r="B50" s="459">
        <v>23</v>
      </c>
      <c r="C50" s="460"/>
      <c r="D50" s="461" t="s">
        <v>863</v>
      </c>
      <c r="E50" s="460" t="s">
        <v>811</v>
      </c>
      <c r="F50" s="462">
        <v>1</v>
      </c>
      <c r="G50" s="205"/>
      <c r="H50" s="205"/>
    </row>
    <row r="51" spans="2:8" ht="25.5">
      <c r="B51" s="459">
        <v>24</v>
      </c>
      <c r="C51" s="460"/>
      <c r="D51" s="461" t="s">
        <v>864</v>
      </c>
      <c r="E51" s="460" t="s">
        <v>811</v>
      </c>
      <c r="F51" s="462">
        <v>1</v>
      </c>
      <c r="G51" s="205"/>
      <c r="H51" s="205"/>
    </row>
    <row r="52" spans="2:8" ht="25.5">
      <c r="B52" s="459">
        <v>25</v>
      </c>
      <c r="C52" s="460"/>
      <c r="D52" s="461" t="s">
        <v>865</v>
      </c>
      <c r="E52" s="460" t="s">
        <v>811</v>
      </c>
      <c r="F52" s="462">
        <v>1</v>
      </c>
      <c r="G52" s="205"/>
      <c r="H52" s="205"/>
    </row>
    <row r="53" spans="2:8" ht="25.5">
      <c r="B53" s="459">
        <v>26</v>
      </c>
      <c r="C53" s="460"/>
      <c r="D53" s="461" t="s">
        <v>866</v>
      </c>
      <c r="E53" s="460" t="s">
        <v>811</v>
      </c>
      <c r="F53" s="462">
        <v>1</v>
      </c>
      <c r="G53" s="205"/>
      <c r="H53" s="205"/>
    </row>
    <row r="54" spans="2:8" ht="25.5">
      <c r="B54" s="469">
        <v>27</v>
      </c>
      <c r="C54" s="470"/>
      <c r="D54" s="457" t="s">
        <v>867</v>
      </c>
      <c r="E54" s="470" t="s">
        <v>811</v>
      </c>
      <c r="F54" s="458">
        <v>1</v>
      </c>
      <c r="G54" s="205"/>
      <c r="H54" s="205"/>
    </row>
    <row r="55" spans="2:8" ht="25.5">
      <c r="B55" s="469">
        <v>28</v>
      </c>
      <c r="C55" s="470"/>
      <c r="D55" s="457" t="s">
        <v>868</v>
      </c>
      <c r="E55" s="470" t="s">
        <v>811</v>
      </c>
      <c r="F55" s="458">
        <v>1</v>
      </c>
      <c r="G55" s="205"/>
      <c r="H55" s="205"/>
    </row>
    <row r="56" spans="2:8" ht="25.5">
      <c r="B56" s="469">
        <v>29</v>
      </c>
      <c r="C56" s="470"/>
      <c r="D56" s="457" t="s">
        <v>1414</v>
      </c>
      <c r="E56" s="470" t="s">
        <v>811</v>
      </c>
      <c r="F56" s="458">
        <v>1</v>
      </c>
      <c r="G56" s="205"/>
      <c r="H56" s="205"/>
    </row>
    <row r="57" spans="2:8" ht="25.5">
      <c r="B57" s="459">
        <v>30</v>
      </c>
      <c r="C57" s="460"/>
      <c r="D57" s="461" t="s">
        <v>869</v>
      </c>
      <c r="E57" s="460" t="s">
        <v>811</v>
      </c>
      <c r="F57" s="462">
        <v>1</v>
      </c>
      <c r="G57" s="205"/>
      <c r="H57" s="205"/>
    </row>
    <row r="58" spans="2:8" ht="25.5">
      <c r="B58" s="459">
        <v>31</v>
      </c>
      <c r="C58" s="460"/>
      <c r="D58" s="461" t="s">
        <v>870</v>
      </c>
      <c r="E58" s="460" t="s">
        <v>811</v>
      </c>
      <c r="F58" s="462">
        <v>1</v>
      </c>
      <c r="G58" s="205"/>
      <c r="H58" s="205"/>
    </row>
    <row r="59" spans="2:8" ht="25.5">
      <c r="B59" s="459">
        <v>32</v>
      </c>
      <c r="C59" s="460"/>
      <c r="D59" s="461" t="s">
        <v>871</v>
      </c>
      <c r="E59" s="460" t="s">
        <v>811</v>
      </c>
      <c r="F59" s="462">
        <v>1</v>
      </c>
      <c r="G59" s="205"/>
      <c r="H59" s="205"/>
    </row>
    <row r="60" spans="2:8" ht="25.5">
      <c r="B60" s="459">
        <v>33</v>
      </c>
      <c r="C60" s="460"/>
      <c r="D60" s="461" t="s">
        <v>872</v>
      </c>
      <c r="E60" s="460" t="s">
        <v>811</v>
      </c>
      <c r="F60" s="462">
        <v>1</v>
      </c>
      <c r="G60" s="205"/>
      <c r="H60" s="205"/>
    </row>
    <row r="61" spans="2:8" ht="25.5">
      <c r="B61" s="459">
        <v>34</v>
      </c>
      <c r="C61" s="460"/>
      <c r="D61" s="461" t="s">
        <v>873</v>
      </c>
      <c r="E61" s="460" t="s">
        <v>811</v>
      </c>
      <c r="F61" s="462">
        <v>1</v>
      </c>
      <c r="G61" s="205"/>
      <c r="H61" s="205"/>
    </row>
    <row r="62" spans="2:8" ht="25.5">
      <c r="B62" s="459">
        <v>35</v>
      </c>
      <c r="C62" s="460"/>
      <c r="D62" s="461" t="s">
        <v>874</v>
      </c>
      <c r="E62" s="460" t="s">
        <v>811</v>
      </c>
      <c r="F62" s="462">
        <v>1</v>
      </c>
      <c r="G62" s="205"/>
      <c r="H62" s="205"/>
    </row>
    <row r="63" spans="2:8" ht="25.5">
      <c r="B63" s="459">
        <v>36</v>
      </c>
      <c r="C63" s="460"/>
      <c r="D63" s="461" t="s">
        <v>875</v>
      </c>
      <c r="E63" s="460" t="s">
        <v>811</v>
      </c>
      <c r="F63" s="462">
        <v>1</v>
      </c>
      <c r="G63" s="205"/>
      <c r="H63" s="205"/>
    </row>
    <row r="64" spans="2:8" ht="25.5">
      <c r="B64" s="459">
        <v>37</v>
      </c>
      <c r="C64" s="460"/>
      <c r="D64" s="461" t="s">
        <v>876</v>
      </c>
      <c r="E64" s="460" t="s">
        <v>811</v>
      </c>
      <c r="F64" s="462">
        <v>1</v>
      </c>
      <c r="G64" s="205"/>
      <c r="H64" s="205"/>
    </row>
    <row r="65" spans="2:8" ht="25.5">
      <c r="B65" s="459">
        <v>38</v>
      </c>
      <c r="C65" s="460"/>
      <c r="D65" s="461" t="s">
        <v>877</v>
      </c>
      <c r="E65" s="460" t="s">
        <v>811</v>
      </c>
      <c r="F65" s="462">
        <v>1</v>
      </c>
      <c r="G65" s="205"/>
      <c r="H65" s="205"/>
    </row>
    <row r="66" spans="2:8" ht="25.5">
      <c r="B66" s="459">
        <v>39</v>
      </c>
      <c r="C66" s="460"/>
      <c r="D66" s="461" t="s">
        <v>878</v>
      </c>
      <c r="E66" s="460" t="s">
        <v>811</v>
      </c>
      <c r="F66" s="462">
        <v>1</v>
      </c>
      <c r="G66" s="205"/>
      <c r="H66" s="205"/>
    </row>
    <row r="67" spans="2:8" ht="25.5">
      <c r="B67" s="459">
        <v>40</v>
      </c>
      <c r="C67" s="460"/>
      <c r="D67" s="461" t="s">
        <v>879</v>
      </c>
      <c r="E67" s="460" t="s">
        <v>811</v>
      </c>
      <c r="F67" s="462">
        <v>1</v>
      </c>
      <c r="G67" s="205"/>
      <c r="H67" s="205"/>
    </row>
    <row r="68" spans="2:8" ht="25.5">
      <c r="B68" s="459">
        <v>41</v>
      </c>
      <c r="C68" s="460"/>
      <c r="D68" s="461" t="s">
        <v>880</v>
      </c>
      <c r="E68" s="460" t="s">
        <v>811</v>
      </c>
      <c r="F68" s="462">
        <v>1</v>
      </c>
      <c r="G68" s="205"/>
      <c r="H68" s="205"/>
    </row>
    <row r="69" spans="2:8" ht="25.5">
      <c r="B69" s="459">
        <v>42</v>
      </c>
      <c r="C69" s="460"/>
      <c r="D69" s="461" t="s">
        <v>881</v>
      </c>
      <c r="E69" s="460" t="s">
        <v>811</v>
      </c>
      <c r="F69" s="462">
        <v>6</v>
      </c>
      <c r="G69" s="205"/>
      <c r="H69" s="205"/>
    </row>
    <row r="70" spans="2:8" ht="25.5">
      <c r="B70" s="459">
        <v>43</v>
      </c>
      <c r="C70" s="460"/>
      <c r="D70" s="461" t="s">
        <v>882</v>
      </c>
      <c r="E70" s="460" t="s">
        <v>811</v>
      </c>
      <c r="F70" s="462">
        <v>1</v>
      </c>
      <c r="G70" s="205"/>
      <c r="H70" s="205"/>
    </row>
    <row r="71" spans="2:8" ht="25.5">
      <c r="B71" s="459">
        <v>44</v>
      </c>
      <c r="C71" s="460"/>
      <c r="D71" s="461" t="s">
        <v>883</v>
      </c>
      <c r="E71" s="460" t="s">
        <v>811</v>
      </c>
      <c r="F71" s="462">
        <v>1</v>
      </c>
      <c r="G71" s="205"/>
      <c r="H71" s="205"/>
    </row>
    <row r="72" spans="2:8" ht="25.5">
      <c r="B72" s="459">
        <v>45</v>
      </c>
      <c r="C72" s="460"/>
      <c r="D72" s="461" t="s">
        <v>884</v>
      </c>
      <c r="E72" s="460" t="s">
        <v>811</v>
      </c>
      <c r="F72" s="462">
        <v>1</v>
      </c>
      <c r="G72" s="205"/>
      <c r="H72" s="205"/>
    </row>
    <row r="73" spans="2:8" ht="25.5">
      <c r="B73" s="459">
        <v>46</v>
      </c>
      <c r="C73" s="460"/>
      <c r="D73" s="461" t="s">
        <v>885</v>
      </c>
      <c r="E73" s="460" t="s">
        <v>811</v>
      </c>
      <c r="F73" s="462">
        <v>1</v>
      </c>
      <c r="G73" s="205"/>
      <c r="H73" s="205"/>
    </row>
    <row r="74" spans="2:8" ht="25.5">
      <c r="B74" s="459">
        <v>47</v>
      </c>
      <c r="C74" s="460"/>
      <c r="D74" s="461" t="s">
        <v>886</v>
      </c>
      <c r="E74" s="460" t="s">
        <v>811</v>
      </c>
      <c r="F74" s="462">
        <v>2</v>
      </c>
      <c r="G74" s="205"/>
      <c r="H74" s="205"/>
    </row>
    <row r="75" spans="2:8" ht="25.5">
      <c r="B75" s="469">
        <v>48</v>
      </c>
      <c r="C75" s="470"/>
      <c r="D75" s="457" t="s">
        <v>887</v>
      </c>
      <c r="E75" s="470" t="s">
        <v>811</v>
      </c>
      <c r="F75" s="458">
        <v>1</v>
      </c>
      <c r="G75" s="205"/>
      <c r="H75" s="205"/>
    </row>
    <row r="76" spans="2:8" ht="25.5">
      <c r="B76" s="459">
        <v>49</v>
      </c>
      <c r="C76" s="460"/>
      <c r="D76" s="461" t="s">
        <v>888</v>
      </c>
      <c r="E76" s="460" t="s">
        <v>811</v>
      </c>
      <c r="F76" s="462">
        <v>1</v>
      </c>
      <c r="G76" s="205"/>
      <c r="H76" s="205"/>
    </row>
    <row r="77" spans="2:8" ht="13.5">
      <c r="B77" s="463">
        <v>0</v>
      </c>
      <c r="C77" s="464"/>
      <c r="D77" s="466" t="s">
        <v>889</v>
      </c>
      <c r="E77" s="464"/>
      <c r="F77" s="462"/>
      <c r="G77" s="205"/>
      <c r="H77" s="205"/>
    </row>
    <row r="78" spans="2:8" ht="25.5">
      <c r="B78" s="459">
        <v>47</v>
      </c>
      <c r="C78" s="460"/>
      <c r="D78" s="461" t="s">
        <v>890</v>
      </c>
      <c r="E78" s="460" t="s">
        <v>811</v>
      </c>
      <c r="F78" s="462">
        <v>1</v>
      </c>
      <c r="G78" s="205"/>
      <c r="H78" s="205"/>
    </row>
    <row r="79" spans="2:8" ht="25.5">
      <c r="B79" s="459">
        <v>48</v>
      </c>
      <c r="C79" s="460"/>
      <c r="D79" s="461" t="s">
        <v>891</v>
      </c>
      <c r="E79" s="460" t="s">
        <v>811</v>
      </c>
      <c r="F79" s="462">
        <v>3</v>
      </c>
      <c r="G79" s="205"/>
      <c r="H79" s="205"/>
    </row>
    <row r="80" spans="2:8" ht="25.5">
      <c r="B80" s="459">
        <v>49</v>
      </c>
      <c r="C80" s="460"/>
      <c r="D80" s="461" t="s">
        <v>892</v>
      </c>
      <c r="E80" s="460" t="s">
        <v>811</v>
      </c>
      <c r="F80" s="462">
        <v>2</v>
      </c>
      <c r="G80" s="205"/>
      <c r="H80" s="205"/>
    </row>
    <row r="81" spans="2:8" ht="25.5">
      <c r="B81" s="459">
        <v>50</v>
      </c>
      <c r="C81" s="460"/>
      <c r="D81" s="461" t="s">
        <v>893</v>
      </c>
      <c r="E81" s="460" t="s">
        <v>811</v>
      </c>
      <c r="F81" s="462">
        <v>5</v>
      </c>
      <c r="G81" s="205"/>
      <c r="H81" s="205"/>
    </row>
    <row r="82" spans="2:8" ht="25.5">
      <c r="B82" s="459">
        <v>51</v>
      </c>
      <c r="C82" s="460"/>
      <c r="D82" s="461" t="s">
        <v>894</v>
      </c>
      <c r="E82" s="460" t="s">
        <v>811</v>
      </c>
      <c r="F82" s="462">
        <v>1</v>
      </c>
      <c r="G82" s="205"/>
      <c r="H82" s="205"/>
    </row>
    <row r="83" spans="2:8">
      <c r="B83" s="432">
        <v>0</v>
      </c>
      <c r="C83" s="472"/>
      <c r="D83" s="433" t="s">
        <v>895</v>
      </c>
      <c r="E83" s="434"/>
      <c r="F83" s="435"/>
      <c r="G83" s="205"/>
      <c r="H83" s="205"/>
    </row>
    <row r="84" spans="2:8" ht="25.5">
      <c r="B84" s="436">
        <v>52</v>
      </c>
      <c r="C84" s="437"/>
      <c r="D84" s="438" t="s">
        <v>896</v>
      </c>
      <c r="E84" s="434" t="s">
        <v>296</v>
      </c>
      <c r="F84" s="435">
        <v>2031</v>
      </c>
      <c r="G84" s="205"/>
      <c r="H84" s="205"/>
    </row>
    <row r="85" spans="2:8" ht="63.75">
      <c r="B85" s="432">
        <v>53</v>
      </c>
      <c r="C85" s="437"/>
      <c r="D85" s="438" t="s">
        <v>1644</v>
      </c>
      <c r="E85" s="434" t="s">
        <v>296</v>
      </c>
      <c r="F85" s="435">
        <v>2031</v>
      </c>
      <c r="G85" s="205"/>
      <c r="H85" s="205"/>
    </row>
    <row r="86" spans="2:8" ht="38.25">
      <c r="B86" s="305">
        <v>54</v>
      </c>
      <c r="C86" s="473"/>
      <c r="D86" s="439" t="s">
        <v>897</v>
      </c>
      <c r="E86" s="29" t="s">
        <v>296</v>
      </c>
      <c r="F86" s="440">
        <v>340</v>
      </c>
      <c r="G86" s="205"/>
      <c r="H86" s="205"/>
    </row>
    <row r="87" spans="2:8">
      <c r="B87" s="432">
        <v>55</v>
      </c>
      <c r="C87" s="474"/>
      <c r="D87" s="438" t="s">
        <v>898</v>
      </c>
      <c r="E87" s="434" t="s">
        <v>296</v>
      </c>
      <c r="F87" s="435">
        <v>340</v>
      </c>
      <c r="G87" s="205"/>
      <c r="H87" s="205"/>
    </row>
    <row r="88" spans="2:8">
      <c r="B88" s="432">
        <v>0</v>
      </c>
      <c r="C88" s="474"/>
      <c r="D88" s="441" t="s">
        <v>899</v>
      </c>
      <c r="E88" s="434" t="s">
        <v>900</v>
      </c>
      <c r="F88" s="435">
        <v>23.8</v>
      </c>
      <c r="G88" s="205"/>
      <c r="H88" s="205"/>
    </row>
    <row r="89" spans="2:8">
      <c r="B89" s="432">
        <v>0</v>
      </c>
      <c r="C89" s="474"/>
      <c r="D89" s="441" t="s">
        <v>901</v>
      </c>
      <c r="E89" s="434" t="s">
        <v>900</v>
      </c>
      <c r="F89" s="435">
        <v>51</v>
      </c>
      <c r="G89" s="205"/>
      <c r="H89" s="205"/>
    </row>
    <row r="90" spans="2:8">
      <c r="B90" s="432">
        <v>0</v>
      </c>
      <c r="C90" s="474"/>
      <c r="D90" s="441" t="s">
        <v>902</v>
      </c>
      <c r="E90" s="434" t="s">
        <v>296</v>
      </c>
      <c r="F90" s="435">
        <v>374.00000000000006</v>
      </c>
      <c r="G90" s="205"/>
      <c r="H90" s="205"/>
    </row>
    <row r="91" spans="2:8">
      <c r="B91" s="432">
        <v>0</v>
      </c>
      <c r="C91" s="474"/>
      <c r="D91" s="441" t="s">
        <v>902</v>
      </c>
      <c r="E91" s="434" t="s">
        <v>296</v>
      </c>
      <c r="F91" s="435">
        <v>374.00000000000006</v>
      </c>
      <c r="G91" s="205"/>
      <c r="H91" s="205"/>
    </row>
    <row r="92" spans="2:8">
      <c r="B92" s="432">
        <v>0</v>
      </c>
      <c r="C92" s="472"/>
      <c r="D92" s="433" t="s">
        <v>903</v>
      </c>
      <c r="E92" s="434"/>
      <c r="F92" s="435"/>
      <c r="G92" s="205"/>
      <c r="H92" s="205"/>
    </row>
    <row r="93" spans="2:8" ht="25.5">
      <c r="B93" s="436">
        <v>56</v>
      </c>
      <c r="C93" s="437"/>
      <c r="D93" s="438" t="s">
        <v>896</v>
      </c>
      <c r="E93" s="434" t="s">
        <v>296</v>
      </c>
      <c r="F93" s="435">
        <v>1782</v>
      </c>
      <c r="G93" s="205"/>
      <c r="H93" s="205"/>
    </row>
    <row r="94" spans="2:8" ht="76.5">
      <c r="B94" s="432">
        <v>57</v>
      </c>
      <c r="C94" s="437"/>
      <c r="D94" s="438" t="s">
        <v>1645</v>
      </c>
      <c r="E94" s="434" t="s">
        <v>296</v>
      </c>
      <c r="F94" s="435">
        <v>1782</v>
      </c>
      <c r="G94" s="205"/>
      <c r="H94" s="205"/>
    </row>
    <row r="95" spans="2:8">
      <c r="B95" s="432">
        <v>0</v>
      </c>
      <c r="C95" s="472"/>
      <c r="D95" s="433" t="s">
        <v>904</v>
      </c>
      <c r="E95" s="434"/>
      <c r="F95" s="435"/>
      <c r="G95" s="205"/>
      <c r="H95" s="205"/>
    </row>
    <row r="96" spans="2:8">
      <c r="B96" s="432">
        <v>58</v>
      </c>
      <c r="C96" s="474"/>
      <c r="D96" s="438" t="s">
        <v>905</v>
      </c>
      <c r="E96" s="434" t="s">
        <v>625</v>
      </c>
      <c r="F96" s="435">
        <v>195.29999999999998</v>
      </c>
      <c r="G96" s="205"/>
      <c r="H96" s="205"/>
    </row>
    <row r="97" spans="2:8">
      <c r="B97" s="432">
        <v>0</v>
      </c>
      <c r="C97" s="474"/>
      <c r="D97" s="442" t="s">
        <v>906</v>
      </c>
      <c r="E97" s="434" t="s">
        <v>625</v>
      </c>
      <c r="F97" s="435">
        <v>181.62899999999999</v>
      </c>
      <c r="G97" s="205"/>
      <c r="H97" s="205"/>
    </row>
    <row r="98" spans="2:8">
      <c r="B98" s="432">
        <v>0</v>
      </c>
      <c r="C98" s="474"/>
      <c r="D98" s="442" t="s">
        <v>907</v>
      </c>
      <c r="E98" s="434" t="s">
        <v>625</v>
      </c>
      <c r="F98" s="435">
        <v>29.294999999999995</v>
      </c>
      <c r="G98" s="205"/>
      <c r="H98" s="205"/>
    </row>
    <row r="99" spans="2:8">
      <c r="B99" s="432">
        <v>0</v>
      </c>
      <c r="C99" s="474"/>
      <c r="D99" s="442" t="s">
        <v>908</v>
      </c>
      <c r="E99" s="434" t="s">
        <v>19</v>
      </c>
      <c r="F99" s="435">
        <v>2864.4</v>
      </c>
      <c r="G99" s="205"/>
      <c r="H99" s="205"/>
    </row>
    <row r="100" spans="2:8">
      <c r="B100" s="432">
        <v>0</v>
      </c>
      <c r="C100" s="472"/>
      <c r="D100" s="433" t="s">
        <v>909</v>
      </c>
      <c r="E100" s="434"/>
      <c r="F100" s="435"/>
      <c r="G100" s="205"/>
      <c r="H100" s="205"/>
    </row>
    <row r="101" spans="2:8">
      <c r="B101" s="432">
        <v>59</v>
      </c>
      <c r="C101" s="474"/>
      <c r="D101" s="438" t="s">
        <v>910</v>
      </c>
      <c r="E101" s="434" t="s">
        <v>625</v>
      </c>
      <c r="F101" s="435">
        <v>11.4</v>
      </c>
      <c r="G101" s="205"/>
      <c r="H101" s="205"/>
    </row>
    <row r="102" spans="2:8">
      <c r="B102" s="432">
        <v>0</v>
      </c>
      <c r="C102" s="474"/>
      <c r="D102" s="442" t="s">
        <v>911</v>
      </c>
      <c r="E102" s="434" t="s">
        <v>625</v>
      </c>
      <c r="F102" s="435">
        <v>10.602</v>
      </c>
      <c r="G102" s="205"/>
      <c r="H102" s="205"/>
    </row>
    <row r="103" spans="2:8">
      <c r="B103" s="432">
        <v>0</v>
      </c>
      <c r="C103" s="474"/>
      <c r="D103" s="442" t="s">
        <v>907</v>
      </c>
      <c r="E103" s="434" t="s">
        <v>625</v>
      </c>
      <c r="F103" s="435">
        <v>1.71</v>
      </c>
      <c r="G103" s="205"/>
      <c r="H103" s="205"/>
    </row>
    <row r="104" spans="2:8">
      <c r="B104" s="432">
        <v>0</v>
      </c>
      <c r="C104" s="474"/>
      <c r="D104" s="442" t="s">
        <v>908</v>
      </c>
      <c r="E104" s="434" t="s">
        <v>19</v>
      </c>
      <c r="F104" s="435">
        <v>167.20000000000002</v>
      </c>
      <c r="G104" s="205"/>
      <c r="H104" s="205"/>
    </row>
    <row r="105" spans="2:8">
      <c r="B105" s="432">
        <v>0</v>
      </c>
      <c r="C105" s="472"/>
      <c r="D105" s="433" t="s">
        <v>912</v>
      </c>
      <c r="E105" s="434"/>
      <c r="F105" s="435"/>
      <c r="G105" s="205"/>
      <c r="H105" s="205"/>
    </row>
    <row r="106" spans="2:8" ht="38.25">
      <c r="B106" s="305">
        <v>60</v>
      </c>
      <c r="C106" s="473"/>
      <c r="D106" s="439" t="s">
        <v>913</v>
      </c>
      <c r="E106" s="29" t="s">
        <v>296</v>
      </c>
      <c r="F106" s="440">
        <v>534</v>
      </c>
      <c r="G106" s="205"/>
      <c r="H106" s="205"/>
    </row>
    <row r="107" spans="2:8" ht="25.5">
      <c r="B107" s="432">
        <v>61</v>
      </c>
      <c r="C107" s="474"/>
      <c r="D107" s="438" t="s">
        <v>914</v>
      </c>
      <c r="E107" s="434" t="s">
        <v>296</v>
      </c>
      <c r="F107" s="435">
        <v>534</v>
      </c>
      <c r="G107" s="205"/>
      <c r="H107" s="205"/>
    </row>
    <row r="108" spans="2:8">
      <c r="B108" s="432">
        <v>0</v>
      </c>
      <c r="C108" s="474"/>
      <c r="D108" s="441" t="s">
        <v>915</v>
      </c>
      <c r="E108" s="434" t="s">
        <v>296</v>
      </c>
      <c r="F108" s="435">
        <v>560.70000000000005</v>
      </c>
      <c r="G108" s="205"/>
      <c r="H108" s="205"/>
    </row>
    <row r="109" spans="2:8">
      <c r="B109" s="432">
        <v>62</v>
      </c>
      <c r="C109" s="474"/>
      <c r="D109" s="438" t="s">
        <v>916</v>
      </c>
      <c r="E109" s="434" t="s">
        <v>296</v>
      </c>
      <c r="F109" s="435">
        <v>1068</v>
      </c>
      <c r="G109" s="205"/>
      <c r="H109" s="205"/>
    </row>
    <row r="110" spans="2:8">
      <c r="B110" s="432">
        <v>0</v>
      </c>
      <c r="C110" s="474"/>
      <c r="D110" s="441" t="s">
        <v>899</v>
      </c>
      <c r="E110" s="434" t="s">
        <v>900</v>
      </c>
      <c r="F110" s="435">
        <v>74.760000000000005</v>
      </c>
      <c r="G110" s="205"/>
      <c r="H110" s="205"/>
    </row>
    <row r="111" spans="2:8">
      <c r="B111" s="432">
        <v>0</v>
      </c>
      <c r="C111" s="474"/>
      <c r="D111" s="441" t="s">
        <v>901</v>
      </c>
      <c r="E111" s="434" t="s">
        <v>900</v>
      </c>
      <c r="F111" s="435">
        <v>160.19999999999999</v>
      </c>
      <c r="G111" s="205"/>
      <c r="H111" s="205"/>
    </row>
    <row r="112" spans="2:8">
      <c r="B112" s="432">
        <v>0</v>
      </c>
      <c r="C112" s="474"/>
      <c r="D112" s="441" t="s">
        <v>902</v>
      </c>
      <c r="E112" s="434" t="s">
        <v>296</v>
      </c>
      <c r="F112" s="435">
        <v>1174.8000000000002</v>
      </c>
      <c r="G112" s="205"/>
      <c r="H112" s="205"/>
    </row>
    <row r="113" spans="2:8">
      <c r="B113" s="432">
        <v>0</v>
      </c>
      <c r="C113" s="474"/>
      <c r="D113" s="441" t="s">
        <v>902</v>
      </c>
      <c r="E113" s="434" t="s">
        <v>296</v>
      </c>
      <c r="F113" s="435">
        <v>1174.8000000000002</v>
      </c>
      <c r="G113" s="205"/>
      <c r="H113" s="205"/>
    </row>
    <row r="114" spans="2:8">
      <c r="B114" s="432">
        <v>0</v>
      </c>
      <c r="C114" s="472"/>
      <c r="D114" s="433" t="s">
        <v>917</v>
      </c>
      <c r="E114" s="434"/>
      <c r="F114" s="435"/>
      <c r="G114" s="205"/>
      <c r="H114" s="205"/>
    </row>
    <row r="115" spans="2:8" ht="38.25">
      <c r="B115" s="305">
        <v>63</v>
      </c>
      <c r="C115" s="473"/>
      <c r="D115" s="439" t="s">
        <v>913</v>
      </c>
      <c r="E115" s="29" t="s">
        <v>296</v>
      </c>
      <c r="F115" s="440">
        <v>426</v>
      </c>
      <c r="G115" s="205"/>
      <c r="H115" s="205"/>
    </row>
    <row r="116" spans="2:8" ht="25.5">
      <c r="B116" s="432">
        <v>64</v>
      </c>
      <c r="C116" s="474"/>
      <c r="D116" s="438" t="s">
        <v>1646</v>
      </c>
      <c r="E116" s="434" t="s">
        <v>296</v>
      </c>
      <c r="F116" s="435">
        <v>426</v>
      </c>
      <c r="G116" s="205"/>
      <c r="H116" s="205"/>
    </row>
    <row r="117" spans="2:8">
      <c r="B117" s="432">
        <v>0</v>
      </c>
      <c r="C117" s="474"/>
      <c r="D117" s="441" t="s">
        <v>1647</v>
      </c>
      <c r="E117" s="434" t="s">
        <v>296</v>
      </c>
      <c r="F117" s="435">
        <v>447.3</v>
      </c>
      <c r="G117" s="205"/>
      <c r="H117" s="205"/>
    </row>
    <row r="118" spans="2:8">
      <c r="B118" s="432">
        <v>65</v>
      </c>
      <c r="C118" s="474"/>
      <c r="D118" s="438" t="s">
        <v>916</v>
      </c>
      <c r="E118" s="434" t="s">
        <v>296</v>
      </c>
      <c r="F118" s="435">
        <v>852</v>
      </c>
      <c r="G118" s="205"/>
      <c r="H118" s="205"/>
    </row>
    <row r="119" spans="2:8">
      <c r="B119" s="432">
        <v>0</v>
      </c>
      <c r="C119" s="474"/>
      <c r="D119" s="441" t="s">
        <v>899</v>
      </c>
      <c r="E119" s="434" t="s">
        <v>900</v>
      </c>
      <c r="F119" s="435">
        <v>59.640000000000008</v>
      </c>
      <c r="G119" s="205"/>
      <c r="H119" s="205"/>
    </row>
    <row r="120" spans="2:8">
      <c r="B120" s="432">
        <v>0</v>
      </c>
      <c r="C120" s="474"/>
      <c r="D120" s="441" t="s">
        <v>901</v>
      </c>
      <c r="E120" s="434" t="s">
        <v>900</v>
      </c>
      <c r="F120" s="435">
        <v>127.8</v>
      </c>
      <c r="G120" s="205"/>
      <c r="H120" s="205"/>
    </row>
    <row r="121" spans="2:8">
      <c r="B121" s="432">
        <v>0</v>
      </c>
      <c r="C121" s="474"/>
      <c r="D121" s="441" t="s">
        <v>918</v>
      </c>
      <c r="E121" s="434" t="s">
        <v>296</v>
      </c>
      <c r="F121" s="435">
        <v>937.2</v>
      </c>
      <c r="G121" s="205"/>
      <c r="H121" s="205"/>
    </row>
    <row r="122" spans="2:8">
      <c r="B122" s="432">
        <v>0</v>
      </c>
      <c r="C122" s="474"/>
      <c r="D122" s="441" t="s">
        <v>918</v>
      </c>
      <c r="E122" s="434" t="s">
        <v>296</v>
      </c>
      <c r="F122" s="435">
        <v>937.2</v>
      </c>
      <c r="G122" s="205"/>
      <c r="H122" s="205"/>
    </row>
    <row r="123" spans="2:8">
      <c r="B123" s="432">
        <v>0</v>
      </c>
      <c r="C123" s="472"/>
      <c r="D123" s="433" t="s">
        <v>919</v>
      </c>
      <c r="E123" s="434"/>
      <c r="F123" s="435"/>
      <c r="G123" s="205"/>
      <c r="H123" s="205"/>
    </row>
    <row r="124" spans="2:8" ht="38.25">
      <c r="B124" s="305">
        <v>66</v>
      </c>
      <c r="C124" s="473"/>
      <c r="D124" s="439" t="s">
        <v>920</v>
      </c>
      <c r="E124" s="29" t="s">
        <v>296</v>
      </c>
      <c r="F124" s="440">
        <v>70.099999999999994</v>
      </c>
      <c r="G124" s="205"/>
      <c r="H124" s="205"/>
    </row>
    <row r="125" spans="2:8" ht="25.5">
      <c r="B125" s="432">
        <v>67</v>
      </c>
      <c r="C125" s="474"/>
      <c r="D125" s="438" t="s">
        <v>1648</v>
      </c>
      <c r="E125" s="434" t="s">
        <v>296</v>
      </c>
      <c r="F125" s="435">
        <v>70.099999999999994</v>
      </c>
      <c r="G125" s="205"/>
      <c r="H125" s="205"/>
    </row>
    <row r="126" spans="2:8">
      <c r="B126" s="432">
        <v>0</v>
      </c>
      <c r="C126" s="474"/>
      <c r="D126" s="441" t="s">
        <v>1649</v>
      </c>
      <c r="E126" s="434" t="s">
        <v>296</v>
      </c>
      <c r="F126" s="435">
        <v>73.605000000000004</v>
      </c>
      <c r="G126" s="205"/>
      <c r="H126" s="205"/>
    </row>
    <row r="127" spans="2:8">
      <c r="B127" s="432">
        <v>68</v>
      </c>
      <c r="C127" s="474"/>
      <c r="D127" s="438" t="s">
        <v>916</v>
      </c>
      <c r="E127" s="434" t="s">
        <v>296</v>
      </c>
      <c r="F127" s="435">
        <v>140.19999999999999</v>
      </c>
      <c r="G127" s="205"/>
      <c r="H127" s="205"/>
    </row>
    <row r="128" spans="2:8">
      <c r="B128" s="432">
        <v>0</v>
      </c>
      <c r="C128" s="474"/>
      <c r="D128" s="441" t="s">
        <v>899</v>
      </c>
      <c r="E128" s="434" t="s">
        <v>900</v>
      </c>
      <c r="F128" s="435">
        <v>9.8140000000000001</v>
      </c>
      <c r="G128" s="205"/>
      <c r="H128" s="205"/>
    </row>
    <row r="129" spans="2:8">
      <c r="B129" s="432">
        <v>0</v>
      </c>
      <c r="C129" s="474"/>
      <c r="D129" s="441" t="s">
        <v>901</v>
      </c>
      <c r="E129" s="434" t="s">
        <v>900</v>
      </c>
      <c r="F129" s="435">
        <v>21.029999999999998</v>
      </c>
      <c r="G129" s="205"/>
      <c r="H129" s="205"/>
    </row>
    <row r="130" spans="2:8">
      <c r="B130" s="432">
        <v>0</v>
      </c>
      <c r="C130" s="474"/>
      <c r="D130" s="441" t="s">
        <v>918</v>
      </c>
      <c r="E130" s="434" t="s">
        <v>296</v>
      </c>
      <c r="F130" s="435">
        <v>154.22</v>
      </c>
      <c r="G130" s="205"/>
      <c r="H130" s="205"/>
    </row>
    <row r="131" spans="2:8" s="224" customFormat="1">
      <c r="B131" s="432">
        <v>0</v>
      </c>
      <c r="C131" s="474"/>
      <c r="D131" s="441" t="s">
        <v>918</v>
      </c>
      <c r="E131" s="434" t="s">
        <v>296</v>
      </c>
      <c r="F131" s="435">
        <v>154.22</v>
      </c>
      <c r="G131" s="223"/>
      <c r="H131" s="223"/>
    </row>
    <row r="132" spans="2:8">
      <c r="B132" s="432">
        <v>0</v>
      </c>
      <c r="C132" s="472"/>
      <c r="D132" s="433" t="s">
        <v>921</v>
      </c>
      <c r="E132" s="434"/>
      <c r="F132" s="435"/>
      <c r="G132" s="205"/>
      <c r="H132" s="205"/>
    </row>
    <row r="133" spans="2:8" ht="38.25">
      <c r="B133" s="305">
        <v>69</v>
      </c>
      <c r="C133" s="473"/>
      <c r="D133" s="439" t="s">
        <v>922</v>
      </c>
      <c r="E133" s="29" t="s">
        <v>296</v>
      </c>
      <c r="F133" s="440">
        <v>7</v>
      </c>
    </row>
    <row r="134" spans="2:8" ht="25.5">
      <c r="B134" s="432">
        <v>70</v>
      </c>
      <c r="C134" s="474"/>
      <c r="D134" s="438" t="s">
        <v>1648</v>
      </c>
      <c r="E134" s="434" t="s">
        <v>296</v>
      </c>
      <c r="F134" s="435">
        <v>7</v>
      </c>
    </row>
    <row r="135" spans="2:8">
      <c r="B135" s="432">
        <v>0</v>
      </c>
      <c r="C135" s="474"/>
      <c r="D135" s="441" t="s">
        <v>1650</v>
      </c>
      <c r="E135" s="434" t="s">
        <v>296</v>
      </c>
      <c r="F135" s="435">
        <v>7.3500000000000005</v>
      </c>
    </row>
    <row r="136" spans="2:8">
      <c r="B136" s="432">
        <v>71</v>
      </c>
      <c r="C136" s="474"/>
      <c r="D136" s="438" t="s">
        <v>923</v>
      </c>
      <c r="E136" s="434" t="s">
        <v>296</v>
      </c>
      <c r="F136" s="435">
        <v>14</v>
      </c>
    </row>
    <row r="137" spans="2:8">
      <c r="B137" s="432">
        <v>0</v>
      </c>
      <c r="C137" s="474"/>
      <c r="D137" s="441" t="s">
        <v>918</v>
      </c>
      <c r="E137" s="434" t="s">
        <v>296</v>
      </c>
      <c r="F137" s="435">
        <v>14.700000000000001</v>
      </c>
    </row>
    <row r="138" spans="2:8">
      <c r="B138" s="432">
        <v>0</v>
      </c>
      <c r="C138" s="474"/>
      <c r="D138" s="441" t="s">
        <v>899</v>
      </c>
      <c r="E138" s="434" t="s">
        <v>900</v>
      </c>
      <c r="F138" s="435">
        <v>2.2400000000000002</v>
      </c>
    </row>
    <row r="139" spans="2:8">
      <c r="B139" s="432">
        <v>0</v>
      </c>
      <c r="C139" s="472"/>
      <c r="D139" s="433" t="s">
        <v>924</v>
      </c>
      <c r="E139" s="434"/>
      <c r="F139" s="435"/>
    </row>
    <row r="140" spans="2:8">
      <c r="B140" s="432">
        <v>72</v>
      </c>
      <c r="C140" s="443"/>
      <c r="D140" s="444" t="s">
        <v>925</v>
      </c>
      <c r="E140" s="434" t="s">
        <v>296</v>
      </c>
      <c r="F140" s="435">
        <v>6</v>
      </c>
    </row>
    <row r="141" spans="2:8" ht="25.5">
      <c r="B141" s="432">
        <v>0</v>
      </c>
      <c r="C141" s="443"/>
      <c r="D141" s="445" t="s">
        <v>926</v>
      </c>
      <c r="E141" s="434" t="s">
        <v>296</v>
      </c>
      <c r="F141" s="435">
        <v>6</v>
      </c>
    </row>
    <row r="142" spans="2:8">
      <c r="B142" s="446"/>
      <c r="C142" s="447"/>
      <c r="D142" s="448"/>
      <c r="E142" s="449"/>
      <c r="F142" s="450"/>
    </row>
    <row r="143" spans="2:8">
      <c r="B143" s="136"/>
      <c r="C143" s="136"/>
      <c r="D143" s="137"/>
      <c r="E143" s="137" t="s">
        <v>5</v>
      </c>
      <c r="F143" s="137"/>
    </row>
    <row r="147" spans="2:8" s="93" customFormat="1" ht="12.75" customHeight="1">
      <c r="C147" s="200" t="str">
        <f>'1,1'!C22</f>
        <v>Piezīmes:</v>
      </c>
    </row>
    <row r="148" spans="2:8" s="93" customFormat="1" ht="45" customHeight="1">
      <c r="B148"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8" s="802"/>
      <c r="D148" s="802"/>
      <c r="E148" s="802"/>
      <c r="F148" s="802"/>
      <c r="G148" s="802"/>
      <c r="H148" s="802"/>
    </row>
  </sheetData>
  <mergeCells count="11">
    <mergeCell ref="B148:H148"/>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J23"/>
  <sheetViews>
    <sheetView showZeros="0" view="pageBreakPreview" zoomScale="80" zoomScaleNormal="100" zoomScaleSheetLayoutView="80" workbookViewId="0">
      <selection activeCell="D21" sqref="D21"/>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1,4</v>
      </c>
      <c r="F1" s="201"/>
      <c r="G1" s="201"/>
      <c r="H1" s="201"/>
    </row>
    <row r="2" spans="2:8" s="202" customFormat="1">
      <c r="B2" s="804" t="str">
        <f>D9</f>
        <v>Pārsegums</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6"/>
      <c r="D7" s="808" t="s">
        <v>6</v>
      </c>
      <c r="E7" s="809" t="s">
        <v>7</v>
      </c>
      <c r="F7" s="810" t="s">
        <v>8</v>
      </c>
      <c r="G7" s="204"/>
      <c r="H7" s="205"/>
    </row>
    <row r="8" spans="2:8" ht="59.25" customHeight="1">
      <c r="B8" s="805"/>
      <c r="C8" s="807"/>
      <c r="D8" s="808"/>
      <c r="E8" s="809"/>
      <c r="F8" s="810"/>
      <c r="G8" s="204"/>
      <c r="H8" s="205"/>
    </row>
    <row r="9" spans="2:8">
      <c r="B9" s="485"/>
      <c r="C9" s="486">
        <v>0</v>
      </c>
      <c r="D9" s="206" t="s">
        <v>933</v>
      </c>
      <c r="E9" s="230"/>
      <c r="F9" s="487"/>
      <c r="G9" s="204"/>
      <c r="H9" s="205"/>
    </row>
    <row r="10" spans="2:8" ht="13.5">
      <c r="B10" s="488">
        <v>0</v>
      </c>
      <c r="C10" s="477"/>
      <c r="D10" s="478" t="s">
        <v>928</v>
      </c>
      <c r="E10" s="477"/>
      <c r="F10" s="489"/>
      <c r="G10" s="204"/>
      <c r="H10" s="205"/>
    </row>
    <row r="11" spans="2:8" ht="25.5">
      <c r="B11" s="488">
        <v>1</v>
      </c>
      <c r="C11" s="477"/>
      <c r="D11" s="480" t="s">
        <v>929</v>
      </c>
      <c r="E11" s="477" t="s">
        <v>296</v>
      </c>
      <c r="F11" s="489">
        <v>756</v>
      </c>
      <c r="G11" s="204"/>
      <c r="H11" s="205"/>
    </row>
    <row r="12" spans="2:8" ht="25.5">
      <c r="B12" s="488">
        <v>2</v>
      </c>
      <c r="C12" s="477"/>
      <c r="D12" s="480" t="s">
        <v>930</v>
      </c>
      <c r="E12" s="477" t="s">
        <v>821</v>
      </c>
      <c r="F12" s="489">
        <v>0.98</v>
      </c>
      <c r="G12" s="204"/>
      <c r="H12" s="205"/>
    </row>
    <row r="13" spans="2:8">
      <c r="B13" s="488">
        <v>3</v>
      </c>
      <c r="C13" s="477"/>
      <c r="D13" s="480" t="s">
        <v>931</v>
      </c>
      <c r="E13" s="477" t="s">
        <v>625</v>
      </c>
      <c r="F13" s="489">
        <v>14</v>
      </c>
      <c r="G13" s="204"/>
      <c r="H13" s="205"/>
    </row>
    <row r="14" spans="2:8">
      <c r="B14" s="378">
        <v>4</v>
      </c>
      <c r="C14" s="481"/>
      <c r="D14" s="475" t="s">
        <v>932</v>
      </c>
      <c r="E14" s="377" t="s">
        <v>19</v>
      </c>
      <c r="F14" s="490">
        <v>270</v>
      </c>
      <c r="G14" s="204"/>
      <c r="H14" s="205"/>
    </row>
    <row r="15" spans="2:8" ht="13.5">
      <c r="B15" s="491">
        <v>0</v>
      </c>
      <c r="C15" s="482"/>
      <c r="D15" s="483" t="s">
        <v>1553</v>
      </c>
      <c r="E15" s="482"/>
      <c r="F15" s="489"/>
      <c r="G15" s="204"/>
      <c r="H15" s="205"/>
    </row>
    <row r="16" spans="2:8" ht="15" customHeight="1">
      <c r="B16" s="491">
        <v>5</v>
      </c>
      <c r="C16" s="482"/>
      <c r="D16" s="484" t="s">
        <v>839</v>
      </c>
      <c r="E16" s="482" t="s">
        <v>821</v>
      </c>
      <c r="F16" s="489">
        <v>3.57</v>
      </c>
      <c r="G16" s="204"/>
      <c r="H16" s="205"/>
    </row>
    <row r="17" spans="2:8" ht="25.5">
      <c r="B17" s="491">
        <v>0</v>
      </c>
      <c r="C17" s="482"/>
      <c r="D17" s="484" t="s">
        <v>840</v>
      </c>
      <c r="E17" s="482" t="s">
        <v>821</v>
      </c>
      <c r="F17" s="489">
        <f>F16*1.1</f>
        <v>3.927</v>
      </c>
      <c r="G17" s="204"/>
      <c r="H17" s="205"/>
    </row>
    <row r="18" spans="2:8" ht="25.5">
      <c r="B18" s="491">
        <v>0</v>
      </c>
      <c r="C18" s="482"/>
      <c r="D18" s="484" t="s">
        <v>841</v>
      </c>
      <c r="E18" s="482" t="s">
        <v>44</v>
      </c>
      <c r="F18" s="489">
        <v>1</v>
      </c>
      <c r="G18" s="204"/>
      <c r="H18" s="205"/>
    </row>
    <row r="19" spans="2:8" s="224" customFormat="1">
      <c r="B19" s="67"/>
      <c r="C19" s="66"/>
      <c r="D19" s="34"/>
      <c r="E19" s="35"/>
      <c r="F19" s="492"/>
      <c r="G19" s="222"/>
      <c r="H19" s="223"/>
    </row>
    <row r="20" spans="2:8">
      <c r="B20" s="225"/>
      <c r="C20" s="225"/>
      <c r="D20" s="226"/>
      <c r="E20" s="226" t="s">
        <v>5</v>
      </c>
      <c r="F20" s="226"/>
      <c r="G20" s="204"/>
      <c r="H20" s="205"/>
    </row>
    <row r="22" spans="2:8" s="93" customFormat="1" ht="12.75" customHeight="1">
      <c r="C22" s="200" t="str">
        <f>'1,1'!C22</f>
        <v>Piezīmes:</v>
      </c>
    </row>
    <row r="23" spans="2:8" s="93" customFormat="1" ht="45" customHeight="1">
      <c r="B23"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3" s="802"/>
      <c r="D23" s="802"/>
      <c r="E23" s="802"/>
      <c r="F23" s="802"/>
      <c r="G23" s="802"/>
      <c r="H23" s="802"/>
    </row>
  </sheetData>
  <mergeCells count="11">
    <mergeCell ref="B23:H2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J59"/>
  <sheetViews>
    <sheetView showZeros="0" view="pageBreakPreview" topLeftCell="A35" zoomScale="80" zoomScaleNormal="100" zoomScaleSheetLayoutView="80" workbookViewId="0">
      <selection activeCell="D45" sqref="D45"/>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1,5</v>
      </c>
      <c r="F1" s="201"/>
      <c r="G1" s="201"/>
      <c r="H1" s="201"/>
    </row>
    <row r="2" spans="2:8" s="202" customFormat="1">
      <c r="B2" s="804" t="str">
        <f>D9</f>
        <v>Jumti</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12" t="s">
        <v>4</v>
      </c>
      <c r="C7" s="813"/>
      <c r="D7" s="815" t="s">
        <v>6</v>
      </c>
      <c r="E7" s="816" t="s">
        <v>7</v>
      </c>
      <c r="F7" s="812" t="s">
        <v>8</v>
      </c>
      <c r="G7" s="204"/>
      <c r="H7" s="205"/>
    </row>
    <row r="8" spans="2:8" ht="59.25" customHeight="1">
      <c r="B8" s="812"/>
      <c r="C8" s="814"/>
      <c r="D8" s="815"/>
      <c r="E8" s="816"/>
      <c r="F8" s="812"/>
      <c r="G8" s="204"/>
      <c r="H8" s="205"/>
    </row>
    <row r="9" spans="2:8">
      <c r="B9" s="493"/>
      <c r="C9" s="451">
        <v>0</v>
      </c>
      <c r="D9" s="206" t="s">
        <v>949</v>
      </c>
      <c r="E9" s="145"/>
      <c r="F9" s="431"/>
      <c r="G9" s="204"/>
      <c r="H9" s="205"/>
    </row>
    <row r="10" spans="2:8" ht="27">
      <c r="B10" s="463">
        <v>0</v>
      </c>
      <c r="C10" s="464"/>
      <c r="D10" s="466" t="s">
        <v>934</v>
      </c>
      <c r="E10" s="464"/>
      <c r="F10" s="462"/>
      <c r="G10" s="204"/>
      <c r="H10" s="205"/>
    </row>
    <row r="11" spans="2:8" ht="14.45" customHeight="1">
      <c r="B11" s="463">
        <v>1</v>
      </c>
      <c r="C11" s="464"/>
      <c r="D11" s="465" t="s">
        <v>839</v>
      </c>
      <c r="E11" s="464" t="s">
        <v>821</v>
      </c>
      <c r="F11" s="462">
        <v>33.409999999999997</v>
      </c>
      <c r="G11" s="204"/>
      <c r="H11" s="205"/>
    </row>
    <row r="12" spans="2:8" ht="25.5">
      <c r="B12" s="463">
        <v>0</v>
      </c>
      <c r="C12" s="464"/>
      <c r="D12" s="465" t="s">
        <v>840</v>
      </c>
      <c r="E12" s="464" t="s">
        <v>821</v>
      </c>
      <c r="F12" s="462">
        <v>36.750999999999998</v>
      </c>
      <c r="G12" s="204"/>
      <c r="H12" s="205"/>
    </row>
    <row r="13" spans="2:8">
      <c r="B13" s="463">
        <v>0</v>
      </c>
      <c r="C13" s="464"/>
      <c r="D13" s="465" t="s">
        <v>935</v>
      </c>
      <c r="E13" s="464" t="s">
        <v>44</v>
      </c>
      <c r="F13" s="462">
        <v>1</v>
      </c>
      <c r="G13" s="204"/>
      <c r="H13" s="205"/>
    </row>
    <row r="14" spans="2:8" ht="25.5">
      <c r="B14" s="305" t="s">
        <v>1126</v>
      </c>
      <c r="C14" s="512"/>
      <c r="D14" s="494" t="s">
        <v>1651</v>
      </c>
      <c r="E14" s="434" t="s">
        <v>19</v>
      </c>
      <c r="F14" s="458">
        <v>650</v>
      </c>
      <c r="G14" s="204"/>
      <c r="H14" s="205"/>
    </row>
    <row r="15" spans="2:8">
      <c r="B15" s="305" t="s">
        <v>1127</v>
      </c>
      <c r="C15" s="512"/>
      <c r="D15" s="494" t="s">
        <v>1128</v>
      </c>
      <c r="E15" s="434" t="s">
        <v>19</v>
      </c>
      <c r="F15" s="458">
        <v>515</v>
      </c>
      <c r="G15" s="204"/>
      <c r="H15" s="205"/>
    </row>
    <row r="16" spans="2:8" ht="19.149999999999999" customHeight="1">
      <c r="B16" s="453">
        <v>0</v>
      </c>
      <c r="C16" s="454"/>
      <c r="D16" s="455" t="s">
        <v>936</v>
      </c>
      <c r="E16" s="454"/>
      <c r="F16" s="456"/>
      <c r="G16" s="204"/>
      <c r="H16" s="205"/>
    </row>
    <row r="17" spans="2:8" ht="17.45" customHeight="1">
      <c r="B17" s="453">
        <v>2</v>
      </c>
      <c r="C17" s="454"/>
      <c r="D17" s="457" t="s">
        <v>839</v>
      </c>
      <c r="E17" s="454" t="s">
        <v>821</v>
      </c>
      <c r="F17" s="458">
        <v>44.89</v>
      </c>
      <c r="G17" s="204"/>
      <c r="H17" s="205"/>
    </row>
    <row r="18" spans="2:8" ht="25.5">
      <c r="B18" s="453">
        <v>0</v>
      </c>
      <c r="C18" s="454"/>
      <c r="D18" s="457" t="s">
        <v>840</v>
      </c>
      <c r="E18" s="454" t="s">
        <v>821</v>
      </c>
      <c r="F18" s="458">
        <v>49.379000000000005</v>
      </c>
      <c r="G18" s="204"/>
      <c r="H18" s="205"/>
    </row>
    <row r="19" spans="2:8">
      <c r="B19" s="453">
        <v>0</v>
      </c>
      <c r="C19" s="454"/>
      <c r="D19" s="457" t="s">
        <v>935</v>
      </c>
      <c r="E19" s="454" t="s">
        <v>44</v>
      </c>
      <c r="F19" s="458">
        <v>1</v>
      </c>
      <c r="G19" s="204"/>
      <c r="H19" s="205"/>
    </row>
    <row r="20" spans="2:8" ht="13.5">
      <c r="B20" s="453">
        <v>0</v>
      </c>
      <c r="C20" s="454"/>
      <c r="D20" s="455" t="s">
        <v>1129</v>
      </c>
      <c r="E20" s="454"/>
      <c r="F20" s="456"/>
      <c r="G20" s="204"/>
      <c r="H20" s="205"/>
    </row>
    <row r="21" spans="2:8" ht="15.6" customHeight="1">
      <c r="B21" s="453">
        <v>2</v>
      </c>
      <c r="C21" s="454"/>
      <c r="D21" s="513" t="s">
        <v>839</v>
      </c>
      <c r="E21" s="454" t="s">
        <v>821</v>
      </c>
      <c r="F21" s="456">
        <v>2.89</v>
      </c>
      <c r="G21" s="204"/>
      <c r="H21" s="205"/>
    </row>
    <row r="22" spans="2:8" ht="25.5">
      <c r="B22" s="453">
        <v>0</v>
      </c>
      <c r="C22" s="454"/>
      <c r="D22" s="513" t="s">
        <v>840</v>
      </c>
      <c r="E22" s="454" t="s">
        <v>821</v>
      </c>
      <c r="F22" s="456">
        <v>3.1790000000000003</v>
      </c>
      <c r="G22" s="204"/>
      <c r="H22" s="205"/>
    </row>
    <row r="23" spans="2:8">
      <c r="B23" s="453">
        <v>0</v>
      </c>
      <c r="C23" s="454"/>
      <c r="D23" s="513" t="s">
        <v>935</v>
      </c>
      <c r="E23" s="454" t="s">
        <v>44</v>
      </c>
      <c r="F23" s="456">
        <v>1</v>
      </c>
      <c r="G23" s="204"/>
      <c r="H23" s="205"/>
    </row>
    <row r="24" spans="2:8" ht="15.6" customHeight="1">
      <c r="B24" s="305" t="s">
        <v>1130</v>
      </c>
      <c r="C24" s="514"/>
      <c r="D24" s="495" t="s">
        <v>1131</v>
      </c>
      <c r="E24" s="496" t="s">
        <v>625</v>
      </c>
      <c r="F24" s="456">
        <v>1.92</v>
      </c>
      <c r="G24" s="204"/>
      <c r="H24" s="205"/>
    </row>
    <row r="25" spans="2:8" ht="27.6" customHeight="1">
      <c r="B25" s="432" t="s">
        <v>1132</v>
      </c>
      <c r="C25" s="437"/>
      <c r="D25" s="439" t="s">
        <v>1748</v>
      </c>
      <c r="E25" s="434" t="s">
        <v>296</v>
      </c>
      <c r="F25" s="435">
        <v>90</v>
      </c>
      <c r="G25" s="204"/>
      <c r="H25" s="205"/>
    </row>
    <row r="26" spans="2:8" ht="13.5">
      <c r="B26" s="453">
        <v>0</v>
      </c>
      <c r="C26" s="454"/>
      <c r="D26" s="455" t="s">
        <v>937</v>
      </c>
      <c r="E26" s="454"/>
      <c r="F26" s="456"/>
      <c r="G26" s="204"/>
      <c r="H26" s="205"/>
    </row>
    <row r="27" spans="2:8">
      <c r="B27" s="432">
        <v>3</v>
      </c>
      <c r="C27" s="437"/>
      <c r="D27" s="438" t="s">
        <v>938</v>
      </c>
      <c r="E27" s="434" t="s">
        <v>296</v>
      </c>
      <c r="F27" s="435">
        <v>3963</v>
      </c>
      <c r="G27" s="204"/>
      <c r="H27" s="205"/>
    </row>
    <row r="28" spans="2:8" ht="25.5">
      <c r="B28" s="432">
        <v>0</v>
      </c>
      <c r="C28" s="437"/>
      <c r="D28" s="442" t="s">
        <v>1652</v>
      </c>
      <c r="E28" s="434" t="s">
        <v>296</v>
      </c>
      <c r="F28" s="435">
        <v>4557.45</v>
      </c>
      <c r="G28" s="204"/>
      <c r="H28" s="205"/>
    </row>
    <row r="29" spans="2:8">
      <c r="B29" s="432">
        <v>0</v>
      </c>
      <c r="C29" s="437"/>
      <c r="D29" s="442" t="s">
        <v>939</v>
      </c>
      <c r="E29" s="434" t="s">
        <v>44</v>
      </c>
      <c r="F29" s="435">
        <v>1</v>
      </c>
      <c r="G29" s="204"/>
      <c r="H29" s="205"/>
    </row>
    <row r="30" spans="2:8">
      <c r="B30" s="432">
        <v>4</v>
      </c>
      <c r="C30" s="474"/>
      <c r="D30" s="438" t="s">
        <v>940</v>
      </c>
      <c r="E30" s="434" t="s">
        <v>296</v>
      </c>
      <c r="F30" s="435">
        <v>3963</v>
      </c>
      <c r="G30" s="204"/>
      <c r="H30" s="205"/>
    </row>
    <row r="31" spans="2:8">
      <c r="B31" s="432">
        <v>0</v>
      </c>
      <c r="C31" s="474"/>
      <c r="D31" s="442" t="s">
        <v>1653</v>
      </c>
      <c r="E31" s="434" t="s">
        <v>296</v>
      </c>
      <c r="F31" s="435">
        <v>4161.1500000000005</v>
      </c>
      <c r="G31" s="204"/>
      <c r="H31" s="205"/>
    </row>
    <row r="32" spans="2:8" ht="25.5">
      <c r="B32" s="432">
        <v>5</v>
      </c>
      <c r="C32" s="474"/>
      <c r="D32" s="438" t="s">
        <v>1747</v>
      </c>
      <c r="E32" s="434" t="s">
        <v>296</v>
      </c>
      <c r="F32" s="435">
        <v>3963</v>
      </c>
      <c r="G32" s="204"/>
      <c r="H32" s="205"/>
    </row>
    <row r="33" spans="2:8" ht="25.5">
      <c r="B33" s="432">
        <v>0</v>
      </c>
      <c r="C33" s="474"/>
      <c r="D33" s="442" t="s">
        <v>1746</v>
      </c>
      <c r="E33" s="434" t="s">
        <v>296</v>
      </c>
      <c r="F33" s="435">
        <v>4755.5999999999995</v>
      </c>
      <c r="G33" s="204"/>
      <c r="H33" s="205"/>
    </row>
    <row r="34" spans="2:8">
      <c r="B34" s="432">
        <v>6</v>
      </c>
      <c r="C34" s="474"/>
      <c r="D34" s="438" t="s">
        <v>941</v>
      </c>
      <c r="E34" s="434" t="s">
        <v>296</v>
      </c>
      <c r="F34" s="435">
        <v>3963</v>
      </c>
      <c r="G34" s="204"/>
      <c r="H34" s="205"/>
    </row>
    <row r="35" spans="2:8" ht="13.9" customHeight="1">
      <c r="B35" s="432">
        <v>0</v>
      </c>
      <c r="C35" s="474"/>
      <c r="D35" s="442" t="s">
        <v>1654</v>
      </c>
      <c r="E35" s="434" t="s">
        <v>296</v>
      </c>
      <c r="F35" s="435">
        <v>4161.1500000000005</v>
      </c>
      <c r="G35" s="204"/>
      <c r="H35" s="205"/>
    </row>
    <row r="36" spans="2:8">
      <c r="B36" s="432">
        <v>7</v>
      </c>
      <c r="C36" s="474"/>
      <c r="D36" s="438" t="s">
        <v>942</v>
      </c>
      <c r="E36" s="434" t="s">
        <v>296</v>
      </c>
      <c r="F36" s="435">
        <v>3963</v>
      </c>
      <c r="G36" s="204"/>
      <c r="H36" s="205"/>
    </row>
    <row r="37" spans="2:8">
      <c r="B37" s="432">
        <v>0</v>
      </c>
      <c r="C37" s="474"/>
      <c r="D37" s="442" t="s">
        <v>1655</v>
      </c>
      <c r="E37" s="434" t="s">
        <v>296</v>
      </c>
      <c r="F37" s="435">
        <v>4161.1500000000005</v>
      </c>
      <c r="G37" s="204"/>
      <c r="H37" s="205"/>
    </row>
    <row r="38" spans="2:8" ht="25.5">
      <c r="B38" s="432">
        <v>8</v>
      </c>
      <c r="C38" s="474"/>
      <c r="D38" s="438" t="s">
        <v>943</v>
      </c>
      <c r="E38" s="434" t="s">
        <v>296</v>
      </c>
      <c r="F38" s="435">
        <v>4043</v>
      </c>
      <c r="G38" s="204"/>
      <c r="H38" s="205"/>
    </row>
    <row r="39" spans="2:8" ht="38.25">
      <c r="B39" s="432">
        <v>0</v>
      </c>
      <c r="C39" s="474"/>
      <c r="D39" s="442" t="s">
        <v>1551</v>
      </c>
      <c r="E39" s="434" t="s">
        <v>296</v>
      </c>
      <c r="F39" s="435">
        <v>4730.3099999999995</v>
      </c>
      <c r="G39" s="204"/>
      <c r="H39" s="205"/>
    </row>
    <row r="40" spans="2:8" ht="38.25">
      <c r="B40" s="432">
        <v>0</v>
      </c>
      <c r="C40" s="474"/>
      <c r="D40" s="442" t="s">
        <v>1552</v>
      </c>
      <c r="E40" s="434" t="s">
        <v>296</v>
      </c>
      <c r="F40" s="435">
        <v>4730.3099999999995</v>
      </c>
      <c r="G40" s="204"/>
      <c r="H40" s="205"/>
    </row>
    <row r="41" spans="2:8">
      <c r="B41" s="432">
        <v>9</v>
      </c>
      <c r="C41" s="474"/>
      <c r="D41" s="497" t="s">
        <v>1718</v>
      </c>
      <c r="E41" s="434" t="s">
        <v>19</v>
      </c>
      <c r="F41" s="435">
        <v>77.5</v>
      </c>
      <c r="G41" s="204"/>
      <c r="H41" s="205"/>
    </row>
    <row r="42" spans="2:8" ht="39" customHeight="1">
      <c r="B42" s="432">
        <v>10</v>
      </c>
      <c r="C42" s="472"/>
      <c r="D42" s="497" t="s">
        <v>944</v>
      </c>
      <c r="E42" s="434" t="s">
        <v>19</v>
      </c>
      <c r="F42" s="435">
        <v>156</v>
      </c>
      <c r="G42" s="204"/>
      <c r="H42" s="205"/>
    </row>
    <row r="43" spans="2:8">
      <c r="B43" s="432">
        <v>11</v>
      </c>
      <c r="C43" s="474"/>
      <c r="D43" s="438" t="s">
        <v>1797</v>
      </c>
      <c r="E43" s="434" t="s">
        <v>11</v>
      </c>
      <c r="F43" s="435">
        <v>40</v>
      </c>
      <c r="G43" s="204"/>
      <c r="H43" s="205"/>
    </row>
    <row r="44" spans="2:8">
      <c r="B44" s="432">
        <v>12</v>
      </c>
      <c r="C44" s="472"/>
      <c r="D44" s="498" t="s">
        <v>1546</v>
      </c>
      <c r="E44" s="499" t="s">
        <v>19</v>
      </c>
      <c r="F44" s="500">
        <v>108</v>
      </c>
      <c r="G44" s="204"/>
      <c r="H44" s="205"/>
    </row>
    <row r="45" spans="2:8" ht="25.5">
      <c r="B45" s="432">
        <v>0</v>
      </c>
      <c r="C45" s="472"/>
      <c r="D45" s="442" t="s">
        <v>945</v>
      </c>
      <c r="E45" s="499" t="s">
        <v>19</v>
      </c>
      <c r="F45" s="500">
        <v>118.80000000000001</v>
      </c>
      <c r="G45" s="204"/>
      <c r="H45" s="205"/>
    </row>
    <row r="46" spans="2:8" s="516" customFormat="1">
      <c r="B46" s="432">
        <v>13</v>
      </c>
      <c r="C46" s="472"/>
      <c r="D46" s="498" t="s">
        <v>1727</v>
      </c>
      <c r="E46" s="499" t="s">
        <v>19</v>
      </c>
      <c r="F46" s="500">
        <v>5.6</v>
      </c>
      <c r="G46" s="515"/>
      <c r="H46" s="419"/>
    </row>
    <row r="47" spans="2:8" s="516" customFormat="1" ht="25.5">
      <c r="B47" s="432">
        <v>0</v>
      </c>
      <c r="C47" s="472"/>
      <c r="D47" s="442" t="s">
        <v>945</v>
      </c>
      <c r="E47" s="499" t="s">
        <v>19</v>
      </c>
      <c r="F47" s="500">
        <v>6.16</v>
      </c>
      <c r="G47" s="515"/>
      <c r="H47" s="419"/>
    </row>
    <row r="48" spans="2:8" s="516" customFormat="1">
      <c r="B48" s="432">
        <v>14</v>
      </c>
      <c r="C48" s="472"/>
      <c r="D48" s="501" t="s">
        <v>946</v>
      </c>
      <c r="E48" s="499" t="s">
        <v>19</v>
      </c>
      <c r="F48" s="502">
        <v>185.2</v>
      </c>
      <c r="G48" s="515"/>
      <c r="H48" s="419"/>
    </row>
    <row r="49" spans="2:8" ht="25.5">
      <c r="B49" s="432">
        <v>0</v>
      </c>
      <c r="C49" s="472"/>
      <c r="D49" s="442" t="s">
        <v>947</v>
      </c>
      <c r="E49" s="499" t="s">
        <v>19</v>
      </c>
      <c r="F49" s="502">
        <v>203.7</v>
      </c>
      <c r="G49" s="204"/>
      <c r="H49" s="205"/>
    </row>
    <row r="50" spans="2:8" ht="25.5">
      <c r="B50" s="432">
        <v>15</v>
      </c>
      <c r="C50" s="503"/>
      <c r="D50" s="504" t="s">
        <v>1745</v>
      </c>
      <c r="E50" s="505" t="s">
        <v>515</v>
      </c>
      <c r="F50" s="506">
        <v>1</v>
      </c>
      <c r="G50" s="204"/>
      <c r="H50" s="205"/>
    </row>
    <row r="51" spans="2:8">
      <c r="B51" s="432">
        <v>16</v>
      </c>
      <c r="C51" s="507"/>
      <c r="D51" s="438" t="s">
        <v>948</v>
      </c>
      <c r="E51" s="434" t="s">
        <v>784</v>
      </c>
      <c r="F51" s="508">
        <v>202</v>
      </c>
      <c r="G51" s="204"/>
      <c r="H51" s="205"/>
    </row>
    <row r="52" spans="2:8">
      <c r="B52" s="432">
        <v>17</v>
      </c>
      <c r="C52" s="503"/>
      <c r="D52" s="504" t="s">
        <v>1728</v>
      </c>
      <c r="E52" s="505" t="s">
        <v>515</v>
      </c>
      <c r="F52" s="506">
        <v>15</v>
      </c>
      <c r="G52" s="204"/>
      <c r="H52" s="517"/>
    </row>
    <row r="53" spans="2:8">
      <c r="B53" s="509"/>
      <c r="C53" s="510"/>
      <c r="D53" s="34"/>
      <c r="E53" s="35"/>
      <c r="F53" s="511"/>
      <c r="G53" s="204"/>
      <c r="H53" s="205"/>
    </row>
    <row r="54" spans="2:8">
      <c r="B54" s="136"/>
      <c r="C54" s="136"/>
      <c r="D54" s="137"/>
      <c r="E54" s="137" t="s">
        <v>5</v>
      </c>
      <c r="F54" s="137"/>
      <c r="G54" s="204"/>
      <c r="H54" s="205"/>
    </row>
    <row r="58" spans="2:8" s="93" customFormat="1" ht="12.75" customHeight="1">
      <c r="C58" s="200" t="str">
        <f>'1,1'!C22</f>
        <v>Piezīmes:</v>
      </c>
    </row>
    <row r="59" spans="2:8" s="93" customFormat="1" ht="45" customHeight="1">
      <c r="B59"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802"/>
      <c r="D59" s="802"/>
      <c r="E59" s="802"/>
      <c r="F59" s="802"/>
      <c r="G59" s="802"/>
      <c r="H59" s="802"/>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J94"/>
  <sheetViews>
    <sheetView showZeros="0" view="pageBreakPreview" zoomScale="80" zoomScaleNormal="100" zoomScaleSheetLayoutView="80" workbookViewId="0">
      <selection activeCell="B2" sqref="B2:H2"/>
    </sheetView>
  </sheetViews>
  <sheetFormatPr defaultColWidth="9.140625" defaultRowHeight="13.9" customHeight="1"/>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ht="13.9" customHeight="1">
      <c r="B1" s="803" t="s">
        <v>12</v>
      </c>
      <c r="C1" s="803"/>
      <c r="D1" s="803"/>
      <c r="E1" s="201" t="str">
        <f ca="1">MID(CELL("filename",B1), FIND("]", CELL("filename",B1))+ 1, 255)</f>
        <v>1,6</v>
      </c>
      <c r="F1" s="201"/>
      <c r="G1" s="201"/>
      <c r="H1" s="201"/>
    </row>
    <row r="2" spans="2:8" s="202" customFormat="1" ht="13.9" customHeight="1">
      <c r="B2" s="804" t="str">
        <f>D9</f>
        <v>Kāpnes un lievenis</v>
      </c>
      <c r="C2" s="804"/>
      <c r="D2" s="804"/>
      <c r="E2" s="804"/>
      <c r="F2" s="804"/>
      <c r="G2" s="804"/>
      <c r="H2" s="804"/>
    </row>
    <row r="3" spans="2:8" ht="13.9" customHeight="1">
      <c r="B3" s="110" t="s">
        <v>1</v>
      </c>
      <c r="D3" s="811" t="str">
        <f>'1,1'!D3</f>
        <v>Ražošanas ēka</v>
      </c>
      <c r="E3" s="811"/>
      <c r="F3" s="811"/>
      <c r="G3" s="811"/>
      <c r="H3" s="811"/>
    </row>
    <row r="4" spans="2:8" ht="13.9" customHeight="1">
      <c r="B4" s="110" t="s">
        <v>2</v>
      </c>
      <c r="D4" s="811" t="str">
        <f>'1,1'!D4</f>
        <v>Ražošanas ēkas Nr.7 jaunbūve</v>
      </c>
      <c r="E4" s="811"/>
      <c r="F4" s="811"/>
      <c r="G4" s="811"/>
      <c r="H4" s="811"/>
    </row>
    <row r="5" spans="2:8" ht="13.9" customHeight="1">
      <c r="B5" s="110" t="s">
        <v>3</v>
      </c>
      <c r="D5" s="811" t="str">
        <f>'1,1'!D5:H5</f>
        <v>Ventspils, Ventspils Augsto tehnoloģiju parks</v>
      </c>
      <c r="E5" s="811"/>
      <c r="F5" s="811"/>
      <c r="G5" s="811"/>
      <c r="H5" s="811"/>
    </row>
    <row r="6" spans="2:8" ht="13.9" customHeight="1">
      <c r="B6" s="203"/>
      <c r="C6" s="203"/>
    </row>
    <row r="7" spans="2:8" ht="13.9" customHeight="1">
      <c r="B7" s="805" t="s">
        <v>4</v>
      </c>
      <c r="C7" s="806"/>
      <c r="D7" s="808" t="s">
        <v>6</v>
      </c>
      <c r="E7" s="809" t="s">
        <v>7</v>
      </c>
      <c r="F7" s="805" t="s">
        <v>8</v>
      </c>
      <c r="G7" s="205"/>
      <c r="H7" s="205"/>
    </row>
    <row r="8" spans="2:8" ht="13.9" customHeight="1">
      <c r="B8" s="805"/>
      <c r="C8" s="807"/>
      <c r="D8" s="808"/>
      <c r="E8" s="809"/>
      <c r="F8" s="805"/>
      <c r="G8" s="205"/>
      <c r="H8" s="205"/>
    </row>
    <row r="9" spans="2:8" ht="13.9" customHeight="1">
      <c r="B9" s="518"/>
      <c r="C9" s="451">
        <v>0</v>
      </c>
      <c r="D9" s="206" t="s">
        <v>955</v>
      </c>
      <c r="E9" s="145"/>
      <c r="F9" s="431"/>
      <c r="G9" s="205"/>
      <c r="H9" s="205"/>
    </row>
    <row r="10" spans="2:8" ht="13.9" customHeight="1">
      <c r="B10" s="376"/>
      <c r="C10" s="207"/>
      <c r="D10" s="519" t="s">
        <v>950</v>
      </c>
      <c r="E10" s="520"/>
      <c r="F10" s="521"/>
      <c r="G10" s="205"/>
      <c r="H10" s="205"/>
    </row>
    <row r="11" spans="2:8" ht="13.9" customHeight="1">
      <c r="B11" s="376"/>
      <c r="C11" s="207"/>
      <c r="D11" s="519" t="s">
        <v>1729</v>
      </c>
      <c r="E11" s="520"/>
      <c r="F11" s="521"/>
      <c r="G11" s="205"/>
      <c r="H11" s="205"/>
    </row>
    <row r="12" spans="2:8" ht="13.9" customHeight="1">
      <c r="B12" s="522">
        <v>1</v>
      </c>
      <c r="C12" s="523"/>
      <c r="D12" s="524" t="s">
        <v>1121</v>
      </c>
      <c r="E12" s="525" t="s">
        <v>625</v>
      </c>
      <c r="F12" s="526">
        <v>0.39200000000000002</v>
      </c>
      <c r="G12" s="205"/>
      <c r="H12" s="205"/>
    </row>
    <row r="13" spans="2:8" ht="13.9" customHeight="1">
      <c r="B13" s="522">
        <v>2</v>
      </c>
      <c r="C13" s="523"/>
      <c r="D13" s="524" t="s">
        <v>819</v>
      </c>
      <c r="E13" s="525" t="s">
        <v>296</v>
      </c>
      <c r="F13" s="527">
        <v>8</v>
      </c>
      <c r="G13" s="205"/>
      <c r="H13" s="205"/>
    </row>
    <row r="14" spans="2:8" ht="13.9" customHeight="1">
      <c r="B14" s="522">
        <v>3</v>
      </c>
      <c r="C14" s="523"/>
      <c r="D14" s="524" t="s">
        <v>820</v>
      </c>
      <c r="E14" s="525" t="s">
        <v>821</v>
      </c>
      <c r="F14" s="526">
        <v>2.4E-2</v>
      </c>
      <c r="G14" s="205"/>
      <c r="H14" s="205"/>
    </row>
    <row r="15" spans="2:8" ht="13.9" customHeight="1">
      <c r="B15" s="522">
        <v>0</v>
      </c>
      <c r="C15" s="523"/>
      <c r="D15" s="524" t="s">
        <v>822</v>
      </c>
      <c r="E15" s="525" t="s">
        <v>821</v>
      </c>
      <c r="F15" s="527">
        <v>2.76E-2</v>
      </c>
      <c r="G15" s="205"/>
      <c r="H15" s="205"/>
    </row>
    <row r="16" spans="2:8" s="224" customFormat="1" ht="13.9" customHeight="1">
      <c r="B16" s="522">
        <v>0</v>
      </c>
      <c r="C16" s="523"/>
      <c r="D16" s="524" t="s">
        <v>823</v>
      </c>
      <c r="E16" s="525" t="s">
        <v>44</v>
      </c>
      <c r="F16" s="527">
        <v>1</v>
      </c>
      <c r="G16" s="223"/>
      <c r="H16" s="223"/>
    </row>
    <row r="17" spans="2:8" ht="13.9" customHeight="1">
      <c r="B17" s="522">
        <v>4</v>
      </c>
      <c r="C17" s="523"/>
      <c r="D17" s="524" t="s">
        <v>1730</v>
      </c>
      <c r="E17" s="525" t="s">
        <v>625</v>
      </c>
      <c r="F17" s="526">
        <v>2.8000000000000001E-2</v>
      </c>
      <c r="G17" s="205"/>
      <c r="H17" s="205"/>
    </row>
    <row r="18" spans="2:8" ht="13.9" customHeight="1">
      <c r="B18" s="522">
        <v>0</v>
      </c>
      <c r="C18" s="523"/>
      <c r="D18" s="524" t="s">
        <v>826</v>
      </c>
      <c r="E18" s="525" t="s">
        <v>625</v>
      </c>
      <c r="F18" s="527">
        <v>2.9400000000000003E-2</v>
      </c>
      <c r="G18" s="205"/>
      <c r="H18" s="205"/>
    </row>
    <row r="19" spans="2:8" ht="13.9" customHeight="1">
      <c r="B19" s="522">
        <v>0</v>
      </c>
      <c r="C19" s="523"/>
      <c r="D19" s="524" t="s">
        <v>817</v>
      </c>
      <c r="E19" s="525" t="s">
        <v>818</v>
      </c>
      <c r="F19" s="527">
        <v>7.0000000000000001E-3</v>
      </c>
    </row>
    <row r="20" spans="2:8" ht="13.9" customHeight="1">
      <c r="B20" s="522">
        <v>5</v>
      </c>
      <c r="C20" s="523"/>
      <c r="D20" s="524" t="s">
        <v>1731</v>
      </c>
      <c r="E20" s="525" t="s">
        <v>625</v>
      </c>
      <c r="F20" s="527">
        <v>0.57599999999999996</v>
      </c>
    </row>
    <row r="21" spans="2:8" ht="13.9" customHeight="1">
      <c r="B21" s="522">
        <v>0</v>
      </c>
      <c r="C21" s="523"/>
      <c r="D21" s="524" t="s">
        <v>826</v>
      </c>
      <c r="E21" s="525" t="s">
        <v>625</v>
      </c>
      <c r="F21" s="527">
        <v>0.6048</v>
      </c>
    </row>
    <row r="22" spans="2:8" ht="13.9" customHeight="1">
      <c r="B22" s="522">
        <v>0</v>
      </c>
      <c r="C22" s="523"/>
      <c r="D22" s="524" t="s">
        <v>817</v>
      </c>
      <c r="E22" s="525" t="s">
        <v>818</v>
      </c>
      <c r="F22" s="527">
        <v>0.14399999999999999</v>
      </c>
    </row>
    <row r="23" spans="2:8" ht="13.9" customHeight="1">
      <c r="B23" s="522">
        <v>6</v>
      </c>
      <c r="C23" s="523"/>
      <c r="D23" s="524" t="s">
        <v>827</v>
      </c>
      <c r="E23" s="525" t="s">
        <v>296</v>
      </c>
      <c r="F23" s="527">
        <v>0.44</v>
      </c>
    </row>
    <row r="24" spans="2:8" s="93" customFormat="1" ht="13.9" customHeight="1">
      <c r="B24" s="522">
        <v>7</v>
      </c>
      <c r="C24" s="523"/>
      <c r="D24" s="524" t="s">
        <v>1732</v>
      </c>
      <c r="E24" s="525" t="s">
        <v>811</v>
      </c>
      <c r="F24" s="527">
        <v>8</v>
      </c>
    </row>
    <row r="25" spans="2:8" s="93" customFormat="1" ht="13.9" customHeight="1">
      <c r="B25" s="522">
        <v>8</v>
      </c>
      <c r="C25" s="528"/>
      <c r="D25" s="529" t="s">
        <v>1733</v>
      </c>
      <c r="E25" s="528" t="s">
        <v>26</v>
      </c>
      <c r="F25" s="530">
        <v>20</v>
      </c>
    </row>
    <row r="26" spans="2:8" s="93" customFormat="1" ht="13.9" customHeight="1">
      <c r="B26" s="522">
        <v>9</v>
      </c>
      <c r="C26" s="523"/>
      <c r="D26" s="524" t="s">
        <v>839</v>
      </c>
      <c r="E26" s="525" t="s">
        <v>821</v>
      </c>
      <c r="F26" s="527">
        <v>1.1000000000000001</v>
      </c>
    </row>
    <row r="27" spans="2:8" ht="13.9" customHeight="1">
      <c r="B27" s="522">
        <v>0</v>
      </c>
      <c r="C27" s="523"/>
      <c r="D27" s="524" t="s">
        <v>840</v>
      </c>
      <c r="E27" s="525" t="s">
        <v>821</v>
      </c>
      <c r="F27" s="527">
        <v>1.2100000000000002</v>
      </c>
    </row>
    <row r="28" spans="2:8" ht="13.9" customHeight="1">
      <c r="B28" s="522">
        <v>0</v>
      </c>
      <c r="C28" s="523"/>
      <c r="D28" s="524" t="s">
        <v>935</v>
      </c>
      <c r="E28" s="525" t="s">
        <v>44</v>
      </c>
      <c r="F28" s="527">
        <v>1</v>
      </c>
    </row>
    <row r="29" spans="2:8" ht="13.9" customHeight="1">
      <c r="B29" s="376"/>
      <c r="C29" s="207"/>
      <c r="D29" s="519" t="s">
        <v>951</v>
      </c>
      <c r="E29" s="377"/>
      <c r="F29" s="521"/>
    </row>
    <row r="30" spans="2:8" ht="13.9" customHeight="1">
      <c r="B30" s="376"/>
      <c r="C30" s="207"/>
      <c r="D30" s="519" t="s">
        <v>1734</v>
      </c>
      <c r="E30" s="377"/>
      <c r="F30" s="521"/>
    </row>
    <row r="31" spans="2:8" ht="13.9" customHeight="1">
      <c r="B31" s="522">
        <v>10</v>
      </c>
      <c r="C31" s="523"/>
      <c r="D31" s="524" t="s">
        <v>1121</v>
      </c>
      <c r="E31" s="525" t="s">
        <v>625</v>
      </c>
      <c r="F31" s="526">
        <v>9.8000000000000004E-2</v>
      </c>
    </row>
    <row r="32" spans="2:8" ht="13.9" customHeight="1">
      <c r="B32" s="522">
        <v>11</v>
      </c>
      <c r="C32" s="523"/>
      <c r="D32" s="524" t="s">
        <v>819</v>
      </c>
      <c r="E32" s="525" t="s">
        <v>296</v>
      </c>
      <c r="F32" s="527">
        <v>4</v>
      </c>
    </row>
    <row r="33" spans="2:6" ht="13.9" customHeight="1">
      <c r="B33" s="522">
        <v>12</v>
      </c>
      <c r="C33" s="523"/>
      <c r="D33" s="524" t="s">
        <v>820</v>
      </c>
      <c r="E33" s="525" t="s">
        <v>821</v>
      </c>
      <c r="F33" s="526">
        <v>6.0000000000000001E-3</v>
      </c>
    </row>
    <row r="34" spans="2:6" ht="13.9" customHeight="1">
      <c r="B34" s="522">
        <v>0</v>
      </c>
      <c r="C34" s="523"/>
      <c r="D34" s="524" t="s">
        <v>822</v>
      </c>
      <c r="E34" s="525" t="s">
        <v>821</v>
      </c>
      <c r="F34" s="527">
        <v>6.8999999999999999E-3</v>
      </c>
    </row>
    <row r="35" spans="2:6" ht="13.9" customHeight="1">
      <c r="B35" s="522">
        <v>0</v>
      </c>
      <c r="C35" s="523"/>
      <c r="D35" s="524" t="s">
        <v>823</v>
      </c>
      <c r="E35" s="525" t="s">
        <v>44</v>
      </c>
      <c r="F35" s="527">
        <v>1</v>
      </c>
    </row>
    <row r="36" spans="2:6" ht="13.9" customHeight="1">
      <c r="B36" s="522">
        <v>13</v>
      </c>
      <c r="C36" s="523"/>
      <c r="D36" s="524" t="s">
        <v>1730</v>
      </c>
      <c r="E36" s="525" t="s">
        <v>625</v>
      </c>
      <c r="F36" s="526">
        <v>7.0000000000000001E-3</v>
      </c>
    </row>
    <row r="37" spans="2:6" s="93" customFormat="1" ht="13.9" customHeight="1">
      <c r="B37" s="522">
        <v>0</v>
      </c>
      <c r="C37" s="523"/>
      <c r="D37" s="524" t="s">
        <v>826</v>
      </c>
      <c r="E37" s="525" t="s">
        <v>625</v>
      </c>
      <c r="F37" s="527">
        <v>7.3500000000000006E-3</v>
      </c>
    </row>
    <row r="38" spans="2:6" s="93" customFormat="1" ht="13.9" customHeight="1">
      <c r="B38" s="522">
        <v>0</v>
      </c>
      <c r="C38" s="523"/>
      <c r="D38" s="524" t="s">
        <v>817</v>
      </c>
      <c r="E38" s="525" t="s">
        <v>818</v>
      </c>
      <c r="F38" s="527">
        <v>1.75E-3</v>
      </c>
    </row>
    <row r="39" spans="2:6" s="93" customFormat="1" ht="13.9" customHeight="1">
      <c r="B39" s="522">
        <v>14</v>
      </c>
      <c r="C39" s="523"/>
      <c r="D39" s="524" t="s">
        <v>1731</v>
      </c>
      <c r="E39" s="525" t="s">
        <v>625</v>
      </c>
      <c r="F39" s="527">
        <v>0.14399999999999999</v>
      </c>
    </row>
    <row r="40" spans="2:6" ht="13.9" customHeight="1">
      <c r="B40" s="522">
        <v>0</v>
      </c>
      <c r="C40" s="523"/>
      <c r="D40" s="524" t="s">
        <v>826</v>
      </c>
      <c r="E40" s="525" t="s">
        <v>625</v>
      </c>
      <c r="F40" s="527">
        <v>0.1512</v>
      </c>
    </row>
    <row r="41" spans="2:6" ht="13.9" customHeight="1">
      <c r="B41" s="522">
        <v>0</v>
      </c>
      <c r="C41" s="523"/>
      <c r="D41" s="524" t="s">
        <v>817</v>
      </c>
      <c r="E41" s="525" t="s">
        <v>818</v>
      </c>
      <c r="F41" s="527">
        <v>3.5999999999999997E-2</v>
      </c>
    </row>
    <row r="42" spans="2:6" ht="13.9" customHeight="1">
      <c r="B42" s="522">
        <v>15</v>
      </c>
      <c r="C42" s="523"/>
      <c r="D42" s="524" t="s">
        <v>827</v>
      </c>
      <c r="E42" s="525" t="s">
        <v>296</v>
      </c>
      <c r="F42" s="527">
        <v>0.11</v>
      </c>
    </row>
    <row r="43" spans="2:6" ht="13.9" customHeight="1">
      <c r="B43" s="522">
        <v>16</v>
      </c>
      <c r="C43" s="523"/>
      <c r="D43" s="524" t="s">
        <v>1732</v>
      </c>
      <c r="E43" s="525" t="s">
        <v>811</v>
      </c>
      <c r="F43" s="527">
        <v>2</v>
      </c>
    </row>
    <row r="44" spans="2:6" ht="13.9" customHeight="1">
      <c r="B44" s="522">
        <v>17</v>
      </c>
      <c r="C44" s="523"/>
      <c r="D44" s="524" t="s">
        <v>839</v>
      </c>
      <c r="E44" s="525" t="s">
        <v>821</v>
      </c>
      <c r="F44" s="527">
        <v>0.6</v>
      </c>
    </row>
    <row r="45" spans="2:6" s="93" customFormat="1" ht="13.9" customHeight="1">
      <c r="B45" s="522">
        <v>0</v>
      </c>
      <c r="C45" s="523"/>
      <c r="D45" s="524" t="s">
        <v>840</v>
      </c>
      <c r="E45" s="525" t="s">
        <v>821</v>
      </c>
      <c r="F45" s="527">
        <v>0.66</v>
      </c>
    </row>
    <row r="46" spans="2:6" ht="13.9" customHeight="1">
      <c r="B46" s="522">
        <v>0</v>
      </c>
      <c r="C46" s="523"/>
      <c r="D46" s="524" t="s">
        <v>935</v>
      </c>
      <c r="E46" s="525" t="s">
        <v>44</v>
      </c>
      <c r="F46" s="527">
        <v>1</v>
      </c>
    </row>
    <row r="47" spans="2:6" ht="13.9" customHeight="1">
      <c r="B47" s="531">
        <v>18</v>
      </c>
      <c r="C47" s="528"/>
      <c r="D47" s="529" t="s">
        <v>1735</v>
      </c>
      <c r="E47" s="528" t="s">
        <v>26</v>
      </c>
      <c r="F47" s="530">
        <v>22</v>
      </c>
    </row>
    <row r="48" spans="2:6" ht="13.9" customHeight="1">
      <c r="B48" s="376"/>
      <c r="C48" s="207"/>
      <c r="D48" s="519" t="s">
        <v>952</v>
      </c>
      <c r="E48" s="377"/>
      <c r="F48" s="521"/>
    </row>
    <row r="49" spans="2:6" ht="13.9" customHeight="1">
      <c r="B49" s="376"/>
      <c r="C49" s="207"/>
      <c r="D49" s="519" t="s">
        <v>1736</v>
      </c>
      <c r="E49" s="377"/>
      <c r="F49" s="521"/>
    </row>
    <row r="50" spans="2:6" s="93" customFormat="1" ht="13.9" customHeight="1">
      <c r="B50" s="522">
        <v>19</v>
      </c>
      <c r="C50" s="523"/>
      <c r="D50" s="524" t="s">
        <v>1121</v>
      </c>
      <c r="E50" s="525" t="s">
        <v>625</v>
      </c>
      <c r="F50" s="526">
        <v>0.64800000000000002</v>
      </c>
    </row>
    <row r="51" spans="2:6" s="93" customFormat="1" ht="13.9" customHeight="1">
      <c r="B51" s="522">
        <v>20</v>
      </c>
      <c r="C51" s="523"/>
      <c r="D51" s="524" t="s">
        <v>819</v>
      </c>
      <c r="E51" s="525" t="s">
        <v>296</v>
      </c>
      <c r="F51" s="527">
        <v>6</v>
      </c>
    </row>
    <row r="52" spans="2:6" ht="13.9" customHeight="1">
      <c r="B52" s="522">
        <v>21</v>
      </c>
      <c r="C52" s="523"/>
      <c r="D52" s="524" t="s">
        <v>820</v>
      </c>
      <c r="E52" s="525" t="s">
        <v>821</v>
      </c>
      <c r="F52" s="526">
        <v>8.900000000000001E-2</v>
      </c>
    </row>
    <row r="53" spans="2:6" ht="13.9" customHeight="1">
      <c r="B53" s="522">
        <v>0</v>
      </c>
      <c r="C53" s="523"/>
      <c r="D53" s="524" t="s">
        <v>822</v>
      </c>
      <c r="E53" s="525" t="s">
        <v>821</v>
      </c>
      <c r="F53" s="527">
        <v>0.10235</v>
      </c>
    </row>
    <row r="54" spans="2:6" ht="13.9" customHeight="1">
      <c r="B54" s="522">
        <v>0</v>
      </c>
      <c r="C54" s="523"/>
      <c r="D54" s="524" t="s">
        <v>823</v>
      </c>
      <c r="E54" s="525" t="s">
        <v>44</v>
      </c>
      <c r="F54" s="527">
        <v>1</v>
      </c>
    </row>
    <row r="55" spans="2:6" ht="13.9" customHeight="1">
      <c r="B55" s="522">
        <v>22</v>
      </c>
      <c r="C55" s="523"/>
      <c r="D55" s="524" t="s">
        <v>1730</v>
      </c>
      <c r="E55" s="525" t="s">
        <v>625</v>
      </c>
      <c r="F55" s="526">
        <v>1.4E-2</v>
      </c>
    </row>
    <row r="56" spans="2:6" ht="13.9" customHeight="1">
      <c r="B56" s="522">
        <v>0</v>
      </c>
      <c r="C56" s="523"/>
      <c r="D56" s="524" t="s">
        <v>826</v>
      </c>
      <c r="E56" s="525" t="s">
        <v>625</v>
      </c>
      <c r="F56" s="527">
        <v>1.4700000000000001E-2</v>
      </c>
    </row>
    <row r="57" spans="2:6" ht="13.9" customHeight="1">
      <c r="B57" s="522">
        <v>0</v>
      </c>
      <c r="C57" s="523"/>
      <c r="D57" s="524" t="s">
        <v>817</v>
      </c>
      <c r="E57" s="525" t="s">
        <v>818</v>
      </c>
      <c r="F57" s="527">
        <v>3.5000000000000001E-3</v>
      </c>
    </row>
    <row r="58" spans="2:6" ht="13.9" customHeight="1">
      <c r="B58" s="522">
        <v>23</v>
      </c>
      <c r="C58" s="523"/>
      <c r="D58" s="524" t="s">
        <v>1731</v>
      </c>
      <c r="E58" s="525" t="s">
        <v>625</v>
      </c>
      <c r="F58" s="527">
        <v>1.0939999999999999</v>
      </c>
    </row>
    <row r="59" spans="2:6" ht="13.9" customHeight="1">
      <c r="B59" s="522">
        <v>0</v>
      </c>
      <c r="C59" s="523"/>
      <c r="D59" s="524" t="s">
        <v>826</v>
      </c>
      <c r="E59" s="525" t="s">
        <v>625</v>
      </c>
      <c r="F59" s="527">
        <v>1.1486999999999998</v>
      </c>
    </row>
    <row r="60" spans="2:6" ht="13.9" customHeight="1">
      <c r="B60" s="522">
        <v>0</v>
      </c>
      <c r="C60" s="523"/>
      <c r="D60" s="524" t="s">
        <v>817</v>
      </c>
      <c r="E60" s="525" t="s">
        <v>818</v>
      </c>
      <c r="F60" s="527">
        <v>0.27349999999999997</v>
      </c>
    </row>
    <row r="61" spans="2:6" ht="13.9" customHeight="1">
      <c r="B61" s="522">
        <v>24</v>
      </c>
      <c r="C61" s="523"/>
      <c r="D61" s="524" t="s">
        <v>827</v>
      </c>
      <c r="E61" s="525" t="s">
        <v>296</v>
      </c>
      <c r="F61" s="527">
        <v>0.25</v>
      </c>
    </row>
    <row r="62" spans="2:6" s="93" customFormat="1" ht="13.9" customHeight="1">
      <c r="B62" s="522">
        <v>25</v>
      </c>
      <c r="C62" s="523"/>
      <c r="D62" s="524" t="s">
        <v>1732</v>
      </c>
      <c r="E62" s="525" t="s">
        <v>811</v>
      </c>
      <c r="F62" s="527">
        <v>6</v>
      </c>
    </row>
    <row r="63" spans="2:6" s="93" customFormat="1" ht="13.9" customHeight="1">
      <c r="B63" s="522">
        <v>26</v>
      </c>
      <c r="C63" s="523"/>
      <c r="D63" s="524" t="s">
        <v>839</v>
      </c>
      <c r="E63" s="525" t="s">
        <v>821</v>
      </c>
      <c r="F63" s="527">
        <v>1.2</v>
      </c>
    </row>
    <row r="64" spans="2:6" s="93" customFormat="1" ht="13.9" customHeight="1">
      <c r="B64" s="522">
        <v>0</v>
      </c>
      <c r="C64" s="523"/>
      <c r="D64" s="524" t="s">
        <v>840</v>
      </c>
      <c r="E64" s="525" t="s">
        <v>821</v>
      </c>
      <c r="F64" s="527">
        <v>1.32</v>
      </c>
    </row>
    <row r="65" spans="2:6" s="93" customFormat="1" ht="13.9" customHeight="1">
      <c r="B65" s="522">
        <v>0</v>
      </c>
      <c r="C65" s="523"/>
      <c r="D65" s="524" t="s">
        <v>935</v>
      </c>
      <c r="E65" s="525" t="s">
        <v>44</v>
      </c>
      <c r="F65" s="527">
        <v>1</v>
      </c>
    </row>
    <row r="66" spans="2:6" ht="13.9" customHeight="1">
      <c r="B66" s="531">
        <v>27</v>
      </c>
      <c r="C66" s="528"/>
      <c r="D66" s="529" t="s">
        <v>1737</v>
      </c>
      <c r="E66" s="528" t="s">
        <v>26</v>
      </c>
      <c r="F66" s="530">
        <v>17</v>
      </c>
    </row>
    <row r="67" spans="2:6" ht="13.9" customHeight="1">
      <c r="B67" s="376"/>
      <c r="C67" s="207"/>
      <c r="D67" s="519" t="s">
        <v>953</v>
      </c>
      <c r="E67" s="377"/>
      <c r="F67" s="521"/>
    </row>
    <row r="68" spans="2:6" ht="13.9" customHeight="1">
      <c r="B68" s="522">
        <v>28</v>
      </c>
      <c r="C68" s="523"/>
      <c r="D68" s="524" t="s">
        <v>1121</v>
      </c>
      <c r="E68" s="525" t="s">
        <v>625</v>
      </c>
      <c r="F68" s="526">
        <v>0.64800000000000002</v>
      </c>
    </row>
    <row r="69" spans="2:6" ht="13.9" customHeight="1">
      <c r="B69" s="522">
        <v>29</v>
      </c>
      <c r="C69" s="523"/>
      <c r="D69" s="524" t="s">
        <v>819</v>
      </c>
      <c r="E69" s="525" t="s">
        <v>296</v>
      </c>
      <c r="F69" s="527">
        <v>8</v>
      </c>
    </row>
    <row r="70" spans="2:6" ht="13.9" customHeight="1">
      <c r="B70" s="522">
        <v>30</v>
      </c>
      <c r="C70" s="523"/>
      <c r="D70" s="524" t="s">
        <v>820</v>
      </c>
      <c r="E70" s="525" t="s">
        <v>821</v>
      </c>
      <c r="F70" s="526">
        <v>8.900000000000001E-2</v>
      </c>
    </row>
    <row r="71" spans="2:6" ht="13.9" customHeight="1">
      <c r="B71" s="522">
        <v>0</v>
      </c>
      <c r="C71" s="523"/>
      <c r="D71" s="524" t="s">
        <v>822</v>
      </c>
      <c r="E71" s="525" t="s">
        <v>821</v>
      </c>
      <c r="F71" s="527">
        <v>0.10235</v>
      </c>
    </row>
    <row r="72" spans="2:6" ht="13.9" customHeight="1">
      <c r="B72" s="522">
        <v>0</v>
      </c>
      <c r="C72" s="523"/>
      <c r="D72" s="524" t="s">
        <v>823</v>
      </c>
      <c r="E72" s="525" t="s">
        <v>44</v>
      </c>
      <c r="F72" s="527">
        <v>1</v>
      </c>
    </row>
    <row r="73" spans="2:6" ht="13.9" customHeight="1">
      <c r="B73" s="522">
        <v>31</v>
      </c>
      <c r="C73" s="523"/>
      <c r="D73" s="524" t="s">
        <v>1730</v>
      </c>
      <c r="E73" s="525" t="s">
        <v>625</v>
      </c>
      <c r="F73" s="526">
        <v>1.4E-2</v>
      </c>
    </row>
    <row r="74" spans="2:6" ht="13.9" customHeight="1">
      <c r="B74" s="522">
        <v>0</v>
      </c>
      <c r="C74" s="523"/>
      <c r="D74" s="524" t="s">
        <v>826</v>
      </c>
      <c r="E74" s="525" t="s">
        <v>625</v>
      </c>
      <c r="F74" s="527">
        <v>1.4700000000000001E-2</v>
      </c>
    </row>
    <row r="75" spans="2:6" ht="13.9" customHeight="1">
      <c r="B75" s="522">
        <v>0</v>
      </c>
      <c r="C75" s="523"/>
      <c r="D75" s="524" t="s">
        <v>817</v>
      </c>
      <c r="E75" s="525" t="s">
        <v>818</v>
      </c>
      <c r="F75" s="527">
        <v>3.5000000000000001E-3</v>
      </c>
    </row>
    <row r="76" spans="2:6" s="93" customFormat="1" ht="13.9" customHeight="1">
      <c r="B76" s="522">
        <v>32</v>
      </c>
      <c r="C76" s="523"/>
      <c r="D76" s="524" t="s">
        <v>1731</v>
      </c>
      <c r="E76" s="525" t="s">
        <v>625</v>
      </c>
      <c r="F76" s="527">
        <v>1.0939999999999999</v>
      </c>
    </row>
    <row r="77" spans="2:6" s="93" customFormat="1" ht="13.9" customHeight="1">
      <c r="B77" s="522">
        <v>0</v>
      </c>
      <c r="C77" s="523"/>
      <c r="D77" s="524" t="s">
        <v>826</v>
      </c>
      <c r="E77" s="525" t="s">
        <v>625</v>
      </c>
      <c r="F77" s="527">
        <v>1.1486999999999998</v>
      </c>
    </row>
    <row r="78" spans="2:6" s="93" customFormat="1" ht="13.9" customHeight="1">
      <c r="B78" s="522">
        <v>0</v>
      </c>
      <c r="C78" s="523"/>
      <c r="D78" s="524" t="s">
        <v>817</v>
      </c>
      <c r="E78" s="525" t="s">
        <v>818</v>
      </c>
      <c r="F78" s="527">
        <v>0.27349999999999997</v>
      </c>
    </row>
    <row r="79" spans="2:6" s="93" customFormat="1" ht="13.9" customHeight="1">
      <c r="B79" s="522">
        <v>33</v>
      </c>
      <c r="C79" s="523"/>
      <c r="D79" s="524" t="s">
        <v>827</v>
      </c>
      <c r="E79" s="525" t="s">
        <v>296</v>
      </c>
      <c r="F79" s="527">
        <v>0.25</v>
      </c>
    </row>
    <row r="80" spans="2:6" s="93" customFormat="1" ht="13.9" customHeight="1">
      <c r="B80" s="522">
        <v>34</v>
      </c>
      <c r="C80" s="523"/>
      <c r="D80" s="524" t="s">
        <v>1732</v>
      </c>
      <c r="E80" s="525" t="s">
        <v>811</v>
      </c>
      <c r="F80" s="527">
        <v>6</v>
      </c>
    </row>
    <row r="81" spans="2:8" s="93" customFormat="1" ht="13.9" customHeight="1">
      <c r="B81" s="522">
        <v>35</v>
      </c>
      <c r="C81" s="523"/>
      <c r="D81" s="524" t="s">
        <v>839</v>
      </c>
      <c r="E81" s="525" t="s">
        <v>821</v>
      </c>
      <c r="F81" s="527">
        <v>0.71</v>
      </c>
    </row>
    <row r="82" spans="2:8" s="93" customFormat="1" ht="13.9" customHeight="1">
      <c r="B82" s="522">
        <v>0</v>
      </c>
      <c r="C82" s="523"/>
      <c r="D82" s="524" t="s">
        <v>840</v>
      </c>
      <c r="E82" s="525" t="s">
        <v>821</v>
      </c>
      <c r="F82" s="527">
        <v>0.78100000000000003</v>
      </c>
    </row>
    <row r="83" spans="2:8" s="93" customFormat="1" ht="13.9" customHeight="1">
      <c r="B83" s="522">
        <v>0</v>
      </c>
      <c r="C83" s="523"/>
      <c r="D83" s="524" t="s">
        <v>935</v>
      </c>
      <c r="E83" s="525" t="s">
        <v>44</v>
      </c>
      <c r="F83" s="527">
        <v>1</v>
      </c>
    </row>
    <row r="84" spans="2:8" s="93" customFormat="1" ht="13.9" customHeight="1">
      <c r="B84" s="531">
        <v>36</v>
      </c>
      <c r="C84" s="528"/>
      <c r="D84" s="529" t="s">
        <v>1738</v>
      </c>
      <c r="E84" s="528" t="s">
        <v>26</v>
      </c>
      <c r="F84" s="530">
        <v>19</v>
      </c>
    </row>
    <row r="85" spans="2:8" ht="13.9" customHeight="1">
      <c r="B85" s="531">
        <v>37</v>
      </c>
      <c r="C85" s="528"/>
      <c r="D85" s="529" t="s">
        <v>954</v>
      </c>
      <c r="E85" s="528" t="s">
        <v>19</v>
      </c>
      <c r="F85" s="530">
        <v>80</v>
      </c>
    </row>
    <row r="86" spans="2:8" ht="13.9" customHeight="1">
      <c r="B86" s="531">
        <v>38</v>
      </c>
      <c r="C86" s="528"/>
      <c r="D86" s="532" t="s">
        <v>1739</v>
      </c>
      <c r="E86" s="533" t="s">
        <v>19</v>
      </c>
      <c r="F86" s="534">
        <v>74.5</v>
      </c>
    </row>
    <row r="87" spans="2:8" ht="13.9" customHeight="1">
      <c r="B87" s="325"/>
      <c r="C87" s="326"/>
      <c r="D87" s="34"/>
      <c r="E87" s="35"/>
      <c r="F87" s="535"/>
    </row>
    <row r="88" spans="2:8" ht="13.9" customHeight="1">
      <c r="B88" s="337"/>
      <c r="C88" s="337"/>
      <c r="D88" s="338"/>
      <c r="E88" s="338" t="s">
        <v>5</v>
      </c>
      <c r="F88" s="338"/>
    </row>
    <row r="93" spans="2:8" s="93" customFormat="1" ht="13.9" customHeight="1">
      <c r="C93" s="200" t="str">
        <f>'1,1'!C22</f>
        <v>Piezīmes:</v>
      </c>
    </row>
    <row r="94" spans="2:8" s="93" customFormat="1" ht="13.9" customHeight="1">
      <c r="B94"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802"/>
      <c r="D94" s="802"/>
      <c r="E94" s="802"/>
      <c r="F94" s="802"/>
      <c r="G94" s="802"/>
      <c r="H94" s="802"/>
    </row>
  </sheetData>
  <mergeCells count="11">
    <mergeCell ref="B94:H9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J73"/>
  <sheetViews>
    <sheetView showZeros="0" view="pageBreakPreview" topLeftCell="A48" zoomScale="80" zoomScaleNormal="100" zoomScaleSheetLayoutView="80" workbookViewId="0">
      <selection activeCell="B39" sqref="B39"/>
    </sheetView>
  </sheetViews>
  <sheetFormatPr defaultColWidth="9.140625" defaultRowHeight="12.75"/>
  <cols>
    <col min="1" max="1" width="9.140625" style="111"/>
    <col min="2" max="2" width="12.140625" style="111" customWidth="1"/>
    <col min="3" max="3" width="16.28515625" style="111" hidden="1" customWidth="1"/>
    <col min="4" max="4" width="40.28515625" style="111" customWidth="1"/>
    <col min="5" max="5" width="8.140625" style="111" customWidth="1"/>
    <col min="6" max="7" width="9.140625" style="111"/>
    <col min="8" max="8" width="20.7109375" style="111" customWidth="1"/>
    <col min="9" max="9" width="9.140625" style="111"/>
    <col min="10" max="10" width="9.140625" style="111" hidden="1" customWidth="1"/>
    <col min="11" max="16384" width="9.140625" style="111"/>
  </cols>
  <sheetData>
    <row r="1" spans="2:8" s="202" customFormat="1">
      <c r="B1" s="803" t="s">
        <v>12</v>
      </c>
      <c r="C1" s="803"/>
      <c r="D1" s="803"/>
      <c r="E1" s="201" t="str">
        <f ca="1">MID(CELL("filename",B1), FIND("]", CELL("filename",B1))+ 1, 255)</f>
        <v>1,7</v>
      </c>
      <c r="F1" s="201"/>
      <c r="G1" s="201"/>
      <c r="H1" s="201"/>
    </row>
    <row r="2" spans="2:8" s="202" customFormat="1">
      <c r="B2" s="804" t="str">
        <f>D9</f>
        <v>Grīdas</v>
      </c>
      <c r="C2" s="804"/>
      <c r="D2" s="804"/>
      <c r="E2" s="804"/>
      <c r="F2" s="804"/>
      <c r="G2" s="804"/>
      <c r="H2" s="804"/>
    </row>
    <row r="3" spans="2:8">
      <c r="B3" s="110" t="s">
        <v>1</v>
      </c>
      <c r="D3" s="811" t="str">
        <f>'1,1'!D3</f>
        <v>Ražošanas ēka</v>
      </c>
      <c r="E3" s="811"/>
      <c r="F3" s="811"/>
      <c r="G3" s="811"/>
      <c r="H3" s="811"/>
    </row>
    <row r="4" spans="2:8">
      <c r="B4" s="110" t="s">
        <v>2</v>
      </c>
      <c r="D4" s="811" t="str">
        <f>'1,1'!D4</f>
        <v>Ražošanas ēkas Nr.7 jaunbūve</v>
      </c>
      <c r="E4" s="811"/>
      <c r="F4" s="811"/>
      <c r="G4" s="811"/>
      <c r="H4" s="811"/>
    </row>
    <row r="5" spans="2:8">
      <c r="B5" s="110" t="s">
        <v>3</v>
      </c>
      <c r="D5" s="811" t="str">
        <f>'1,1'!D5:H5</f>
        <v>Ventspils, Ventspils Augsto tehnoloģiju parks</v>
      </c>
      <c r="E5" s="811"/>
      <c r="F5" s="811"/>
      <c r="G5" s="811"/>
      <c r="H5" s="811"/>
    </row>
    <row r="6" spans="2:8">
      <c r="B6" s="203"/>
      <c r="C6" s="203"/>
    </row>
    <row r="7" spans="2:8" ht="14.25" customHeight="1">
      <c r="B7" s="805" t="s">
        <v>4</v>
      </c>
      <c r="C7" s="806"/>
      <c r="D7" s="808" t="s">
        <v>6</v>
      </c>
      <c r="E7" s="809" t="s">
        <v>7</v>
      </c>
      <c r="F7" s="810" t="s">
        <v>8</v>
      </c>
      <c r="G7" s="204"/>
      <c r="H7" s="205"/>
    </row>
    <row r="8" spans="2:8" ht="59.25" customHeight="1">
      <c r="B8" s="805"/>
      <c r="C8" s="807"/>
      <c r="D8" s="808"/>
      <c r="E8" s="809"/>
      <c r="F8" s="810"/>
      <c r="G8" s="204"/>
      <c r="H8" s="205"/>
    </row>
    <row r="9" spans="2:8">
      <c r="B9" s="374">
        <v>0</v>
      </c>
      <c r="C9" s="536"/>
      <c r="D9" s="206" t="s">
        <v>984</v>
      </c>
      <c r="E9" s="29"/>
      <c r="F9" s="537"/>
      <c r="G9" s="204"/>
      <c r="H9" s="205"/>
    </row>
    <row r="10" spans="2:8" ht="13.5">
      <c r="B10" s="476">
        <v>0</v>
      </c>
      <c r="C10" s="477"/>
      <c r="D10" s="478" t="s">
        <v>956</v>
      </c>
      <c r="E10" s="477"/>
      <c r="F10" s="479"/>
      <c r="G10" s="204"/>
      <c r="H10" s="205"/>
    </row>
    <row r="11" spans="2:8" ht="25.5">
      <c r="B11" s="432">
        <v>1</v>
      </c>
      <c r="C11" s="538"/>
      <c r="D11" s="539" t="s">
        <v>1133</v>
      </c>
      <c r="E11" s="540" t="s">
        <v>625</v>
      </c>
      <c r="F11" s="541">
        <v>189</v>
      </c>
      <c r="G11" s="204"/>
      <c r="H11" s="205"/>
    </row>
    <row r="12" spans="2:8" ht="25.5">
      <c r="B12" s="432">
        <v>2</v>
      </c>
      <c r="C12" s="538"/>
      <c r="D12" s="539" t="s">
        <v>1134</v>
      </c>
      <c r="E12" s="540" t="s">
        <v>625</v>
      </c>
      <c r="F12" s="541">
        <v>755</v>
      </c>
      <c r="G12" s="204"/>
      <c r="H12" s="205"/>
    </row>
    <row r="13" spans="2:8" ht="25.5">
      <c r="B13" s="432">
        <v>3</v>
      </c>
      <c r="C13" s="538"/>
      <c r="D13" s="539" t="s">
        <v>1135</v>
      </c>
      <c r="E13" s="540" t="s">
        <v>625</v>
      </c>
      <c r="F13" s="541">
        <v>1510</v>
      </c>
      <c r="G13" s="204"/>
      <c r="H13" s="205"/>
    </row>
    <row r="14" spans="2:8" ht="25.5">
      <c r="B14" s="432">
        <v>4</v>
      </c>
      <c r="C14" s="379"/>
      <c r="D14" s="539" t="s">
        <v>1136</v>
      </c>
      <c r="E14" s="385" t="s">
        <v>625</v>
      </c>
      <c r="F14" s="541">
        <v>1510</v>
      </c>
      <c r="G14" s="204"/>
      <c r="H14" s="205"/>
    </row>
    <row r="15" spans="2:8">
      <c r="B15" s="432">
        <v>5</v>
      </c>
      <c r="C15" s="166"/>
      <c r="D15" s="266" t="s">
        <v>1137</v>
      </c>
      <c r="E15" s="166" t="s">
        <v>258</v>
      </c>
      <c r="F15" s="33">
        <v>3775</v>
      </c>
      <c r="G15" s="204"/>
      <c r="H15" s="205"/>
    </row>
    <row r="16" spans="2:8">
      <c r="B16" s="432">
        <v>6</v>
      </c>
      <c r="C16" s="166"/>
      <c r="D16" s="266" t="s">
        <v>1138</v>
      </c>
      <c r="E16" s="166" t="s">
        <v>258</v>
      </c>
      <c r="F16" s="33">
        <v>3775</v>
      </c>
      <c r="G16" s="204"/>
      <c r="H16" s="205"/>
    </row>
    <row r="17" spans="2:8">
      <c r="B17" s="432">
        <v>9</v>
      </c>
      <c r="C17" s="538"/>
      <c r="D17" s="542" t="s">
        <v>1139</v>
      </c>
      <c r="E17" s="543" t="s">
        <v>296</v>
      </c>
      <c r="F17" s="541">
        <v>3775</v>
      </c>
      <c r="G17" s="204"/>
      <c r="H17" s="205"/>
    </row>
    <row r="18" spans="2:8" ht="13.5">
      <c r="B18" s="476">
        <v>0</v>
      </c>
      <c r="C18" s="477"/>
      <c r="D18" s="478" t="s">
        <v>937</v>
      </c>
      <c r="E18" s="477"/>
      <c r="F18" s="479"/>
      <c r="G18" s="204"/>
      <c r="H18" s="205"/>
    </row>
    <row r="19" spans="2:8">
      <c r="B19" s="432">
        <v>5</v>
      </c>
      <c r="C19" s="563"/>
      <c r="D19" s="438" t="s">
        <v>957</v>
      </c>
      <c r="E19" s="434" t="s">
        <v>296</v>
      </c>
      <c r="F19" s="544">
        <v>3850</v>
      </c>
      <c r="G19" s="204"/>
      <c r="H19" s="205"/>
    </row>
    <row r="20" spans="2:8" ht="25.5">
      <c r="B20" s="432">
        <v>0</v>
      </c>
      <c r="C20" s="563"/>
      <c r="D20" s="441" t="s">
        <v>1656</v>
      </c>
      <c r="E20" s="434" t="s">
        <v>296</v>
      </c>
      <c r="F20" s="544">
        <f>1.05*F19</f>
        <v>4042.5</v>
      </c>
      <c r="G20" s="204"/>
      <c r="H20" s="205"/>
    </row>
    <row r="21" spans="2:8">
      <c r="B21" s="545">
        <v>6</v>
      </c>
      <c r="C21" s="546"/>
      <c r="D21" s="547" t="s">
        <v>1657</v>
      </c>
      <c r="E21" s="548" t="s">
        <v>296</v>
      </c>
      <c r="F21" s="549">
        <v>3850</v>
      </c>
      <c r="G21" s="204"/>
      <c r="H21" s="205"/>
    </row>
    <row r="22" spans="2:8">
      <c r="B22" s="432">
        <v>7</v>
      </c>
      <c r="C22" s="538"/>
      <c r="D22" s="550" t="s">
        <v>1548</v>
      </c>
      <c r="E22" s="551" t="s">
        <v>19</v>
      </c>
      <c r="F22" s="377">
        <v>35</v>
      </c>
      <c r="G22" s="333"/>
      <c r="H22" s="334"/>
    </row>
    <row r="23" spans="2:8" ht="13.5">
      <c r="B23" s="432">
        <v>0</v>
      </c>
      <c r="C23" s="207"/>
      <c r="D23" s="552" t="s">
        <v>958</v>
      </c>
      <c r="E23" s="377"/>
      <c r="F23" s="544"/>
      <c r="G23" s="204"/>
      <c r="H23" s="205"/>
    </row>
    <row r="24" spans="2:8">
      <c r="B24" s="545">
        <v>8</v>
      </c>
      <c r="C24" s="546"/>
      <c r="D24" s="547" t="s">
        <v>957</v>
      </c>
      <c r="E24" s="548" t="s">
        <v>296</v>
      </c>
      <c r="F24" s="549">
        <v>807</v>
      </c>
      <c r="G24" s="204"/>
      <c r="H24" s="205"/>
    </row>
    <row r="25" spans="2:8">
      <c r="B25" s="545">
        <v>0</v>
      </c>
      <c r="C25" s="546"/>
      <c r="D25" s="553" t="s">
        <v>1658</v>
      </c>
      <c r="E25" s="548" t="s">
        <v>296</v>
      </c>
      <c r="F25" s="549">
        <f>1.05*F24</f>
        <v>847.35</v>
      </c>
      <c r="G25" s="204"/>
      <c r="H25" s="205"/>
    </row>
    <row r="26" spans="2:8">
      <c r="B26" s="545">
        <v>9</v>
      </c>
      <c r="C26" s="546"/>
      <c r="D26" s="547" t="s">
        <v>959</v>
      </c>
      <c r="E26" s="548" t="s">
        <v>296</v>
      </c>
      <c r="F26" s="549">
        <f>F24</f>
        <v>807</v>
      </c>
      <c r="G26" s="204"/>
      <c r="H26" s="205"/>
    </row>
    <row r="27" spans="2:8">
      <c r="B27" s="545">
        <v>0</v>
      </c>
      <c r="C27" s="546"/>
      <c r="D27" s="554" t="s">
        <v>960</v>
      </c>
      <c r="E27" s="548" t="s">
        <v>296</v>
      </c>
      <c r="F27" s="549">
        <f>1.2*F26</f>
        <v>968.4</v>
      </c>
      <c r="G27" s="204"/>
      <c r="H27" s="205"/>
    </row>
    <row r="28" spans="2:8">
      <c r="B28" s="305">
        <v>10</v>
      </c>
      <c r="C28" s="563"/>
      <c r="D28" s="438" t="s">
        <v>961</v>
      </c>
      <c r="E28" s="434" t="s">
        <v>296</v>
      </c>
      <c r="F28" s="555">
        <f>F26</f>
        <v>807</v>
      </c>
      <c r="G28" s="204"/>
      <c r="H28" s="205"/>
    </row>
    <row r="29" spans="2:8">
      <c r="B29" s="305">
        <v>0</v>
      </c>
      <c r="C29" s="563"/>
      <c r="D29" s="442" t="s">
        <v>962</v>
      </c>
      <c r="E29" s="434" t="s">
        <v>296</v>
      </c>
      <c r="F29" s="555">
        <f>1.1*F28</f>
        <v>887.7</v>
      </c>
      <c r="G29" s="204"/>
      <c r="H29" s="205"/>
    </row>
    <row r="30" spans="2:8">
      <c r="B30" s="305">
        <v>0</v>
      </c>
      <c r="C30" s="563"/>
      <c r="D30" s="442" t="s">
        <v>963</v>
      </c>
      <c r="E30" s="434" t="s">
        <v>515</v>
      </c>
      <c r="F30" s="555">
        <v>1</v>
      </c>
      <c r="G30" s="204"/>
      <c r="H30" s="205"/>
    </row>
    <row r="31" spans="2:8">
      <c r="B31" s="556">
        <v>11</v>
      </c>
      <c r="C31" s="557"/>
      <c r="D31" s="558" t="s">
        <v>964</v>
      </c>
      <c r="E31" s="557" t="s">
        <v>625</v>
      </c>
      <c r="F31" s="559">
        <f>0.06*F24</f>
        <v>48.42</v>
      </c>
      <c r="G31" s="204"/>
      <c r="H31" s="205"/>
    </row>
    <row r="32" spans="2:8">
      <c r="B32" s="556">
        <v>0</v>
      </c>
      <c r="C32" s="557"/>
      <c r="D32" s="558" t="s">
        <v>846</v>
      </c>
      <c r="E32" s="557" t="s">
        <v>625</v>
      </c>
      <c r="F32" s="559">
        <f>F31*1.05</f>
        <v>50.841000000000001</v>
      </c>
      <c r="G32" s="204"/>
      <c r="H32" s="205"/>
    </row>
    <row r="33" spans="2:8">
      <c r="B33" s="556">
        <v>0</v>
      </c>
      <c r="C33" s="557"/>
      <c r="D33" s="558" t="s">
        <v>817</v>
      </c>
      <c r="E33" s="557" t="s">
        <v>818</v>
      </c>
      <c r="F33" s="559">
        <f>F31*0.25</f>
        <v>12.105</v>
      </c>
      <c r="G33" s="204"/>
      <c r="H33" s="205"/>
    </row>
    <row r="34" spans="2:8" ht="13.5">
      <c r="B34" s="432">
        <v>0</v>
      </c>
      <c r="C34" s="207"/>
      <c r="D34" s="552" t="s">
        <v>965</v>
      </c>
      <c r="E34" s="377"/>
      <c r="F34" s="544"/>
      <c r="G34" s="204"/>
      <c r="H34" s="205"/>
    </row>
    <row r="35" spans="2:8">
      <c r="B35" s="432">
        <v>12</v>
      </c>
      <c r="C35" s="563"/>
      <c r="D35" s="560" t="s">
        <v>966</v>
      </c>
      <c r="E35" s="434" t="s">
        <v>296</v>
      </c>
      <c r="F35" s="544">
        <v>1042.8</v>
      </c>
      <c r="G35" s="204"/>
      <c r="H35" s="205"/>
    </row>
    <row r="36" spans="2:8">
      <c r="B36" s="432">
        <v>13</v>
      </c>
      <c r="C36" s="563"/>
      <c r="D36" s="438" t="s">
        <v>967</v>
      </c>
      <c r="E36" s="434" t="s">
        <v>296</v>
      </c>
      <c r="F36" s="544">
        <v>1042.8</v>
      </c>
      <c r="G36" s="204"/>
      <c r="H36" s="205"/>
    </row>
    <row r="37" spans="2:8" ht="25.5">
      <c r="B37" s="432">
        <v>14</v>
      </c>
      <c r="C37" s="563"/>
      <c r="D37" s="438" t="s">
        <v>1659</v>
      </c>
      <c r="E37" s="434" t="s">
        <v>296</v>
      </c>
      <c r="F37" s="544">
        <f>F39</f>
        <v>3399.9</v>
      </c>
      <c r="G37" s="204"/>
      <c r="H37" s="205"/>
    </row>
    <row r="38" spans="2:8" ht="25.5">
      <c r="B38" s="432">
        <v>0</v>
      </c>
      <c r="C38" s="563"/>
      <c r="D38" s="441" t="s">
        <v>1660</v>
      </c>
      <c r="E38" s="434" t="s">
        <v>968</v>
      </c>
      <c r="F38" s="544">
        <f>1.8*10*F37</f>
        <v>61198.200000000004</v>
      </c>
      <c r="G38" s="204"/>
      <c r="H38" s="205"/>
    </row>
    <row r="39" spans="2:8" ht="25.5">
      <c r="B39" s="432">
        <v>15</v>
      </c>
      <c r="C39" s="563"/>
      <c r="D39" s="438" t="s">
        <v>1661</v>
      </c>
      <c r="E39" s="434" t="s">
        <v>296</v>
      </c>
      <c r="F39" s="544">
        <f>F41+F45+F49</f>
        <v>3399.9</v>
      </c>
      <c r="G39" s="204"/>
      <c r="H39" s="205"/>
    </row>
    <row r="40" spans="2:8" ht="14.45" customHeight="1">
      <c r="B40" s="432">
        <v>0</v>
      </c>
      <c r="C40" s="563"/>
      <c r="D40" s="441" t="s">
        <v>1662</v>
      </c>
      <c r="E40" s="434" t="s">
        <v>968</v>
      </c>
      <c r="F40" s="544">
        <f>1.5*3*1.15*F39</f>
        <v>17594.482499999998</v>
      </c>
      <c r="G40" s="204"/>
      <c r="H40" s="205"/>
    </row>
    <row r="41" spans="2:8">
      <c r="B41" s="432">
        <v>16</v>
      </c>
      <c r="C41" s="563"/>
      <c r="D41" s="438" t="s">
        <v>969</v>
      </c>
      <c r="E41" s="434" t="s">
        <v>296</v>
      </c>
      <c r="F41" s="544">
        <v>2626.8</v>
      </c>
      <c r="G41" s="204"/>
      <c r="H41" s="205"/>
    </row>
    <row r="42" spans="2:8" ht="25.5">
      <c r="B42" s="432">
        <v>0</v>
      </c>
      <c r="C42" s="563"/>
      <c r="D42" s="441" t="s">
        <v>970</v>
      </c>
      <c r="E42" s="434" t="s">
        <v>296</v>
      </c>
      <c r="F42" s="544">
        <f>1.25*F41</f>
        <v>3283.5</v>
      </c>
      <c r="G42" s="204"/>
      <c r="H42" s="205"/>
    </row>
    <row r="43" spans="2:8">
      <c r="B43" s="432">
        <v>0</v>
      </c>
      <c r="C43" s="563"/>
      <c r="D43" s="441" t="s">
        <v>971</v>
      </c>
      <c r="E43" s="434" t="s">
        <v>968</v>
      </c>
      <c r="F43" s="544">
        <f>0.45*F41</f>
        <v>1182.0600000000002</v>
      </c>
      <c r="G43" s="204"/>
      <c r="H43" s="205"/>
    </row>
    <row r="44" spans="2:8">
      <c r="B44" s="432">
        <v>0</v>
      </c>
      <c r="C44" s="563"/>
      <c r="D44" s="441" t="s">
        <v>972</v>
      </c>
      <c r="E44" s="434" t="s">
        <v>784</v>
      </c>
      <c r="F44" s="544">
        <f>0.7*F41</f>
        <v>1838.76</v>
      </c>
      <c r="G44" s="204"/>
      <c r="H44" s="205"/>
    </row>
    <row r="45" spans="2:8">
      <c r="B45" s="432">
        <v>17</v>
      </c>
      <c r="C45" s="563"/>
      <c r="D45" s="438" t="s">
        <v>969</v>
      </c>
      <c r="E45" s="434" t="s">
        <v>296</v>
      </c>
      <c r="F45" s="544">
        <v>598.20000000000005</v>
      </c>
      <c r="G45" s="204"/>
      <c r="H45" s="205"/>
    </row>
    <row r="46" spans="2:8" ht="25.5">
      <c r="B46" s="432">
        <v>0</v>
      </c>
      <c r="C46" s="563"/>
      <c r="D46" s="441" t="s">
        <v>973</v>
      </c>
      <c r="E46" s="434" t="s">
        <v>296</v>
      </c>
      <c r="F46" s="544">
        <f>1.25*F45</f>
        <v>747.75</v>
      </c>
      <c r="G46" s="204"/>
      <c r="H46" s="205"/>
    </row>
    <row r="47" spans="2:8">
      <c r="B47" s="432">
        <v>0</v>
      </c>
      <c r="C47" s="563"/>
      <c r="D47" s="441" t="s">
        <v>971</v>
      </c>
      <c r="E47" s="434" t="s">
        <v>968</v>
      </c>
      <c r="F47" s="544">
        <f>0.45*F45</f>
        <v>269.19000000000005</v>
      </c>
      <c r="G47" s="204"/>
      <c r="H47" s="205"/>
    </row>
    <row r="48" spans="2:8">
      <c r="B48" s="432">
        <v>0</v>
      </c>
      <c r="C48" s="563"/>
      <c r="D48" s="441" t="s">
        <v>972</v>
      </c>
      <c r="E48" s="434" t="s">
        <v>784</v>
      </c>
      <c r="F48" s="544">
        <f>0.7*F45</f>
        <v>418.74</v>
      </c>
      <c r="G48" s="204"/>
      <c r="H48" s="205"/>
    </row>
    <row r="49" spans="2:8">
      <c r="B49" s="432">
        <v>18</v>
      </c>
      <c r="C49" s="563"/>
      <c r="D49" s="438" t="s">
        <v>969</v>
      </c>
      <c r="E49" s="434" t="s">
        <v>296</v>
      </c>
      <c r="F49" s="544">
        <v>174.9</v>
      </c>
      <c r="G49" s="204"/>
      <c r="H49" s="205"/>
    </row>
    <row r="50" spans="2:8" ht="25.5">
      <c r="B50" s="432">
        <v>0</v>
      </c>
      <c r="C50" s="563"/>
      <c r="D50" s="441" t="s">
        <v>974</v>
      </c>
      <c r="E50" s="434" t="s">
        <v>296</v>
      </c>
      <c r="F50" s="544">
        <f>1.25*F49</f>
        <v>218.625</v>
      </c>
      <c r="G50" s="204"/>
      <c r="H50" s="205"/>
    </row>
    <row r="51" spans="2:8">
      <c r="B51" s="432">
        <v>0</v>
      </c>
      <c r="C51" s="563"/>
      <c r="D51" s="441" t="s">
        <v>971</v>
      </c>
      <c r="E51" s="434" t="s">
        <v>968</v>
      </c>
      <c r="F51" s="544">
        <f>0.45*F49</f>
        <v>78.704999999999998</v>
      </c>
      <c r="G51" s="204"/>
      <c r="H51" s="205"/>
    </row>
    <row r="52" spans="2:8">
      <c r="B52" s="432">
        <v>0</v>
      </c>
      <c r="C52" s="563"/>
      <c r="D52" s="441" t="s">
        <v>972</v>
      </c>
      <c r="E52" s="434" t="s">
        <v>784</v>
      </c>
      <c r="F52" s="544">
        <f>0.7*F49</f>
        <v>122.42999999999999</v>
      </c>
      <c r="G52" s="204"/>
      <c r="H52" s="205"/>
    </row>
    <row r="53" spans="2:8">
      <c r="B53" s="432">
        <v>19</v>
      </c>
      <c r="C53" s="563"/>
      <c r="D53" s="438" t="s">
        <v>975</v>
      </c>
      <c r="E53" s="434" t="s">
        <v>19</v>
      </c>
      <c r="F53" s="544">
        <v>242.14</v>
      </c>
      <c r="G53" s="204"/>
      <c r="H53" s="205"/>
    </row>
    <row r="54" spans="2:8" ht="15" customHeight="1">
      <c r="B54" s="432">
        <v>20</v>
      </c>
      <c r="C54" s="563"/>
      <c r="D54" s="438" t="s">
        <v>976</v>
      </c>
      <c r="E54" s="434" t="s">
        <v>19</v>
      </c>
      <c r="F54" s="544">
        <v>883.98</v>
      </c>
      <c r="G54" s="204"/>
      <c r="H54" s="205"/>
    </row>
    <row r="55" spans="2:8">
      <c r="B55" s="432">
        <v>21</v>
      </c>
      <c r="C55" s="563"/>
      <c r="D55" s="438" t="s">
        <v>977</v>
      </c>
      <c r="E55" s="434" t="s">
        <v>296</v>
      </c>
      <c r="F55" s="544">
        <f>F58+F62</f>
        <v>65.5</v>
      </c>
      <c r="G55" s="204"/>
      <c r="H55" s="205"/>
    </row>
    <row r="56" spans="2:8" ht="12.6" customHeight="1">
      <c r="B56" s="432">
        <v>0</v>
      </c>
      <c r="C56" s="563"/>
      <c r="D56" s="441" t="s">
        <v>1663</v>
      </c>
      <c r="E56" s="434" t="s">
        <v>968</v>
      </c>
      <c r="F56" s="544">
        <f>2.1*F55</f>
        <v>137.55000000000001</v>
      </c>
      <c r="G56" s="204"/>
      <c r="H56" s="205"/>
    </row>
    <row r="57" spans="2:8">
      <c r="B57" s="432">
        <v>0</v>
      </c>
      <c r="C57" s="563"/>
      <c r="D57" s="441" t="s">
        <v>485</v>
      </c>
      <c r="E57" s="434" t="s">
        <v>296</v>
      </c>
      <c r="F57" s="544">
        <f>F55</f>
        <v>65.5</v>
      </c>
      <c r="G57" s="204"/>
      <c r="H57" s="205"/>
    </row>
    <row r="58" spans="2:8">
      <c r="B58" s="432">
        <v>22</v>
      </c>
      <c r="C58" s="563"/>
      <c r="D58" s="438" t="s">
        <v>978</v>
      </c>
      <c r="E58" s="434" t="s">
        <v>296</v>
      </c>
      <c r="F58" s="544">
        <v>32.299999999999997</v>
      </c>
      <c r="G58" s="204"/>
      <c r="H58" s="205"/>
    </row>
    <row r="59" spans="2:8" ht="27.6" customHeight="1">
      <c r="B59" s="432">
        <v>0</v>
      </c>
      <c r="C59" s="563"/>
      <c r="D59" s="441" t="s">
        <v>1107</v>
      </c>
      <c r="E59" s="434" t="s">
        <v>296</v>
      </c>
      <c r="F59" s="544">
        <f>1.08*F58</f>
        <v>34.884</v>
      </c>
      <c r="G59" s="204"/>
      <c r="H59" s="205"/>
    </row>
    <row r="60" spans="2:8">
      <c r="B60" s="432">
        <v>0</v>
      </c>
      <c r="C60" s="563"/>
      <c r="D60" s="561" t="s">
        <v>979</v>
      </c>
      <c r="E60" s="434" t="s">
        <v>968</v>
      </c>
      <c r="F60" s="544">
        <f>4.4*F58</f>
        <v>142.12</v>
      </c>
      <c r="G60" s="204"/>
      <c r="H60" s="205"/>
    </row>
    <row r="61" spans="2:8">
      <c r="B61" s="432">
        <v>0</v>
      </c>
      <c r="C61" s="563"/>
      <c r="D61" s="441" t="s">
        <v>980</v>
      </c>
      <c r="E61" s="434" t="s">
        <v>968</v>
      </c>
      <c r="F61" s="544">
        <f>0.44*F58</f>
        <v>14.211999999999998</v>
      </c>
      <c r="G61" s="204"/>
      <c r="H61" s="205"/>
    </row>
    <row r="62" spans="2:8">
      <c r="B62" s="432">
        <v>23</v>
      </c>
      <c r="C62" s="563"/>
      <c r="D62" s="438" t="s">
        <v>978</v>
      </c>
      <c r="E62" s="434" t="s">
        <v>296</v>
      </c>
      <c r="F62" s="544">
        <v>33.200000000000003</v>
      </c>
      <c r="G62" s="204"/>
      <c r="H62" s="205"/>
    </row>
    <row r="63" spans="2:8" ht="25.5">
      <c r="B63" s="432">
        <v>0</v>
      </c>
      <c r="C63" s="563"/>
      <c r="D63" s="441" t="s">
        <v>1108</v>
      </c>
      <c r="E63" s="434" t="s">
        <v>296</v>
      </c>
      <c r="F63" s="544">
        <f>1.08*F62</f>
        <v>35.856000000000009</v>
      </c>
      <c r="G63" s="204"/>
      <c r="H63" s="205"/>
    </row>
    <row r="64" spans="2:8">
      <c r="B64" s="432">
        <v>0</v>
      </c>
      <c r="C64" s="563"/>
      <c r="D64" s="561" t="s">
        <v>979</v>
      </c>
      <c r="E64" s="434" t="s">
        <v>968</v>
      </c>
      <c r="F64" s="544">
        <f>4.4*F62</f>
        <v>146.08000000000001</v>
      </c>
      <c r="G64" s="204"/>
      <c r="H64" s="205"/>
    </row>
    <row r="65" spans="2:8">
      <c r="B65" s="432">
        <v>0</v>
      </c>
      <c r="C65" s="563"/>
      <c r="D65" s="441" t="s">
        <v>980</v>
      </c>
      <c r="E65" s="434" t="s">
        <v>968</v>
      </c>
      <c r="F65" s="544">
        <f>0.44*F62</f>
        <v>14.608000000000001</v>
      </c>
      <c r="G65" s="204"/>
      <c r="H65" s="205"/>
    </row>
    <row r="66" spans="2:8" ht="25.5">
      <c r="B66" s="432">
        <v>24</v>
      </c>
      <c r="C66" s="563"/>
      <c r="D66" s="438" t="s">
        <v>981</v>
      </c>
      <c r="E66" s="434" t="s">
        <v>296</v>
      </c>
      <c r="F66" s="544">
        <v>23.62</v>
      </c>
      <c r="G66" s="204"/>
      <c r="H66" s="205"/>
    </row>
    <row r="67" spans="2:8" ht="13.5">
      <c r="B67" s="376">
        <v>0</v>
      </c>
      <c r="C67" s="207"/>
      <c r="D67" s="552" t="s">
        <v>982</v>
      </c>
      <c r="E67" s="377"/>
      <c r="F67" s="377"/>
      <c r="G67" s="204"/>
      <c r="H67" s="205"/>
    </row>
    <row r="68" spans="2:8">
      <c r="B68" s="562">
        <v>25</v>
      </c>
      <c r="C68" s="564"/>
      <c r="D68" s="494" t="s">
        <v>983</v>
      </c>
      <c r="E68" s="434" t="s">
        <v>296</v>
      </c>
      <c r="F68" s="544">
        <v>10.1</v>
      </c>
      <c r="G68" s="204"/>
      <c r="H68" s="205"/>
    </row>
    <row r="69" spans="2:8" s="224" customFormat="1">
      <c r="B69" s="67"/>
      <c r="C69" s="66"/>
      <c r="D69" s="34"/>
      <c r="E69" s="35"/>
      <c r="F69" s="193"/>
      <c r="G69" s="222"/>
      <c r="H69" s="223"/>
    </row>
    <row r="70" spans="2:8">
      <c r="B70" s="225"/>
      <c r="C70" s="225"/>
      <c r="D70" s="226"/>
      <c r="E70" s="226" t="s">
        <v>5</v>
      </c>
      <c r="F70" s="227"/>
      <c r="G70" s="204"/>
      <c r="H70" s="205"/>
    </row>
    <row r="72" spans="2:8" s="93" customFormat="1" ht="12.75" customHeight="1">
      <c r="C72" s="200" t="str">
        <f>'1,1'!C22</f>
        <v>Piezīmes:</v>
      </c>
    </row>
    <row r="73" spans="2:8" s="93" customFormat="1" ht="45" customHeight="1">
      <c r="B73" s="80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3" s="802"/>
      <c r="D73" s="802"/>
      <c r="E73" s="802"/>
      <c r="F73" s="802"/>
      <c r="G73" s="802"/>
      <c r="H73" s="802"/>
    </row>
  </sheetData>
  <mergeCells count="11">
    <mergeCell ref="B73:H73"/>
    <mergeCell ref="B1:D1"/>
    <mergeCell ref="B2:H2"/>
    <mergeCell ref="D3:H3"/>
    <mergeCell ref="D4:H4"/>
    <mergeCell ref="D5:H5"/>
    <mergeCell ref="B7:B8"/>
    <mergeCell ref="C7:C8"/>
    <mergeCell ref="D7:D8"/>
    <mergeCell ref="E7:E8"/>
    <mergeCell ref="F7:F8"/>
  </mergeCells>
  <conditionalFormatting sqref="F28:F30">
    <cfRule type="expression" dxfId="0"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67</vt:i4>
      </vt:variant>
    </vt:vector>
  </HeadingPairs>
  <TitlesOfParts>
    <vt:vector size="104" baseType="lpstr">
      <vt:lpstr>Koptame</vt:lpstr>
      <vt:lpstr>kops1</vt:lpstr>
      <vt:lpstr>1,1</vt:lpstr>
      <vt:lpstr>1,2</vt:lpstr>
      <vt:lpstr>1,3</vt:lpstr>
      <vt:lpstr>1,4</vt:lpstr>
      <vt:lpstr>1,5</vt:lpstr>
      <vt:lpstr>1,6</vt:lpstr>
      <vt:lpstr>1,7</vt:lpstr>
      <vt:lpstr>1,8</vt:lpstr>
      <vt:lpstr>1,9</vt:lpstr>
      <vt:lpstr>1,10</vt:lpstr>
      <vt:lpstr>1,11</vt:lpstr>
      <vt:lpstr>kops2</vt:lpstr>
      <vt:lpstr>2,1</vt:lpstr>
      <vt:lpstr>2,2</vt:lpstr>
      <vt:lpstr>2,3</vt:lpstr>
      <vt:lpstr>2,4</vt:lpstr>
      <vt:lpstr>2,5</vt:lpstr>
      <vt:lpstr>2,6</vt:lpstr>
      <vt:lpstr>2,7</vt:lpstr>
      <vt:lpstr>2,8</vt:lpstr>
      <vt:lpstr>2,9</vt:lpstr>
      <vt:lpstr>2,10</vt:lpstr>
      <vt:lpstr>2,11</vt:lpstr>
      <vt:lpstr>2,12</vt:lpstr>
      <vt:lpstr>2,13</vt:lpstr>
      <vt:lpstr>kops3</vt:lpstr>
      <vt:lpstr>3,1</vt:lpstr>
      <vt:lpstr>3,2</vt:lpstr>
      <vt:lpstr>3,3</vt:lpstr>
      <vt:lpstr>3,4</vt:lpstr>
      <vt:lpstr>3,5</vt:lpstr>
      <vt:lpstr>3,6</vt:lpstr>
      <vt:lpstr>3.7</vt:lpstr>
      <vt:lpstr>kops4</vt:lpstr>
      <vt:lpstr>4,1</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Koptame!Print_Area</vt:lpstr>
      <vt:lpstr>'1,1'!Print_Titles</vt:lpstr>
      <vt:lpstr>'1,10'!Print_Titles</vt:lpstr>
      <vt:lpstr>'1,11'!Print_Titles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Skudra</cp:lastModifiedBy>
  <cp:lastPrinted>2017-12-05T07:50:51Z</cp:lastPrinted>
  <dcterms:created xsi:type="dcterms:W3CDTF">2011-09-07T11:49:58Z</dcterms:created>
  <dcterms:modified xsi:type="dcterms:W3CDTF">2018-12-05T13:51:12Z</dcterms:modified>
</cp:coreProperties>
</file>