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R:\Ingars\Ganibu 103\Razosanas eka\Buvuzraudziba\"/>
    </mc:Choice>
  </mc:AlternateContent>
  <xr:revisionPtr revIDLastSave="0" documentId="13_ncr:1_{0D40786A-0975-461E-9913-5A85E33ED3C4}" xr6:coauthVersionLast="41" xr6:coauthVersionMax="41" xr10:uidLastSave="{00000000-0000-0000-0000-000000000000}"/>
  <bookViews>
    <workbookView xWindow="-23148" yWindow="-108" windowWidth="23256" windowHeight="12576" tabRatio="766" activeTab="34" xr2:uid="{00000000-000D-0000-FFFF-FFFF00000000}"/>
  </bookViews>
  <sheets>
    <sheet name="Koptame" sheetId="131" r:id="rId1"/>
    <sheet name="kops1" sheetId="132" r:id="rId2"/>
    <sheet name="1,1" sheetId="26" r:id="rId3"/>
    <sheet name="1,2" sheetId="79" r:id="rId4"/>
    <sheet name="1,3" sheetId="80" r:id="rId5"/>
    <sheet name="1,4" sheetId="81" r:id="rId6"/>
    <sheet name="1,5" sheetId="82" r:id="rId7"/>
    <sheet name="1,6" sheetId="83" r:id="rId8"/>
    <sheet name="1,7" sheetId="84" r:id="rId9"/>
    <sheet name="1,8" sheetId="85" r:id="rId10"/>
    <sheet name="1,9" sheetId="86" r:id="rId11"/>
    <sheet name="1,10" sheetId="87" r:id="rId12"/>
    <sheet name="1,11" sheetId="88" r:id="rId13"/>
    <sheet name="kops2" sheetId="133" r:id="rId14"/>
    <sheet name="2,1" sheetId="98" r:id="rId15"/>
    <sheet name="2,2" sheetId="99" r:id="rId16"/>
    <sheet name="2,3" sheetId="100" r:id="rId17"/>
    <sheet name="2,4" sheetId="101" r:id="rId18"/>
    <sheet name="2,5" sheetId="102" r:id="rId19"/>
    <sheet name="2,6" sheetId="103" r:id="rId20"/>
    <sheet name="2,7" sheetId="104" r:id="rId21"/>
    <sheet name="2,8" sheetId="105" r:id="rId22"/>
    <sheet name="2,9" sheetId="129" r:id="rId23"/>
    <sheet name="2,10" sheetId="106" r:id="rId24"/>
    <sheet name="2,11" sheetId="107" r:id="rId25"/>
    <sheet name="2,12" sheetId="128" r:id="rId26"/>
    <sheet name="kops3" sheetId="134" r:id="rId27"/>
    <sheet name="3,1" sheetId="119" r:id="rId28"/>
    <sheet name="3,2" sheetId="120" r:id="rId29"/>
    <sheet name="3,3" sheetId="121" r:id="rId30"/>
    <sheet name="3,4" sheetId="122" r:id="rId31"/>
    <sheet name="3,5" sheetId="109" r:id="rId32"/>
    <sheet name="3,6" sheetId="136" r:id="rId33"/>
    <sheet name="kops4" sheetId="135" r:id="rId34"/>
    <sheet name="4,1" sheetId="127" r:id="rId35"/>
  </sheets>
  <externalReferences>
    <externalReference r:id="rId36"/>
    <externalReference r:id="rId37"/>
    <externalReference r:id="rId38"/>
    <externalReference r:id="rId39"/>
  </externalReferences>
  <definedNames>
    <definedName name="A">'[1]2'!$A$1</definedName>
    <definedName name="P" localSheetId="2">#REF!</definedName>
    <definedName name="P" localSheetId="11">#REF!</definedName>
    <definedName name="P" localSheetId="12">#REF!</definedName>
    <definedName name="P" localSheetId="3">#REF!</definedName>
    <definedName name="P" localSheetId="4">#REF!</definedName>
    <definedName name="P" localSheetId="5">#REF!</definedName>
    <definedName name="P" localSheetId="6">#REF!</definedName>
    <definedName name="P" localSheetId="7">#REF!</definedName>
    <definedName name="P" localSheetId="8">#REF!</definedName>
    <definedName name="P" localSheetId="9">#REF!</definedName>
    <definedName name="P" localSheetId="10">#REF!</definedName>
    <definedName name="P" localSheetId="14">#REF!</definedName>
    <definedName name="P" localSheetId="23">#REF!</definedName>
    <definedName name="P" localSheetId="24">#REF!</definedName>
    <definedName name="P" localSheetId="25">#REF!</definedName>
    <definedName name="P" localSheetId="15">#REF!</definedName>
    <definedName name="P" localSheetId="16">#REF!</definedName>
    <definedName name="P" localSheetId="17">#REF!</definedName>
    <definedName name="P" localSheetId="18">#REF!</definedName>
    <definedName name="P" localSheetId="19">#REF!</definedName>
    <definedName name="P" localSheetId="20">#REF!</definedName>
    <definedName name="P" localSheetId="21">#REF!</definedName>
    <definedName name="P" localSheetId="22">#REF!</definedName>
    <definedName name="P" localSheetId="27">#REF!</definedName>
    <definedName name="P" localSheetId="28">#REF!</definedName>
    <definedName name="P" localSheetId="29">#REF!</definedName>
    <definedName name="P" localSheetId="30">#REF!</definedName>
    <definedName name="P" localSheetId="31">#REF!</definedName>
    <definedName name="P" localSheetId="34">#REF!</definedName>
    <definedName name="P" localSheetId="1">#REF!</definedName>
    <definedName name="P" localSheetId="13">#REF!</definedName>
    <definedName name="P" localSheetId="26">#REF!</definedName>
    <definedName name="P" localSheetId="33">#REF!</definedName>
    <definedName name="P">#REF!</definedName>
    <definedName name="_xlnm.Print_Area" localSheetId="2">'1,1'!$A$1:$H$23</definedName>
    <definedName name="_xlnm.Print_Area" localSheetId="11">'1,10'!$A$1:$H$44</definedName>
    <definedName name="_xlnm.Print_Area" localSheetId="12">'1,11'!$A$1:$H$28</definedName>
    <definedName name="_xlnm.Print_Area" localSheetId="3">'1,2'!$A$1:$H$134</definedName>
    <definedName name="_xlnm.Print_Area" localSheetId="4">'1,3'!$A$1:$H$120</definedName>
    <definedName name="_xlnm.Print_Area" localSheetId="5">'1,4'!$A$1:$H$19</definedName>
    <definedName name="_xlnm.Print_Area" localSheetId="6">'1,5'!$A$1:$H$54</definedName>
    <definedName name="_xlnm.Print_Area" localSheetId="7">'1,6'!$A$1:$H$56</definedName>
    <definedName name="_xlnm.Print_Area" localSheetId="8">'1,7'!$A$1:$H$71</definedName>
    <definedName name="_xlnm.Print_Area" localSheetId="9">'1,8'!$A$1:$H$64</definedName>
    <definedName name="_xlnm.Print_Area" localSheetId="10">'1,9'!$A$1:$H$59</definedName>
    <definedName name="_xlnm.Print_Area" localSheetId="14">'2,1'!$A$1:$I$95</definedName>
    <definedName name="_xlnm.Print_Area" localSheetId="23">'2,10'!$A$1:$I$47</definedName>
    <definedName name="_xlnm.Print_Area" localSheetId="24">'2,11'!$A$1:$I$25</definedName>
    <definedName name="_xlnm.Print_Area" localSheetId="25">'2,12'!$A$1:$I$46</definedName>
    <definedName name="_xlnm.Print_Area" localSheetId="15">'2,2'!$A$1:$I$35</definedName>
    <definedName name="_xlnm.Print_Area" localSheetId="16">'2,3'!$A$1:$I$105</definedName>
    <definedName name="_xlnm.Print_Area" localSheetId="17">'2,4'!$A$1:$I$69</definedName>
    <definedName name="_xlnm.Print_Area" localSheetId="18">'2,5'!$A$1:$I$24</definedName>
    <definedName name="_xlnm.Print_Area" localSheetId="19">'2,6'!$A$1:$I$99</definedName>
    <definedName name="_xlnm.Print_Area" localSheetId="20">'2,7'!$A$1:$H$164</definedName>
    <definedName name="_xlnm.Print_Area" localSheetId="21">'2,8'!$A$1:$I$59</definedName>
    <definedName name="_xlnm.Print_Area" localSheetId="22">'2,9'!$A$1:$H$20</definedName>
    <definedName name="_xlnm.Print_Area" localSheetId="27">'3,1'!$A$1:$I$55</definedName>
    <definedName name="_xlnm.Print_Area" localSheetId="28">'3,2'!$A$1:$I$39</definedName>
    <definedName name="_xlnm.Print_Area" localSheetId="29">'3,3'!$A$1:$I$56</definedName>
    <definedName name="_xlnm.Print_Area" localSheetId="30">'3,4'!$A$1:$H$72</definedName>
    <definedName name="_xlnm.Print_Area" localSheetId="31">'3,5'!$A$1:$H$49</definedName>
    <definedName name="_xlnm.Print_Area" localSheetId="34">'4,1'!$A$1:$H$75</definedName>
    <definedName name="_xlnm.Print_Area" localSheetId="0">Koptame!$A$1:$D$24</definedName>
    <definedName name="_xlnm.Print_Titles" localSheetId="2">'1,1'!$7:$8</definedName>
    <definedName name="_xlnm.Print_Titles" localSheetId="11">'1,10'!$7:$8</definedName>
    <definedName name="_xlnm.Print_Titles" localSheetId="12">'1,11'!$7:$8</definedName>
    <definedName name="_xlnm.Print_Titles" localSheetId="3">'1,2'!$7:$8</definedName>
    <definedName name="_xlnm.Print_Titles" localSheetId="4">'1,3'!$7:$8</definedName>
    <definedName name="_xlnm.Print_Titles" localSheetId="5">'1,4'!$7:$8</definedName>
    <definedName name="_xlnm.Print_Titles" localSheetId="6">'1,5'!$7:$8</definedName>
    <definedName name="_xlnm.Print_Titles" localSheetId="7">'1,6'!$7:$8</definedName>
    <definedName name="_xlnm.Print_Titles" localSheetId="8">'1,7'!$7:$8</definedName>
    <definedName name="_xlnm.Print_Titles" localSheetId="9">'1,8'!$7:$8</definedName>
    <definedName name="_xlnm.Print_Titles" localSheetId="10">'1,9'!$7:$8</definedName>
    <definedName name="_xlnm.Print_Titles" localSheetId="14">'2,1'!$7:$8</definedName>
    <definedName name="_xlnm.Print_Titles" localSheetId="23">'2,10'!$7:$8</definedName>
    <definedName name="_xlnm.Print_Titles" localSheetId="24">'2,11'!$7:$8</definedName>
    <definedName name="_xlnm.Print_Titles" localSheetId="25">'2,12'!$7:$8</definedName>
    <definedName name="_xlnm.Print_Titles" localSheetId="15">'2,2'!$7:$8</definedName>
    <definedName name="_xlnm.Print_Titles" localSheetId="16">'2,3'!$7:$8</definedName>
    <definedName name="_xlnm.Print_Titles" localSheetId="17">'2,4'!$7:$8</definedName>
    <definedName name="_xlnm.Print_Titles" localSheetId="18">'2,5'!$7:$8</definedName>
    <definedName name="_xlnm.Print_Titles" localSheetId="19">'2,6'!$7:$8</definedName>
    <definedName name="_xlnm.Print_Titles" localSheetId="20">'2,7'!$7:$8</definedName>
    <definedName name="_xlnm.Print_Titles" localSheetId="21">'2,8'!$7:$8</definedName>
    <definedName name="_xlnm.Print_Titles" localSheetId="22">'2,9'!$7:$8</definedName>
    <definedName name="_xlnm.Print_Titles" localSheetId="27">'3,1'!$7:$8</definedName>
    <definedName name="_xlnm.Print_Titles" localSheetId="28">'3,2'!$7:$8</definedName>
    <definedName name="_xlnm.Print_Titles" localSheetId="29">'3,3'!$7:$8</definedName>
    <definedName name="_xlnm.Print_Titles" localSheetId="30">'3,4'!$7:$8</definedName>
    <definedName name="_xlnm.Print_Titles" localSheetId="31">'3,5'!$7:$8</definedName>
    <definedName name="_xlnm.Print_Titles" localSheetId="34">'4,1'!$7:$8</definedName>
    <definedName name="_xlnm.Print_Titles" localSheetId="1">kops1!$18:$19</definedName>
    <definedName name="_xlnm.Print_Titles" localSheetId="13">kops2!$18:$19</definedName>
    <definedName name="_xlnm.Print_Titles" localSheetId="26">kops3!$18:$19</definedName>
    <definedName name="_xlnm.Print_Titles" localSheetId="33">kops4!$18:$19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2" i="105" l="1"/>
  <c r="C74" i="127"/>
  <c r="B75" i="127"/>
  <c r="F21" i="84"/>
  <c r="B2" i="136"/>
  <c r="G23" i="106"/>
  <c r="G20" i="106"/>
  <c r="C101" i="129"/>
  <c r="B11" i="102"/>
  <c r="B12" i="102"/>
  <c r="B13" i="102"/>
  <c r="B14" i="102"/>
  <c r="B15" i="102"/>
  <c r="B16" i="102"/>
  <c r="B17" i="102"/>
  <c r="B18" i="102"/>
  <c r="B19" i="102"/>
  <c r="B20" i="102"/>
  <c r="B10" i="101"/>
  <c r="B12" i="100"/>
  <c r="B13" i="100"/>
  <c r="B14" i="100"/>
  <c r="B15" i="100"/>
  <c r="B16" i="100"/>
  <c r="B17" i="100"/>
  <c r="B18" i="100"/>
  <c r="B19" i="100"/>
  <c r="B20" i="100"/>
  <c r="B21" i="100"/>
  <c r="B22" i="100"/>
  <c r="B23" i="100"/>
  <c r="B24" i="100"/>
  <c r="B25" i="100"/>
  <c r="B26" i="100"/>
  <c r="B27" i="100"/>
  <c r="B28" i="100"/>
  <c r="B29" i="100"/>
  <c r="B30" i="100"/>
  <c r="B31" i="100"/>
  <c r="B32" i="100"/>
  <c r="B33" i="100"/>
  <c r="B34" i="100"/>
  <c r="B35" i="100"/>
  <c r="B36" i="100"/>
  <c r="B37" i="100"/>
  <c r="B38" i="100"/>
  <c r="B39" i="100"/>
  <c r="B40" i="100"/>
  <c r="B41" i="100"/>
  <c r="B42" i="100"/>
  <c r="B43" i="100"/>
  <c r="B44" i="100"/>
  <c r="B45" i="100"/>
  <c r="B46" i="100"/>
  <c r="B47" i="100"/>
  <c r="B48" i="100"/>
  <c r="B49" i="100"/>
  <c r="B50" i="100"/>
  <c r="B51" i="100"/>
  <c r="B52" i="100"/>
  <c r="B53" i="100"/>
  <c r="B54" i="100"/>
  <c r="B55" i="100"/>
  <c r="B56" i="100"/>
  <c r="B57" i="100"/>
  <c r="B58" i="100"/>
  <c r="B59" i="100"/>
  <c r="B60" i="100"/>
  <c r="B62" i="100"/>
  <c r="B63" i="100"/>
  <c r="B64" i="100"/>
  <c r="B65" i="100"/>
  <c r="B66" i="100"/>
  <c r="B67" i="100"/>
  <c r="B68" i="100"/>
  <c r="B69" i="100"/>
  <c r="B70" i="100"/>
  <c r="B71" i="100"/>
  <c r="B72" i="100"/>
  <c r="B73" i="100"/>
  <c r="B74" i="100"/>
  <c r="B75" i="100"/>
  <c r="B76" i="100"/>
  <c r="B77" i="100"/>
  <c r="B78" i="100"/>
  <c r="B79" i="100"/>
  <c r="B80" i="100"/>
  <c r="B81" i="100"/>
  <c r="B82" i="100"/>
  <c r="B83" i="100"/>
  <c r="B84" i="100"/>
  <c r="B85" i="100"/>
  <c r="B86" i="100"/>
  <c r="B87" i="100"/>
  <c r="B88" i="100"/>
  <c r="B89" i="100"/>
  <c r="B90" i="100"/>
  <c r="B91" i="100"/>
  <c r="B92" i="100"/>
  <c r="B93" i="100"/>
  <c r="B94" i="100"/>
  <c r="B95" i="100"/>
  <c r="B96" i="100"/>
  <c r="B97" i="100"/>
  <c r="B98" i="100"/>
  <c r="B99" i="100"/>
  <c r="B100" i="100"/>
  <c r="B101" i="100"/>
  <c r="F19" i="88"/>
  <c r="F18" i="88"/>
  <c r="F15" i="88"/>
  <c r="F36" i="87"/>
  <c r="F34" i="87"/>
  <c r="F32" i="87"/>
  <c r="F30" i="87"/>
  <c r="F28" i="87"/>
  <c r="F27" i="87"/>
  <c r="F25" i="87"/>
  <c r="F22" i="87"/>
  <c r="F21" i="87"/>
  <c r="F20" i="87"/>
  <c r="F15" i="87"/>
  <c r="F12" i="87"/>
  <c r="F55" i="86"/>
  <c r="F54" i="86"/>
  <c r="F53" i="86"/>
  <c r="F51" i="86"/>
  <c r="F50" i="86"/>
  <c r="F49" i="86"/>
  <c r="F47" i="86"/>
  <c r="F46" i="86"/>
  <c r="F44" i="86"/>
  <c r="F37" i="86"/>
  <c r="F41" i="86"/>
  <c r="F42" i="86"/>
  <c r="F39" i="86"/>
  <c r="F15" i="86"/>
  <c r="F25" i="86"/>
  <c r="F27" i="86"/>
  <c r="F29" i="86"/>
  <c r="F31" i="86"/>
  <c r="F32" i="86"/>
  <c r="F28" i="86"/>
  <c r="F23" i="86"/>
  <c r="F21" i="86"/>
  <c r="F20" i="86"/>
  <c r="F18" i="86"/>
  <c r="F17" i="86"/>
  <c r="F54" i="85"/>
  <c r="F42" i="85"/>
  <c r="F37" i="85"/>
  <c r="F33" i="85"/>
  <c r="F26" i="85"/>
  <c r="F22" i="85"/>
  <c r="F19" i="85"/>
  <c r="F60" i="84"/>
  <c r="F59" i="84"/>
  <c r="F58" i="84"/>
  <c r="F56" i="84"/>
  <c r="F55" i="84"/>
  <c r="F54" i="84"/>
  <c r="F52" i="84"/>
  <c r="F49" i="84"/>
  <c r="F48" i="84"/>
  <c r="F47" i="84"/>
  <c r="F45" i="84"/>
  <c r="F44" i="84"/>
  <c r="F43" i="84"/>
  <c r="F40" i="84"/>
  <c r="F41" i="84"/>
  <c r="F36" i="84"/>
  <c r="F32" i="84"/>
  <c r="F34" i="84"/>
  <c r="F33" i="84"/>
  <c r="F27" i="84"/>
  <c r="F29" i="84"/>
  <c r="F30" i="84"/>
  <c r="F26" i="84"/>
  <c r="F23" i="84"/>
  <c r="F43" i="83"/>
  <c r="F39" i="83"/>
  <c r="F38" i="83"/>
  <c r="F36" i="83"/>
  <c r="F35" i="83"/>
  <c r="F32" i="83"/>
  <c r="F26" i="83"/>
  <c r="F23" i="83"/>
  <c r="F22" i="83"/>
  <c r="F21" i="83"/>
  <c r="F20" i="83"/>
  <c r="F18" i="83"/>
  <c r="F17" i="83"/>
  <c r="F14" i="83"/>
  <c r="F11" i="83"/>
  <c r="F46" i="82"/>
  <c r="F43" i="82"/>
  <c r="F41" i="82"/>
  <c r="F36" i="82"/>
  <c r="F35" i="82"/>
  <c r="F26" i="82"/>
  <c r="F28" i="82"/>
  <c r="F30" i="82"/>
  <c r="F32" i="82"/>
  <c r="F33" i="82"/>
  <c r="F29" i="82"/>
  <c r="F27" i="82"/>
  <c r="F24" i="82"/>
  <c r="F18" i="82"/>
  <c r="F11" i="82"/>
  <c r="F113" i="80"/>
  <c r="F108" i="80"/>
  <c r="F110" i="80"/>
  <c r="F109" i="80"/>
  <c r="F107" i="80"/>
  <c r="F99" i="80"/>
  <c r="F103" i="80"/>
  <c r="F102" i="80"/>
  <c r="F101" i="80"/>
  <c r="F100" i="80"/>
  <c r="F97" i="80"/>
  <c r="F98" i="80"/>
  <c r="F90" i="80"/>
  <c r="F94" i="80"/>
  <c r="F93" i="80"/>
  <c r="F92" i="80"/>
  <c r="F91" i="80"/>
  <c r="F88" i="80"/>
  <c r="F89" i="80"/>
  <c r="F85" i="80"/>
  <c r="F84" i="80"/>
  <c r="F83" i="80"/>
  <c r="F80" i="80"/>
  <c r="F79" i="80"/>
  <c r="F78" i="80"/>
  <c r="F72" i="80"/>
  <c r="F71" i="80"/>
  <c r="F70" i="80"/>
  <c r="F69" i="80"/>
  <c r="F25" i="80"/>
  <c r="F24" i="80"/>
  <c r="F21" i="80"/>
  <c r="F12" i="80"/>
  <c r="C8" i="132"/>
  <c r="C9" i="132"/>
  <c r="C10" i="132"/>
  <c r="F129" i="79"/>
  <c r="F128" i="79"/>
  <c r="F125" i="79"/>
  <c r="F121" i="79"/>
  <c r="F120" i="79"/>
  <c r="F116" i="79"/>
  <c r="F117" i="79"/>
  <c r="F114" i="79"/>
  <c r="F113" i="79"/>
  <c r="F108" i="79"/>
  <c r="F107" i="79"/>
  <c r="F104" i="79"/>
  <c r="F101" i="79"/>
  <c r="F100" i="79"/>
  <c r="F95" i="79"/>
  <c r="F94" i="79"/>
  <c r="F90" i="79"/>
  <c r="F87" i="79"/>
  <c r="F86" i="79"/>
  <c r="F81" i="79"/>
  <c r="F80" i="79"/>
  <c r="F76" i="79"/>
  <c r="F73" i="79"/>
  <c r="F72" i="79"/>
  <c r="F67" i="79"/>
  <c r="F66" i="79"/>
  <c r="F62" i="79"/>
  <c r="F59" i="79"/>
  <c r="F58" i="79"/>
  <c r="F53" i="79"/>
  <c r="F52" i="79"/>
  <c r="F48" i="79"/>
  <c r="F45" i="79"/>
  <c r="F44" i="79"/>
  <c r="F39" i="79"/>
  <c r="F38" i="79"/>
  <c r="F34" i="79"/>
  <c r="F31" i="79"/>
  <c r="F30" i="79"/>
  <c r="F25" i="79"/>
  <c r="F24" i="79"/>
  <c r="F20" i="79"/>
  <c r="F17" i="79"/>
  <c r="F16" i="79"/>
  <c r="C4" i="136"/>
  <c r="C3" i="136"/>
  <c r="B36" i="135"/>
  <c r="D26" i="135"/>
  <c r="H26" i="135"/>
  <c r="D24" i="135"/>
  <c r="G24" i="135"/>
  <c r="G23" i="135"/>
  <c r="I23" i="135"/>
  <c r="H14" i="135"/>
  <c r="H23" i="135"/>
  <c r="F23" i="135"/>
  <c r="E23" i="135"/>
  <c r="G15" i="135"/>
  <c r="C11" i="135"/>
  <c r="C10" i="135"/>
  <c r="C9" i="135"/>
  <c r="C8" i="135"/>
  <c r="A6" i="135"/>
  <c r="B40" i="134"/>
  <c r="D30" i="134"/>
  <c r="G30" i="134"/>
  <c r="G31" i="134"/>
  <c r="D28" i="134"/>
  <c r="F28" i="134"/>
  <c r="I27" i="134"/>
  <c r="H27" i="134"/>
  <c r="G27" i="134"/>
  <c r="F27" i="134"/>
  <c r="E27" i="134"/>
  <c r="G15" i="134"/>
  <c r="C11" i="134"/>
  <c r="C10" i="134"/>
  <c r="C9" i="134"/>
  <c r="C8" i="134"/>
  <c r="A6" i="134"/>
  <c r="A6" i="133"/>
  <c r="C8" i="133"/>
  <c r="C9" i="133"/>
  <c r="C10" i="133"/>
  <c r="C11" i="133"/>
  <c r="G15" i="133"/>
  <c r="E34" i="133"/>
  <c r="F34" i="133"/>
  <c r="G34" i="133"/>
  <c r="H34" i="133"/>
  <c r="I34" i="133"/>
  <c r="D35" i="133"/>
  <c r="G35" i="133"/>
  <c r="D37" i="133"/>
  <c r="G37" i="133"/>
  <c r="B47" i="133"/>
  <c r="B46" i="132"/>
  <c r="G15" i="132"/>
  <c r="H14" i="132"/>
  <c r="H15" i="132"/>
  <c r="H13" i="132"/>
  <c r="C11" i="132"/>
  <c r="A6" i="132"/>
  <c r="D21" i="131"/>
  <c r="D20" i="131"/>
  <c r="D19" i="131"/>
  <c r="D18" i="131"/>
  <c r="E35" i="133"/>
  <c r="E36" i="133"/>
  <c r="H35" i="133"/>
  <c r="G28" i="134"/>
  <c r="F35" i="133"/>
  <c r="E26" i="135"/>
  <c r="H24" i="135"/>
  <c r="F26" i="135"/>
  <c r="E24" i="135"/>
  <c r="E25" i="135"/>
  <c r="G26" i="135"/>
  <c r="F30" i="134"/>
  <c r="E28" i="134"/>
  <c r="E29" i="134"/>
  <c r="D5" i="129"/>
  <c r="D4" i="129"/>
  <c r="D3" i="129"/>
  <c r="B2" i="129"/>
  <c r="E1" i="129"/>
  <c r="B46" i="128"/>
  <c r="C45" i="128"/>
  <c r="D5" i="128"/>
  <c r="D4" i="128"/>
  <c r="D3" i="128"/>
  <c r="B2" i="128"/>
  <c r="F1" i="128"/>
  <c r="D5" i="127"/>
  <c r="D4" i="127"/>
  <c r="D3" i="127"/>
  <c r="B2" i="127"/>
  <c r="E1" i="127"/>
  <c r="B72" i="122"/>
  <c r="C71" i="122"/>
  <c r="D5" i="122"/>
  <c r="D4" i="122"/>
  <c r="D3" i="122"/>
  <c r="B2" i="122"/>
  <c r="E1" i="122"/>
  <c r="B56" i="121"/>
  <c r="D5" i="121"/>
  <c r="D4" i="121"/>
  <c r="D3" i="121"/>
  <c r="B2" i="121"/>
  <c r="F1" i="121"/>
  <c r="B39" i="120"/>
  <c r="C38" i="120"/>
  <c r="D5" i="120"/>
  <c r="D4" i="120"/>
  <c r="D3" i="120"/>
  <c r="B2" i="120"/>
  <c r="F1" i="120"/>
  <c r="B55" i="119"/>
  <c r="C54" i="119"/>
  <c r="D5" i="119"/>
  <c r="D4" i="119"/>
  <c r="D3" i="119"/>
  <c r="B2" i="119"/>
  <c r="F1" i="119"/>
  <c r="B49" i="109"/>
  <c r="C48" i="109"/>
  <c r="D5" i="109"/>
  <c r="D4" i="109"/>
  <c r="D3" i="109"/>
  <c r="B2" i="109"/>
  <c r="F1" i="109"/>
  <c r="B25" i="107"/>
  <c r="C24" i="107"/>
  <c r="D5" i="107"/>
  <c r="D4" i="107"/>
  <c r="D3" i="107"/>
  <c r="B2" i="107"/>
  <c r="F1" i="107"/>
  <c r="B47" i="106"/>
  <c r="C46" i="106"/>
  <c r="D5" i="106"/>
  <c r="D4" i="106"/>
  <c r="D3" i="106"/>
  <c r="B2" i="106"/>
  <c r="F1" i="106"/>
  <c r="B59" i="105"/>
  <c r="C58" i="105"/>
  <c r="D5" i="105"/>
  <c r="D4" i="105"/>
  <c r="D3" i="105"/>
  <c r="F1" i="105"/>
  <c r="B164" i="104"/>
  <c r="C163" i="104"/>
  <c r="D5" i="104"/>
  <c r="D4" i="104"/>
  <c r="D3" i="104"/>
  <c r="B2" i="104"/>
  <c r="F1" i="104"/>
  <c r="B99" i="103"/>
  <c r="C98" i="103"/>
  <c r="D5" i="103"/>
  <c r="D4" i="103"/>
  <c r="D3" i="103"/>
  <c r="B2" i="103"/>
  <c r="F1" i="103"/>
  <c r="B24" i="102"/>
  <c r="C23" i="102"/>
  <c r="D5" i="102"/>
  <c r="D4" i="102"/>
  <c r="D3" i="102"/>
  <c r="B2" i="102"/>
  <c r="F1" i="102"/>
  <c r="B69" i="101"/>
  <c r="C68" i="101"/>
  <c r="D5" i="101"/>
  <c r="D4" i="101"/>
  <c r="D3" i="101"/>
  <c r="B2" i="101"/>
  <c r="E1" i="101"/>
  <c r="B105" i="100"/>
  <c r="D5" i="100"/>
  <c r="D4" i="100"/>
  <c r="D3" i="100"/>
  <c r="B2" i="100"/>
  <c r="E1" i="100"/>
  <c r="B35" i="99"/>
  <c r="C34" i="99"/>
  <c r="D5" i="99"/>
  <c r="D4" i="99"/>
  <c r="D3" i="99"/>
  <c r="B2" i="99"/>
  <c r="F1" i="99"/>
  <c r="B95" i="98"/>
  <c r="C94" i="98"/>
  <c r="D5" i="98"/>
  <c r="D4" i="98"/>
  <c r="D3" i="98"/>
  <c r="B2" i="98"/>
  <c r="F1" i="98"/>
  <c r="B28" i="88"/>
  <c r="C27" i="88"/>
  <c r="D5" i="88"/>
  <c r="D4" i="88"/>
  <c r="D3" i="88"/>
  <c r="B2" i="88"/>
  <c r="E1" i="88"/>
  <c r="B44" i="87"/>
  <c r="C43" i="87"/>
  <c r="D5" i="87"/>
  <c r="D4" i="87"/>
  <c r="D3" i="87"/>
  <c r="B2" i="87"/>
  <c r="E1" i="87"/>
  <c r="B59" i="86"/>
  <c r="C58" i="86"/>
  <c r="D5" i="86"/>
  <c r="D4" i="86"/>
  <c r="D3" i="86"/>
  <c r="B2" i="86"/>
  <c r="E1" i="86"/>
  <c r="B64" i="85"/>
  <c r="C63" i="85"/>
  <c r="D5" i="85"/>
  <c r="D4" i="85"/>
  <c r="D3" i="85"/>
  <c r="B2" i="85"/>
  <c r="E1" i="85"/>
  <c r="B71" i="84"/>
  <c r="C70" i="84"/>
  <c r="D5" i="84"/>
  <c r="D4" i="84"/>
  <c r="D3" i="84"/>
  <c r="B2" i="84"/>
  <c r="E1" i="84"/>
  <c r="B56" i="83"/>
  <c r="C55" i="83"/>
  <c r="D5" i="83"/>
  <c r="D4" i="83"/>
  <c r="D3" i="83"/>
  <c r="B2" i="83"/>
  <c r="E1" i="83"/>
  <c r="B54" i="82"/>
  <c r="C53" i="82"/>
  <c r="D5" i="82"/>
  <c r="D4" i="82"/>
  <c r="D3" i="82"/>
  <c r="B2" i="82"/>
  <c r="E1" i="82"/>
  <c r="B19" i="81"/>
  <c r="C18" i="81"/>
  <c r="D5" i="81"/>
  <c r="D4" i="81"/>
  <c r="D3" i="81"/>
  <c r="B2" i="81"/>
  <c r="E1" i="81"/>
  <c r="B120" i="80"/>
  <c r="C119" i="80"/>
  <c r="D5" i="80"/>
  <c r="D4" i="80"/>
  <c r="D3" i="80"/>
  <c r="B2" i="80"/>
  <c r="E1" i="80"/>
  <c r="B134" i="79"/>
  <c r="C133" i="79"/>
  <c r="D5" i="79"/>
  <c r="D4" i="79"/>
  <c r="D3" i="79"/>
  <c r="B2" i="79"/>
  <c r="E1" i="79"/>
  <c r="E1" i="26"/>
  <c r="B2" i="26"/>
  <c r="F31" i="134"/>
  <c r="H30" i="134"/>
  <c r="G38" i="133"/>
  <c r="D22" i="131"/>
  <c r="G27" i="135"/>
  <c r="E30" i="134"/>
  <c r="H28" i="134"/>
  <c r="H31" i="134"/>
  <c r="E31" i="134"/>
  <c r="F24" i="135"/>
  <c r="F27" i="135"/>
  <c r="H27" i="135"/>
  <c r="F31" i="82"/>
  <c r="F28" i="84"/>
  <c r="F30" i="86"/>
  <c r="F40" i="86"/>
  <c r="F38" i="84"/>
  <c r="F39" i="84"/>
  <c r="F26" i="86"/>
  <c r="F38" i="86"/>
  <c r="E37" i="133"/>
  <c r="F37" i="133"/>
  <c r="F38" i="133"/>
  <c r="H37" i="133"/>
  <c r="H38" i="133"/>
  <c r="E27" i="135"/>
  <c r="H13" i="135"/>
  <c r="E38" i="133"/>
</calcChain>
</file>

<file path=xl/sharedStrings.xml><?xml version="1.0" encoding="utf-8"?>
<sst xmlns="http://schemas.openxmlformats.org/spreadsheetml/2006/main" count="3990" uniqueCount="1557">
  <si>
    <t>Sastādīja:</t>
  </si>
  <si>
    <t>Būves nosaukums:</t>
  </si>
  <si>
    <t>Objekta nosaukums:</t>
  </si>
  <si>
    <t>Objekta adrese:</t>
  </si>
  <si>
    <t>Nr.p.k.</t>
  </si>
  <si>
    <t>Kopā</t>
  </si>
  <si>
    <t>Darba nosaukums</t>
  </si>
  <si>
    <t>Mērvienība</t>
  </si>
  <si>
    <t>Daudzums</t>
  </si>
  <si>
    <t>Piezīmes: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</si>
  <si>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</t>
  </si>
  <si>
    <t>gb.</t>
  </si>
  <si>
    <t>Būvdarbu apjomu saraksts Nr.</t>
  </si>
  <si>
    <t>Ražošanas ēka</t>
  </si>
  <si>
    <t>AUKSTĀ ŪDENSVADA SISTĒMA (Ū1)</t>
  </si>
  <si>
    <t>Plastmasas daudzslāņu cauruļvadi, PN 12,5</t>
  </si>
  <si>
    <t>m</t>
  </si>
  <si>
    <t>OD32</t>
  </si>
  <si>
    <t>OD25</t>
  </si>
  <si>
    <t>OD20</t>
  </si>
  <si>
    <t>OD15</t>
  </si>
  <si>
    <t>DN32</t>
  </si>
  <si>
    <t>gb</t>
  </si>
  <si>
    <t>DN25</t>
  </si>
  <si>
    <t>DN20</t>
  </si>
  <si>
    <t>Noslēgventīlis uz OD20 cauruļvada</t>
  </si>
  <si>
    <t>DN15</t>
  </si>
  <si>
    <t>Tukšošanas krāns uz OD20 cauruļvada</t>
  </si>
  <si>
    <t>Lodveida ventīlis iekārtu pievadam</t>
  </si>
  <si>
    <t>DN10</t>
  </si>
  <si>
    <t>Kompensācijas uzmava uz OD32 cauruļvada</t>
  </si>
  <si>
    <t>Kompensācijas uzmava uz OD20 cauruļvada</t>
  </si>
  <si>
    <t>Pretkondesāta izolācija ar biezumu 9mm.</t>
  </si>
  <si>
    <t>Cauruļvadu hidrauliskā pārbaude</t>
  </si>
  <si>
    <t>Ū1 sistēmas dezinfekcija</t>
  </si>
  <si>
    <t>3,5m3/h.</t>
  </si>
  <si>
    <t>kpl</t>
  </si>
  <si>
    <t>Ārējais laistīšanas krāns komplektā ar ātri savienojamu uzmavu DN15</t>
  </si>
  <si>
    <t>Iekšējais laistīšanas krāns komplektā ar ātri savienojamu uzmavu DN15.</t>
  </si>
  <si>
    <t xml:space="preserve">Tērauda aizsargčaula </t>
  </si>
  <si>
    <t>1,5</t>
  </si>
  <si>
    <t>Plastmasas fasondaļas un stiprinājumi, palīgmateriāli.</t>
  </si>
  <si>
    <t>ŪDENS IEVADA MEZGLS UN ŪDENS UZSKAITES MEZGLS</t>
  </si>
  <si>
    <t>Meteriālu pāreja PE OD110/tērauds DN100</t>
  </si>
  <si>
    <t>0,5</t>
  </si>
  <si>
    <t>Tērauda cauruļvads 26,9x2,6mm</t>
  </si>
  <si>
    <t>Diskveida puspagrieziena vārsts ar elektropiedziņu komplektā ar vadības automātiku</t>
  </si>
  <si>
    <t>DN100</t>
  </si>
  <si>
    <t>Tērauda caurulei enkurojošs atloku adapteris</t>
  </si>
  <si>
    <t xml:space="preserve">Tērauda vītņu pāreja </t>
  </si>
  <si>
    <t>Sietveida mehāniskais filtrs</t>
  </si>
  <si>
    <t>Ūdens skaitītājs</t>
  </si>
  <si>
    <t>Tērauda vītņu krustgabals</t>
  </si>
  <si>
    <t>Ūdens tukšošanas krāns</t>
  </si>
  <si>
    <t>Manometrs</t>
  </si>
  <si>
    <t>Cauruļvadu stiprinājumi</t>
  </si>
  <si>
    <t>Noslēgventīlis uz OD32 cauruļvada</t>
  </si>
  <si>
    <t>Vienvirziena vārsts uz OD32 cauruļvada</t>
  </si>
  <si>
    <t>UGUNSDZĒSĪBAS ŪDENSVADA SISTĒMA (Ū2)</t>
  </si>
  <si>
    <t>Tērauda cauruļvads DN100 (114x3,6mm)</t>
  </si>
  <si>
    <t>Tērauda cauruļvads DN65 (76,1x3,2mm)</t>
  </si>
  <si>
    <t>DN65</t>
  </si>
  <si>
    <t>Noslēgventīlis (sistēmas tukšošanai)</t>
  </si>
  <si>
    <t>Ugunsdzēsības šļūteņu savienotājgalviņa</t>
  </si>
  <si>
    <t>Pulverdzēšamais ugunsdzēsības aparāts (uzstādāms ugunsdzēsības krānu kastē)</t>
  </si>
  <si>
    <t>Ugunsdzēsības krānu kaste kompl.ar pulverdzēšamā aparāta nodalījumu 650x950x250mm</t>
  </si>
  <si>
    <t>Ugunsdzēsības krāns</t>
  </si>
  <si>
    <t>Stobrs (slēdzams saskaņā ar LVS EN 671-2)</t>
  </si>
  <si>
    <t>Ugunsdzēsības šļūtenes savienojums</t>
  </si>
  <si>
    <t>Ugunsdzēsības plakanā šļūtene d65mm</t>
  </si>
  <si>
    <t>l=25m</t>
  </si>
  <si>
    <t>Tērauda fasondaļas un stiprinājumi, palīgmateriāli.</t>
  </si>
  <si>
    <t>KARSTĀ ŪDENSVADA SISTĒMA (S3)</t>
  </si>
  <si>
    <t>Noslēgventīlis uz OD25 cauruļvada</t>
  </si>
  <si>
    <t>Siltumizolācija ar biezumu 20mm</t>
  </si>
  <si>
    <t>S3 sistēmas dezinfekcija</t>
  </si>
  <si>
    <t>CIRKULĀCIJAS ŪDENSVADA SISTĒMA (S4)</t>
  </si>
  <si>
    <t>S4 sistēmas dezinfekcija</t>
  </si>
  <si>
    <t>Iekšējais ūdensvads</t>
  </si>
  <si>
    <t>SADZĪVES KANALIZĀCIJAS SISTĒMA (K1)</t>
  </si>
  <si>
    <t>Plastmasas kanalizācijas cauruļvadi PP</t>
  </si>
  <si>
    <t>OD110</t>
  </si>
  <si>
    <t>OD50</t>
  </si>
  <si>
    <t>Revīzija vertikāli uz stāvvada</t>
  </si>
  <si>
    <t>Traps grīdā ar sifonu, metāla resti un izlaidi.</t>
  </si>
  <si>
    <t>Vēdināšanas caurules vāciņs</t>
  </si>
  <si>
    <t>DN50</t>
  </si>
  <si>
    <t>Cauruļvada gala noslēgs</t>
  </si>
  <si>
    <t>DN200</t>
  </si>
  <si>
    <t>SANITĀRTEHNISKĀS IEKĀRTAS</t>
  </si>
  <si>
    <t>Pie sienas stiprināma invalīdu keramikas izlietne, balta ar speciālajiem rokturiem, komplektā ar skrūvēm, sifonu, jaucējkrānu</t>
  </si>
  <si>
    <t xml:space="preserve">Pie sienas stiprināma keramikas izlietne, balta, komplektā ar skrūvēm, sifonu, jaucējkrānu </t>
  </si>
  <si>
    <t>Nerūsējošā tērauda virtuves izlietne, komplektā ar skrūvēm, sifonu, jaucējkrānu</t>
  </si>
  <si>
    <t>Dušas jaucējkrāns, dušas galva ar turētāju no sienas</t>
  </si>
  <si>
    <t>Iekšējā kanalizācija</t>
  </si>
  <si>
    <t>C22-500-1600</t>
  </si>
  <si>
    <t>Radiatora vārsts</t>
  </si>
  <si>
    <t>Dn15</t>
  </si>
  <si>
    <t>Radiatora termostatgalva</t>
  </si>
  <si>
    <t>Noslēgvārsts</t>
  </si>
  <si>
    <t xml:space="preserve">Elektroniskais cirkulācijas sūknis </t>
  </si>
  <si>
    <t>Daudzslāņu kompozītcaurule PEX-c/AL/PE (taisna)</t>
  </si>
  <si>
    <t>16x2,0</t>
  </si>
  <si>
    <t>m.</t>
  </si>
  <si>
    <t>20x2,25</t>
  </si>
  <si>
    <t>25x2,5</t>
  </si>
  <si>
    <t>32x3,0</t>
  </si>
  <si>
    <t>40x4,0</t>
  </si>
  <si>
    <t>Dn20</t>
  </si>
  <si>
    <t>Dn40</t>
  </si>
  <si>
    <t>Dn50</t>
  </si>
  <si>
    <t>Vara caurules</t>
  </si>
  <si>
    <t>12x1,0</t>
  </si>
  <si>
    <t xml:space="preserve">Balansēšanas ventilis </t>
  </si>
  <si>
    <t>STAD Dn10 Kvs=1,47</t>
  </si>
  <si>
    <t>STAD Dn15 Kvs=2,52</t>
  </si>
  <si>
    <t>STAD Dn20 Kvs=5,70</t>
  </si>
  <si>
    <t xml:space="preserve">Lodveida ventilis </t>
  </si>
  <si>
    <t>Dn25</t>
  </si>
  <si>
    <t>Lodveida ventilis (manometriem)</t>
  </si>
  <si>
    <t>Vienvirziena vārsts</t>
  </si>
  <si>
    <t>Sietiņa filtrs</t>
  </si>
  <si>
    <t>Manometrs ar krānu</t>
  </si>
  <si>
    <t>0-6bar</t>
  </si>
  <si>
    <t>Bimetaliskais termometrs</t>
  </si>
  <si>
    <t>0-100°C</t>
  </si>
  <si>
    <t>Automātiskais atgaisotājs ar noslēgvārstu</t>
  </si>
  <si>
    <t>Iztukšošanas ventilis ar uzgali</t>
  </si>
  <si>
    <t>Polietilēna izolācija</t>
  </si>
  <si>
    <t>TL-20/13-DG</t>
  </si>
  <si>
    <t>Daudzslāņu cauruļvadu veidgabali</t>
  </si>
  <si>
    <t>Daudzslāņu cauruļvadu montāžas  komplekts</t>
  </si>
  <si>
    <t>Tērauda cauruļu montāžas  komplekts</t>
  </si>
  <si>
    <t>Elektrokomutācijas kabeļu komplekts</t>
  </si>
  <si>
    <t>Izolācijas palīgmateriāli</t>
  </si>
  <si>
    <t>Marķēšanas materiāli</t>
  </si>
  <si>
    <t>Ugunsdrošās manžetes</t>
  </si>
  <si>
    <t>atkarībā no montāžas veida</t>
  </si>
  <si>
    <t>Sistēmas hidrauliskā pārbaude, balansēšana un marķēšana</t>
  </si>
  <si>
    <t>Apkure</t>
  </si>
  <si>
    <t>Gaisa vads no cinkotā skārda</t>
  </si>
  <si>
    <t>Ø100</t>
  </si>
  <si>
    <t>Ø125</t>
  </si>
  <si>
    <t>Ø160</t>
  </si>
  <si>
    <t>Ø200</t>
  </si>
  <si>
    <t>Ø250</t>
  </si>
  <si>
    <t>Ø315</t>
  </si>
  <si>
    <t>Ø400</t>
  </si>
  <si>
    <t>Ø500</t>
  </si>
  <si>
    <t>Ø1000</t>
  </si>
  <si>
    <t>Gaisa sadalītājs (pieplūde)</t>
  </si>
  <si>
    <t>Gaisa sadalītājs (nosūce)</t>
  </si>
  <si>
    <t>Gaisa ieņemšanas reste</t>
  </si>
  <si>
    <t>Gaisa izmešanas jumtiņš</t>
  </si>
  <si>
    <t xml:space="preserve">Droseļvārsts </t>
  </si>
  <si>
    <t>Ugunsdrošais vārts EI-45</t>
  </si>
  <si>
    <t>FD-160</t>
  </si>
  <si>
    <t>FD-200</t>
  </si>
  <si>
    <t>FD-250</t>
  </si>
  <si>
    <t>FD-400</t>
  </si>
  <si>
    <t>FD-500</t>
  </si>
  <si>
    <t>Troksņu slāpētājs</t>
  </si>
  <si>
    <t>Tīrīšanas lūkas</t>
  </si>
  <si>
    <t>20mm</t>
  </si>
  <si>
    <t>m²</t>
  </si>
  <si>
    <t>30mm</t>
  </si>
  <si>
    <t>100mm</t>
  </si>
  <si>
    <t xml:space="preserve">Elektroinstalācijas komplekts </t>
  </si>
  <si>
    <t>Gaisa vadu veidgabali un stiprinājumi</t>
  </si>
  <si>
    <t>Sistēmas balansēšana un marķēšana</t>
  </si>
  <si>
    <t>Izolācijas komplekts, montāžas komplekts, palīgmateriāli</t>
  </si>
  <si>
    <t>Ventilācija</t>
  </si>
  <si>
    <t xml:space="preserve">Lodveida ventilis  </t>
  </si>
  <si>
    <t xml:space="preserve"> Dn 50</t>
  </si>
  <si>
    <t xml:space="preserve"> Dn 65</t>
  </si>
  <si>
    <t xml:space="preserve"> Dn 15</t>
  </si>
  <si>
    <t>Tehniskais manometrs ar ventili</t>
  </si>
  <si>
    <t xml:space="preserve">0-10 bar </t>
  </si>
  <si>
    <t xml:space="preserve">Tehniskais termometrs </t>
  </si>
  <si>
    <t xml:space="preserve"> Dn 80</t>
  </si>
  <si>
    <t>Vara caurule ar izolāciju freonam</t>
  </si>
  <si>
    <t>R410A</t>
  </si>
  <si>
    <t>m2</t>
  </si>
  <si>
    <t>Gaisa kondicionēšana</t>
  </si>
  <si>
    <t>Karstā ūdens cirkulācijas sūknis</t>
  </si>
  <si>
    <t>Apkures cirkulācijas sūknis</t>
  </si>
  <si>
    <t>Trīsgaitas vārsts ar el. piedziņu</t>
  </si>
  <si>
    <t>Drošības vārsts</t>
  </si>
  <si>
    <t xml:space="preserve">Lodveida ventilis   </t>
  </si>
  <si>
    <t xml:space="preserve"> Dn 20</t>
  </si>
  <si>
    <t xml:space="preserve"> Dn 25</t>
  </si>
  <si>
    <t xml:space="preserve">Vienvirziena vārsts </t>
  </si>
  <si>
    <t xml:space="preserve"> Dn 40</t>
  </si>
  <si>
    <t xml:space="preserve">Vītņu sietiņfiltrs     </t>
  </si>
  <si>
    <t xml:space="preserve">Vītņu sietiņfiltrs </t>
  </si>
  <si>
    <t>1</t>
  </si>
  <si>
    <t xml:space="preserve">Elektrometināta tērauda caurule      </t>
  </si>
  <si>
    <t>Tērauda cauruļu veidgabali un stiprinājumi</t>
  </si>
  <si>
    <t>Siltuma mezgls</t>
  </si>
  <si>
    <t xml:space="preserve">Montāžas metode Zemapmetuma
Rindu skaits 3
Moduļu skaits 36
Caurspīdīgs pārklājs/durvis Nē
Korpusa materiāls Plastmasa
Augstums 581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</si>
  <si>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2
Moduļu skaits 24
Caurspīdīgs pārklājs/durvis Nē
Korpusa materiāls Plastmasa
Augstums 353 mm
Platums 268 mm
Dziļums 102 mm
DIN-sliede Jā
Krāsa Balts
RAL numurs 9003
Aizsardzības pakāpe (IP) IP40
</t>
  </si>
  <si>
    <t>Montāžas metode Virsapmetuma
Rindu skaits 3
Moduļu skaits 36
Caurspīdīgs pārklājs/durvis Jā
Korpusa materiāls Plastmasa
Augstums 610 mm
Platums 448 mm
Dziļums 160 mm
DIN-sliede Jā
Krāsa Pelēks
RAL numurs 7035
Aizsardzības pakāpe (IP) IP65</t>
  </si>
  <si>
    <t>Sadalnes slēdzene</t>
  </si>
  <si>
    <t>Gaismekļi</t>
  </si>
  <si>
    <t>Fasādes apgaismojums</t>
  </si>
  <si>
    <t>Apgaismojuma komutācija</t>
  </si>
  <si>
    <t>Herm.slēdzis,10A, z.a., /v.a ar kārbu IP 44</t>
  </si>
  <si>
    <t>Apgaismojuma regulators,10A, z.a., ar kārbu IP 20</t>
  </si>
  <si>
    <t>Herm. 2 polu slēdzis, 10A, z.a./v.a ar kārbu IP 44</t>
  </si>
  <si>
    <t>2 polu slēdzis, 10A, z.a. ar kārbu IP 20</t>
  </si>
  <si>
    <t xml:space="preserve"> Pārslēdzis 10A, z.a. ar kārbu IP 20</t>
  </si>
  <si>
    <t>Savienojumi</t>
  </si>
  <si>
    <t>Herm. Kārba, vadu savienoj.</t>
  </si>
  <si>
    <t>Kabeļi/ kabeļu aizsardzība</t>
  </si>
  <si>
    <t>Kabelis NYY-J 5x240</t>
  </si>
  <si>
    <t>Kabelis NYY-J 5x6</t>
  </si>
  <si>
    <t>Kabelis NYY-J 5x4</t>
  </si>
  <si>
    <t>Kabelis NYY-J 5x2.5</t>
  </si>
  <si>
    <t>Kabelis XPJ-3x2.5</t>
  </si>
  <si>
    <t>Kabelis XPJ-5x1.5</t>
  </si>
  <si>
    <t>Kabelis XPJ-4x1.5</t>
  </si>
  <si>
    <t>Kabelis XPJ-3x1.5</t>
  </si>
  <si>
    <t>Kabelis NHXH-J E30-3x2.5</t>
  </si>
  <si>
    <t>Gofrēta Aizsargcaurule 50 mm</t>
  </si>
  <si>
    <t>Gofrēta Aizsargcaurule 32 mm</t>
  </si>
  <si>
    <t>Gofrēta Aizsargcaurule 20 mm</t>
  </si>
  <si>
    <t>Gofrēta Aizsargcaurule 16 mm</t>
  </si>
  <si>
    <t>Gludsienu PE aizsargcaurule D=20mm</t>
  </si>
  <si>
    <t>Stiprinājumi/savilces/marķieri</t>
  </si>
  <si>
    <t>Elektroietaises/ kontaktligzdas</t>
  </si>
  <si>
    <t>Kontaktligzda ar zem.,16A,z.a, L+N+PE, ar kārbu IP20.</t>
  </si>
  <si>
    <t>Kontaktligzda ar zem.,2-vietīga, 16A,z.a, L+N+PE, ar kārbu IP20.</t>
  </si>
  <si>
    <t>Kontaktligzda ar zem.,4-vietīga, 16A,z.a, L+N+PE, ar kārbu IP20.</t>
  </si>
  <si>
    <t>Kontaktligzda ar zem.,16A,z.a, L+N+PE, ar kārbu IP44.</t>
  </si>
  <si>
    <t>Kontaktligzda ar zem., 2-vietīga,16A,z.a, L+N+PE, ar kārbu IP44.</t>
  </si>
  <si>
    <t>Kontaktligzda ar zem., 2-vietīga,16A,v.a, L+N+PE, ar kārbu IP44.</t>
  </si>
  <si>
    <t>Kontaktligzda 3 fāzes, 400/230 16A, z.a. ar kārbu IP44</t>
  </si>
  <si>
    <t>Herm.kārba 3 fāzes, IP44</t>
  </si>
  <si>
    <t>Herm.kārba IP 44</t>
  </si>
  <si>
    <t>Ugunsdzēsības skapju spiedpogas IP66 230V</t>
  </si>
  <si>
    <t>Ugunsdroša kārba E90</t>
  </si>
  <si>
    <t>Slēdžu, kontaktligzdu rāmīši</t>
  </si>
  <si>
    <t>Kabeļu plauku sistēma</t>
  </si>
  <si>
    <t>Grīdasbalsts 149x149mm ASR-TF, priekš ASR profila+ Profilsliede 48x89mm 6m ASR-L</t>
  </si>
  <si>
    <t>Kabeļu zemes kanāls 20x50mm, montāžai betona grīdā</t>
  </si>
  <si>
    <t>Kabeļplauktu stiprinājumi</t>
  </si>
  <si>
    <t>Kabeļplauktu stiprinājumi, ugunsdroši E90</t>
  </si>
  <si>
    <t>Ugunsdroša mastika</t>
  </si>
  <si>
    <t>l</t>
  </si>
  <si>
    <t>Atvērumi sienās kabeļplauktu montāžai</t>
  </si>
  <si>
    <t>Atvērumi pamatos, kabeļu caurules montāžai</t>
  </si>
  <si>
    <t>Palīgmateriāli</t>
  </si>
  <si>
    <t>Zibensaizsardzība,zemējums</t>
  </si>
  <si>
    <t xml:space="preserve"> Zemējuma lenta 40x4mm, cinkots tērauds,</t>
  </si>
  <si>
    <t>Zemējuma stieple Ø10mm</t>
  </si>
  <si>
    <t>Atklāts zibensnovadītajs, cinkots apaļdzelzs D= 8mm ar stieples turētāju- bituma jumtam</t>
  </si>
  <si>
    <t>Atklāts zibensnovadītajs, cinkots apaļdzelzs D= 8mm ar stieples turētāju- fasādei - metāla konstrukcija</t>
  </si>
  <si>
    <t>Mērījumu klemme slēgtā kārbā .</t>
  </si>
  <si>
    <t>Potenciālu izlīdzinošā kopne Ø8-10mm/30x5mm  PVC korpusā</t>
  </si>
  <si>
    <t xml:space="preserve">Pievien. klemme zemējuma stienim
8-10/40/20mm </t>
  </si>
  <si>
    <t>Zemējuma stienis Ø20mm 1.5m ar šlicēm A-tips, c. tērauda</t>
  </si>
  <si>
    <t>Pievienoj. Klemme apaļdzelzs/apaļdzelzs</t>
  </si>
  <si>
    <t>Izplešanās elements,Cu, 16 mm², 300 mm</t>
  </si>
  <si>
    <t>Pievienoj. Klemme apaļdzelzs/plakandzekzs</t>
  </si>
  <si>
    <t>Pievienoj. Klemme ar metāla konstr.</t>
  </si>
  <si>
    <t>Pievienoj. Klemme ar noteku</t>
  </si>
  <si>
    <t>Zemējuma stieņa spice TE20, 20mm tips A, BP</t>
  </si>
  <si>
    <t>Pārsprieguma noved.  (I + II klase)</t>
  </si>
  <si>
    <t>Pārsprieguma noved.  II klase</t>
  </si>
  <si>
    <t xml:space="preserve">iPF  / iPF8 </t>
  </si>
  <si>
    <t>Vads H07V-K 1x50mm</t>
  </si>
  <si>
    <t>Vads H07V-K 1x35mm²</t>
  </si>
  <si>
    <t>Vads H07V-K 1x16mm²</t>
  </si>
  <si>
    <t>Vads H07V-K 1x10mm²</t>
  </si>
  <si>
    <t>Vads H07V-K 1x6mm²</t>
  </si>
  <si>
    <t>1024 -Pretkorozijas lenta 50mm/10m 1</t>
  </si>
  <si>
    <t>Temonosēde/ apaļdzelzim</t>
  </si>
  <si>
    <t>Palīgmateriāli, savienojumi</t>
  </si>
  <si>
    <t>Elektroinstalācija</t>
  </si>
  <si>
    <t>Concept 4000 kontrol panelis korpusā ar barošanas bloku, 16 zonas, 2000 lietotāju, 96 rajoni, (paplašinās līdz: 64 standarta durvīm, 32 intelektuālām durvīm, 32 termināliem, 512 zonām, 6 liftiem) 460x358x85 995002EU</t>
  </si>
  <si>
    <t>kpl.</t>
  </si>
  <si>
    <t>Ethernet + 1 x RS232 Porta moduļa plate. 995090</t>
  </si>
  <si>
    <t>LAN izolators metāla kastē. 995080</t>
  </si>
  <si>
    <t>Insight Professional: 1 panelis, 1 klients
Datora sistēmas minimālās vajadzības: 2GHz single-core processor; 1Gb RAM; CD-ROM; USB; 300Mb free HDD space; Pele, tastatūra;  Windows® XP or Windows® Vista.
Datora sistēmas rekomendējamās vajadzības: 2 GHz dual core processor; 4Gb RAM; CD-ROM; 100 Mbps network interface card; USB; 260Gb HDD (SQL bāzei jāliek lielāķi diski); Pele, tastatūra;  Microsoft® Windows® 2003 Server. 994402UK</t>
  </si>
  <si>
    <t>Reporting Licence: darba laika uzskaite, klienta vēsture, pieeja. 994405</t>
  </si>
  <si>
    <t>Active User Rotation Module (AURM) 994432</t>
  </si>
  <si>
    <t>16 Zonu paplašinātājs (metāla korpusā ar barošanas bloku). 995004</t>
  </si>
  <si>
    <t>1. durvju kontroleris ar korpusu un baroš.bloku  995011PS</t>
  </si>
  <si>
    <t>Color LCD tastatūra, 995060</t>
  </si>
  <si>
    <t>Rackmount 4U case/i7 cpu  4770T 2,5 GHz/3x4Tb WDRed SATA 3 HDD/ 128Gb SSD/16Gb DDR4 RAM/ gigabit etherneth/ Win10 pro x64 licence</t>
  </si>
  <si>
    <t>Akumulators 12V 7.0Ah</t>
  </si>
  <si>
    <t>APC UPS 19' RACK 1U 2000VA LAN interface</t>
  </si>
  <si>
    <t>Patch kabelis RJ-45 - RJ-45 FTP Kat.6 3m</t>
  </si>
  <si>
    <t>Proximity karšu nolasītājs</t>
  </si>
  <si>
    <t>Sistēmas devēji:</t>
  </si>
  <si>
    <t>Magnetiskais kontakts</t>
  </si>
  <si>
    <t>Vārtu magnētiskais kontakts MS-55</t>
  </si>
  <si>
    <t xml:space="preserve">IR kustibas detektors </t>
  </si>
  <si>
    <t>IR kustibas detektora stiprinājuma kronšteins (pie sienas vai griestiem)</t>
  </si>
  <si>
    <t xml:space="preserve">El.magnēts līdz 400kg </t>
  </si>
  <si>
    <t>ML-300</t>
  </si>
  <si>
    <t xml:space="preserve">1-durvju moduļa kārba </t>
  </si>
  <si>
    <t>150x150mm</t>
  </si>
  <si>
    <t>Barošanas bloks 12VDC 12A</t>
  </si>
  <si>
    <t>Kabeļi un vadi:</t>
  </si>
  <si>
    <t>Kabelis 6x0.22</t>
  </si>
  <si>
    <t xml:space="preserve">Barošanas kabelis iekšējai instalācijai </t>
  </si>
  <si>
    <t>NYM-J 3x2.5 mm2</t>
  </si>
  <si>
    <t>NYM-J 2x0,75 mm2</t>
  </si>
  <si>
    <t xml:space="preserve">Gofrēta caurule </t>
  </si>
  <si>
    <t xml:space="preserve">d=25mm </t>
  </si>
  <si>
    <t xml:space="preserve">Gofrēta caurule āreja </t>
  </si>
  <si>
    <t>d=40mm</t>
  </si>
  <si>
    <t>Savienojumu kārba ārejai uzstādīšanai IP 65</t>
  </si>
  <si>
    <t>Papildmateriāli</t>
  </si>
  <si>
    <t>Ugunsdrošais pildījums</t>
  </si>
  <si>
    <t xml:space="preserve"> (java GVS Fire Stop )</t>
  </si>
  <si>
    <t>Apsardzes un piekļuves sistēmas iekārtas un ierīces</t>
  </si>
  <si>
    <t xml:space="preserve">Kontroles panelis   </t>
  </si>
  <si>
    <t xml:space="preserve">Akumulators </t>
  </si>
  <si>
    <t>12V/17 A/h</t>
  </si>
  <si>
    <t xml:space="preserve">Adrešu kombinēts dūmu un siltuma devējs </t>
  </si>
  <si>
    <t xml:space="preserve">Adrešu siltumu devējs </t>
  </si>
  <si>
    <t xml:space="preserve">Devēju bāze </t>
  </si>
  <si>
    <t>Rokas adreses trauksmes poga ar izolatoru</t>
  </si>
  <si>
    <t xml:space="preserve">Rokas adreses trauksmes pogas bāze </t>
  </si>
  <si>
    <t xml:space="preserve">Vadības modulis </t>
  </si>
  <si>
    <t xml:space="preserve">Adrešu sirēna </t>
  </si>
  <si>
    <t>Analoga sirēna ar gaismas indikāciju IP65</t>
  </si>
  <si>
    <t>Iznesamais LED indikators</t>
  </si>
  <si>
    <t>Instalācijas materiāli:</t>
  </si>
  <si>
    <t>Kabelis vent. Atslēgšana</t>
  </si>
  <si>
    <t>JE-H(ST)H FE180/PH90 2x1.0</t>
  </si>
  <si>
    <t>Kabelis</t>
  </si>
  <si>
    <t xml:space="preserve"> 1x2x0.8+0.8 (E30) Eurosafe</t>
  </si>
  <si>
    <t xml:space="preserve">Kabelis  </t>
  </si>
  <si>
    <t xml:space="preserve">NHXN-FE180/E30 3x2.5mm2 </t>
  </si>
  <si>
    <t>Aizsargcaurule PVC d25 mm</t>
  </si>
  <si>
    <t>Kabeļu kanāls 10x20</t>
  </si>
  <si>
    <t>Kabeļu kanāls 40x60</t>
  </si>
  <si>
    <t>Instalācijas materiāli</t>
  </si>
  <si>
    <t>Starpsienu urbšanas darbi</t>
  </si>
  <si>
    <t xml:space="preserve">gb. </t>
  </si>
  <si>
    <t>Ugunsgrēka atklāšanas un trauksmes signalizācijas sistēma</t>
  </si>
  <si>
    <t>Telekomunikāciju skapis ar metāla durvīm un slēdzi</t>
  </si>
  <si>
    <t>Ventilatoru panelis ar termostatu</t>
  </si>
  <si>
    <t>Zemējuma klemme komutācijas skapim</t>
  </si>
  <si>
    <t>Skrūves - uzgriežņi M6 (komutācijas skapim)</t>
  </si>
  <si>
    <t>9-vietīgā el. Rozete 19' montēt komutācijas skapī</t>
  </si>
  <si>
    <t>24p duplex optiskais patch panelis ar kaseti un SC adapteri</t>
  </si>
  <si>
    <t>Pigteils SM-SC</t>
  </si>
  <si>
    <t>SM optiskais patch kabelis 2.0m SC-LC</t>
  </si>
  <si>
    <t>SM SC-LC 2m</t>
  </si>
  <si>
    <t xml:space="preserve">SM optiskais patch kabelis 2.0m LC-LC </t>
  </si>
  <si>
    <t>SM LC-LC 2m</t>
  </si>
  <si>
    <t>Kabeļu organaizeris horizontālais</t>
  </si>
  <si>
    <t xml:space="preserve">Kabelis </t>
  </si>
  <si>
    <t>A-DQ(ZN)B2Y</t>
  </si>
  <si>
    <t>Dubultie datu rozetes komplekti ar kārbu un rāmīšiem</t>
  </si>
  <si>
    <t>Vienvietīgais datu rozetes komplekti ar kārbu un rāmīšiem</t>
  </si>
  <si>
    <t>Ugunsdrošās putas caurumu aizpildīšanai</t>
  </si>
  <si>
    <t>PVC caurule d20</t>
  </si>
  <si>
    <t>Kabeļu kanāls 65x130</t>
  </si>
  <si>
    <t>Kabeļu trepes līkums 90°</t>
  </si>
  <si>
    <t>Kabeļu trepes "T" veida savienojums</t>
  </si>
  <si>
    <t>Montāžas un stiprināšanas materiāli</t>
  </si>
  <si>
    <t>Sakaru sistēmas (datoru un telefonu tīkli)</t>
  </si>
  <si>
    <t>Ūdensvada sistēma Ū1 (materiāli)</t>
  </si>
  <si>
    <t>PE spiediena cauruļvadi PN10, PE100</t>
  </si>
  <si>
    <t>OD160</t>
  </si>
  <si>
    <t xml:space="preserve">Pazemes tipa eksplutācijas aizbīdnis ar kāta pagarinātāju un kaļamā ķeta kapi bruģa segumā. Spiediena klase PN10. Kaļamā ķeta kape atbilstoši LVS EN124 ar iekšējo diametru ne mazāku par 160mm. </t>
  </si>
  <si>
    <t>DN150</t>
  </si>
  <si>
    <t>Ķeta atloku trejgabals DN150/100/150</t>
  </si>
  <si>
    <t>Enkurojošs atloku adapteris PE cauruļvadam OD110</t>
  </si>
  <si>
    <t>Universālais atloku adapteris</t>
  </si>
  <si>
    <t>Betona balsts</t>
  </si>
  <si>
    <t>DN1500</t>
  </si>
  <si>
    <t>Pazemes tipa ugunsdzēsības hidrants (uzstādāms dz/betona akā) komplektā ar aizbīdņa kāta pagarinātāju, ķeta atloku trejgabalu un visiem nepieciešamajiem savienojumiem un stiprinājumiem. Hidranta stāvvads siltināts. Betona atbalsta bloks zem līkuma 90°</t>
  </si>
  <si>
    <t>Esošā bruģa seguma atjaunošana saskaņā ar konstruktīvo shēmu lapā ŪKT-3.</t>
  </si>
  <si>
    <t>Palīgmateriāli cauruļvadu un akas montāžai</t>
  </si>
  <si>
    <t>Smilts pabērums zem cauruļvada un šahtas</t>
  </si>
  <si>
    <t>h=20cm</t>
  </si>
  <si>
    <t>m3</t>
  </si>
  <si>
    <t>Smilts apbērums un uzbērums virs cauruļvada</t>
  </si>
  <si>
    <t>h=Ø+20cm</t>
  </si>
  <si>
    <t>Smilšaina grunts ar filtrācijas koeficentu K&gt;1,0m/dnn.</t>
  </si>
  <si>
    <t>Ūdensvada sistēma Ū1 (darbu apjomi)</t>
  </si>
  <si>
    <t>Trases nospraušana</t>
  </si>
  <si>
    <t xml:space="preserve">Cauruļvadu montāža tranšejā </t>
  </si>
  <si>
    <t>Pieslēgums pie esošā tīkla d150</t>
  </si>
  <si>
    <t>vietas</t>
  </si>
  <si>
    <t>Smilts pabēruma ieklāšana un blietēšana</t>
  </si>
  <si>
    <t>Smilts apbēruma ieklāšana un uzbēruma ieklāšana</t>
  </si>
  <si>
    <t>Šķērsojumi ar esošajām komunikācijām un to atšurfēšana ar rokām bez mehānismiem</t>
  </si>
  <si>
    <t>Tranšejas rakšana</t>
  </si>
  <si>
    <t>Tranšejas aizbēršana ar jaunu pievestu grunti (smilšaina grunts, filtrācijas koeficents K&gt;1,0m/dnn.</t>
  </si>
  <si>
    <t>Cauruļvadu dezinfekcija</t>
  </si>
  <si>
    <t>Būvgružu utilizācija</t>
  </si>
  <si>
    <t>Grunts ūdens līmeņa atsūknēšana visā tranšejas garumā</t>
  </si>
  <si>
    <t>Ārējais ūdensvads</t>
  </si>
  <si>
    <t>Sadzīves kanalizācijas sistēma K1 (materiāli)</t>
  </si>
  <si>
    <t>PP monolītsienu pašteces sadzīves kanalizācijas cauruļvads, ieguldes klase SN8</t>
  </si>
  <si>
    <t>Ø600</t>
  </si>
  <si>
    <t>Palīgmateriāli cauruļvadu un aku montāžai</t>
  </si>
  <si>
    <t>Smilts pabērums zem cauruļvada</t>
  </si>
  <si>
    <t>Sadzīves kanalizācijas sistēma K1 (darbu apjomi)</t>
  </si>
  <si>
    <t>Cauruļvadu montāža tranšejā</t>
  </si>
  <si>
    <t>Plastmasas akas montāža</t>
  </si>
  <si>
    <t>Smilts uzbēruma ieklāšana</t>
  </si>
  <si>
    <t>Cauruļvadu CCTV inspekcija</t>
  </si>
  <si>
    <t>Ārējā sadzīves kanalizācija</t>
  </si>
  <si>
    <t>Lietus kanalizācijas sistēma K2 (materiāli)</t>
  </si>
  <si>
    <t>PP pašteces lietus kanalizācijas cauruļvads SN8</t>
  </si>
  <si>
    <t>OD200</t>
  </si>
  <si>
    <t>Ø425</t>
  </si>
  <si>
    <t>Revīzija uz notekas</t>
  </si>
  <si>
    <t>Lietus kanalizācijas sistēma K2 (darbu apjomi)</t>
  </si>
  <si>
    <t>Plastmasas aku un gūliju montāža</t>
  </si>
  <si>
    <t>Ārējā lietus ūdens kanalizācija</t>
  </si>
  <si>
    <t>Materiālu izmaksas</t>
  </si>
  <si>
    <t>Kabeļu kanalizācijas caurule</t>
  </si>
  <si>
    <t>100x6000</t>
  </si>
  <si>
    <t>Caurules līkums</t>
  </si>
  <si>
    <t>100/90 grādu leņķī</t>
  </si>
  <si>
    <t>Plastmasas aka ar KV-pamatni</t>
  </si>
  <si>
    <t>KP-PEH 800x650</t>
  </si>
  <si>
    <t>Kab. kanalizācijas akas vāks (max. slodze 12,5 t)</t>
  </si>
  <si>
    <t>Silikons N, neitrāls hermēt.310ml</t>
  </si>
  <si>
    <t>Atloks dz/b gredzena stiprināšanai</t>
  </si>
  <si>
    <t>Kabeļu akas dzelzbetona riņķis</t>
  </si>
  <si>
    <t>Aku lūkas stiprinājuma gredzens," peldoš"</t>
  </si>
  <si>
    <t>Kabeļu cauruļu blīvēšanas materiāls 16 A</t>
  </si>
  <si>
    <t>Strēmelēs plīstošā brīdin. lenta 50mmx500m</t>
  </si>
  <si>
    <t>PEH caurule</t>
  </si>
  <si>
    <t>d50</t>
  </si>
  <si>
    <t xml:space="preserve">Virve kabeļa ievilkšanai </t>
  </si>
  <si>
    <t>6mm/500m</t>
  </si>
  <si>
    <t>Optiskais kabelis</t>
  </si>
  <si>
    <t>24 dz., SM</t>
  </si>
  <si>
    <t>Dzīslu organizatorplate</t>
  </si>
  <si>
    <t>24 dz.</t>
  </si>
  <si>
    <t>Gofrēta caurule</t>
  </si>
  <si>
    <t>d25</t>
  </si>
  <si>
    <t>Montāžas materiāli</t>
  </si>
  <si>
    <t>aktīvā aparatūra</t>
  </si>
  <si>
    <t xml:space="preserve">Komutators (switch) </t>
  </si>
  <si>
    <t>Modulis</t>
  </si>
  <si>
    <t>Barošanas bloks</t>
  </si>
  <si>
    <t>Darbu izmaksas</t>
  </si>
  <si>
    <t xml:space="preserve">Kabeļu kanalizācijas cauruļu ieguldīšana tranšejā </t>
  </si>
  <si>
    <t>Kabeļu sakaru akas KP-PEH uzstādīšana</t>
  </si>
  <si>
    <t>Kabeļu kanalizācijas ievada izbūvēšana</t>
  </si>
  <si>
    <t>Iekštelpas stāvvada izbūvēšana</t>
  </si>
  <si>
    <t>Zaļas zonas seguma atjaunošana</t>
  </si>
  <si>
    <t>Dzīslu organizatorplates uzstādīšana esošā uzmavā</t>
  </si>
  <si>
    <t>Optisko šķēdru metināšana</t>
  </si>
  <si>
    <t>Optisko kabeļa vilkšana esošā kanalizācijā</t>
  </si>
  <si>
    <t>Optisko kabeļa vilkšana jaunā kanalizācijā</t>
  </si>
  <si>
    <t>Optisko kabeļa vilkšana iekštelpā</t>
  </si>
  <si>
    <t>Atkritumu izvešana</t>
  </si>
  <si>
    <t>Ārējie elektrotīkli</t>
  </si>
  <si>
    <t>gab.</t>
  </si>
  <si>
    <r>
      <t>m</t>
    </r>
    <r>
      <rPr>
        <vertAlign val="superscript"/>
        <sz val="10"/>
        <color theme="1"/>
        <rFont val="Arial"/>
        <family val="2"/>
        <charset val="186"/>
      </rPr>
      <t>3</t>
    </r>
  </si>
  <si>
    <r>
      <t>m</t>
    </r>
    <r>
      <rPr>
        <vertAlign val="superscript"/>
        <sz val="10"/>
        <color theme="1"/>
        <rFont val="Arial"/>
        <family val="2"/>
        <charset val="186"/>
      </rPr>
      <t>2</t>
    </r>
  </si>
  <si>
    <t>Ārējie vājstrāvu tīkli</t>
  </si>
  <si>
    <t>Sagatavošanas darbi</t>
  </si>
  <si>
    <t>Objekta nospraušana un nostiprināšana dabā</t>
  </si>
  <si>
    <t>Zemes klātne</t>
  </si>
  <si>
    <t xml:space="preserve">Gultnes sagatavošana ceļiem un laukumiem,lieko grunti aizvedot uz atbērtni </t>
  </si>
  <si>
    <t>Laukumu planēšana</t>
  </si>
  <si>
    <t>Ceļi un laukumi</t>
  </si>
  <si>
    <t>Salizturīgā dren.smilts slāņa kf=1m/dnn izbūve  h min=40 cm</t>
  </si>
  <si>
    <t>Betona bruģakmens segums</t>
  </si>
  <si>
    <t>Betona apmales</t>
  </si>
  <si>
    <t>Aprīkojums</t>
  </si>
  <si>
    <t>Žogs</t>
  </si>
  <si>
    <t>t.m.</t>
  </si>
  <si>
    <t>Apzaļumošana</t>
  </si>
  <si>
    <t>Melnzeme</t>
  </si>
  <si>
    <t>Mulča</t>
  </si>
  <si>
    <t>Zālāji ar melnzemes kārtu 15 cm ierīkošana</t>
  </si>
  <si>
    <t>Teritorijas labiekārtošana</t>
  </si>
  <si>
    <t>BK</t>
  </si>
  <si>
    <t>Ēkas asu nospraušana, celtniecības ģeotehniskā uzraudzība</t>
  </si>
  <si>
    <t>Augsnes virskārtas u.c.noņemšana un aizvešana.</t>
  </si>
  <si>
    <t xml:space="preserve">Grunts rakšana ar mehanizēti iekraujot grunti automašīnā-pašizgāzējā </t>
  </si>
  <si>
    <t>Grunts rakšana ar rokām</t>
  </si>
  <si>
    <t>Zemes darbi</t>
  </si>
  <si>
    <t>Pāļi (BK-02)</t>
  </si>
  <si>
    <t>gab</t>
  </si>
  <si>
    <t>Režģogi (BK-03, BK-03.1 līdz BK-03.7)</t>
  </si>
  <si>
    <t>Režģogs R1 (9 gab.)</t>
  </si>
  <si>
    <t>Šķembu pamatojuma izveidošana, b=200</t>
  </si>
  <si>
    <t>Sagataves kārtas betonēšana, b=50</t>
  </si>
  <si>
    <t xml:space="preserve">  betons C12/15</t>
  </si>
  <si>
    <t xml:space="preserve">  sūknis</t>
  </si>
  <si>
    <t>h</t>
  </si>
  <si>
    <t>Inventāro veidņu uzstādīšana, eļļošana un nojaukšana, noma</t>
  </si>
  <si>
    <t xml:space="preserve">Armatūras sietu izgatavošana, uzstādīšana, fiksatoru uzstādīšana </t>
  </si>
  <si>
    <t>t</t>
  </si>
  <si>
    <t xml:space="preserve">  armatūra B500B</t>
  </si>
  <si>
    <t xml:space="preserve">  distanceri, armatūras sienamais materiāls, ieliekamās detaļas u.c. palīgmateriāli</t>
  </si>
  <si>
    <t>Enkuru ierīkošana (Peikko PPM 36P)</t>
  </si>
  <si>
    <t>Pamatu betonēšana, betons C35/45</t>
  </si>
  <si>
    <t xml:space="preserve">  betons C35/45</t>
  </si>
  <si>
    <t>Cementa bāzes hidroizolācijas ierīkošana</t>
  </si>
  <si>
    <t>Režģogs R1.1 (2 gab.)</t>
  </si>
  <si>
    <t>Enkuru ierīkošana (Peikko PPM 39P)</t>
  </si>
  <si>
    <t>Režģogs R2 (4 gab.)</t>
  </si>
  <si>
    <t>Režģogs R2.1 (2 gab.)</t>
  </si>
  <si>
    <t>Režģogs R3 (24 gab.)</t>
  </si>
  <si>
    <t>Režģogs R3.1 (8 gab.)</t>
  </si>
  <si>
    <t>Cokola sijas (BK-04)</t>
  </si>
  <si>
    <t>Cokola sijas betonēšana, betons C35/45</t>
  </si>
  <si>
    <t>Pamati</t>
  </si>
  <si>
    <t>1. un 2. stāva tērauda konstrukcijas (BK-05)</t>
  </si>
  <si>
    <t>Tērauda konstrukciju izgatavošana, piegāde, montāža</t>
  </si>
  <si>
    <t xml:space="preserve">  tērauda konstrukcijas apstrādātas atbilstoši BK norādījumiem</t>
  </si>
  <si>
    <t xml:space="preserve">  palīgmateriāli - uzgriežņi, paplāksnes, ķīmiskie enkuri u.c</t>
  </si>
  <si>
    <t>Ailu pārsedzes un monolītās joslas (BK-05)</t>
  </si>
  <si>
    <t>FIBO pārsedzes uzstādīšana (300x185x1490)</t>
  </si>
  <si>
    <t xml:space="preserve">Armatūras uzstādīšana, fiksatoru uzstādīšana </t>
  </si>
  <si>
    <t>Ailu pārsedžu un monolīto joslu betonēšana</t>
  </si>
  <si>
    <t xml:space="preserve">  betons C25/30</t>
  </si>
  <si>
    <t>Saliekamās dzelzsbetona kolonnas (BK-14, BK-14.1 līdz BK-14.3)</t>
  </si>
  <si>
    <t>Kolonnas DZK-1 izgatavošana un uzstādīšana (ieskaitot ieliekamās detaļas)</t>
  </si>
  <si>
    <t>Kolonnas DZK-2 izgatavošana un uzstādīšana (ieskaitot ieliekamās detaļas)</t>
  </si>
  <si>
    <t>Kolonnas DZK-3 izgatavošana un uzstādīšana (ieskaitot ieliekamās detaļas)</t>
  </si>
  <si>
    <t>Kolonnas DZK-4 izgatavošana un uzstādīšana (ieskaitot ieliekamās detaļas)</t>
  </si>
  <si>
    <t>Kolonnas DZK-5 izgatavošana un uzstādīšana (ieskaitot ieliekamās detaļas)</t>
  </si>
  <si>
    <t>Kolonnas DZK-6 izgatavošana un uzstādīšana (ieskaitot ieliekamās detaļas)</t>
  </si>
  <si>
    <t>Kolonnas DZK-7 izgatavošana un uzstādīšana (ieskaitot ieliekamās detaļas)</t>
  </si>
  <si>
    <t>Kolonnas DZK-8 izgatavošana un uzstādīšana (ieskaitot ieliekamās detaļas)</t>
  </si>
  <si>
    <t>Kolonnas DZK-11 izgatavošana un uzstādīšana (ieskaitot ieliekamās detaļas)</t>
  </si>
  <si>
    <t>Kolonnas DZK-12 izgatavošana un uzstādīšana (ieskaitot ieliekamās detaļas)</t>
  </si>
  <si>
    <t>Kolonnas DZK-13 izgatavošana un uzstādīšana (ieskaitot ieliekamās detaļas)</t>
  </si>
  <si>
    <t>Kolonnas DZK-14 izgatavošana un uzstādīšana (ieskaitot ieliekamās detaļas)</t>
  </si>
  <si>
    <t>Kolonnas DZK-15 izgatavošana un uzstādīšana (ieskaitot ieliekamās detaļas)</t>
  </si>
  <si>
    <t>Kolonnas DZK-16 izgatavošana un uzstādīšana (ieskaitot ieliekamās detaļas)</t>
  </si>
  <si>
    <t>Kolonnas DZK-17 izgatavošana un uzstādīšana (ieskaitot ieliekamās detaļas)</t>
  </si>
  <si>
    <t>Kolonnas DZK-18 izgatavošana un uzstādīšana (ieskaitot ieliekamās detaļas)</t>
  </si>
  <si>
    <t>Kolonnas DZK-19 izgatavošana un uzstādīšana (ieskaitot ieliekamās detaļas)</t>
  </si>
  <si>
    <t>Kolonnas DZK-20 izgatavošana un uzstādīšana (ieskaitot ieliekamās detaļas)</t>
  </si>
  <si>
    <t>Kolonnas DZK-21 izgatavošana un uzstādīšana (ieskaitot ieliekamās detaļas)</t>
  </si>
  <si>
    <t>Kolonnas DZK-22 izgatavošana un uzstādīšana (ieskaitot ieliekamās detaļas)</t>
  </si>
  <si>
    <t>Kolonnas DZK-23 izgatavošana un uzstādīšana (ieskaitot ieliekamās detaļas)</t>
  </si>
  <si>
    <t>Kolonnas DZK-24 izgatavošana un uzstādīšana (ieskaitot ieliekamās detaļas)</t>
  </si>
  <si>
    <t>Kolonnas DZK-25 izgatavošana un uzstādīšana (ieskaitot ieliekamās detaļas)</t>
  </si>
  <si>
    <t>Kolonnas DZK-26 izgatavošana un uzstādīšana (ieskaitot ieliekamās detaļas)</t>
  </si>
  <si>
    <t>Kolonnas DZK-27 izgatavošana un uzstādīšana (ieskaitot ieliekamās detaļas)</t>
  </si>
  <si>
    <t>Kolonnas DZK-28 izgatavošana un uzstādīšana (ieskaitot ieliekamās detaļas)</t>
  </si>
  <si>
    <t>Kolonnas DZK-29 izgatavošana un uzstādīšana (ieskaitot ieliekamās detaļas)</t>
  </si>
  <si>
    <t>Kolonnas DZK-30 izgatavošana un uzstādīšana (ieskaitot ieliekamās detaļas)</t>
  </si>
  <si>
    <t>Saliekamās dzelzsbetona sijas (BK-5.2)</t>
  </si>
  <si>
    <t>Sijas S-101 izgatavošana un uzstādīšana (ieskaitot ieliekamās detaļas)</t>
  </si>
  <si>
    <t>Sijas S-102 izgatavošana un uzstādīšana (ieskaitot ieliekamās detaļas)</t>
  </si>
  <si>
    <t>Sijas S-103 izgatavošana un uzstādīšana (ieskaitot ieliekamās detaļas)</t>
  </si>
  <si>
    <t>Sijas S-104 izgatavošana un uzstādīšana (ieskaitot ieliekamās detaļas)</t>
  </si>
  <si>
    <t>Sastatņu uzstādīšana ,nojaukšana ieskaitot nomu(iekļaujot sastatņu aizsargsietu)</t>
  </si>
  <si>
    <t>Gipškartona starpsienu karkasa (75mm) izbūve. UW, CW profila metāla karkass 75 mm, Skrūves, stiprinājumi AS2</t>
  </si>
  <si>
    <t>Karkasu  apšūšana ar ģipškartonu (2kārtas) AS2</t>
  </si>
  <si>
    <t>Knauf skrūves TN 25 mm gara</t>
  </si>
  <si>
    <t>100gb</t>
  </si>
  <si>
    <t>Knauf skrūves TN 35 mm gara</t>
  </si>
  <si>
    <t>Ģipškartona plātne GKFI Knauf</t>
  </si>
  <si>
    <t>Sp1</t>
  </si>
  <si>
    <t>S1</t>
  </si>
  <si>
    <t>Sienu mūrēšana no FIBO 3 blokiem 300 mm</t>
  </si>
  <si>
    <t xml:space="preserve">FIBO 3 bloki 300mm </t>
  </si>
  <si>
    <t xml:space="preserve">Cementa java </t>
  </si>
  <si>
    <t xml:space="preserve">Stiegrojums FIBO </t>
  </si>
  <si>
    <t>S2</t>
  </si>
  <si>
    <t>Sienu mūrēšana no FIBO 3 blokiem 200 mm</t>
  </si>
  <si>
    <t xml:space="preserve">FIBO 3 bloki 200mm </t>
  </si>
  <si>
    <t>S3</t>
  </si>
  <si>
    <t>Gipškartona starpsienu karkasa (100mm) izbūve. UW, CW profila metāla karkass 100 mm, Skrūves, stiprinājumi,</t>
  </si>
  <si>
    <t>Karkasu  apšūšana ar ģipškartonu (2kārtas)</t>
  </si>
  <si>
    <t>S4</t>
  </si>
  <si>
    <t>Ģipškartona plātne GKBI Knauf</t>
  </si>
  <si>
    <t>S5</t>
  </si>
  <si>
    <t>Gipškartona starpsienu karkasa (50mm) izbūve. UW, CW profila metāla karkass 50 mm, Skrūves, stiprinājumi,</t>
  </si>
  <si>
    <t>Karkasu  apšūšana ar   ģipškartonu  (1kārtas)</t>
  </si>
  <si>
    <t>WC starpsienas</t>
  </si>
  <si>
    <t>Saliekamo WC šķērssienu  montāža</t>
  </si>
  <si>
    <t xml:space="preserve">Laminēts  mitrumizturīgs  KSP, monolīts  lamināts, profillīstes  anodēts  alumīnijs, durvis, </t>
  </si>
  <si>
    <t>Sienas, nesošās konstrukcijas</t>
  </si>
  <si>
    <t>1. stāva pārsegums (BK-06 un BK-06.1)</t>
  </si>
  <si>
    <t>Saliekamā dzelzsbetona pārseguma paneļu HCS220 montāža</t>
  </si>
  <si>
    <t>Paneļu savienojošā stiegrojumna un enkurojuma uzstādīšana</t>
  </si>
  <si>
    <t>Starppaneļu šuvju un dobumu monolitizēšana</t>
  </si>
  <si>
    <t xml:space="preserve">Neopirēna lentas iebūve </t>
  </si>
  <si>
    <t>Pārsegums</t>
  </si>
  <si>
    <t xml:space="preserve">  palīgmateriāli - uzgriežņi, paplāksnes u.c</t>
  </si>
  <si>
    <t>Jumta kopnes K-1, K-2, PK-1 (BK-9.1 līdz BK-9.4)</t>
  </si>
  <si>
    <t>AR</t>
  </si>
  <si>
    <t>Jumta nesošā profīla montāža</t>
  </si>
  <si>
    <t>Paļigmateriāli (skrūves u.c)</t>
  </si>
  <si>
    <t xml:space="preserve">Izolācijas plèves ieklâšana </t>
  </si>
  <si>
    <t>Siltumizolācijas ieklāšana,  dībeļošana</t>
  </si>
  <si>
    <t xml:space="preserve">Lēzeno jumtu virskārtas izolācija </t>
  </si>
  <si>
    <t>Modificēta ruļveida seguma ieklāšana jumtam t.sk. karnīzes daļa</t>
  </si>
  <si>
    <t>Karnīzes izbūve saskaņā ar projektu (koka brusu karkass,apdares dēļu apšuvums,dēļu krāsojums, metāla leņķis 100x4 mm, palīgmateriāli)</t>
  </si>
  <si>
    <t>Ūdens notekas , ūdens piltuves, veidgabali, stiprinājumi, palīgmateriāli</t>
  </si>
  <si>
    <t>Lietus ūdens teknes 150mm</t>
  </si>
  <si>
    <t>Ūdens teknes ,  veidgabali, stiprinājumi, palīgmateriāli</t>
  </si>
  <si>
    <t>Sniega barjeras RSSSB"</t>
  </si>
  <si>
    <t>Sniega barjeras, stiprinājumi, palīgmateriāli</t>
  </si>
  <si>
    <t>Skārda atloka montāža</t>
  </si>
  <si>
    <t>Jumti</t>
  </si>
  <si>
    <t>Pandusu , lieveņu izbūve</t>
  </si>
  <si>
    <t>Margu uzstādīšana kāpnēm</t>
  </si>
  <si>
    <t>Kāpnes un lievenis</t>
  </si>
  <si>
    <t>Grīdas (BK-04)</t>
  </si>
  <si>
    <t xml:space="preserve">Siltumizolācijas ierīkošana  </t>
  </si>
  <si>
    <t>Grīda uz pārseguma</t>
  </si>
  <si>
    <t xml:space="preserve">Tvaika izolācija  </t>
  </si>
  <si>
    <t>Paroc XMV-01 vai ekvivalents</t>
  </si>
  <si>
    <t>Armatūras uzstādīšana</t>
  </si>
  <si>
    <t>Stiegrojuma siets - d.6 150x150 mm B500B</t>
  </si>
  <si>
    <t>distanceri, ieliekamās detaļas uc paligmateriāli</t>
  </si>
  <si>
    <t>Grīdas betonēšana, betons C25/30</t>
  </si>
  <si>
    <t>Grīdu apdare</t>
  </si>
  <si>
    <t>Virsmas cietinātāja un pretputekļu apstrāde</t>
  </si>
  <si>
    <t>Betona grīdu  slīpēšana G-5</t>
  </si>
  <si>
    <t>kg</t>
  </si>
  <si>
    <t xml:space="preserve">Linoleja grīdu iesegšana </t>
  </si>
  <si>
    <t>Linoleja līme</t>
  </si>
  <si>
    <t>Metināšana diegs</t>
  </si>
  <si>
    <t>linolejs Forbo Marmoleum 3886/3422/3416/3403 34/43 B=2.5mm, R=10</t>
  </si>
  <si>
    <t>vinila ruļļu segums Forbo Surestep Origina Dune 17121,  34/33 b=2.5mm R=10</t>
  </si>
  <si>
    <t>MDF grīdlīstes uzstādīšana</t>
  </si>
  <si>
    <t>Alumīnija  grīdlīstes  h=100 mm b=20 mm uzstādīšana</t>
  </si>
  <si>
    <t xml:space="preserve">Hidroizolācija no uzziežamas membrānas  </t>
  </si>
  <si>
    <t>Akmensmasas flīžu seguma ierīkošana</t>
  </si>
  <si>
    <t>Flīžu līme Atlas</t>
  </si>
  <si>
    <t>Šuvju mastika</t>
  </si>
  <si>
    <t>Dušu norobežojošā detaļa nerūsējoša tērauda T- profils iebūvēts zem flīzēm</t>
  </si>
  <si>
    <t>Kājslauķi</t>
  </si>
  <si>
    <t>Grīdas</t>
  </si>
  <si>
    <t>Logu,vitrīnu.vārtu,ārdurvju  ailsānu apdare -pastiprināšana-U profīls 200 mm,stiprinājuma elementi,blīvējamais materiāls-silikons</t>
  </si>
  <si>
    <t>Montāžas materiāli (blīvējošs materiāls, stiprinājumi u.c.)</t>
  </si>
  <si>
    <t>Iekšējo PVC palodžu montāža</t>
  </si>
  <si>
    <t>Stikloto starpsienu montāža  saskaņā ar AR 15</t>
  </si>
  <si>
    <t xml:space="preserve">Vārtu montāža saskaņā ar AR </t>
  </si>
  <si>
    <t>AD03  ( 1,1x2,1 m)</t>
  </si>
  <si>
    <t>D05  ( 1,08x2,1 m)</t>
  </si>
  <si>
    <t>Amoritizējošo dizūzijas lentu iebūve pa logu un ārduvju, vārtu perimetru (iekšējās un ārējās)</t>
  </si>
  <si>
    <t>Ailu aizpildījuma elementi</t>
  </si>
  <si>
    <t>Griesti</t>
  </si>
  <si>
    <t>Moduļveida minerālvates griesti Ecophone Opta 600x600   vai ekvivalents montāža</t>
  </si>
  <si>
    <t>Moduļveida minerālvates griesti Ecophone Focus E 600x600   vai ekvivalents montāža</t>
  </si>
  <si>
    <t xml:space="preserve">Dzelzbetona konstruktīvie griesti jāizlīdzina ar bezsmilts apmetuma javu (ģipša)  </t>
  </si>
  <si>
    <t xml:space="preserve">Knauf sistēmas iekārto griestu metāla karkasa D113 ierīkošana </t>
  </si>
  <si>
    <t>Karkasu  apšūšana arģipškartonu (1kārta)</t>
  </si>
  <si>
    <t>Ģipškartona plātne GKB vai ekvivalents</t>
  </si>
  <si>
    <t>Knauf skrūves TN 25 mm gara vai ekvivalents</t>
  </si>
  <si>
    <t>Ģipškartona plātne GKBI vai ekvivalents</t>
  </si>
  <si>
    <t>Karkasu  apšūšana ar FIREBOARD (1kārta)</t>
  </si>
  <si>
    <t>Knauf Fireboard A1 vai ekvivalents</t>
  </si>
  <si>
    <t xml:space="preserve">Griestu špaktelēšana, slīpēšana   </t>
  </si>
  <si>
    <t>Tiefgrund LF  Dziļumgrunts vai ekvivalents</t>
  </si>
  <si>
    <t>VETONIT LR  špaktele vai ekvivalents</t>
  </si>
  <si>
    <t>Smilšpapīrs</t>
  </si>
  <si>
    <t xml:space="preserve">Sagatavotu griestu gruntēšana   </t>
  </si>
  <si>
    <t>Akrila grunts vai ekvivalents</t>
  </si>
  <si>
    <t xml:space="preserve">Sagatavotu griestu krāsošana  2k.  </t>
  </si>
  <si>
    <t>Akrila krāsa 20T vai ekvivalents</t>
  </si>
  <si>
    <t>Riģipša lūku montāža piekārtos griestos</t>
  </si>
  <si>
    <t>Sienas</t>
  </si>
  <si>
    <t>Sienu apmetuma izveidošana 10 mm ar Rotband ieskaitot ailsānus</t>
  </si>
  <si>
    <t>Sienu špaktelēšana, slīpēšana   ieskaitot ailsānus</t>
  </si>
  <si>
    <t>Vetonit špaktele vai ekvivalents</t>
  </si>
  <si>
    <t>Sagatavotu sienu gruntēšana   ieskaitot ailsānus</t>
  </si>
  <si>
    <t>Sagatavotu sienu krāsošana  2kārtās   ieskaitot ailsānus</t>
  </si>
  <si>
    <t>Akrila krāsa vai ekvivalents</t>
  </si>
  <si>
    <t>Hidroizolācija no uzziežamas membrānas Knauf Flaechendicht vai ekvivalentss</t>
  </si>
  <si>
    <t xml:space="preserve">Sienu flīzēšana </t>
  </si>
  <si>
    <t>matētas flīzes 198x198mm Rako color one, RAL 0508010, 0858070, 0607050, 0506080 B=6.5mm</t>
  </si>
  <si>
    <t>Flīžu līme Atlas vai ekvivalents</t>
  </si>
  <si>
    <t>Šuvju mastika Mapei Ultracolor vai akvivalents</t>
  </si>
  <si>
    <t>Sienu flīzes glancētas flīzes 198x198mm Rako color one RAL 0508010, 0858070, 0607050,  0506080  B=6.5mm</t>
  </si>
  <si>
    <t>Šuvju mastika Atlas vai ekvivalents</t>
  </si>
  <si>
    <t>Iekšējie apdares darbi</t>
  </si>
  <si>
    <t>Cokols</t>
  </si>
  <si>
    <t xml:space="preserve">Ekstrudētā putupolistirola izolācija uz līmjavas </t>
  </si>
  <si>
    <t xml:space="preserve">Dībelis </t>
  </si>
  <si>
    <t>Fasādes  gruntēšana</t>
  </si>
  <si>
    <t>Armējošā sieta  iestrāde fasādei-cokolam</t>
  </si>
  <si>
    <t>Stiklašķiedras siets fasādei</t>
  </si>
  <si>
    <t>Fasādes-cokola  gruntēšana</t>
  </si>
  <si>
    <t>Dekoratīvā apmetuma ierīkošana fasādei-cokolam</t>
  </si>
  <si>
    <t>Cokola krāsošana ar gruntskrāsu</t>
  </si>
  <si>
    <t>Cokola krāsošana ar fasādes krāsu</t>
  </si>
  <si>
    <t>Fasāde</t>
  </si>
  <si>
    <t>Dažādi darbi</t>
  </si>
  <si>
    <t>Avārijapgaismes sistēma</t>
  </si>
  <si>
    <t xml:space="preserve">Centrālā baterijas sistēma, komplektā ar kontoles un vadības ierīcēm.         Izmēri 472x266x140.    AC: 1-fāze 230V, 50/60 Hz , izejas spriegums 230 V AC un 216V DC, baterijas ietilpība 12Ah, IP20.   </t>
  </si>
  <si>
    <t>Matētas akmens masas grīdas flīzes , Rako taurus color 07s Dark Grey 198x198 mm B=9mm R=10</t>
  </si>
  <si>
    <t>Antislip grīdas flīzes Rako taurus granit, 69 SR7 Rio Negro 198x198 mm B=9mm, R=11</t>
  </si>
  <si>
    <t xml:space="preserve">  betons C30/37</t>
  </si>
  <si>
    <t>Šķembu pamatojuma izveidošana</t>
  </si>
  <si>
    <t>Pamatu betonēšana, betons C30/37</t>
  </si>
  <si>
    <t>1a</t>
  </si>
  <si>
    <t>1b</t>
  </si>
  <si>
    <t>Koka dēļa 43x145 mm  uzstādīšana</t>
  </si>
  <si>
    <t>2a</t>
  </si>
  <si>
    <t>Šķembu pamatojuma ierīkošana fr.0-45,blīvā veidā ,novibrējot</t>
  </si>
  <si>
    <t>Šķembu pamatojuma ierīkošana fr.0-63,blīvā veidā ,novibrējot</t>
  </si>
  <si>
    <t>Neaustais ģeotekstils NW15</t>
  </si>
  <si>
    <t>1.STĀVS</t>
  </si>
  <si>
    <t>Vadības sadalne</t>
  </si>
  <si>
    <t>800x1800x300</t>
  </si>
  <si>
    <t>Vadāms Ethernet tīkla komutators, 8 RJ45 porti, 10/100 Mbps</t>
  </si>
  <si>
    <t>FL SWITCH 2208</t>
  </si>
  <si>
    <t>Modbus RS-485 / TCP/IP pārveidotājs</t>
  </si>
  <si>
    <t>EDW100</t>
  </si>
  <si>
    <t>Kontrolleru programmēšanas darbi</t>
  </si>
  <si>
    <t>Operatora paneļa programmēšanas darbi</t>
  </si>
  <si>
    <t>PN iekārtu integrēšana</t>
  </si>
  <si>
    <t>Centrālā akumulatoru bateriju sistēmas integrēšana</t>
  </si>
  <si>
    <t>Elektrības skaitītāju nolasīšana</t>
  </si>
  <si>
    <t>Lauka iekārtas</t>
  </si>
  <si>
    <t>Gaismas spilgtuma devējs, 20000 lux, 4-20mA</t>
  </si>
  <si>
    <t>LLO/20k</t>
  </si>
  <si>
    <t>Telpas temperatūras devējs, NTC 10k, 0...50 °C</t>
  </si>
  <si>
    <t>QAA2030</t>
  </si>
  <si>
    <t>Gaisa temperatūras um mitruma devējs, −40...+70 °C, 0...100 % r. h., 0-10V un āra montāžas piederumi</t>
  </si>
  <si>
    <t>QFA3160 + AQF3100</t>
  </si>
  <si>
    <t>Lauka iekārtu montāžas papildmateriāli</t>
  </si>
  <si>
    <t>Programmējams kontrollers PFC200; FG2; 2x ETHERNET, RS-232/-485</t>
  </si>
  <si>
    <t>750-8202/000-012</t>
  </si>
  <si>
    <t>Barošanas modulis 24 VDC/ 230 VAC</t>
  </si>
  <si>
    <t>750-602</t>
  </si>
  <si>
    <t>DALI Multi-Master komunikāciju modulis</t>
  </si>
  <si>
    <t>753-647</t>
  </si>
  <si>
    <t>Barošanas modulis DC 18V/ 1.1A priekš 753-647 DALI</t>
  </si>
  <si>
    <t>787-1007</t>
  </si>
  <si>
    <t>Kopnes gala modulis</t>
  </si>
  <si>
    <t>750-600</t>
  </si>
  <si>
    <t>MT8100iE</t>
  </si>
  <si>
    <t>Vadības paneļa programmēšanas darbi</t>
  </si>
  <si>
    <t>KABEĻI</t>
  </si>
  <si>
    <t>Datu tīklu kabelis, monolīts, 23AWG, ekrāns folija, LSZH</t>
  </si>
  <si>
    <t>Cat6 F/UTP</t>
  </si>
  <si>
    <t>Kabelis, lokans, PVC, ekrāns pinums, 500 V</t>
  </si>
  <si>
    <t>LiYCY 4x0,75</t>
  </si>
  <si>
    <t>Kabelis, monolīts, PVC, 500 V</t>
  </si>
  <si>
    <t>NYM-J 3x1,5</t>
  </si>
  <si>
    <t>Kabelis, lokans, PVC, 600 V</t>
  </si>
  <si>
    <t>Y-OZ 2x1,5</t>
  </si>
  <si>
    <t>Y-OZ 4x0,75</t>
  </si>
  <si>
    <t>Plastmasas caurules ar vidēju mehānisko izturību (ar montāžas palīgmateriāliem)</t>
  </si>
  <si>
    <t>Gofrētas caurules ar vidēju mehānisko izturību (ar montāžas palīgmateriāliem)</t>
  </si>
  <si>
    <t>Plastmasas kabeļu kanāli (ar montāžas palīgmateriāliem)</t>
  </si>
  <si>
    <t>Plastmasas caurules, āra izpildījuma, UV noturīgas (ar montāžas palīgmateriāliem)</t>
  </si>
  <si>
    <t>Metāla profili kabeļu instalācijai</t>
  </si>
  <si>
    <t>Kabeļu plaukts, 60x200 mm (ar montāžas palīgmateriāliem)</t>
  </si>
  <si>
    <t>Savienojumu kārbas</t>
  </si>
  <si>
    <t>Kabeļu montāžas papildmateriāli</t>
  </si>
  <si>
    <t>Kabeļu marķēšanas materiāli (plastikāta)</t>
  </si>
  <si>
    <t>Iekārtu marķēšanas materiāli (plastikāta)</t>
  </si>
  <si>
    <t>VIZUALIZĀCIJAS PROGRAMMATŪRA</t>
  </si>
  <si>
    <t>Sistēmas vizualizācijas, uzraudzības, vadības un datu apkopošanas programmatūras izstrāde</t>
  </si>
  <si>
    <t>Montāžas materiāli, programmēšana</t>
  </si>
  <si>
    <t>Sienu šķērsojumi, urbšana</t>
  </si>
  <si>
    <t>Ugunsdrošais materiāls sienu šķērsojumu aizpildīšanai</t>
  </si>
  <si>
    <t>Sistēmas ieregulēšana un palaišana</t>
  </si>
  <si>
    <t>Personāla apmācība</t>
  </si>
  <si>
    <t>Izpilddokumentācija</t>
  </si>
  <si>
    <t>VAS</t>
  </si>
  <si>
    <t>Slīpo ceļa apmaļu komplekts (1 labā + 1 kreisā) BR100.30/22.15</t>
  </si>
  <si>
    <t>C11-500-400</t>
  </si>
  <si>
    <t>Gaisa pūtējs komplektā ar stiprinājumiem, vadības bloku un automātiku</t>
  </si>
  <si>
    <t>3000L</t>
  </si>
  <si>
    <t>Dalīta gala apdare ar līmi SEH5 5x15-59mm; 5x4-70mm²</t>
  </si>
  <si>
    <t>Dalīta gala apdare ar līmi SEH5 5x100...42mml 5x95...240mm²</t>
  </si>
  <si>
    <t>Zibensuztvērējstienis, izolēts , ar kronšteinu bitumena jumta, līdz 2m</t>
  </si>
  <si>
    <t>rullis</t>
  </si>
  <si>
    <t>Zemējuma ierīkošana</t>
  </si>
  <si>
    <t>Tranšeja horizontālam zemēšanas kontūram</t>
  </si>
  <si>
    <t>Horizontālā zemētāja montāža tranšejā</t>
  </si>
  <si>
    <t>Kabeļu ieeju noblīvēšana</t>
  </si>
  <si>
    <t>Horizontālā zemētāja montāža telpās</t>
  </si>
  <si>
    <t>40</t>
  </si>
  <si>
    <t>Vertikālā zemētāja dziļumā  līdz 5 m montāža</t>
  </si>
  <si>
    <t>Kabeļu aizsardzības caurule d=110, zemē guldāmā, 1250N</t>
  </si>
  <si>
    <t>0,4kV KL</t>
  </si>
  <si>
    <t>Tranšejas rakšana un aizbēršana viena līdz divu kabeļu (caurules) gūldīšanai 0.7m dziļumā</t>
  </si>
  <si>
    <t>Tranšejas rakšana un aizbēršana piecu līdz astoņu kabeļu (caurules) gūldīšanai 0.7m dziļumā</t>
  </si>
  <si>
    <t>Tranšejas rakšana un aizbēršana viena līdz divu kabeļu (caurules) gūldīšanai 1m dziļumā</t>
  </si>
  <si>
    <t>Tranšejas rakšana un aizbēršana piecu līdz astoņu kabeļu (caurules) gūldīšanai 1m dziļumā</t>
  </si>
  <si>
    <t>Kabeļu aizsargcaurules d=līdz 110 mm ieguldīšana gatavā tranšejā</t>
  </si>
  <si>
    <t>ZS kabeļa līdz 35 mm2 ieguldīšana gatavā tranšejā</t>
  </si>
  <si>
    <t>ZS kabeļa līdz 35 mm2 ievēršana caurulē</t>
  </si>
  <si>
    <t>ZS kabeļa 185 mm2 un lielāka ieguldīšana gatavā tranšejā</t>
  </si>
  <si>
    <t>ZS kabeļa 185 mm2 un lielāka ievēršana caurulē</t>
  </si>
  <si>
    <t>Kabelis NYY-J 3x2.5mm2 6/1kV</t>
  </si>
  <si>
    <t>Dalīta gala apdare ar līmi SEH4 4x95-36mm; 4x120-300mm²</t>
  </si>
  <si>
    <t>Palīgmateriāli (Savienojumi, stiprinājumi, u.c)</t>
  </si>
  <si>
    <t>Brīdinājuma lenta KABELIS 1kV</t>
  </si>
  <si>
    <t>Citi darbi</t>
  </si>
  <si>
    <t>ZS kabeļa pārbaude ar paaugstinātu spriegumu</t>
  </si>
  <si>
    <t>Slodzes un sprieguma mērīšana</t>
  </si>
  <si>
    <t xml:space="preserve"> pievien.</t>
  </si>
  <si>
    <t>EPL vai sarkanās līnijas nospraušana</t>
  </si>
  <si>
    <t>km</t>
  </si>
  <si>
    <t>EPL digitālā uzmērīšana</t>
  </si>
  <si>
    <t>Būvniecības koptāme</t>
  </si>
  <si>
    <t xml:space="preserve">Būves nosaukums: </t>
  </si>
  <si>
    <t xml:space="preserve">Objekta nosaukums: </t>
  </si>
  <si>
    <t xml:space="preserve">Objekta adrese: </t>
  </si>
  <si>
    <t>Tāme sastādīta 2018.gada tirgus cenās, pamatojoties uz SIA „Baltex Group” būvprojekta rasējumiem un darbu apjomiem</t>
  </si>
  <si>
    <t>Kopsav.tāmes Nr.</t>
  </si>
  <si>
    <t>Objekta nosaukums</t>
  </si>
  <si>
    <t>Objekta izmaksas            (euro)</t>
  </si>
  <si>
    <t>Vispārējie būvdarbi</t>
  </si>
  <si>
    <t>Specializētie darbi-iekšējie tīkli, sistēmas</t>
  </si>
  <si>
    <t>Specializētie darbi-ārējie tīkli, sistēmas</t>
  </si>
  <si>
    <t xml:space="preserve"> Kopā (bez PVN)</t>
  </si>
  <si>
    <t>Kopsavilkuma aprēķini pa darbu vai konstruktīvo elementu veidiem Nr. 1</t>
  </si>
  <si>
    <t>Par kopējo summu, euro</t>
  </si>
  <si>
    <t>Kopējā darbietilpība, c/h</t>
  </si>
  <si>
    <t>Kods, tāmes Nr.</t>
  </si>
  <si>
    <t>Būvdarbu veids vai konstruktīvā elementa nosaukums</t>
  </si>
  <si>
    <t>Tāmes izmaksas (euro)</t>
  </si>
  <si>
    <t>Tai skaitā</t>
  </si>
  <si>
    <t>Darbietilpība (c/h)</t>
  </si>
  <si>
    <t>darba alga (euro)</t>
  </si>
  <si>
    <t>būvizstrādājumi (euro)</t>
  </si>
  <si>
    <t>mehānismi (euro)</t>
  </si>
  <si>
    <t>1,1</t>
  </si>
  <si>
    <t>1,2</t>
  </si>
  <si>
    <t>1,3</t>
  </si>
  <si>
    <t>1,4</t>
  </si>
  <si>
    <t>1,6</t>
  </si>
  <si>
    <t>1,7</t>
  </si>
  <si>
    <t>1,8</t>
  </si>
  <si>
    <t>1,9</t>
  </si>
  <si>
    <t>1,10</t>
  </si>
  <si>
    <t>1,11</t>
  </si>
  <si>
    <t>Virsizdevumi</t>
  </si>
  <si>
    <t>tai skaitā darba aizsardzība</t>
  </si>
  <si>
    <t>Peļņa</t>
  </si>
  <si>
    <t>Kopā bez PVN</t>
  </si>
  <si>
    <t>2,12</t>
  </si>
  <si>
    <t>2,11</t>
  </si>
  <si>
    <t xml:space="preserve">Ugunsgrēka atklāšanas un trauksmes signalizācijas sistēma </t>
  </si>
  <si>
    <t>2,10</t>
  </si>
  <si>
    <t>2,9</t>
  </si>
  <si>
    <t xml:space="preserve">Apsardzes un piekļuves sistēmas iekārtas un ierīces </t>
  </si>
  <si>
    <t>2,8</t>
  </si>
  <si>
    <t>2,7</t>
  </si>
  <si>
    <t>2,6</t>
  </si>
  <si>
    <t>2,5</t>
  </si>
  <si>
    <t>2,4</t>
  </si>
  <si>
    <t>2,3</t>
  </si>
  <si>
    <t>2,2</t>
  </si>
  <si>
    <t>2,1</t>
  </si>
  <si>
    <t>materiāli (euro)</t>
  </si>
  <si>
    <t>Kopsavilkuma aprēķini pa darbu vai konstruktīvo elementu veidiem Nr. 2</t>
  </si>
  <si>
    <t>Kopsavilkuma aprēķini pa darbu vai konstruktīvo elementu veidiem Nr. 3</t>
  </si>
  <si>
    <t>3,1</t>
  </si>
  <si>
    <t>3,2</t>
  </si>
  <si>
    <t>3,3</t>
  </si>
  <si>
    <t>3,4</t>
  </si>
  <si>
    <t>3,5</t>
  </si>
  <si>
    <t>3,6</t>
  </si>
  <si>
    <t>Kopsavilkuma aprēķini pa darbu vai konstruktīvo elementu veidiem Nr. 4</t>
  </si>
  <si>
    <t>4,1</t>
  </si>
  <si>
    <t>Pamatu betonēšana</t>
  </si>
  <si>
    <t>Konstrukciju betonēšana</t>
  </si>
  <si>
    <t>Jumta kāpnes h=9m montāža</t>
  </si>
  <si>
    <t>Tranšeja - bedre kabeļa vai citu apakšzemes komunikāciju apsekošanai (šurfēšana)</t>
  </si>
  <si>
    <t xml:space="preserve"> Būvuzņēmējam jādod pilna apjoma tendera cenu piedāvājums, ieskaitot palīgdarbus  un materiālus, kas nav uzrādīti apjomu sarakstā un projektā, bet ir nepieciešami projektētās ēkas būvniecībai un nodošanai ekspluatācijā.     
</t>
  </si>
  <si>
    <t>Salizturīgo smilti komunikāciju ”spilvenam”</t>
  </si>
  <si>
    <t>Būvbedres un tranšejas aizbēršana ar buldozeru ar pievesto smilti pamatiem ar blietēšanu, smilts filtrācijas koef.≥1m/dn</t>
  </si>
  <si>
    <t>Modificēta bitumena ruļļu seguma apakšklājs (SBS, EPP, biezums ≥ 2,8mm, svars  ≥ 3kg/m2)  , propāns, palīgiekārtas k=1,17</t>
  </si>
  <si>
    <t>Modificēta bitumena ruļļu seguma virsklājs (SBS, EKP, biezums ≥ 4mm, svars  ≥ 5kg/m2) , propāns, palīgiekārtas k=1,17</t>
  </si>
  <si>
    <t>Hidroizolācija no plēves, 200mkr</t>
  </si>
  <si>
    <t>Jika vai evivalents</t>
  </si>
  <si>
    <t>Jika Mio Hospital 64x55, Oras vai evivalents</t>
  </si>
  <si>
    <t>Oras vai evivalents</t>
  </si>
  <si>
    <t>VTS vai ekvivalents</t>
  </si>
  <si>
    <t>Ģeotekstila S16 NW ieklāšana</t>
  </si>
  <si>
    <t>Pamatne betona bruģakmens segumam zem stāvlaukumam</t>
  </si>
  <si>
    <t>Pamatne betona bruģakmens segumam zem ietvēm, gājēju celiņiem</t>
  </si>
  <si>
    <t xml:space="preserve">Apaļakmens seguma izbūve </t>
  </si>
  <si>
    <t xml:space="preserve">Soliņu MKD UB12uzstādīšana </t>
  </si>
  <si>
    <t>Lapkoku stādīšana ar stādāmās vietas sagatavošanu saskaņā ar GP t.sk. viens pārstādāmais koks(GP-1)</t>
  </si>
  <si>
    <t>Papīra bērzs</t>
  </si>
  <si>
    <t>Matsudanas vītols</t>
  </si>
  <si>
    <t>Koku stumbru stiprinājumi</t>
  </si>
  <si>
    <t>Būvbedres un tranšejas aizbēršana ar rokām ar pievesto smilti pamatiem ar blietēšanu</t>
  </si>
  <si>
    <t>Šķembu pamatojuma izveidošana, b=200 mm</t>
  </si>
  <si>
    <t>Režģogs R4 (69 m.)</t>
  </si>
  <si>
    <t>Padziļinājums siltumtrases izbūvei BK 16.3</t>
  </si>
  <si>
    <t>Ventspils, Ganību iela 103</t>
  </si>
  <si>
    <t>Ražošanas ēkas jaunbūve</t>
  </si>
  <si>
    <t>Ventspils,Ganību iela 103, Ventspils</t>
  </si>
  <si>
    <t>Sienu izvirzījuma profila montāža RUUKKI C h=300 t=3</t>
  </si>
  <si>
    <t>Sienu izvirzījuma profila montāža RUUKKI C h=200 t=3</t>
  </si>
  <si>
    <t>Kolonnas DZK-25* izgatavošana un uzstādīšana (ieskaitot ieliekamās detaļas)</t>
  </si>
  <si>
    <t>AS1 , AS2, AS3, AS4</t>
  </si>
  <si>
    <t>Termoprofila montāža RUUKKI h=200 t=2,5</t>
  </si>
  <si>
    <t>Tērauda konstrukciju izgatavošana, piegāde, montāža-jumta kopnes PK-2</t>
  </si>
  <si>
    <t>2b</t>
  </si>
  <si>
    <t>Tērauda konstrukciju izgatavošana, piegāde, montāža-jumta kopnes PK-3</t>
  </si>
  <si>
    <t>Ruuki nesošais profils T153-40L-840</t>
  </si>
  <si>
    <t>Lietus ūdens notekas 150mm</t>
  </si>
  <si>
    <t>Stiklotu jumtiņu  2,42x1,02 m montāža saskaņā ar AR-20</t>
  </si>
  <si>
    <t>Kāpnes K-1 BK-16.2</t>
  </si>
  <si>
    <t>Konstrukciju betonēšana, betons C35/45</t>
  </si>
  <si>
    <t>Konstrukciju betonēšana, betons C30/37</t>
  </si>
  <si>
    <t>Enkuru ierīkošana (Peikko HPM 20L)</t>
  </si>
  <si>
    <t>Šķembu pamatojuma ierīkošana fr.0-20,blīvā veidā ,novibrējot</t>
  </si>
  <si>
    <t>Smilts pamatojuma ierīkošana,blīvā veidā ,novibrējot</t>
  </si>
  <si>
    <t>Primex Primexcomposite grīda t=145 mm</t>
  </si>
  <si>
    <t>Grīda uz grunts</t>
  </si>
  <si>
    <t xml:space="preserve">Paroc SSB 60mm </t>
  </si>
  <si>
    <t>Logu montāža saskaņā ar AR 15</t>
  </si>
  <si>
    <t>L1  ( 4,4x1,1 m)</t>
  </si>
  <si>
    <t>L1*  ( 4,4x1,1 m)</t>
  </si>
  <si>
    <t>L2  ( 1,03x1,1 m)</t>
  </si>
  <si>
    <t>L2*  ( 1,03x1,1 m)</t>
  </si>
  <si>
    <t>L3  ( 1,03x2,2 m)</t>
  </si>
  <si>
    <t>L3*  ( 1,03x2,2 m)</t>
  </si>
  <si>
    <t>L4  ( 2,06x1,03 m)</t>
  </si>
  <si>
    <t>Logu(iekšējo) montāža saskaņā ar AR 13</t>
  </si>
  <si>
    <t>iL1  ( 5,4x1,6 m)</t>
  </si>
  <si>
    <t>FS1  ( 17,39x8,16 m)</t>
  </si>
  <si>
    <t>ST01  ( 2,8x2,66 m)</t>
  </si>
  <si>
    <t>ST02  ( 0,54x2,1 m)</t>
  </si>
  <si>
    <t>ST03  ( 2,71x2,1 m)</t>
  </si>
  <si>
    <t>ST04  ( 0,54x2,1 m)</t>
  </si>
  <si>
    <t>ST05  ( 2,71x2,1 m)</t>
  </si>
  <si>
    <t>V01  ( 3,6x3,8 m)</t>
  </si>
  <si>
    <t>Ārdurvju montāža saskaņā ar AR -14</t>
  </si>
  <si>
    <t>AD01  ( 1,48x2,29 m)</t>
  </si>
  <si>
    <t>AD02  ( 1,3x2,29 m)</t>
  </si>
  <si>
    <t>Iekšdurvju montāža saskaņā ar AR -14</t>
  </si>
  <si>
    <t>D01  ( 1,48x2,1 m)</t>
  </si>
  <si>
    <t>D01*  ( 1,48x2,1 m)</t>
  </si>
  <si>
    <t>D02  ( 1,3x2,29 m)</t>
  </si>
  <si>
    <t>D03  ( 1,08x2,1 m)</t>
  </si>
  <si>
    <t>D04  ( 1,08x2,1 m)</t>
  </si>
  <si>
    <t>D06*  ( 1,08x2,1 m)</t>
  </si>
  <si>
    <t>D07  ( 0,78x2,1 m)</t>
  </si>
  <si>
    <t>D08*  ( 1,08x2,1 m)</t>
  </si>
  <si>
    <t>D09  ( 1,08x2,1 m)</t>
  </si>
  <si>
    <t>Jumta logu montāža ieskaitort pieslēgumu un blīvējumus JL-1 0,6x0,9m alumīnija rāmis</t>
  </si>
  <si>
    <t>Moduļveida minerālvates griesti Ecophone Solo Circle d.1200   vai ekvivalents montāža</t>
  </si>
  <si>
    <t>Moduļveida  griesti  Danoline Tectopanel Quadril 600x1200, gruntēti, krāsoti ar matētu akrila-lateksa krāsu (balta 7T)</t>
  </si>
  <si>
    <t>Akrila krāsa mitrumizturīga vai ekvivalents</t>
  </si>
  <si>
    <r>
      <t xml:space="preserve">Cokola līstes montāža </t>
    </r>
    <r>
      <rPr>
        <sz val="10"/>
        <color rgb="FFFF0000"/>
        <rFont val="Arial"/>
        <family val="2"/>
      </rPr>
      <t/>
    </r>
  </si>
  <si>
    <t>Cokola lāsenis,stiprinājumi</t>
  </si>
  <si>
    <t>Tērauda latojuma ierīkošana 32 mm</t>
  </si>
  <si>
    <t>Metāla kasetes Liberta elegant 500 GRANDE montāža 25 mm,ieskaitot palīgmateriālus (skrūves u.c)</t>
  </si>
  <si>
    <t>Liberta Elegant 500 GRANDE kasetes 25 mm</t>
  </si>
  <si>
    <t>Palīgmateriāli-skrūves u.c.</t>
  </si>
  <si>
    <t>Aiļu apdare fasādē -logi,vitrīnas,ārdurvis,vārti</t>
  </si>
  <si>
    <t>Gāzes rezervuāra pamats BK 16.4</t>
  </si>
  <si>
    <t>Smilts pamatojuma izveidošana ar blietēšanu</t>
  </si>
  <si>
    <t>Ūdens priekšattīrīšanas iekārtas RH 3000 komplektā ar cauruļvadu apsaisti un fasondaļām</t>
  </si>
  <si>
    <t>Tērauda vītņu trejgabals DN100/32/100</t>
  </si>
  <si>
    <r>
      <t>Tērauda vītņu līkums DN100, 90</t>
    </r>
    <r>
      <rPr>
        <sz val="10"/>
        <rFont val="Calibri"/>
        <family val="2"/>
      </rPr>
      <t>°</t>
    </r>
  </si>
  <si>
    <t>Tērauda cauruļvads 42,3x3,2mm</t>
  </si>
  <si>
    <t>Noslēgventīlis uz OD32 un DN32 cauruļvadiem</t>
  </si>
  <si>
    <t>DN32/20</t>
  </si>
  <si>
    <t>Vienvirziena vārsts uz DN32 cauruļvada</t>
  </si>
  <si>
    <t>Meteriālu pāreja PE OD32/tērauds DN32</t>
  </si>
  <si>
    <t>Elektrometināms trejgabals DN25/25/25 uz OD32 caurules</t>
  </si>
  <si>
    <r>
      <t>Elektrometināms līkums DN25, 90</t>
    </r>
    <r>
      <rPr>
        <sz val="10"/>
        <rFont val="Calibri"/>
        <family val="2"/>
      </rPr>
      <t>°</t>
    </r>
    <r>
      <rPr>
        <sz val="10"/>
        <rFont val="Arial"/>
        <family val="2"/>
        <charset val="186"/>
      </rPr>
      <t>uz OD32 caurules</t>
    </r>
  </si>
  <si>
    <t>Ūgunsdzēsības sūkņi - daudzsūkņu iekārta darba+rezerves HUNI CR 10/B komplektā ar mazo sūkni CR 3-15 "Grundfos" komplektā ar vadības automātiku, apsaistes cauruļvadiem, armatūru un tērauda fasondaļām</t>
  </si>
  <si>
    <t>Vienvirziena vārsts uz OD20 cauruļvada</t>
  </si>
  <si>
    <t>Tīrīšanas lūka grīdā OD160 ar atveramu lūku 200x200</t>
  </si>
  <si>
    <t>Tīrīšanas lūka grīdā OD110 ar atveramu lūku 150x150</t>
  </si>
  <si>
    <t>Tērauda aizsargčaula 0,5m</t>
  </si>
  <si>
    <t>DN250</t>
  </si>
  <si>
    <t>Brīvi stāvošs invalīdu klozetpods ar skrūvēm, skalošanas kasti, pievienošanas caurulēm, sēdrinķi, vāku, speciālajiem rokturiem un stiprinājumiem, ar vertikālo izvadu, balts</t>
  </si>
  <si>
    <t>Brīvi stāvošs klozetpods komplektā ar skrūvēm, skalošanas kasti, pievienošanas caurulēm, sēdrinķi, vāku, ar vertikālo izvadu, balts</t>
  </si>
  <si>
    <t>Radiatoru apkures sistēma H1</t>
  </si>
  <si>
    <t>C11-500-700</t>
  </si>
  <si>
    <t>C11-500-1000</t>
  </si>
  <si>
    <t>C11-500-1200</t>
  </si>
  <si>
    <t>C11-500-1600</t>
  </si>
  <si>
    <t>C21-500-900</t>
  </si>
  <si>
    <t>C21-500-1000</t>
  </si>
  <si>
    <t>C22-500-900</t>
  </si>
  <si>
    <t>C22-500-1400</t>
  </si>
  <si>
    <t>C33-500-1400</t>
  </si>
  <si>
    <t>NA 22-14-100</t>
  </si>
  <si>
    <t>NA 34-14-180</t>
  </si>
  <si>
    <t>NA 34-14-200</t>
  </si>
  <si>
    <t>NA 34-14-220</t>
  </si>
  <si>
    <t>Konvektora vārsts</t>
  </si>
  <si>
    <t>Konvektora termostatgalva</t>
  </si>
  <si>
    <t>Dvieļu žāvētājs komplektā ar montāžas stiprinājumiem, atgaisotāju, korķiem</t>
  </si>
  <si>
    <t>Dvieļu žāvētāja vārsts ar termostatgalvu</t>
  </si>
  <si>
    <t>Elektriskais radiators</t>
  </si>
  <si>
    <t>1500W</t>
  </si>
  <si>
    <t>STAD Dn20 Kvs=5.7</t>
  </si>
  <si>
    <t>TL-18/04 S+</t>
  </si>
  <si>
    <t>TL-20/04 S+</t>
  </si>
  <si>
    <t>TL-28/04 S+</t>
  </si>
  <si>
    <t>TL-18/13-DG</t>
  </si>
  <si>
    <t>TL-25/13-DG</t>
  </si>
  <si>
    <t>TL-32/20-DG</t>
  </si>
  <si>
    <t>Ventilācijas un gaisa pūtēju siltumapgāde H2; H3</t>
  </si>
  <si>
    <t>SWS12</t>
  </si>
  <si>
    <t>VOS 20</t>
  </si>
  <si>
    <t xml:space="preserve">ALPHA2 15-40 130 </t>
  </si>
  <si>
    <t>Trīsgaitas vārsts ar elektrisko piedziņu</t>
  </si>
  <si>
    <t>Dn15 Kvs=2,5</t>
  </si>
  <si>
    <t xml:space="preserve">Trīsgaitas vārsts ar elektrisko piedziņu </t>
  </si>
  <si>
    <t>Dn20 Kvs=3.5</t>
  </si>
  <si>
    <t>50x4.5</t>
  </si>
  <si>
    <t>63x6.0</t>
  </si>
  <si>
    <t>TL-42/20-DG</t>
  </si>
  <si>
    <t>TL-54/20-DG</t>
  </si>
  <si>
    <t>TL-64/20-DG</t>
  </si>
  <si>
    <t>Daudzslāņu cauruļvadu veidgabali un stiprinājumi</t>
  </si>
  <si>
    <t>Gaisa apstrādes agregāts "PN-1"; Pieplūdes ventilators: L=2260m³/h; H=200Pa; Nosūces ventilators: L=1680m³/h; H=160Pa; gaisa filtri: pieplūdes klase F7, nosūces klase M5; Gaisa sildītājs; Gaisa dzesētājs; Rotora rekuperators; Elastīgie gaisa vadu savienojumi; noslēgvārsti;  agregāta stiprinājuma rāmis; iekārtas automātika</t>
  </si>
  <si>
    <t>Gaisa apstrādes agregāts "PN-3"; Pieplūdes ventilators: L=2820m³/h; H=220Pa; Nosūces ventilators: L=2080m³/h; H=180Pa; gaisa filtri: pieplūdes klase F7, nosūces klase M5; Gaisa sildītājs; Gaisa dzesētājs; Rotora rekuperators; Elastīgie gaisa vadu savienojumi; noslēgvārsti;  agregāta stiprinājuma rāmis; iekārtas automātika</t>
  </si>
  <si>
    <t>Kanāla ventilators PRIO 250 EC komplektā ar ātruma regulatoru</t>
  </si>
  <si>
    <t>PRIO 250 EC</t>
  </si>
  <si>
    <t>Kanāla ventilators K 100 EC komplektā ar ātruma regulatoru</t>
  </si>
  <si>
    <t xml:space="preserve">K 100 EC </t>
  </si>
  <si>
    <t>500x500</t>
  </si>
  <si>
    <t>600x500</t>
  </si>
  <si>
    <t>Gaisa vads no tērauda s=1.2mm</t>
  </si>
  <si>
    <t>TST-160</t>
  </si>
  <si>
    <t>TST-200</t>
  </si>
  <si>
    <t>NOVA-L-300x150</t>
  </si>
  <si>
    <t>CRL-100</t>
  </si>
  <si>
    <t>CRL-125</t>
  </si>
  <si>
    <t>CRL-160</t>
  </si>
  <si>
    <t>CRL-200</t>
  </si>
  <si>
    <t>SV-1-200-150</t>
  </si>
  <si>
    <t>Pārplūdes reste durvīs</t>
  </si>
  <si>
    <t>TVC/OF-300-200</t>
  </si>
  <si>
    <t>Gaisa ieņemšanas/izmešanas reste</t>
  </si>
  <si>
    <t>IGC-160</t>
  </si>
  <si>
    <t>USS/I-1200-500</t>
  </si>
  <si>
    <t>IGC-315</t>
  </si>
  <si>
    <t>Gaisa izmešanas reste</t>
  </si>
  <si>
    <t>USS/I-500-500</t>
  </si>
  <si>
    <t>300x200</t>
  </si>
  <si>
    <t>IGC-125</t>
  </si>
  <si>
    <t>VHL 125 200</t>
  </si>
  <si>
    <t>VHL 250 315</t>
  </si>
  <si>
    <t>PTS/B-100</t>
  </si>
  <si>
    <t>PTS/B-125</t>
  </si>
  <si>
    <t>PTS/B-160</t>
  </si>
  <si>
    <t>PTS/B-200</t>
  </si>
  <si>
    <t>PTS/B-250</t>
  </si>
  <si>
    <t>FD-315</t>
  </si>
  <si>
    <t>SLBGU 500 1500 100</t>
  </si>
  <si>
    <t>SLBGU 630 1500 100</t>
  </si>
  <si>
    <t>SLCU 250 1200 100</t>
  </si>
  <si>
    <t xml:space="preserve">Minerālvates siltumizolācija "Isover" CLIMCOVER CR1 ALU2 </t>
  </si>
  <si>
    <t xml:space="preserve"> VTS vai ekvivalents</t>
  </si>
  <si>
    <t>Dzesēšanas sistēmas āra bloks CELEST LE 10 komplektā ar stiprinājumiem un montāžas rāmi</t>
  </si>
  <si>
    <t>Dzesēšanas sistēmas āra bloks CELEST LE 14 komplektā ar stiprinājumiem un montāžas rāmi</t>
  </si>
  <si>
    <t>10.0mm</t>
  </si>
  <si>
    <t>12.0mm</t>
  </si>
  <si>
    <t>16.0mm</t>
  </si>
  <si>
    <t>22.0mm</t>
  </si>
  <si>
    <t xml:space="preserve">Freons </t>
  </si>
  <si>
    <t>Cauruļu stiprinājumi</t>
  </si>
  <si>
    <t>Montāžas palīgmateriāli</t>
  </si>
  <si>
    <t>Elektromontāžas palīgmateriāli</t>
  </si>
  <si>
    <t>Granulu apkures katls Grandeg Turbo 200 ar  komplektāciju:</t>
  </si>
  <si>
    <t xml:space="preserve">Grandeg Turbo 200 </t>
  </si>
  <si>
    <t xml:space="preserve">      Silosa tvertne ar izbetonētu pamatni</t>
  </si>
  <si>
    <t>31 m3</t>
  </si>
  <si>
    <t>Ārgaisa temperatūras uztveršanas elektriskais termodevējs;</t>
  </si>
  <si>
    <t>Papildus apkures loka siltumnesēja temperatūras regulēšanas vadība;</t>
  </si>
  <si>
    <t>Pneimo transportieris ar diviem dozatoriem un ventilatoru granulu padošanai uz tvertni;</t>
  </si>
  <si>
    <t>Temperatūras sensoru komplekts</t>
  </si>
  <si>
    <t>Hidrauliskais atdalītājs</t>
  </si>
  <si>
    <t>6.8m3/h</t>
  </si>
  <si>
    <t xml:space="preserve">Izolēta karstā ūdens sagatavošanas tvertne </t>
  </si>
  <si>
    <t>ALPHA 2 15-80 130</t>
  </si>
  <si>
    <t>MAGNA 1 25-120</t>
  </si>
  <si>
    <t>MAGNA 3 25-60</t>
  </si>
  <si>
    <t>MAGNA 3 32-80 F</t>
  </si>
  <si>
    <t>Siltumskaitītājs Qnom=0,6m3/h, komplektā ar devējiem, devēju čaulām, vadiem, caurplūdes skaitītāju, kalkulators, impulsa izvadi, saskrūves</t>
  </si>
  <si>
    <t xml:space="preserve"> Qnom. 0.6 m3/h Dn 15</t>
  </si>
  <si>
    <t>Siltumskaitītājs Qnom=2.5m3/h, komplektā ar devējiem, devēju čaulām, vadiem, caurplūdes skaitītāju, kalkulators, impulsa izvadi, saskrūves</t>
  </si>
  <si>
    <t xml:space="preserve"> Qnom. 2.5 m3/h Dn 20</t>
  </si>
  <si>
    <t>Siltumskaitītājs Qnom=3.5m3/h, komplektā ar devējiem, devēju čaulām, vadiem, caurplūdes skaitītāju, kalkulators, impulsa izvadi, saskrūves</t>
  </si>
  <si>
    <t xml:space="preserve"> Qnom. 3.5 m3/h Dn 25</t>
  </si>
  <si>
    <t>Lodveida vārsts ar temperatūras sensora pievienošanas iespēju;</t>
  </si>
  <si>
    <t>Dn15;Kvs=1.6</t>
  </si>
  <si>
    <t>Dn15;Kvs=2.5</t>
  </si>
  <si>
    <t>Dn25;Kvs=10.0</t>
  </si>
  <si>
    <t>Dn40;Kvs=25.0</t>
  </si>
  <si>
    <t>3/4" 10 bar</t>
  </si>
  <si>
    <t>3/4" 3 bar</t>
  </si>
  <si>
    <t xml:space="preserve">Ūdens mērītājs </t>
  </si>
  <si>
    <t xml:space="preserve">Izplešanās tvertne </t>
  </si>
  <si>
    <t>V=100L</t>
  </si>
  <si>
    <t>V=200L</t>
  </si>
  <si>
    <t>Kappes ventilis</t>
  </si>
  <si>
    <t xml:space="preserve">Atloku sietiņfiltrs </t>
  </si>
  <si>
    <t xml:space="preserve">0-6 bar </t>
  </si>
  <si>
    <t>Ø12X1,0</t>
  </si>
  <si>
    <t>TL-48/20-DG</t>
  </si>
  <si>
    <t>TL-76/20-DG</t>
  </si>
  <si>
    <t>TL-89/20-DG</t>
  </si>
  <si>
    <t>Gruntējuma GF 021 viena kārta</t>
  </si>
  <si>
    <t>Dūmvads komplektā ar stiprinājumiem, revīzijas lūkām un pievienojumu apkures katliem.</t>
  </si>
  <si>
    <t xml:space="preserve">d300 </t>
  </si>
  <si>
    <t>Dūmvads komplektā ar stiprinājumiem, izvadu caur sienu un gala noslēgu</t>
  </si>
  <si>
    <t xml:space="preserve">d500 </t>
  </si>
  <si>
    <t>Daudzslāņu cauruļvadu montāžas komplekts</t>
  </si>
  <si>
    <t>Dzesēšana</t>
  </si>
  <si>
    <t>Sadalne.v/a., IP31, rūpnieciski komplektējama 400A, 420/240V IK08, 50hz  izmērs 1050x650x2100,  montāžai uz grīdas.  Ikm3&lt; 10kA, Ikm1&lt; 5kA Ar caurspīdīgām durvīm.  komplektā ar automātiku pēc dotās shēmas</t>
  </si>
  <si>
    <t>Sadalne.v/a., IP31, rūpnieciski komplektējama līdz 400A, 420/240V IK08, 50hz,  montāžai pie sienas.  Ikm3&lt; 10kA, Ikm1&lt; 5kA  Metāla korpuss.  komplektā ar automātiku pēc dotās shēmas. (Aprīkojums tiks precizēts atbilstoši ražošanas tehnoloģijai)</t>
  </si>
  <si>
    <t xml:space="preserve"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
</t>
  </si>
  <si>
    <t xml:space="preserve">Montāžas metode Virsapmetuma
Rindu skaits 3
Moduļu skaits 36
Caurspīdīgs pārklājs/durvis Jā
Korpusa materiāls Plastmasa
Augstums 610 mm
Platums 448 mm
Dziļums 160 mm
DIN-sliede Jā
Krāsa Pelēks
RAL numurs 7035
Aizsardzības pakāpe (IP) IP65
</t>
  </si>
  <si>
    <t>Montāžas metode Zemapmetuma
Rindu skaits 2
Moduļu skaits 24
Caurspīdīgs pārklājs/durvis Nē
Korpusa materiāls Plastmasa
Augstums 436 mm
Platums 361 mm
Dziļums 99 mm
Iebūvēšanas dziļums 92 mm
DIN-sliede Jā
Krāsa Balts
RAL numurs 9010
Aizsardzības pakāpe (IP) IP40
﻿Plastmasas sadales skapis ar metāla durvīm.</t>
  </si>
  <si>
    <t>Montāžas metode Virsapmetuma
Rindu skaits 3
Moduļu skaits 36
Caurspīdīgs pārklājs/durvis Jā
Korpusa materiāls Plastmasa
Augstums 610 mm
Platums 448 mm
Dziļums 160 mm
DIN-sliede Jā
Krāsa Pelēks
RAL numurs 7035
Aizsardzības pakāpe (IP) IP66</t>
  </si>
  <si>
    <t>Kabelis NHXH-J E90-5x6</t>
  </si>
  <si>
    <t>Kabelis NHXH-J E30-2x1.5</t>
  </si>
  <si>
    <t>Kontaktligzdu Grīdas kārba 6-v 72x199x199mm OptiLine 45 ar 6gab kontaktligzdām .</t>
  </si>
  <si>
    <t>Optiline 45</t>
  </si>
  <si>
    <t>Ugunsdrošas skavas kabeļa stiprināšanai pie griestiem E90</t>
  </si>
  <si>
    <t>Cinkota kabeļu rene 60x100 C3</t>
  </si>
  <si>
    <t xml:space="preserve">Obo </t>
  </si>
  <si>
    <t>Cinkota kabeļu rene 60x200 C3</t>
  </si>
  <si>
    <t>Cinkota kabeu  rene 60x300 C3</t>
  </si>
  <si>
    <t>Cinkota kabeu rene 60x500 C3</t>
  </si>
  <si>
    <t>Cinkota kabeu trepe 60x200 C3</t>
  </si>
  <si>
    <t>Cinkota kabeu trepe 60x500 C3</t>
  </si>
  <si>
    <t>Cinkota gaismas sliede  63x99, Trilux E-line vai ekvalilents</t>
  </si>
  <si>
    <t>Aizsargcaurule EVOEL FM, 750N, D=160mm</t>
  </si>
  <si>
    <t>Aizsargcaurule EVOEL FM, 750N, D=110mm</t>
  </si>
  <si>
    <t>Aizsargcaurule EVOEL FM, 750N, D=50mm</t>
  </si>
  <si>
    <t>Aizsargcaurule EVOEL FM, 450N, D=40mm</t>
  </si>
  <si>
    <t>Gluda caurule D=63mm 750N  pelēka EVOEL SM</t>
  </si>
  <si>
    <t>Gluda caurule D=40mm 750N  pelēka EVOEL SM</t>
  </si>
  <si>
    <t>Sadalnes (komplektā ar automātiku)</t>
  </si>
  <si>
    <t>Apsardzes un piekļūves sistēmas iekārtas un ierīces:</t>
  </si>
  <si>
    <t>Papildus licence 1 klientam 994404</t>
  </si>
  <si>
    <t>Insight Allow Remote Access 994425</t>
  </si>
  <si>
    <t>Insight DVR interface software licence.(30 cameras) 994410</t>
  </si>
  <si>
    <t>Insight extra DVR licence  uz 10 kamerām 994411</t>
  </si>
  <si>
    <t>Photo ID Licence 994406</t>
  </si>
  <si>
    <t>GSM modems korpusā ar barošanas bloku 998300EU</t>
  </si>
  <si>
    <t>GSM modema kabelis 994092</t>
  </si>
  <si>
    <t>Kabelis UTP Kat.6, iekš. Instalācijai</t>
  </si>
  <si>
    <t>UTP Kat.6</t>
  </si>
  <si>
    <t>CQR</t>
  </si>
  <si>
    <t>Sadalne 800x1800x300
metāla, IP54, montāžas plate, slēdzene
kopējā jauda 4kW, 400VAC
Sadalnes apgaismojums, Rozetes uz DIN sliedes
Spēka ievada līnijas slēdzis
Akumulatoru bateriju k-ts 230VAC, 500VA
Vadības ķēžu aizsardzības automātslēdži
Transformators
Kontrolleru/ moduļu el.barošanas aizsardzības drošinātāji
Kontrolleru/ moduļu el.barošanas bloki
Motoru aizsardzības automātslēdži un kontaktori
Releju bloki ar LED moduli kontrolleru izejām
Klemmes, vadi, vadu marķēšana, vadu kanāli, montāžas palīgmateriāli
Kabeļu pieslēgumi caur klemmēm
Elektriskās principiālās shēmas</t>
  </si>
  <si>
    <t>Integrācijas kontrollers HAWK 8000, 1250 punkti, WiFi</t>
  </si>
  <si>
    <t>CLNXHAWK8W02-1250</t>
  </si>
  <si>
    <t>Analogo ieeju modulis (8AI), Panel Bus</t>
  </si>
  <si>
    <t>CLIOP821</t>
  </si>
  <si>
    <t>Bināro ieeju modulis (12 DI), Panel Bus</t>
  </si>
  <si>
    <t>CLIOP823A</t>
  </si>
  <si>
    <t>Analogo izeju modulis (8AO), Panel Bus</t>
  </si>
  <si>
    <t>CLIOP822</t>
  </si>
  <si>
    <t>Releju izeju modulis (6 DO), Panel Bus</t>
  </si>
  <si>
    <t>CLIOP824A</t>
  </si>
  <si>
    <t>AI/ AO moduļu spaiļu bloks</t>
  </si>
  <si>
    <t>XSU821-22</t>
  </si>
  <si>
    <t>DI moduļu spaiļu bloks</t>
  </si>
  <si>
    <t>XSU823</t>
  </si>
  <si>
    <t>DO moduļu spaiļu bloks</t>
  </si>
  <si>
    <t>XSU824-25</t>
  </si>
  <si>
    <t>Skārienjūtīgs vadības panelis,15" 1024x768 TFT LCD, 256 MB flash memory, 256 MB DDR2 RAM, RS-485, Ethernet</t>
  </si>
  <si>
    <t>MT8150XE</t>
  </si>
  <si>
    <t>Automātslēdžu statusa nolasīšana</t>
  </si>
  <si>
    <t>Sadalne 800x1000x250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</si>
  <si>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800x1000x250</t>
  </si>
  <si>
    <t>Integrācijas kontrollers HAWK 8000, 250 punkti, WiFi</t>
  </si>
  <si>
    <t>CLNXHAWK8W02-250</t>
  </si>
  <si>
    <t>Siltumapgādes sistēmas integrācija (GRANDEG)</t>
  </si>
  <si>
    <t>Sadalne 600x600x250
metāla, IP54, montāžas plate, slēdzene, 
kopējā jauda 3kW, 230VAC
Sadalnes apgaismojums, Rozetes uz DIN sliedes
Spēka ievada līnijas slēdzis
Vadības ķēžu aizsardzības automātslēdži
Kontrolleru/ moduļu el.barošanas aizsardzības drošinātāji
Kontrolleru/ moduļu el.barošanas bloki
Releju bloki ar LED moduli kontrolleru izejām
Klemmes, vadi, vadu marķēšana, vadu kanāli, montāžas palīgmateriāli
Kabeļu pieslēgumi caur klemmēm
Elektriskās principiālās shēmas</t>
  </si>
  <si>
    <t>600x600x250</t>
  </si>
  <si>
    <t>Skārienjūtīgs vadības panelis,10.1" 800x480 TFT LCD, 128 MB flash memory, 128 MB DDR2 RAM, RS-485, Ethernet</t>
  </si>
  <si>
    <t>NYM-J 3x2,5</t>
  </si>
  <si>
    <t>Kontroles panelis:</t>
  </si>
  <si>
    <t>FX3NetL ESMI</t>
  </si>
  <si>
    <t>Skapis papildus baterijām</t>
  </si>
  <si>
    <t>ESMI  FX-BAT</t>
  </si>
  <si>
    <t>Cilpu modulis</t>
  </si>
  <si>
    <t xml:space="preserve"> FX-ALCB (2 cilpas)</t>
  </si>
  <si>
    <t>Atkartotāja panelis</t>
  </si>
  <si>
    <t>FMP2/LV ESMI</t>
  </si>
  <si>
    <t>12V/7 A/h</t>
  </si>
  <si>
    <t>EDI-30</t>
  </si>
  <si>
    <t>EDI-50</t>
  </si>
  <si>
    <t>EBI-10</t>
  </si>
  <si>
    <t xml:space="preserve">Devēju bāze ar izolatoru </t>
  </si>
  <si>
    <t>EBI-11</t>
  </si>
  <si>
    <t>EPP-20</t>
  </si>
  <si>
    <t>SR2G</t>
  </si>
  <si>
    <t>EMI-311/240</t>
  </si>
  <si>
    <t>ESI-40</t>
  </si>
  <si>
    <t>ESMI</t>
  </si>
  <si>
    <t>Adrešu staru detektori ar atstarotāju XP95 (15x50…100m)</t>
  </si>
  <si>
    <t xml:space="preserve">55000 273APO </t>
  </si>
  <si>
    <t>Patch panelis Cat6</t>
  </si>
  <si>
    <t xml:space="preserve">24p Cat6 UTP B3 </t>
  </si>
  <si>
    <t>24U 1000x1000mm</t>
  </si>
  <si>
    <t>Routeris</t>
  </si>
  <si>
    <t>WiFi piekļuves punkts</t>
  </si>
  <si>
    <t>SFP modulis SM</t>
  </si>
  <si>
    <t>SC duplex patch panel for 6 ports</t>
  </si>
  <si>
    <t xml:space="preserve">Cat6 UTP patch kabelis 1.0m </t>
  </si>
  <si>
    <t>Cat6 UTP 1m</t>
  </si>
  <si>
    <t xml:space="preserve">Cat6 UTP patch kabelis 3.0m </t>
  </si>
  <si>
    <t>Cat6 UTP 3m</t>
  </si>
  <si>
    <t>UPS APC Smart-UPS 1500VA LCD RM 2U 230V</t>
  </si>
  <si>
    <t xml:space="preserve">Optisko šķiedru kabelis 4 dzīslas SM </t>
  </si>
  <si>
    <t>Štrabu griešana</t>
  </si>
  <si>
    <t>Ķeta atloku trejgabals DN100/100/100</t>
  </si>
  <si>
    <t>Dz/betona aka komplektā ar kāpšļiem, tērauda aizsargč., pamatni, pārsegumu, čuguna vāku zaļajā zonā, slodzes klase 25t. ar augstuma regulēšanas gredzeniem un hidroizolāciju pilnā apjomā. H=2,20m</t>
  </si>
  <si>
    <t>Plastmasas HDPE polietilēna ūdens uzskaites aka ar metāla kāpšļiem, peldošā tipa čuguna vāku 40t., dziļumā h=2,66m</t>
  </si>
  <si>
    <r>
      <rPr>
        <sz val="10"/>
        <color indexed="8"/>
        <rFont val="Calibri"/>
        <family val="2"/>
      </rPr>
      <t>Ø</t>
    </r>
    <r>
      <rPr>
        <sz val="10"/>
        <color indexed="8"/>
        <rFont val="Arial"/>
        <family val="2"/>
        <charset val="186"/>
      </rPr>
      <t>2000</t>
    </r>
  </si>
  <si>
    <t>Ķeta atloku adapteris</t>
  </si>
  <si>
    <t>Ķeta atloku aizbīdnis</t>
  </si>
  <si>
    <t>Ķeta atloku īscaurule DN100 L=0,2m</t>
  </si>
  <si>
    <t>Kombinētais ūdens skaitītājs DN100 WPVP-N "Zenner"</t>
  </si>
  <si>
    <t>Pazemes tipa ekspluatācijas aizbīdņa DN100 ar kapi bruģa segumā montāža</t>
  </si>
  <si>
    <t>Dz/betona grodu akas DN1500montāža t.sk.hidranta</t>
  </si>
  <si>
    <t>Plastmasas ūdens uzskaites akas montāža DN2000</t>
  </si>
  <si>
    <t>Kanalizācijas plastmasas skataka Ø1500 komplektā ar pamatni, augstuma regulējošo cauruli, blīvgumiju, manžeti, teleskopu, vāka rāmi; stacionārā tipa vāku 40 t. bruģa segumā, dziļumā h=3,16m</t>
  </si>
  <si>
    <t>Ø1500</t>
  </si>
  <si>
    <t>Kanalizācijas plastmasas skataka Ø1000 komplektā ar pamatni, augstuma regulējošo cauruli, blīvgumiju, manžeti, teleskopu, vāka rāmi; stacionārā tipa vāku 5 t. bruģa segumā, dziļumā h=2,46m</t>
  </si>
  <si>
    <t>Kanalizācijas plastmasas skataka Ø600 komplektā ar pamatni, augstuma regulējošo cauruli, blīvgumiju, manžeti, teleskopu, vāka rāmi; stacionārā tipa vāku 40 t. bruģa segumā, dziļumā no 1,17m - 1,72m</t>
  </si>
  <si>
    <t xml:space="preserve">Pieslēgums pie esošā kanalizācijas tīkla </t>
  </si>
  <si>
    <t>OD400</t>
  </si>
  <si>
    <t>17,1</t>
  </si>
  <si>
    <t>OD250</t>
  </si>
  <si>
    <t>16,5</t>
  </si>
  <si>
    <r>
      <t xml:space="preserve">Kanalizācijas plastmasas aka </t>
    </r>
    <r>
      <rPr>
        <sz val="10"/>
        <rFont val="Calibri"/>
        <family val="2"/>
        <charset val="186"/>
      </rPr>
      <t>Ø</t>
    </r>
    <r>
      <rPr>
        <sz val="10"/>
        <rFont val="Arial"/>
        <family val="2"/>
        <charset val="186"/>
      </rPr>
      <t>600 komplektā ar pamatni, augstuma regulējošo cauruli, blīvgumiju, manžeti, teleskopu, vāka rāmi; vāku 5 t. zaļaļajā zonā, dziļumā no 1,50m - 2,00m.</t>
    </r>
  </si>
  <si>
    <t>Kanalizācijas plastmasas skataka Ø425 komplektā ar pamatni, augstuma regulējošo cauruli, blīvgumiju, manžeti, teleskopu, vāka rāmi; stacionāro vāku 40 t. bruģa segumā dziļumā no 0,50m - 1,00m</t>
  </si>
  <si>
    <t>Kanalizācijas plastmasas skataka Ø425 komplektā ar pamatni, augstuma regulējošo cauruli, blīvgumiju, manžeti, teleskopu, vāka rāmi; stacionāro vāku 40 t. bruģa segumā dziļumā no 1,50m - 2,00m</t>
  </si>
  <si>
    <t>Kanalizācijas plastmasas skataka Ø425 komplektā ar pamatni, augstuma regulējošo cauruli, blīvgumiju, manžeti, teleskopu, vāka rāmi; stacionāro vāku 5 t. zaļajā zonā dziļumā no 0,96m - 1,50m</t>
  </si>
  <si>
    <t>Kanalizācijas plastmasas skataka Ø315 komplektā ar pamatni, augstuma regulējošo cauruli, blīvgumiju, manžeti, teleskopu, vāka rāmi; stacionāro vāku 5 t. zaļajā zonā dziļumā no 0,97m - 1,50m</t>
  </si>
  <si>
    <t>Lietus ūdens uztvērējaka - PE gūlija D425, ar nosēddaļu 0,5m komplektā ar pamatni, augstuma regulējošo cauruli, blīvgumiju, manžeti, teleskopu, peldošā tipa restoto vāku četrstūrveida 0,5mx0,5m, 40tn, un vāka rāmi.  Dziļumā h=1,22m - 1,50m</t>
  </si>
  <si>
    <t>Plastmasas reste uz OD250 cauruļvada izlaides vietā</t>
  </si>
  <si>
    <t>Lietusūdeņu attīrīšanas iekārtas ar smilšu un naftas produktu atdalītāju EuroPEK ROO Superkombi NS30/90/6000 ar tehniskajām apkalpes akām, lūkām zaļajā zonā 5t., kāpnēm, ventilācijas izvadiem, smilšu un naftas produktu līmeņa signalizācijas komplekts SET2000 un iekārtas apvedlīniju, dzelsbetona pamatu plātni (betons C25/30 armatūra: d12 #200) ar enkurskrūvēm HILTI HAS M20x125 ar cilpuzgriezni M20 un sintētiskajām štropēm, saskaņā ar iekārtu ražotāja norādījumiem.</t>
  </si>
  <si>
    <t>D1610 L=10,2m</t>
  </si>
  <si>
    <t>Laukakmeņu apbetonējums izlaides vietās - laukakmeņi</t>
  </si>
  <si>
    <t>Drenāžas cauruļvada noslēgs</t>
  </si>
  <si>
    <t>Attīrīšanas iekārtas montāža t.sk.pamatu plātne</t>
  </si>
  <si>
    <t>Izlaides vietas grāvī izbūve saskaņā ar konstruktīvo shēmu lapā ŪKT-9</t>
  </si>
  <si>
    <t>Esošā zālāja seguma atjaunošana saskaņā ar konstruktīvo shēmu lapā ŪKT-9</t>
  </si>
  <si>
    <t>Esošo komunikāciju šķērsošana, to atšurfēšana ar rokām</t>
  </si>
  <si>
    <t>Esošo drenāžas cauruļvadu demontāža d50</t>
  </si>
  <si>
    <t>Drenāžas cauruļvadu galu tamponāža</t>
  </si>
  <si>
    <t>Esošo KL aizsardzība</t>
  </si>
  <si>
    <t>Tranšejas rakšana un aizbēršana viena līdz divu kabeļu (caurules) gūldīšanai 1m dziļumā ar rokām</t>
  </si>
  <si>
    <t>Kabeļu aizsargcaurules d=līdz 110 mm ieguldīšana gatavā tranšejā(1250N, dalīta)</t>
  </si>
  <si>
    <t>Kabeļu aizsargcaurules d=125 līdz 160 mm ieguldīšana gatavā tranšejā(1250N, dalīta)</t>
  </si>
  <si>
    <t>Kabeļu aizsargcaurules d=125 līdz 160 mm ieguldīšana gatavā tranšejā(1250N)</t>
  </si>
  <si>
    <t>Kabeļu aizsardzības caurule d=160, zemē guldāmā, dalīta 1250N</t>
  </si>
  <si>
    <t>Kabeļu aizsardzības caurule d=160, zemē guldāmā, gofrētā, cietā 1250N</t>
  </si>
  <si>
    <t>Kabeļu aizsardzības caurule d=110, zemē guldāmā, gofrētā, cietā 1250N</t>
  </si>
  <si>
    <t xml:space="preserve">Kab.signāllenta 80mm 500m rullis </t>
  </si>
  <si>
    <t>14</t>
  </si>
  <si>
    <t>Zemējuma vads H07V-K 1x150mm</t>
  </si>
  <si>
    <t>ZS kabeļa no 50 līdz 150 mm2 ievēršana caurulē</t>
  </si>
  <si>
    <t>Kabelis NYY-J 4x300mm2 6/1kV</t>
  </si>
  <si>
    <t>88</t>
  </si>
  <si>
    <t>50</t>
  </si>
  <si>
    <t>8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</si>
  <si>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</si>
  <si>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</si>
  <si>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</si>
  <si>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</si>
  <si>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</si>
  <si>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</si>
  <si>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</si>
  <si>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</si>
  <si>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</si>
  <si>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</si>
  <si>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</si>
  <si>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</si>
  <si>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</si>
  <si>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</si>
  <si>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</si>
  <si>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</si>
  <si>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</si>
  <si>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</si>
  <si>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</si>
  <si>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</si>
  <si>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Darbi</t>
  </si>
  <si>
    <t>Kabeļu kanalizācijas celtniecība vai papildināšana, ja cauruļu skaits blokā: 1</t>
  </si>
  <si>
    <t>Grants seguma atjaunošana</t>
  </si>
  <si>
    <t>Drenāža</t>
  </si>
  <si>
    <t>Būvju trases, asu un kontūru nospraušana dabā</t>
  </si>
  <si>
    <t>Koka laipas nojaukšana</t>
  </si>
  <si>
    <t>Caurtekas B-1 būvniecība, tai skaitā:</t>
  </si>
  <si>
    <t>Gofrēta plastmasas caurule PP SN8 DN/ID1000mm, piemēram, Evopipes Gigapipe vai analogs, iebūve</t>
  </si>
  <si>
    <t>Blietēta minerālgrunts zem caurtekas</t>
  </si>
  <si>
    <t>Caurtekas aizbēršana ar pievestu minerālgrunti, blietējot pa slāņiem</t>
  </si>
  <si>
    <t>Akmeņi, fr. Ø100-200mm, 20cm</t>
  </si>
  <si>
    <t>Grants pamatojums 20cm</t>
  </si>
  <si>
    <t>Melnzeme 5cm</t>
  </si>
  <si>
    <t>Ģeopaklājs, piemēram, BonTerra SK ar sēklām vai analogs</t>
  </si>
  <si>
    <t>Enkuri</t>
  </si>
  <si>
    <t>Augsnes virskārtas atjaunošana slīpās virsmās ar zāliena sēšanu</t>
  </si>
  <si>
    <t>Melnzeme 15cm augsnes virskārtas atjaunošanai.</t>
  </si>
  <si>
    <t>Kontrolakas B-2 Ø1500mm būvniecība uz caurtekas B-1, tai skaitā:</t>
  </si>
  <si>
    <t>Būvbedres rakšana</t>
  </si>
  <si>
    <t>Blietētas smilts pamatojuma 30 cm ierīkošana</t>
  </si>
  <si>
    <t>Dzelzsbetona grods ar pamatni Ø1500 h=1.0 m</t>
  </si>
  <si>
    <t>Dzelzsbetona grods Ø1500 h=1.0 m</t>
  </si>
  <si>
    <t>Dzelzsbetona groda  Ø1500 pārsedzes plātne h=0.15m</t>
  </si>
  <si>
    <t>Papildus gredzens Ø700 h=0.10m</t>
  </si>
  <si>
    <t>Rūpnieciski ražoti kāpšļi, iestrāde</t>
  </si>
  <si>
    <t>Izgriezuma iestrāde DN/ID1000mm caurules pievienošanai</t>
  </si>
  <si>
    <t>Aizsarguzmava Ø1000</t>
  </si>
  <si>
    <t>Izgriezuma iestrāde DN/ID400mm caurules pievienošanai</t>
  </si>
  <si>
    <t>Aizsarguzmava Ø400</t>
  </si>
  <si>
    <t>Izgriezuma iestrāde DN/ID160mm caurules pievienošanai</t>
  </si>
  <si>
    <t>Aizsarguzmava Ø160</t>
  </si>
  <si>
    <t>Ķeta rāmis ar vāku Ø700mm 12.5t</t>
  </si>
  <si>
    <t>Apbetonējums ar B25 klases betonu</t>
  </si>
  <si>
    <t>Kontrolakas B-3 Ø1500mm būvniecība uz caurtekas B-1, tai skaitā:</t>
  </si>
  <si>
    <t>Izgriezuma iestrāde Ø1000mm caurules pievienošanai</t>
  </si>
  <si>
    <t>Izgriezuma iestrāde Ø250mm caurules pievienošanai</t>
  </si>
  <si>
    <t>39</t>
  </si>
  <si>
    <t>Aizsarguzmava Ø250</t>
  </si>
  <si>
    <t>41</t>
  </si>
  <si>
    <t>42</t>
  </si>
  <si>
    <t>Uztvērējakas B-4 Ø600mm, H=0.7m, perforācija 360º, uz caurtekas B-1, montāža rūpnīcā, tai skaitā:</t>
  </si>
  <si>
    <t>43</t>
  </si>
  <si>
    <t>Dzelzsbetona vāks h=11cm, 12.5t</t>
  </si>
  <si>
    <t>44</t>
  </si>
  <si>
    <t>Veltā ģeotekstila lenta</t>
  </si>
  <si>
    <t>45</t>
  </si>
  <si>
    <t>Akmeņu oļu bērums 30cm, 360º ap aku</t>
  </si>
  <si>
    <t>46</t>
  </si>
  <si>
    <t>Pārrakto māla drenu un kolektoru aiztamponēšana ar galu
noslēgiem</t>
  </si>
  <si>
    <t>PEHD drenāžas caurule SN4, ar ģeotekstila filtru, perofrācija 360º, iebūve tranšejā līdz 1.3m dziļumam</t>
  </si>
  <si>
    <t xml:space="preserve">Liekās grunts aizvešanauz pasūtītāja norādīto atbērtni Saules ielā 143, Ventspilī   </t>
  </si>
  <si>
    <t>Gruntsūdens pazemināšana (0 cikls)</t>
  </si>
  <si>
    <t>Sienu sendviča tipa paneļa b=200 mm RUUKI SPB 200WE ENERGY (vai ekvivalents) montāža, tai skaitā visi papildelementi(stūri, cokola profili, ailu apdares elementi, skārda pieslēgumi, nosedzošie profili , stiprinājumi u.c.)</t>
  </si>
  <si>
    <t>Sienu sendviča tipa paneļa b=160 mm ar akmens vates siltumizolāciju montāža, tai skaitā visi papildelementi(stūri, cokola profili, ailu apdares elementi, skārda pieslēgumi, nosedzošie profili , stiprinājumi u.c.)RUUKKI SPB 160 WEE ENERGY (vai ekvivalents)</t>
  </si>
  <si>
    <t>Paroc EXTRA  (vai ekvivalents)100 mm</t>
  </si>
  <si>
    <t>Paroc EXTRA 50 mm (vai ekvivalents)</t>
  </si>
  <si>
    <t>Paroc EXTRA 100 mm (vai ekvivalents)</t>
  </si>
  <si>
    <t>Akmens vates iestrāde   karkasā siltuma / skaņas izolācijai</t>
  </si>
  <si>
    <t>Akmens vates  iestrāde   karkasā siltuma / skaņas izolācijai</t>
  </si>
  <si>
    <t>Lēzeno jumtu  izolācija</t>
  </si>
  <si>
    <t>Paroc ROB 30mm (vai ekvivalents)</t>
  </si>
  <si>
    <t>Paroc XMV 020 bas (vai ekvivalents)</t>
  </si>
  <si>
    <t xml:space="preserve">ROOFROCK 30E  izol.mat. (vai ekvivalents) 250mm  </t>
  </si>
  <si>
    <t>ROOFROCK 80  (vai ekvivalents) 40mm</t>
  </si>
  <si>
    <t>Jumta kores no bitumena izbūve</t>
  </si>
  <si>
    <t>Aeratoru montāža, D=160mm</t>
  </si>
  <si>
    <t>DOW STYROFOAM 250 A-N 100mm (vai ekvivalents)</t>
  </si>
  <si>
    <t>Līmēšanas java SAKRET BK 25kg (vai ekvivalents)</t>
  </si>
  <si>
    <t>Gruntskrāsa SAKRET PG  (vai ekvivalents)( zem dekoratīvā apmetuma)</t>
  </si>
  <si>
    <t>Dziļumgrunts SAKRET TGW (vai ekvivalents)</t>
  </si>
  <si>
    <t>Pamatu vertikālā hidroizolācija ar Mapelastic Smart (vai ekvivalents)</t>
  </si>
  <si>
    <t>Sakret  (vai ekvivalents)dekoratīvais apmetums</t>
  </si>
  <si>
    <t>Fasādei - Sakret FM primer (vai ekvivalents)</t>
  </si>
  <si>
    <t>Sakret FC krāsa (vai ekvivalents)</t>
  </si>
  <si>
    <t>Līmēšanas un armēšanas java SAKRET BAK pelēka (vai ekvivalents)</t>
  </si>
  <si>
    <t>Jika, Oras vai ekvivalents</t>
  </si>
  <si>
    <t>Liekās grunts aizvešana uz pasūtītāja norādīto vietu Saules ielā 143, Ventspilī</t>
  </si>
  <si>
    <t xml:space="preserve"> </t>
  </si>
  <si>
    <t>9.pielikums
Atklātā konkursa „ Ražošanas ēkas būvniecība Ganību ielā 103, Ventspilī”
nolikumam, iepirkuma identifikācijas Nr. VBOP 2019/11 ERAF</t>
  </si>
  <si>
    <t>FINNFOAM F300 80 mm (vai ekvivalents)</t>
  </si>
  <si>
    <t>FORBO kājslauķi
NUWAY TUFTIGUARD
PLAIN OPEN 17 mm,
aluminium single,
1300 x 1200
vai ekvivalents</t>
  </si>
  <si>
    <t>FORBO kājslauķi NUWAY
TUFTIGUARD PLAIN OPEN
1200 x 1200
vai ekvivalents</t>
  </si>
  <si>
    <t>FORBO kājslauķi
NUWAY TUFTIGUARD
PLAIN OPEN 17 mm,
aluminium single,
1480 x 1200
vai ekvivalents</t>
  </si>
  <si>
    <t>FORBO kājslauķi NUWAY
TUFTIGUARD PLAIN OPEN
1480 x 1200
vai ekvivalents</t>
  </si>
  <si>
    <t>Primex Primexcomposite grīda t=100 mm</t>
  </si>
  <si>
    <t>Virtuves nosūces kape (Pēc pasūtītāja vēlēšanās)</t>
  </si>
  <si>
    <t xml:space="preserve">Granulu katla vadības iekārta </t>
  </si>
  <si>
    <t>Apkures kontūra vadības iekārta</t>
  </si>
  <si>
    <t>BMS komunikācijas interfeis ( Modbus TCP )</t>
  </si>
  <si>
    <r>
      <t>0...90</t>
    </r>
    <r>
      <rPr>
        <vertAlign val="superscript"/>
        <sz val="10"/>
        <rFont val="Arial"/>
        <family val="2"/>
      </rPr>
      <t>0</t>
    </r>
    <r>
      <rPr>
        <sz val="10"/>
        <rFont val="Arial"/>
        <family val="2"/>
      </rPr>
      <t>C 1,5 m3/h</t>
    </r>
  </si>
  <si>
    <t>Cinkota kabeļu rene 60x100, ugunsdroša E90 C3</t>
  </si>
  <si>
    <t>Palīdzības pogas</t>
  </si>
  <si>
    <t>Stroblampa 12VDC</t>
  </si>
  <si>
    <t>12 VDC L02</t>
  </si>
  <si>
    <t>Buzzeris</t>
  </si>
  <si>
    <t>85dba BZ-05</t>
  </si>
  <si>
    <t>Poga</t>
  </si>
  <si>
    <t>EMERG N-02-M</t>
  </si>
  <si>
    <t>Barošanas bloks 12VDC 3A</t>
  </si>
  <si>
    <t>TS-138N 3A 12V</t>
  </si>
  <si>
    <t>Akumulators</t>
  </si>
  <si>
    <t>MARS 7Ah/12V</t>
  </si>
  <si>
    <t>2x2x0.8 J-Y</t>
  </si>
  <si>
    <t xml:space="preserve">Ugunsdrošās blīves kabeļiem </t>
  </si>
  <si>
    <t>Promastop IM CJ21</t>
  </si>
  <si>
    <t>PoE gigabit switch 52 port Mikrotik</t>
  </si>
  <si>
    <t>Kabeļu trepe ugunsdrošā</t>
  </si>
  <si>
    <t>22a</t>
  </si>
  <si>
    <t>PP trejgabals DN250/150/250</t>
  </si>
  <si>
    <t>22b</t>
  </si>
  <si>
    <t>PP trejgabals DN200/150/200</t>
  </si>
  <si>
    <t>Kabelis NYY-J 3x2.5</t>
  </si>
  <si>
    <t>Kabelis NHXH-J E90-5x4</t>
  </si>
  <si>
    <t>Kabelis NHXH-J E30-5x2.5</t>
  </si>
  <si>
    <t>Kontaktligzda ar zem,16A,v.a, L+N+PE, ar kārbu IP44.</t>
  </si>
  <si>
    <t>Kabeļu renes pagrieziens  60x100</t>
  </si>
  <si>
    <t>Gab.</t>
  </si>
  <si>
    <t>Kabeļu renes pagrieziens  60x200</t>
  </si>
  <si>
    <t>Kabeļu renes pagrieziens  60x500</t>
  </si>
  <si>
    <t>Kabeļu trepes pagrieziens  60x200</t>
  </si>
  <si>
    <t>Kabeļu trepes pagrieziens  60x500</t>
  </si>
  <si>
    <t>Ugunsdrošas kabeļu renes pagrieziens 60x100</t>
  </si>
  <si>
    <t xml:space="preserve">Kabeļu renes T veida savienojums 200/200/100 </t>
  </si>
  <si>
    <t>Kabeļu renes T veida savienojums 300/300/200</t>
  </si>
  <si>
    <t>Kabeļu renes T veida savienojums 500/500/300</t>
  </si>
  <si>
    <t>Kabeļu trepes T veida savienojums 200/200/200</t>
  </si>
  <si>
    <t>Kabeļu trepes T veida savienojums 500/500/500</t>
  </si>
  <si>
    <t>Ugunsdrošas kabeļu renesT veida savienojums 100/100/100</t>
  </si>
  <si>
    <t xml:space="preserve"> Gaismeklis  LED ~39W, 520x220x109mm, 5060lm, IP 66, IK 08,  3000K, 130 lm/W, piem. VIZULO Mini Martin, MRS 039 740 L37 A024 SF DG1_O60_Bin-N4_TH 39 W vai ekvivalents
</t>
  </si>
  <si>
    <t xml:space="preserve"> Gaismeklis  LED ~35W, 520x220x109mm, 5060lm, IP 66, IK 08,  3000K, 130 lm/W,  piem. VIZULO Mini Martin, MRS 035 730 L37 A016 SF DG1_O40_Bin-N3_TH 35 W vai ekvivalents
</t>
  </si>
  <si>
    <t xml:space="preserve"> Gaismeklis  LED ~35W, 520x220x109mm, 4350lm, IP 66, IK 08,  3000K, 124 lm/W,  piem. VIZULO Mini Martin, MRS 035 730 L04 A016 SN DG1_O40_Bin-N3_TH 35 W vai ekvivalents
</t>
  </si>
  <si>
    <t xml:space="preserve">Āra Gaismeklis iebūvēts pamatnē LED ~36W, 1227x48x50mm, 4500lm, IP 67, IK 08,  3000K, 18.8 lm/W,  piem. WE-EF ETV140, 186-0278 vai ekvivalents </t>
  </si>
  <si>
    <t xml:space="preserve"> Āra Gaismeklis iebūvēts pamatnē LED ~14W, D=305mm,H=230mm, 1614lm, IP 67, IK 10+,  3000K, 134.5 lm/W, piem.  WE-EF ETC330-GB LED, 185-2583,  kalpošanas laiks &gt;50 000H, L70B10, CRI&gt;80, vai ekvivalents</t>
  </si>
  <si>
    <t>Evakuācijas gaismeklis LED ~2W, 337x189mm iekarams, IP 44, v/a, centrālai baterijas sistēmai,  piem.  AWEX INFINITY II ALL  vai ekvivalents</t>
  </si>
  <si>
    <t xml:space="preserve">Avārijas gaismeklis LED ~1W, plats leņķis, 132x132x54mm, 140lm, IP41, v/a, centrālai baterijas sistēmai,  piem. AWEX LV2U/1W - CB  LOVATO II vai ekvivalents
</t>
  </si>
  <si>
    <t>Avārijas gaismeklis LED ~6W, izstiepts leņķis, D=202mm, H=58mm, 600lm, IP65, v/a, centrālai baterijas sistēmai,  piem. AWEX AXNC/6W/B/SE 8.6W  vai ekvivalents</t>
  </si>
  <si>
    <t xml:space="preserve">Avārijas gaismeklis LED ~6W, plats leņķis, D=202mm, H=58mm, 620m, IP65, v/a, centrālai baterijas sistēmai,  piem. AWEX AXNU/6W/B/SE  vai ekvivalents
</t>
  </si>
  <si>
    <t xml:space="preserve">Avārijas gaismeklis LED ~1W, plats leņķis, D=100mm,H=37mm, 150lm, IP20, v/a, centrālai baterijas sistēmai, piem.  AWEX AXPU/1W/Z/CB/ADE/WH  vai ekvivalents
</t>
  </si>
  <si>
    <t>Avārijas gaismeklis LED ~1W, izstiepts leņķis, D=100mm,H=37mm, 150lm, IP20, v/a, centrālai baterijas sistēmai,  piem. AWEX AXPR/1W/Z/CB/ADE/WH  vai ekvivalents</t>
  </si>
  <si>
    <t>Gaismeklis LED ~40W, 595x595x20mm, 4200lm, v/a, IP 20, IK 02,  4000K, 105 lm/W, piem.  TRILUX ArimoS ACT M73 CDP LED4000 ETDD, kalpošanas laiks &gt;50 000H, garantija 5gadi, L80B10, CRI&gt;80, vai ekvivalents</t>
  </si>
  <si>
    <t xml:space="preserve">Gaismeklis LED ~32W, 595x595x20mm, 4000lm, z/a, IP 40, IK 02, 4000K, 125 lm/W, piem.  TRILUX ArimoS M73 CDP LED4000-840 ET, kalpošanas laiks &gt;50 000H, garantija 5gadi, L80B10, CRI&gt;80, vai ekvivalents
</t>
  </si>
  <si>
    <t xml:space="preserve">Gaismeklis LED ~50W, D=649mm, H=15mm, 6000lm, v/a, IP 20,  4000K, 120 lm/W, piem.  TRILUX LATERALOR H1 BLGS 6000-840 ETDD 01, kalpošanas laiks &gt;50 000H, garantija 5gadi, L80B10, CRI&gt;80, vai ekvivalents
</t>
  </si>
  <si>
    <t>Gaismeklis LED ~53W, 1500x88x77mm, 5700lm, v/a, IP 66, IK 04,  4000K, 108 lm/W, piem.  TRILUX Olexeon 1500 B 6000-840 ET, kalpošanas laiks &gt;50 000H, garantija 5gadi, L80B10, CRI&gt;80, vai ekvivalents</t>
  </si>
  <si>
    <t>Gaismeklis LED ~17W, D=403mm, H=50mm, 2000lm, v/a, IP 40, IK 02,  4000K, 118 lm/W,  piem. TRILUX PolaronIQ H2D LED2000-840 ETDD 2,0m, kalpošanas laiks &gt;50 000H, garantija 5gadi, L80B10, CRI&gt;80, vai ekvivalents</t>
  </si>
  <si>
    <t>Gaismeklis LED ~15W, D=310mm, H=109mm, 1500lm, v/a, IP 65, IK 07 4000K, 100 lm/W, piem.  TRILUX 7482 G2 LED1400-840 ET, kalpošanas laiks &gt;50 000H, garantija 5gadi, L80B10, CRI&gt;80, vai ekvivalents</t>
  </si>
  <si>
    <t>Gaismeklis LED ~32W, 618x618x26mm, 3900lm, z/a, IP 54, IK 02  4000K, 122 lm/W, piem.  TRILUX ArimoS M84 CDP-IP LED4000-840 ET,  kalpošanas laiks &gt;50 000H, garantija 5gadi, L80B10, CRI&gt;80, vai ekvivalents</t>
  </si>
  <si>
    <t xml:space="preserve">Gaismeklis LED ~74W, 1475x63x63mm, 10000lm, v/a, IP 20, IK 06, 4000K, piem.  TRILUX E-Line G2 MT LED10000-840 ET ,  kalpošanas laiks &gt;50 000H, garantija 5gadi, L80B10, CRI&gt;80, vai ekvivalents
</t>
  </si>
  <si>
    <t xml:space="preserve">Gaismeklis LED ~15W, D=180mm H=24mm, 1300lm, z/a, IP 44, IK05 4000K, 87 lm/W,  piem. TRILUX AVIELLA C05 OA 1200-840 ET 01,  kalpošanas laiks &gt;50 000H, garantija 5gadi, L80B10, CRI&gt;80, vai ekvivalents
</t>
  </si>
  <si>
    <t>Gaismeklis LED ~36W, 1200x88x77mm, 4000lm, v/a, IP 66, IK 04  4000K, 111 lm/W,  piem. TRILUX Olexeon 1200 B 4000-840 ETDD,  kalpošanas laiks &gt;50 000H, garantija 5gadi, L80B10, CRI&gt;80, vai ekvivalents</t>
  </si>
  <si>
    <t>Gaismeklis LED ~17W, D=230mm, 1500lm, z/a, IP 44,IK 02  4000K, 88 lm/W,  piem. TRILUX AMATRIS G2 C07 HR LED1400-840 ET 01,  kalpošanas laiks &gt;50 000H, garantija 5gadi, L80B10, CRI&gt;80, vai ekvivalents</t>
  </si>
  <si>
    <t xml:space="preserve">Gaismeklis LED ~25W, D=150mm, 2700lm, z/a, IP 54,  4000K, 107.95 lm/W, piem.  TRILUX Amatris G2 C07 HR LED2000-840 01,  kalpošanas laiks &gt;50 000H, garantija 5gadi, L80B10, CRI&gt;80, vai ekvivalents
</t>
  </si>
  <si>
    <t>Prisma P vai ekvivalents</t>
  </si>
  <si>
    <t>Klātbūtnes sensors, IP20,  Steinel PC PRO HF 360 vai ekvivalents, z/a augstfrekvences</t>
  </si>
  <si>
    <t>Klātbūtnes sensors, IP54,  Steinel PC PRO IR Quattro vai ekvivalents, v/a augstfrekvences</t>
  </si>
  <si>
    <t>Klātbūtnes sensors, IP20,  Steinel PC PRO Dual HF vai ekvivalents, augstfrekvences, z/a</t>
  </si>
  <si>
    <t>Klātbūtnes sensors, IP54,  Steinel PC PRO IR Quattro SLIM vai ekvivalents, v/a augstfrekvences</t>
  </si>
  <si>
    <t>Faber kabel vai ekvivalents</t>
  </si>
  <si>
    <t>Draka Keila cables vai ekvivalents</t>
  </si>
  <si>
    <t>Evopipes vai ekvivalents</t>
  </si>
  <si>
    <t>Merten vai ekvivalents</t>
  </si>
  <si>
    <t>Sapiselco vai ekvivalents</t>
  </si>
  <si>
    <t>Asfora vai ekvivalents</t>
  </si>
  <si>
    <t>BALS vai ekvivalents</t>
  </si>
  <si>
    <t>Obo  vai ekvivalents</t>
  </si>
  <si>
    <t>Trilux vai ekvivalents</t>
  </si>
  <si>
    <t xml:space="preserve">Obo vai ekvivalents </t>
  </si>
  <si>
    <t>Obo vai ekvivalents</t>
  </si>
  <si>
    <t>M3 vai ekvivalents</t>
  </si>
  <si>
    <t>CellPack vai ekvivalents</t>
  </si>
  <si>
    <t>iPRF1   vai ekvivalents</t>
  </si>
  <si>
    <t>Hilti HIT HY enkuri vai ekvivalents</t>
  </si>
  <si>
    <t>Ģeorežģa Tensar TRIAX ieklāšana vai ekvivalents</t>
  </si>
  <si>
    <t>Grīdas špaktelēšana ar Vetonit 3000 0-5 mm 3mm biezumā vai ekvivalents</t>
  </si>
  <si>
    <t xml:space="preserve">Vetonit 5500  vai ekvivalents Pamatlīdzinātājs betona grīdām </t>
  </si>
  <si>
    <t xml:space="preserve">Vetonit 3000  vai ekvivalents Nobeiguma līdzinātājs </t>
  </si>
  <si>
    <t xml:space="preserve">Grīdas izlīdzināšana ar Vetonit 5500  vai ekvivalents10 mm biezumā </t>
  </si>
  <si>
    <t>Alumīnija fasādes  Schuco FW 50+. SI  vai ekvivalents montāža  saskaņā ar AR 16</t>
  </si>
  <si>
    <t>Tērauda radiators Purmo "Compact" vai ekvivalents komplektā ar montāžas stiprinājumiem, atgaisotāju, korķiem</t>
  </si>
  <si>
    <t>Tērauda radiators Purmo "Compact"  vai ekvivalentskomplektā ar montāžas stiprinājumiem, atgaisotāju, korķiem</t>
  </si>
  <si>
    <t>Konvektors Purmo "Narbonne" vai ekvivalents komplektā ar montāžas stiprinājumiem, atgaisotāju, korķiem</t>
  </si>
  <si>
    <t>Konvektors Purmo "Narbonne"  vai ekvivalentskomplektā ar montāžas stiprinājumiem, atgaisotāju, korķiem</t>
  </si>
  <si>
    <t>DIKR 1212 0500 vai ekvivalents</t>
  </si>
  <si>
    <t>Gaisa pūtēju apsaistes komplekts ( Bypass vārsts BPV10 vai ekvivalents; vārsts ar elektrisko piedziņu TBVC20 + SD230; lodveida ventilis AV 20)</t>
  </si>
  <si>
    <t>Minerālvates siltumizolācija "Isover" CLIMCOVER CR1 ALU2  vai ekvivalents</t>
  </si>
  <si>
    <t>Minerālvates siltumizolācija "Isover" CLIMCOVER CR2 ALU2  vai ekvivalents</t>
  </si>
  <si>
    <t>CELEST LE 10 vai ekvivalents</t>
  </si>
  <si>
    <t>CELEST LE 14 vai ekvivalents</t>
  </si>
  <si>
    <t xml:space="preserve">Grunts LARAGRUNTS  vai ekvivalents divas kārtas </t>
  </si>
  <si>
    <t>Inner Range vai ekvivalents</t>
  </si>
  <si>
    <t>EVOEL SM vai ekvivalents</t>
  </si>
  <si>
    <t>EVOEL FM vai ekvivalents</t>
  </si>
  <si>
    <t>MEKA KS20-200 vai ekvivalents</t>
  </si>
  <si>
    <t>Kabeļu aizsardzības caurule d=75, zemē guldāmā, 1250N Evocab super HARD vai ekvivalents</t>
  </si>
  <si>
    <t>Kabeļu aizsardzības caurule d=110, zemē guldāmā, 1250N Evocab super HARD vai ekvivalents</t>
  </si>
  <si>
    <t>Varset Automatic vai ekvivalents</t>
  </si>
  <si>
    <t>Prisma G vai ekvivalents</t>
  </si>
  <si>
    <t>Pragma UP vai ekvivalents</t>
  </si>
  <si>
    <t>Kaedra vai ekvivalents</t>
  </si>
  <si>
    <t>Reaktīvās jaudas kompensators 150kvAr, 50hz , 420V, apvienotā korpusā ar sadalni MS-1/MS-2, kompletā ar vadību  ar Modbus TCP protokolu. komplektā ar automātiku pēc dotās shēmas</t>
  </si>
  <si>
    <t xml:space="preserve">Akmensmasas pakāpienu montāža saskaņā ar AR-21 </t>
  </si>
  <si>
    <t>9a</t>
  </si>
  <si>
    <t>Weland TH6 1200x260x70 vai ekvivalents</t>
  </si>
  <si>
    <t>Cinkota režģa platforma 2. stāva līmenī 1,2x2,43x70 mm saskaņā ar AR-22</t>
  </si>
  <si>
    <t>V02  ( 3,6x2.4 m)</t>
  </si>
  <si>
    <t>15a</t>
  </si>
  <si>
    <t>Kolonnas DZK-9 izgatavošana un uzstādīšana (ieskaitot ieliekamās detaļas)</t>
  </si>
  <si>
    <t>15b</t>
  </si>
  <si>
    <t>Kolonnas DZK-10 izgatavošana un uzstādīšana (ieskaitot ieliekamās detaļas)</t>
  </si>
  <si>
    <t>Bortakmens demontāža pie Ganību ielas, transportēšana uz atbērtni</t>
  </si>
  <si>
    <t>Pamatne betona bruģakmens segumam zem brauktuves t.sk. ārpus zemes gabla robežai</t>
  </si>
  <si>
    <t>Demontāžas darbi  , transportēšana uz atbērtni</t>
  </si>
  <si>
    <t>Dolomīta šķembu maisījuma izbūve 0/56 h=15cm</t>
  </si>
  <si>
    <t>Dolomīta šķembu maisījuma izbūve 0/45h=10cm</t>
  </si>
  <si>
    <t>Šķembu izsiju maisījums 0/8  h=3-5cm</t>
  </si>
  <si>
    <t>Salizturīgā dren.smilts slāņa kf=1m/dnn izbūve  h min=30 cm</t>
  </si>
  <si>
    <t>Dolomīta šķembu maisījuma izbūve 0/45h=15cm</t>
  </si>
  <si>
    <t>Grants segums</t>
  </si>
  <si>
    <t>Grants seguma atjaunošana pie Ganību ielas</t>
  </si>
  <si>
    <t>Betona apmales BR100.30.15  uzstādīšana uz betona pamatnes</t>
  </si>
  <si>
    <t>Ietves betona apmaļu BR100.22.15 mm  uzstādīšana uz betona pamatnes</t>
  </si>
  <si>
    <t>Ietves betona apmaļu BR100.20.8 mm  uzstādīšana uz betona pamatnes</t>
  </si>
  <si>
    <t>30a</t>
  </si>
  <si>
    <t xml:space="preserve">Ceļa zīmes Nr. 206 uzstādīšana </t>
  </si>
  <si>
    <t>30b</t>
  </si>
  <si>
    <t>Horizontālā apzīmējuma Nr.942 ierīkošana</t>
  </si>
  <si>
    <t>30c</t>
  </si>
  <si>
    <t>Karogu mastu uzstādīšana</t>
  </si>
  <si>
    <t>32a</t>
  </si>
  <si>
    <t>Pālu 300x300 (300x300, betons C35/45 XC2)  izbūve .Veikt  dzelzsbetona  pāļu  nestspējas  pārbaudi  uz  statisko  slodzi 11 testa pāļiem. Pāļu galu nociršana,stiegrojuma sagatavošana režģoga betonēšanai,būvgružu savākšana,aizvešana uz atbērtni. Tehnikas mobilizācija-demobilizācija.</t>
  </si>
  <si>
    <t>B3 Cat6 4x2x0.5 LSZH (Low Smoke Zero Halogen)</t>
  </si>
  <si>
    <t xml:space="preserve">OBO 300mm </t>
  </si>
  <si>
    <t>Mikrotik CCR1036-12G-4S vai ekvivalents</t>
  </si>
  <si>
    <t>Mikrotik RBwAPG vai ekvivalents</t>
  </si>
  <si>
    <t>Mikrotik CRS328-24P-4S+RM vai ekvivalents</t>
  </si>
  <si>
    <t>995016 512kB čips priekš 995002EU</t>
  </si>
  <si>
    <t>Rosslare AYJR-12B Wiegant 26bit vai ekvivalents</t>
  </si>
  <si>
    <t>Aruba 3810M 48G (JL074A) PoE+ vai ekvivalents</t>
  </si>
  <si>
    <t>HPE Aruba 3810M 4SFP+ Module vai ekvivalents</t>
  </si>
  <si>
    <t>Aruba X372 54VDC 1050W 110-240VAC Power Supply (JL087A) vai ekvivalents</t>
  </si>
  <si>
    <t>Betona bruģakmens seguma izbūve 60 mm ietvēm TAISNSTŪRIS T-6 200X100X60 mm (vai ekvivalents)</t>
  </si>
  <si>
    <t>Betona bruģakmens seguma izbūve 80 mm UNI COLOC 112,5x112,5x80 mm (vai ekvivalents)  brauktuvei</t>
  </si>
  <si>
    <t xml:space="preserve">Betona bruģakmens seguma izbūve 60 mm ietvēm TAISNSTŪRIS T-6 200X100X80 mm </t>
  </si>
  <si>
    <t>Velostatīva Pusloka SIA Uhh Design (vai ekvivalents) velosipēdiem uzstādīšana</t>
  </si>
  <si>
    <t>Atkritumu urnas Contenur "Milenium 80 L Cowl Top" (vai ekvivalents)</t>
  </si>
  <si>
    <t xml:space="preserve"> Steinel PC PRO Dual HF vai ekvivalents</t>
  </si>
  <si>
    <t xml:space="preserve"> Steinel PC PRO HF 360 vai ekvivalents</t>
  </si>
  <si>
    <t>Wago vai ekvivalents</t>
  </si>
  <si>
    <t xml:space="preserve"> Steinel PC PRO IR Quattro SLIM vai ekvivalents</t>
  </si>
  <si>
    <t xml:space="preserve"> Steinel PC PRO IR Quattro vai ekvivalents</t>
  </si>
  <si>
    <t>Merten vai ekvivalens</t>
  </si>
  <si>
    <t>C</t>
  </si>
  <si>
    <t>D</t>
  </si>
  <si>
    <t>B</t>
  </si>
  <si>
    <t>B2</t>
  </si>
  <si>
    <t>B3</t>
  </si>
  <si>
    <t>E</t>
  </si>
  <si>
    <t>F</t>
  </si>
  <si>
    <t>Liekās grunts aizvešana uz pasūtītāja norādīto atbērtni Saules ielā 143, Ventspilī</t>
  </si>
  <si>
    <t>777,2</t>
  </si>
  <si>
    <t>196,6</t>
  </si>
  <si>
    <t>Koku zāģēšana,celmu laušana saskaņā ar koku ciršanas tabulu TS-05  , transportēšana uz atbērtni</t>
  </si>
  <si>
    <t xml:space="preserve">Bīdamo vārtu izbūve V-1 6,2x1,5m
Ražotājs:SIA "Betafence "
Cinkotu, krāsotu, sametināta rāmju konstrukcija ar
vertikālo 40 x 40 mm profilu un horizontālo 60 x 40 mm
profilu. Apakšējas sijas izmēri: 75 x65 mm.
Divi rullīšu sistēmu komplekti un viens vadošais rullītis (
vērtnes augšpudē). Automātiskie vārti ar bīdekli, vienu
četru kanālu palīgvārtuli, fotoelementu izlasi un
signālsplūldzi. ( tonis RAL 7106) </t>
  </si>
  <si>
    <t>Bīdamo vārtu izbūve ar automātiku V-3    7,2x1,5 m
Ražotājs:SIA "Betafence "
Cinkotu, krāsotu, sametināta rāmju konstrukcija ar vertikālo
40 x 40 mm profilu un horizontālo 60 x 40 mm profilu.
Apakšējas sijas izmēri: 75 x65 mm.
Divi rullīšu sistēmu komplekti un viens vadošais rullītis (
vērtnes augšpudē). Automātiskie vārti ar bīdekli, vienu četru
kanālu palīgvārtuli, fotoelementu izlasi un signālsplūldzi.(
tonis RAL 7106)</t>
  </si>
  <si>
    <t>Vārtiņu izbūve V-2 1,4x1,5 m
Ražotājs:SIA "Betafence "
Vārtu rāmis ir izgatavots no 50x50 mm kvadrāta
šķērsgriezuma, cinkota, krāsota tērauda profiliem.
Kvadrātveida stabi (80x80 mm), aprīkots ar vāku.
Vārtiņi ar cilindrveida slēdzeni un elektromagnētiskā slēdzene
(tonis RAL 7106)</t>
  </si>
  <si>
    <t>Projektējamais žoga uzstādīšana 
Ražotājs:SIA "Betafence "
Paneļa izmērs 2500x1530 (h) mm.Paneļi izgatavoti no cinkotiem stieņiem, (dim 5 mm), pārklāti arplastiku -tonis RAL6005.
Stabi- kvadrātveida šķērsgriezuma stabi 60x60x2.0 mm,
karsti cinkoti, pārklāti at poliesteru slāni ( tonis RAL 7106).
Paneļi tiek piestiprināti pie staba priekšpuses izmantojot
drošības skrūves. (4gab.) staba augšdaļā uzstādīta
plastmasas kape vai ekvivalents</t>
  </si>
  <si>
    <t>Betona bruģakmens seguma izbūve 80 mm NOSTALITH L 180x120x60 mm (vai ekvivalents)stāvvietai, t.sk. sarkans brauktuvju vietu apzīmēšanai~27m2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</si>
</sst>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€&quot;;[Red]\-#,##0\ &quot;€&quot;"/>
    <numFmt numFmtId="164" formatCode="_-* #,##0.00_-;\-* #,##0.00_-;_-* &quot;-&quot;??_-;_-@_-"/>
    <numFmt numFmtId="165" formatCode="_-* #,##0.00_-;\-* #,##0.00_-;_-* \-??_-;_-@_-"/>
    <numFmt numFmtId="166" formatCode="m\o\n\th\ d\,\ yyyy"/>
    <numFmt numFmtId="167" formatCode="#.00"/>
    <numFmt numFmtId="168" formatCode="#."/>
    <numFmt numFmtId="169" formatCode="0.0"/>
    <numFmt numFmtId="170" formatCode="#,##0.0"/>
    <numFmt numFmtId="171" formatCode="#,##0.000"/>
  </numFmts>
  <fonts count="90"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0"/>
      <name val="Helv"/>
      <family val="2"/>
    </font>
    <font>
      <sz val="1"/>
      <color indexed="8"/>
      <name val="Courier"/>
      <family val="1"/>
      <charset val="186"/>
    </font>
    <font>
      <b/>
      <sz val="1"/>
      <color indexed="8"/>
      <name val="Courier"/>
      <family val="1"/>
      <charset val="186"/>
    </font>
    <font>
      <sz val="10"/>
      <name val="Helv"/>
    </font>
    <font>
      <b/>
      <sz val="10"/>
      <name val="Arial"/>
      <family val="2"/>
      <charset val="186"/>
    </font>
    <font>
      <sz val="10"/>
      <name val="Arial"/>
      <family val="2"/>
    </font>
    <font>
      <sz val="10"/>
      <color theme="1"/>
      <name val="Arial"/>
      <family val="2"/>
      <charset val="186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theme="1"/>
      <name val="Arial"/>
      <family val="2"/>
      <charset val="186"/>
    </font>
    <font>
      <sz val="9"/>
      <name val="Arial"/>
      <family val="2"/>
      <charset val="186"/>
    </font>
    <font>
      <sz val="10"/>
      <color indexed="8"/>
      <name val="Arial"/>
      <family val="2"/>
      <charset val="186"/>
    </font>
    <font>
      <sz val="11"/>
      <name val="Calibri"/>
      <family val="2"/>
      <charset val="186"/>
    </font>
    <font>
      <b/>
      <sz val="10"/>
      <color theme="1"/>
      <name val="Arial"/>
      <family val="2"/>
      <charset val="186"/>
    </font>
    <font>
      <sz val="12"/>
      <name val="BaltCenturyOldStyle"/>
      <family val="2"/>
      <charset val="186"/>
    </font>
    <font>
      <vertAlign val="superscript"/>
      <sz val="10"/>
      <color theme="1"/>
      <name val="Arial"/>
      <family val="2"/>
      <charset val="186"/>
    </font>
    <font>
      <sz val="10"/>
      <color indexed="64"/>
      <name val="Arial"/>
      <family val="2"/>
      <charset val="186"/>
    </font>
    <font>
      <b/>
      <i/>
      <u/>
      <sz val="10"/>
      <name val="Arial"/>
      <family val="2"/>
      <charset val="186"/>
    </font>
    <font>
      <sz val="11"/>
      <name val="Calibri"/>
      <family val="2"/>
      <charset val="186"/>
      <scheme val="minor"/>
    </font>
    <font>
      <b/>
      <sz val="10"/>
      <name val="Arial"/>
      <family val="2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b/>
      <i/>
      <sz val="11"/>
      <color theme="1"/>
      <name val="Calibri"/>
      <family val="2"/>
      <scheme val="minor"/>
    </font>
    <font>
      <b/>
      <i/>
      <sz val="10"/>
      <name val="Arial"/>
      <family val="2"/>
      <charset val="186"/>
    </font>
    <font>
      <b/>
      <i/>
      <u/>
      <sz val="12"/>
      <name val="Arial"/>
      <family val="2"/>
      <charset val="186"/>
    </font>
    <font>
      <sz val="10"/>
      <color rgb="FFFF0000"/>
      <name val="Arial"/>
      <family val="2"/>
      <charset val="186"/>
    </font>
    <font>
      <sz val="10"/>
      <color indexed="8"/>
      <name val="MS Sans Serif"/>
      <family val="2"/>
      <charset val="186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  <font>
      <sz val="12"/>
      <name val="Arial"/>
      <family val="2"/>
      <charset val="186"/>
    </font>
    <font>
      <b/>
      <sz val="16"/>
      <name val="Arial"/>
      <family val="2"/>
      <charset val="186"/>
    </font>
    <font>
      <b/>
      <sz val="12"/>
      <color theme="3" tint="-0.499984740745262"/>
      <name val="Arial"/>
      <family val="2"/>
      <charset val="204"/>
    </font>
    <font>
      <b/>
      <sz val="12"/>
      <name val="Arial"/>
      <family val="2"/>
      <charset val="204"/>
    </font>
    <font>
      <sz val="12"/>
      <color theme="0"/>
      <name val="Arial"/>
      <family val="2"/>
      <charset val="186"/>
    </font>
    <font>
      <b/>
      <sz val="13"/>
      <name val="Arial"/>
      <family val="2"/>
      <charset val="186"/>
    </font>
    <font>
      <sz val="11"/>
      <color indexed="10"/>
      <name val="Arial"/>
      <family val="2"/>
      <charset val="186"/>
    </font>
    <font>
      <sz val="8"/>
      <name val="Arial"/>
      <family val="2"/>
      <charset val="186"/>
    </font>
    <font>
      <sz val="11"/>
      <color rgb="FFFF0000"/>
      <name val="Arial"/>
      <family val="2"/>
      <charset val="186"/>
    </font>
    <font>
      <b/>
      <sz val="14"/>
      <name val="Arial"/>
      <family val="2"/>
      <charset val="186"/>
    </font>
    <font>
      <sz val="14"/>
      <name val="Arial"/>
      <family val="2"/>
      <charset val="186"/>
    </font>
    <font>
      <sz val="10"/>
      <color theme="0"/>
      <name val="Arial"/>
      <family val="2"/>
      <charset val="186"/>
    </font>
    <font>
      <sz val="10"/>
      <color theme="5" tint="-0.499984740745262"/>
      <name val="Arial"/>
      <family val="2"/>
      <charset val="186"/>
    </font>
    <font>
      <i/>
      <sz val="12"/>
      <name val="Arial"/>
      <family val="2"/>
      <charset val="186"/>
    </font>
    <font>
      <sz val="11"/>
      <color rgb="FFFF0000"/>
      <name val="Calibri"/>
      <family val="2"/>
      <charset val="186"/>
      <scheme val="minor"/>
    </font>
    <font>
      <b/>
      <u/>
      <sz val="10"/>
      <name val="Arial"/>
      <family val="2"/>
      <charset val="186"/>
    </font>
    <font>
      <sz val="10"/>
      <color rgb="FFFF0000"/>
      <name val="Arial"/>
      <family val="2"/>
    </font>
    <font>
      <sz val="10"/>
      <color rgb="FF000000"/>
      <name val="Arial"/>
      <family val="2"/>
      <charset val="186"/>
    </font>
    <font>
      <i/>
      <sz val="11"/>
      <color rgb="FF7F7F7F"/>
      <name val="Calibri"/>
      <family val="2"/>
      <scheme val="minor"/>
    </font>
    <font>
      <i/>
      <sz val="10"/>
      <name val="Arial"/>
      <family val="2"/>
      <charset val="186"/>
    </font>
    <font>
      <b/>
      <sz val="10"/>
      <name val="Arial"/>
      <family val="2"/>
      <charset val="204"/>
    </font>
    <font>
      <sz val="10"/>
      <color theme="1"/>
      <name val="Arial"/>
      <family val="2"/>
      <charset val="1"/>
    </font>
    <font>
      <sz val="10"/>
      <name val="Arial"/>
      <family val="2"/>
      <charset val="1"/>
    </font>
    <font>
      <sz val="10"/>
      <color rgb="FF000000"/>
      <name val="Arial"/>
      <family val="2"/>
      <charset val="1"/>
    </font>
    <font>
      <b/>
      <sz val="10"/>
      <color indexed="8"/>
      <name val="Arial"/>
      <family val="2"/>
      <charset val="186"/>
    </font>
    <font>
      <sz val="10"/>
      <name val="Calibri"/>
      <family val="2"/>
    </font>
    <font>
      <sz val="10"/>
      <color indexed="8"/>
      <name val="Arial"/>
      <family val="2"/>
      <charset val="1"/>
    </font>
    <font>
      <sz val="10"/>
      <name val="Calibri"/>
      <family val="2"/>
      <charset val="186"/>
    </font>
    <font>
      <sz val="10"/>
      <color indexed="8"/>
      <name val="Calibri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i/>
      <sz val="11"/>
      <color theme="1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vertAlign val="superscript"/>
      <sz val="10"/>
      <name val="Arial"/>
      <family val="2"/>
    </font>
    <font>
      <sz val="11"/>
      <color theme="1"/>
      <name val="Cambria"/>
      <family val="2"/>
      <charset val="204"/>
      <scheme val="major"/>
    </font>
    <font>
      <sz val="12"/>
      <color indexed="8"/>
      <name val="Arial Narrow"/>
      <family val="2"/>
      <charset val="1"/>
    </font>
    <font>
      <i/>
      <sz val="12"/>
      <color indexed="8"/>
      <name val="Arial Narrow"/>
      <family val="2"/>
      <charset val="1"/>
    </font>
    <font>
      <sz val="10"/>
      <name val="Arial Narrow"/>
      <family val="2"/>
      <charset val="1"/>
    </font>
    <font>
      <sz val="10"/>
      <color indexed="8"/>
      <name val="Arial"/>
      <family val="2"/>
    </font>
    <font>
      <sz val="12"/>
      <name val="Arial Narrow"/>
      <family val="2"/>
      <charset val="186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C0C0C0"/>
      </patternFill>
    </fill>
    <fill>
      <patternFill patternType="solid">
        <fgColor theme="0"/>
        <bgColor rgb="FFDDDDDD"/>
      </patternFill>
    </fill>
  </fills>
  <borders count="9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64"/>
      </top>
      <bottom style="thin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indexed="64"/>
      </bottom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64"/>
      </top>
      <bottom/>
      <diagonal/>
    </border>
    <border>
      <left style="thin">
        <color indexed="22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22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34998626667073579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55"/>
      </left>
      <right style="thin">
        <color indexed="64"/>
      </right>
      <top style="thin">
        <color indexed="55"/>
      </top>
      <bottom style="thin">
        <color indexed="55"/>
      </bottom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/>
      <right style="thin">
        <color theme="0" tint="-0.34998626667073579"/>
      </right>
      <top style="thin">
        <color indexed="64"/>
      </top>
      <bottom style="thin">
        <color theme="0" tint="-0.34998626667073579"/>
      </bottom>
      <diagonal/>
    </border>
    <border>
      <left style="thin">
        <color theme="0" tint="-0.14996795556505021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34998626667073579"/>
      </right>
      <top style="thin">
        <color indexed="64"/>
      </top>
      <bottom/>
      <diagonal/>
    </border>
    <border>
      <left/>
      <right style="thin">
        <color theme="0" tint="-0.34998626667073579"/>
      </right>
      <top style="thin">
        <color indexed="64"/>
      </top>
      <bottom/>
      <diagonal/>
    </border>
    <border>
      <left style="thin">
        <color theme="0" tint="-0.34998626667073579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indexed="64"/>
      </top>
      <bottom/>
      <diagonal/>
    </border>
    <border>
      <left/>
      <right style="thin">
        <color theme="0" tint="-0.24994659260841701"/>
      </right>
      <top style="thin">
        <color indexed="64"/>
      </top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/>
      <bottom style="thin">
        <color theme="0" tint="-0.24994659260841701"/>
      </bottom>
      <diagonal/>
    </border>
    <border>
      <left style="hair">
        <color theme="0" tint="-0.24994659260841701"/>
      </left>
      <right style="thin">
        <color indexed="64"/>
      </right>
      <top style="hair">
        <color theme="0" tint="-0.24994659260841701"/>
      </top>
      <bottom style="hair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10">
    <xf numFmtId="0" fontId="0" fillId="0" borderId="0"/>
    <xf numFmtId="0" fontId="12" fillId="0" borderId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5" fontId="17" fillId="0" borderId="0" applyFill="0" applyBorder="0" applyAlignment="0" applyProtection="0"/>
    <xf numFmtId="166" fontId="18" fillId="0" borderId="0">
      <protection locked="0"/>
    </xf>
    <xf numFmtId="167" fontId="18" fillId="0" borderId="0">
      <protection locked="0"/>
    </xf>
    <xf numFmtId="168" fontId="19" fillId="0" borderId="0">
      <protection locked="0"/>
    </xf>
    <xf numFmtId="168" fontId="19" fillId="0" borderId="0">
      <protection locked="0"/>
    </xf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7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0" fillId="0" borderId="0"/>
    <xf numFmtId="0" fontId="20" fillId="0" borderId="0"/>
    <xf numFmtId="0" fontId="17" fillId="0" borderId="0"/>
    <xf numFmtId="0" fontId="10" fillId="0" borderId="0"/>
    <xf numFmtId="164" fontId="10" fillId="0" borderId="0" applyFont="0" applyFill="0" applyBorder="0" applyAlignment="0" applyProtection="0"/>
    <xf numFmtId="0" fontId="9" fillId="0" borderId="0"/>
    <xf numFmtId="0" fontId="13" fillId="0" borderId="0"/>
    <xf numFmtId="0" fontId="8" fillId="0" borderId="0"/>
    <xf numFmtId="0" fontId="7" fillId="0" borderId="0"/>
    <xf numFmtId="0" fontId="6" fillId="0" borderId="0"/>
    <xf numFmtId="0" fontId="6" fillId="0" borderId="0"/>
    <xf numFmtId="0" fontId="31" fillId="0" borderId="0"/>
    <xf numFmtId="0" fontId="33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39" fillId="0" borderId="0"/>
    <xf numFmtId="0" fontId="6" fillId="0" borderId="0"/>
    <xf numFmtId="0" fontId="6" fillId="0" borderId="0"/>
    <xf numFmtId="0" fontId="6" fillId="0" borderId="0"/>
    <xf numFmtId="0" fontId="13" fillId="0" borderId="0"/>
    <xf numFmtId="0" fontId="6" fillId="0" borderId="0"/>
    <xf numFmtId="0" fontId="44" fillId="0" borderId="0"/>
    <xf numFmtId="0" fontId="45" fillId="8" borderId="0" applyNumberFormat="0" applyBorder="0" applyAlignment="0" applyProtection="0"/>
    <xf numFmtId="0" fontId="13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164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65" fillId="0" borderId="0" applyNumberFormat="0" applyFill="0" applyBorder="0" applyAlignment="0" applyProtection="0"/>
  </cellStyleXfs>
  <cellXfs count="900">
    <xf numFmtId="0" fontId="0" fillId="0" borderId="0" xfId="0"/>
    <xf numFmtId="0" fontId="24" fillId="0" borderId="0" xfId="36" applyFont="1"/>
    <xf numFmtId="0" fontId="24" fillId="0" borderId="0" xfId="36" applyFont="1" applyAlignment="1">
      <alignment horizontal="right" vertical="center"/>
    </xf>
    <xf numFmtId="0" fontId="25" fillId="0" borderId="0" xfId="36" applyFont="1"/>
    <xf numFmtId="0" fontId="25" fillId="0" borderId="2" xfId="36" applyFont="1" applyBorder="1" applyAlignment="1">
      <alignment horizontal="center" vertical="center"/>
    </xf>
    <xf numFmtId="0" fontId="26" fillId="0" borderId="0" xfId="36" applyFont="1" applyAlignment="1">
      <alignment vertical="center"/>
    </xf>
    <xf numFmtId="0" fontId="24" fillId="3" borderId="0" xfId="36" applyFont="1" applyFill="1"/>
    <xf numFmtId="0" fontId="16" fillId="0" borderId="2" xfId="36" applyFont="1" applyBorder="1" applyAlignment="1">
      <alignment horizontal="right" vertical="center" wrapText="1"/>
    </xf>
    <xf numFmtId="0" fontId="21" fillId="0" borderId="0" xfId="12" applyFont="1" applyAlignment="1">
      <alignment horizontal="left" vertical="center" wrapText="1"/>
    </xf>
    <xf numFmtId="0" fontId="23" fillId="3" borderId="4" xfId="36" applyFont="1" applyFill="1" applyBorder="1" applyAlignment="1">
      <alignment horizontal="center" vertical="center"/>
    </xf>
    <xf numFmtId="0" fontId="23" fillId="3" borderId="5" xfId="36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top" wrapText="1"/>
    </xf>
    <xf numFmtId="0" fontId="15" fillId="0" borderId="0" xfId="0" applyFont="1" applyAlignment="1">
      <alignment horizontal="center"/>
    </xf>
    <xf numFmtId="0" fontId="28" fillId="0" borderId="7" xfId="36" applyFont="1" applyBorder="1" applyAlignment="1">
      <alignment horizontal="center" vertical="center"/>
    </xf>
    <xf numFmtId="0" fontId="28" fillId="4" borderId="8" xfId="36" applyFont="1" applyFill="1" applyBorder="1" applyAlignment="1">
      <alignment horizontal="center" vertical="center"/>
    </xf>
    <xf numFmtId="0" fontId="14" fillId="2" borderId="9" xfId="33" applyFont="1" applyFill="1" applyBorder="1" applyAlignment="1" applyProtection="1">
      <alignment vertical="center" wrapText="1"/>
      <protection locked="0"/>
    </xf>
    <xf numFmtId="0" fontId="22" fillId="0" borderId="6" xfId="34" applyFont="1" applyBorder="1" applyAlignment="1" applyProtection="1">
      <alignment horizontal="center" vertical="center"/>
      <protection locked="0"/>
    </xf>
    <xf numFmtId="0" fontId="22" fillId="4" borderId="12" xfId="34" applyFont="1" applyFill="1" applyBorder="1" applyAlignment="1" applyProtection="1">
      <alignment horizontal="center" vertical="center"/>
      <protection locked="0"/>
    </xf>
    <xf numFmtId="2" fontId="23" fillId="3" borderId="13" xfId="36" applyNumberFormat="1" applyFont="1" applyFill="1" applyBorder="1" applyAlignment="1">
      <alignment horizontal="center" vertical="center"/>
    </xf>
    <xf numFmtId="0" fontId="16" fillId="0" borderId="11" xfId="36" applyFont="1" applyBorder="1" applyAlignment="1">
      <alignment horizontal="right" vertical="center" wrapText="1"/>
    </xf>
    <xf numFmtId="0" fontId="24" fillId="0" borderId="10" xfId="36" applyFont="1" applyBorder="1"/>
    <xf numFmtId="0" fontId="24" fillId="3" borderId="10" xfId="36" applyFont="1" applyFill="1" applyBorder="1"/>
    <xf numFmtId="0" fontId="15" fillId="0" borderId="0" xfId="0" applyFont="1"/>
    <xf numFmtId="0" fontId="15" fillId="0" borderId="0" xfId="0" applyFont="1" applyAlignment="1">
      <alignment horizontal="right" vertical="top" wrapText="1"/>
    </xf>
    <xf numFmtId="0" fontId="25" fillId="0" borderId="0" xfId="36" applyFont="1" applyAlignment="1">
      <alignment horizontal="right"/>
    </xf>
    <xf numFmtId="0" fontId="14" fillId="2" borderId="14" xfId="33" applyFont="1" applyFill="1" applyBorder="1" applyAlignment="1" applyProtection="1">
      <alignment vertical="center" wrapText="1"/>
      <protection locked="0"/>
    </xf>
    <xf numFmtId="0" fontId="23" fillId="0" borderId="19" xfId="36" applyFont="1" applyBorder="1" applyAlignment="1">
      <alignment horizontal="center" vertical="center"/>
    </xf>
    <xf numFmtId="0" fontId="27" fillId="0" borderId="20" xfId="0" applyFont="1" applyBorder="1" applyAlignment="1">
      <alignment horizontal="center" vertical="center" wrapText="1"/>
    </xf>
    <xf numFmtId="0" fontId="22" fillId="0" borderId="20" xfId="34" applyFont="1" applyBorder="1" applyAlignment="1" applyProtection="1">
      <alignment horizontal="center" vertical="center"/>
      <protection locked="0"/>
    </xf>
    <xf numFmtId="0" fontId="22" fillId="3" borderId="20" xfId="34" applyFont="1" applyFill="1" applyBorder="1" applyAlignment="1" applyProtection="1">
      <alignment horizontal="center" vertical="center"/>
      <protection locked="0"/>
    </xf>
    <xf numFmtId="0" fontId="23" fillId="3" borderId="24" xfId="0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center" vertical="center"/>
    </xf>
    <xf numFmtId="0" fontId="14" fillId="2" borderId="27" xfId="33" applyFont="1" applyFill="1" applyBorder="1" applyAlignment="1" applyProtection="1">
      <alignment vertical="center" wrapText="1"/>
      <protection locked="0"/>
    </xf>
    <xf numFmtId="0" fontId="22" fillId="0" borderId="24" xfId="34" applyFont="1" applyBorder="1" applyAlignment="1" applyProtection="1">
      <alignment horizontal="center" vertical="center"/>
      <protection locked="0"/>
    </xf>
    <xf numFmtId="0" fontId="22" fillId="3" borderId="24" xfId="34" applyFont="1" applyFill="1" applyBorder="1" applyAlignment="1" applyProtection="1">
      <alignment horizontal="center" vertical="center"/>
      <protection locked="0"/>
    </xf>
    <xf numFmtId="0" fontId="27" fillId="3" borderId="28" xfId="34" applyFont="1" applyFill="1" applyBorder="1" applyAlignment="1">
      <alignment horizontal="center" vertical="center" wrapText="1"/>
    </xf>
    <xf numFmtId="0" fontId="23" fillId="0" borderId="25" xfId="48" applyFont="1" applyBorder="1" applyAlignment="1">
      <alignment horizontal="center" vertical="center"/>
    </xf>
    <xf numFmtId="0" fontId="23" fillId="3" borderId="26" xfId="48" applyFont="1" applyFill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 wrapText="1"/>
    </xf>
    <xf numFmtId="4" fontId="35" fillId="3" borderId="28" xfId="0" applyNumberFormat="1" applyFont="1" applyFill="1" applyBorder="1" applyAlignment="1">
      <alignment horizontal="center" vertical="center" wrapText="1"/>
    </xf>
    <xf numFmtId="0" fontId="27" fillId="0" borderId="28" xfId="0" applyFont="1" applyBorder="1" applyAlignment="1">
      <alignment horizontal="center" vertical="center" wrapText="1"/>
    </xf>
    <xf numFmtId="4" fontId="6" fillId="0" borderId="28" xfId="51" applyNumberFormat="1" applyBorder="1" applyAlignment="1">
      <alignment horizontal="center" vertical="center" wrapText="1"/>
    </xf>
    <xf numFmtId="4" fontId="6" fillId="0" borderId="28" xfId="51" applyNumberFormat="1" applyBorder="1" applyAlignment="1">
      <alignment horizontal="left" vertical="center" wrapText="1"/>
    </xf>
    <xf numFmtId="4" fontId="0" fillId="3" borderId="28" xfId="0" applyNumberFormat="1" applyFill="1" applyBorder="1" applyAlignment="1">
      <alignment horizontal="center" vertical="center" wrapText="1"/>
    </xf>
    <xf numFmtId="0" fontId="42" fillId="3" borderId="28" xfId="33" applyFont="1" applyFill="1" applyBorder="1" applyAlignment="1" applyProtection="1">
      <alignment vertical="center" wrapText="1"/>
      <protection locked="0"/>
    </xf>
    <xf numFmtId="0" fontId="13" fillId="0" borderId="0" xfId="60" applyFont="1"/>
    <xf numFmtId="0" fontId="4" fillId="0" borderId="0" xfId="60"/>
    <xf numFmtId="0" fontId="47" fillId="0" borderId="0" xfId="60" applyFont="1" applyAlignment="1">
      <alignment horizontal="right"/>
    </xf>
    <xf numFmtId="0" fontId="14" fillId="0" borderId="0" xfId="60" applyFont="1" applyAlignment="1">
      <alignment horizontal="center"/>
    </xf>
    <xf numFmtId="0" fontId="49" fillId="0" borderId="0" xfId="60" applyFont="1" applyAlignment="1">
      <alignment horizontal="right" vertical="center" wrapText="1"/>
    </xf>
    <xf numFmtId="0" fontId="50" fillId="0" borderId="0" xfId="60" applyFont="1" applyAlignment="1">
      <alignment horizontal="right" wrapText="1"/>
    </xf>
    <xf numFmtId="0" fontId="15" fillId="0" borderId="0" xfId="60" applyFont="1" applyAlignment="1">
      <alignment horizontal="right"/>
    </xf>
    <xf numFmtId="0" fontId="51" fillId="3" borderId="0" xfId="60" applyFont="1" applyFill="1" applyAlignment="1">
      <alignment horizontal="right"/>
    </xf>
    <xf numFmtId="0" fontId="16" fillId="0" borderId="36" xfId="60" applyFont="1" applyBorder="1" applyAlignment="1">
      <alignment horizontal="center" vertical="top" wrapText="1"/>
    </xf>
    <xf numFmtId="0" fontId="16" fillId="0" borderId="37" xfId="60" applyFont="1" applyBorder="1" applyAlignment="1">
      <alignment horizontal="justify" vertical="top" wrapText="1"/>
    </xf>
    <xf numFmtId="4" fontId="16" fillId="4" borderId="38" xfId="60" applyNumberFormat="1" applyFont="1" applyFill="1" applyBorder="1" applyAlignment="1">
      <alignment horizontal="center" vertical="top" wrapText="1"/>
    </xf>
    <xf numFmtId="0" fontId="16" fillId="0" borderId="2" xfId="60" applyFont="1" applyBorder="1" applyAlignment="1">
      <alignment horizontal="center" vertical="center" wrapText="1"/>
    </xf>
    <xf numFmtId="0" fontId="16" fillId="0" borderId="2" xfId="60" applyFont="1" applyBorder="1" applyAlignment="1">
      <alignment horizontal="left" vertical="center" wrapText="1"/>
    </xf>
    <xf numFmtId="4" fontId="16" fillId="3" borderId="2" xfId="60" applyNumberFormat="1" applyFont="1" applyFill="1" applyBorder="1" applyAlignment="1">
      <alignment horizontal="center" vertical="center" wrapText="1"/>
    </xf>
    <xf numFmtId="0" fontId="16" fillId="0" borderId="2" xfId="60" applyFont="1" applyBorder="1" applyAlignment="1">
      <alignment horizontal="center" vertical="top" wrapText="1"/>
    </xf>
    <xf numFmtId="0" fontId="16" fillId="0" borderId="2" xfId="60" applyFont="1" applyBorder="1" applyAlignment="1">
      <alignment horizontal="justify" vertical="top" wrapText="1"/>
    </xf>
    <xf numFmtId="4" fontId="16" fillId="3" borderId="2" xfId="60" applyNumberFormat="1" applyFont="1" applyFill="1" applyBorder="1" applyAlignment="1">
      <alignment horizontal="center" vertical="top" wrapText="1"/>
    </xf>
    <xf numFmtId="0" fontId="47" fillId="0" borderId="2" xfId="0" applyFont="1" applyBorder="1" applyAlignment="1">
      <alignment horizontal="justify" vertical="top" wrapText="1"/>
    </xf>
    <xf numFmtId="0" fontId="14" fillId="0" borderId="2" xfId="0" applyFont="1" applyBorder="1" applyAlignment="1">
      <alignment horizontal="right" vertical="top" wrapText="1"/>
    </xf>
    <xf numFmtId="4" fontId="16" fillId="0" borderId="2" xfId="0" applyNumberFormat="1" applyFont="1" applyBorder="1" applyAlignment="1">
      <alignment horizontal="center" vertical="top" wrapText="1"/>
    </xf>
    <xf numFmtId="0" fontId="13" fillId="0" borderId="0" xfId="0" applyFont="1"/>
    <xf numFmtId="0" fontId="52" fillId="4" borderId="0" xfId="60" applyFont="1" applyFill="1" applyAlignment="1">
      <alignment horizontal="right" vertical="top" wrapText="1"/>
    </xf>
    <xf numFmtId="4" fontId="16" fillId="4" borderId="0" xfId="60" applyNumberFormat="1" applyFont="1" applyFill="1" applyAlignment="1">
      <alignment horizontal="center" vertical="top" wrapText="1"/>
    </xf>
    <xf numFmtId="0" fontId="13" fillId="4" borderId="0" xfId="60" applyFont="1" applyFill="1"/>
    <xf numFmtId="0" fontId="13" fillId="0" borderId="0" xfId="60" applyFont="1" applyAlignment="1">
      <alignment horizontal="justify"/>
    </xf>
    <xf numFmtId="4" fontId="13" fillId="0" borderId="0" xfId="60" applyNumberFormat="1" applyFont="1"/>
    <xf numFmtId="4" fontId="53" fillId="0" borderId="0" xfId="0" applyNumberFormat="1" applyFont="1"/>
    <xf numFmtId="0" fontId="54" fillId="0" borderId="0" xfId="0" applyFont="1" applyAlignment="1">
      <alignment horizontal="center" vertical="top" wrapText="1"/>
    </xf>
    <xf numFmtId="0" fontId="15" fillId="0" borderId="0" xfId="0" applyFont="1" applyAlignment="1">
      <alignment horizontal="left"/>
    </xf>
    <xf numFmtId="0" fontId="43" fillId="0" borderId="0" xfId="60" applyFont="1"/>
    <xf numFmtId="0" fontId="0" fillId="0" borderId="0" xfId="60" applyFont="1"/>
    <xf numFmtId="0" fontId="55" fillId="0" borderId="0" xfId="0" applyFont="1" applyAlignment="1">
      <alignment horizontal="center" vertical="top" wrapText="1"/>
    </xf>
    <xf numFmtId="0" fontId="55" fillId="0" borderId="0" xfId="0" applyFont="1" applyAlignment="1">
      <alignment horizontal="center"/>
    </xf>
    <xf numFmtId="0" fontId="56" fillId="0" borderId="0" xfId="20" applyFont="1" applyAlignment="1">
      <alignment horizontal="center"/>
    </xf>
    <xf numFmtId="0" fontId="13" fillId="0" borderId="0" xfId="20"/>
    <xf numFmtId="0" fontId="56" fillId="0" borderId="0" xfId="20" applyFont="1" applyAlignment="1">
      <alignment horizontal="right" vertical="top" wrapText="1"/>
    </xf>
    <xf numFmtId="0" fontId="56" fillId="0" borderId="0" xfId="20" applyFont="1" applyAlignment="1">
      <alignment horizontal="center" vertical="top" wrapText="1"/>
    </xf>
    <xf numFmtId="0" fontId="47" fillId="0" borderId="0" xfId="20" applyFont="1" applyAlignment="1">
      <alignment vertical="top" wrapText="1"/>
    </xf>
    <xf numFmtId="0" fontId="13" fillId="0" borderId="0" xfId="20" applyAlignment="1">
      <alignment horizontal="center"/>
    </xf>
    <xf numFmtId="16" fontId="47" fillId="0" borderId="0" xfId="20" applyNumberFormat="1" applyFont="1" applyAlignment="1">
      <alignment vertical="top" wrapText="1"/>
    </xf>
    <xf numFmtId="0" fontId="15" fillId="0" borderId="0" xfId="20" applyFont="1"/>
    <xf numFmtId="0" fontId="47" fillId="0" borderId="0" xfId="20" applyFont="1" applyAlignment="1">
      <alignment horizontal="right" vertical="top" wrapText="1"/>
    </xf>
    <xf numFmtId="0" fontId="57" fillId="0" borderId="0" xfId="20" applyFont="1" applyAlignment="1">
      <alignment vertical="top" wrapText="1"/>
    </xf>
    <xf numFmtId="4" fontId="16" fillId="3" borderId="29" xfId="20" applyNumberFormat="1" applyFont="1" applyFill="1" applyBorder="1" applyAlignment="1">
      <alignment horizontal="center" vertical="center" wrapText="1"/>
    </xf>
    <xf numFmtId="0" fontId="16" fillId="0" borderId="0" xfId="20" applyFont="1" applyAlignment="1">
      <alignment horizontal="left" vertical="center"/>
    </xf>
    <xf numFmtId="0" fontId="15" fillId="0" borderId="0" xfId="0" applyFont="1" applyAlignment="1">
      <alignment horizontal="right"/>
    </xf>
    <xf numFmtId="4" fontId="58" fillId="0" borderId="0" xfId="20" applyNumberFormat="1" applyFont="1"/>
    <xf numFmtId="0" fontId="51" fillId="0" borderId="0" xfId="20" applyFont="1" applyAlignment="1">
      <alignment horizontal="left"/>
    </xf>
    <xf numFmtId="0" fontId="14" fillId="0" borderId="2" xfId="20" applyFont="1" applyBorder="1" applyAlignment="1">
      <alignment horizontal="center" vertical="center" wrapText="1"/>
    </xf>
    <xf numFmtId="0" fontId="57" fillId="0" borderId="19" xfId="20" applyFont="1" applyBorder="1" applyAlignment="1">
      <alignment horizontal="justify" vertical="top" wrapText="1"/>
    </xf>
    <xf numFmtId="0" fontId="57" fillId="0" borderId="20" xfId="20" applyFont="1" applyBorder="1" applyAlignment="1">
      <alignment horizontal="justify" vertical="top" wrapText="1"/>
    </xf>
    <xf numFmtId="0" fontId="57" fillId="0" borderId="40" xfId="20" applyFont="1" applyBorder="1" applyAlignment="1">
      <alignment horizontal="justify" vertical="top" wrapText="1"/>
    </xf>
    <xf numFmtId="0" fontId="21" fillId="0" borderId="23" xfId="20" applyFont="1" applyBorder="1" applyAlignment="1">
      <alignment horizontal="center" vertical="center" wrapText="1"/>
    </xf>
    <xf numFmtId="49" fontId="21" fillId="0" borderId="24" xfId="20" applyNumberFormat="1" applyFont="1" applyBorder="1" applyAlignment="1">
      <alignment horizontal="center" vertical="center" wrapText="1"/>
    </xf>
    <xf numFmtId="4" fontId="13" fillId="4" borderId="28" xfId="0" applyNumberFormat="1" applyFont="1" applyFill="1" applyBorder="1" applyAlignment="1">
      <alignment horizontal="center"/>
    </xf>
    <xf numFmtId="4" fontId="59" fillId="0" borderId="43" xfId="0" applyNumberFormat="1" applyFont="1" applyBorder="1" applyAlignment="1">
      <alignment horizontal="center"/>
    </xf>
    <xf numFmtId="0" fontId="21" fillId="0" borderId="23" xfId="20" applyFont="1" applyBorder="1" applyAlignment="1">
      <alignment horizontal="center" vertical="top" wrapText="1"/>
    </xf>
    <xf numFmtId="49" fontId="21" fillId="0" borderId="24" xfId="20" applyNumberFormat="1" applyFont="1" applyBorder="1" applyAlignment="1">
      <alignment horizontal="center" vertical="top" wrapText="1"/>
    </xf>
    <xf numFmtId="4" fontId="13" fillId="4" borderId="24" xfId="20" applyNumberFormat="1" applyFill="1" applyBorder="1" applyAlignment="1">
      <alignment horizontal="center"/>
    </xf>
    <xf numFmtId="4" fontId="13" fillId="0" borderId="46" xfId="20" applyNumberFormat="1" applyBorder="1" applyAlignment="1">
      <alignment horizontal="center"/>
    </xf>
    <xf numFmtId="0" fontId="57" fillId="0" borderId="2" xfId="20" applyFont="1" applyBorder="1" applyAlignment="1">
      <alignment horizontal="justify" vertical="top" wrapText="1"/>
    </xf>
    <xf numFmtId="0" fontId="14" fillId="0" borderId="2" xfId="20" applyFont="1" applyBorder="1" applyAlignment="1">
      <alignment horizontal="right" vertical="top" wrapText="1"/>
    </xf>
    <xf numFmtId="4" fontId="16" fillId="12" borderId="2" xfId="20" applyNumberFormat="1" applyFont="1" applyFill="1" applyBorder="1" applyAlignment="1">
      <alignment horizontal="center" vertical="top" wrapText="1"/>
    </xf>
    <xf numFmtId="9" fontId="14" fillId="0" borderId="2" xfId="20" applyNumberFormat="1" applyFont="1" applyBorder="1" applyAlignment="1">
      <alignment horizontal="center" vertical="center" wrapText="1"/>
    </xf>
    <xf numFmtId="4" fontId="16" fillId="0" borderId="2" xfId="20" applyNumberFormat="1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60" fillId="0" borderId="47" xfId="0" applyFont="1" applyBorder="1" applyAlignment="1">
      <alignment horizontal="right"/>
    </xf>
    <xf numFmtId="4" fontId="16" fillId="2" borderId="2" xfId="20" applyNumberFormat="1" applyFont="1" applyFill="1" applyBorder="1" applyAlignment="1">
      <alignment horizontal="center" vertical="top" wrapText="1"/>
    </xf>
    <xf numFmtId="0" fontId="57" fillId="0" borderId="0" xfId="20" applyFont="1" applyAlignment="1">
      <alignment horizontal="justify"/>
    </xf>
    <xf numFmtId="0" fontId="15" fillId="0" borderId="0" xfId="20" applyFont="1" applyAlignment="1">
      <alignment horizontal="right" vertical="top" wrapText="1"/>
    </xf>
    <xf numFmtId="0" fontId="15" fillId="0" borderId="0" xfId="20" applyFont="1" applyAlignment="1">
      <alignment vertical="top" wrapText="1"/>
    </xf>
    <xf numFmtId="0" fontId="15" fillId="0" borderId="0" xfId="20" applyFont="1" applyAlignment="1">
      <alignment horizontal="left"/>
    </xf>
    <xf numFmtId="2" fontId="0" fillId="3" borderId="43" xfId="34" applyNumberFormat="1" applyFont="1" applyFill="1" applyBorder="1" applyAlignment="1" applyProtection="1">
      <alignment horizontal="center" vertical="center"/>
      <protection locked="0"/>
    </xf>
    <xf numFmtId="2" fontId="13" fillId="3" borderId="46" xfId="34" applyNumberFormat="1" applyFont="1" applyFill="1" applyBorder="1" applyAlignment="1" applyProtection="1">
      <alignment horizontal="center" vertical="center"/>
      <protection locked="0"/>
    </xf>
    <xf numFmtId="0" fontId="22" fillId="3" borderId="46" xfId="34" applyFont="1" applyFill="1" applyBorder="1" applyAlignment="1" applyProtection="1">
      <alignment horizontal="center" vertical="center"/>
      <protection locked="0"/>
    </xf>
    <xf numFmtId="0" fontId="23" fillId="0" borderId="25" xfId="84" applyFont="1" applyBorder="1" applyAlignment="1">
      <alignment horizontal="center" vertical="center"/>
    </xf>
    <xf numFmtId="0" fontId="26" fillId="0" borderId="0" xfId="89" applyFont="1" applyAlignment="1">
      <alignment vertical="center"/>
    </xf>
    <xf numFmtId="0" fontId="25" fillId="0" borderId="0" xfId="89" applyFont="1"/>
    <xf numFmtId="0" fontId="13" fillId="0" borderId="20" xfId="34" applyFont="1" applyBorder="1" applyAlignment="1" applyProtection="1">
      <alignment horizontal="center" vertical="center"/>
      <protection locked="0"/>
    </xf>
    <xf numFmtId="0" fontId="14" fillId="0" borderId="27" xfId="33" applyFont="1" applyBorder="1" applyAlignment="1" applyProtection="1">
      <alignment vertical="center" wrapText="1"/>
      <protection locked="0"/>
    </xf>
    <xf numFmtId="0" fontId="13" fillId="0" borderId="54" xfId="56" applyFont="1" applyBorder="1" applyAlignment="1">
      <alignment horizontal="center" wrapText="1"/>
    </xf>
    <xf numFmtId="0" fontId="0" fillId="3" borderId="28" xfId="0" applyFill="1" applyBorder="1" applyAlignment="1">
      <alignment horizontal="left" wrapText="1"/>
    </xf>
    <xf numFmtId="2" fontId="0" fillId="0" borderId="24" xfId="56" applyNumberFormat="1" applyFont="1" applyBorder="1" applyAlignment="1">
      <alignment horizontal="center" vertical="center" wrapText="1"/>
    </xf>
    <xf numFmtId="0" fontId="22" fillId="3" borderId="5" xfId="34" applyFont="1" applyFill="1" applyBorder="1" applyAlignment="1" applyProtection="1">
      <alignment horizontal="left" vertical="center" wrapText="1" indent="1"/>
      <protection locked="0"/>
    </xf>
    <xf numFmtId="0" fontId="22" fillId="3" borderId="5" xfId="34" applyFont="1" applyFill="1" applyBorder="1" applyAlignment="1" applyProtection="1">
      <alignment horizontal="center" vertical="center"/>
      <protection locked="0"/>
    </xf>
    <xf numFmtId="0" fontId="24" fillId="0" borderId="0" xfId="202" applyFont="1"/>
    <xf numFmtId="0" fontId="25" fillId="0" borderId="2" xfId="202" applyFont="1" applyBorder="1" applyAlignment="1">
      <alignment horizontal="center" vertical="center"/>
    </xf>
    <xf numFmtId="0" fontId="16" fillId="0" borderId="2" xfId="202" applyFont="1" applyBorder="1" applyAlignment="1">
      <alignment horizontal="right" vertical="center" wrapText="1"/>
    </xf>
    <xf numFmtId="0" fontId="21" fillId="0" borderId="0" xfId="181" applyFont="1" applyAlignment="1">
      <alignment horizontal="left" vertical="center" wrapText="1"/>
    </xf>
    <xf numFmtId="0" fontId="23" fillId="3" borderId="4" xfId="202" applyFont="1" applyFill="1" applyBorder="1" applyAlignment="1">
      <alignment horizontal="center" vertical="center"/>
    </xf>
    <xf numFmtId="0" fontId="23" fillId="3" borderId="5" xfId="202" applyFont="1" applyFill="1" applyBorder="1" applyAlignment="1">
      <alignment horizontal="center" vertical="center"/>
    </xf>
    <xf numFmtId="0" fontId="28" fillId="0" borderId="7" xfId="202" applyFont="1" applyBorder="1" applyAlignment="1">
      <alignment horizontal="center" vertical="center"/>
    </xf>
    <xf numFmtId="0" fontId="28" fillId="4" borderId="8" xfId="202" applyFont="1" applyFill="1" applyBorder="1" applyAlignment="1">
      <alignment horizontal="center" vertical="center"/>
    </xf>
    <xf numFmtId="2" fontId="23" fillId="3" borderId="13" xfId="202" applyNumberFormat="1" applyFont="1" applyFill="1" applyBorder="1" applyAlignment="1">
      <alignment horizontal="center" vertical="center"/>
    </xf>
    <xf numFmtId="0" fontId="16" fillId="0" borderId="11" xfId="202" applyFont="1" applyBorder="1" applyAlignment="1">
      <alignment horizontal="right" vertical="center" wrapText="1"/>
    </xf>
    <xf numFmtId="0" fontId="24" fillId="0" borderId="10" xfId="202" applyFont="1" applyBorder="1"/>
    <xf numFmtId="0" fontId="24" fillId="3" borderId="10" xfId="202" applyFont="1" applyFill="1" applyBorder="1"/>
    <xf numFmtId="0" fontId="24" fillId="3" borderId="0" xfId="202" applyFont="1" applyFill="1"/>
    <xf numFmtId="0" fontId="14" fillId="3" borderId="28" xfId="33" applyFont="1" applyFill="1" applyBorder="1" applyAlignment="1" applyProtection="1">
      <alignment vertical="center" wrapText="1"/>
      <protection locked="0"/>
    </xf>
    <xf numFmtId="0" fontId="13" fillId="4" borderId="25" xfId="34" applyFont="1" applyFill="1" applyBorder="1" applyAlignment="1">
      <alignment horizontal="center" vertical="center" wrapText="1"/>
    </xf>
    <xf numFmtId="0" fontId="0" fillId="6" borderId="28" xfId="0" applyFill="1" applyBorder="1" applyAlignment="1">
      <alignment horizontal="center" vertical="center" wrapText="1"/>
    </xf>
    <xf numFmtId="0" fontId="37" fillId="0" borderId="28" xfId="0" applyFont="1" applyBorder="1" applyAlignment="1">
      <alignment vertical="center" wrapText="1"/>
    </xf>
    <xf numFmtId="0" fontId="37" fillId="3" borderId="28" xfId="0" applyFont="1" applyFill="1" applyBorder="1" applyAlignment="1">
      <alignment horizontal="center" vertical="center"/>
    </xf>
    <xf numFmtId="169" fontId="38" fillId="3" borderId="28" xfId="0" applyNumberFormat="1" applyFont="1" applyFill="1" applyBorder="1" applyAlignment="1">
      <alignment horizontal="center" vertical="center"/>
    </xf>
    <xf numFmtId="0" fontId="0" fillId="0" borderId="28" xfId="49" applyFont="1" applyBorder="1" applyAlignment="1">
      <alignment horizontal="left" vertical="center" wrapText="1"/>
    </xf>
    <xf numFmtId="0" fontId="13" fillId="0" borderId="28" xfId="50" applyFont="1" applyBorder="1" applyAlignment="1">
      <alignment horizontal="center" vertical="center" wrapText="1"/>
    </xf>
    <xf numFmtId="2" fontId="38" fillId="3" borderId="28" xfId="50" applyNumberFormat="1" applyFont="1" applyFill="1" applyBorder="1" applyAlignment="1">
      <alignment horizontal="center" vertical="center" wrapText="1"/>
    </xf>
    <xf numFmtId="0" fontId="13" fillId="0" borderId="28" xfId="49" applyBorder="1" applyAlignment="1">
      <alignment horizontal="left" vertical="center" wrapText="1"/>
    </xf>
    <xf numFmtId="0" fontId="0" fillId="0" borderId="28" xfId="49" applyFont="1" applyBorder="1" applyAlignment="1">
      <alignment horizontal="left" vertical="top" wrapText="1"/>
    </xf>
    <xf numFmtId="4" fontId="1" fillId="0" borderId="28" xfId="203" applyNumberFormat="1" applyBorder="1" applyAlignment="1">
      <alignment horizontal="center" vertical="center" wrapText="1"/>
    </xf>
    <xf numFmtId="4" fontId="40" fillId="7" borderId="28" xfId="203" applyNumberFormat="1" applyFont="1" applyFill="1" applyBorder="1" applyAlignment="1">
      <alignment horizontal="left" vertical="center" wrapText="1"/>
    </xf>
    <xf numFmtId="4" fontId="1" fillId="3" borderId="28" xfId="203" applyNumberFormat="1" applyFill="1" applyBorder="1" applyAlignment="1">
      <alignment horizontal="center" vertical="center" wrapText="1"/>
    </xf>
    <xf numFmtId="0" fontId="13" fillId="3" borderId="25" xfId="34" applyFont="1" applyFill="1" applyBorder="1" applyAlignment="1">
      <alignment horizontal="center" vertical="center" wrapText="1"/>
    </xf>
    <xf numFmtId="0" fontId="13" fillId="5" borderId="28" xfId="0" applyFont="1" applyFill="1" applyBorder="1" applyAlignment="1">
      <alignment horizontal="center" vertical="center" wrapText="1"/>
    </xf>
    <xf numFmtId="4" fontId="13" fillId="3" borderId="28" xfId="0" applyNumberFormat="1" applyFont="1" applyFill="1" applyBorder="1" applyAlignment="1">
      <alignment horizontal="center" vertical="center" wrapText="1"/>
    </xf>
    <xf numFmtId="4" fontId="40" fillId="0" borderId="28" xfId="203" applyNumberFormat="1" applyFont="1" applyBorder="1" applyAlignment="1">
      <alignment horizontal="left" vertical="center" wrapText="1"/>
    </xf>
    <xf numFmtId="4" fontId="1" fillId="0" borderId="28" xfId="203" applyNumberFormat="1" applyBorder="1" applyAlignment="1">
      <alignment horizontal="left" vertical="center" wrapText="1"/>
    </xf>
    <xf numFmtId="0" fontId="0" fillId="3" borderId="23" xfId="34" applyFont="1" applyFill="1" applyBorder="1" applyAlignment="1">
      <alignment horizontal="center" vertical="center" wrapText="1"/>
    </xf>
    <xf numFmtId="0" fontId="27" fillId="3" borderId="28" xfId="204" applyFont="1" applyFill="1" applyBorder="1" applyAlignment="1">
      <alignment horizontal="center" vertical="center" wrapText="1"/>
    </xf>
    <xf numFmtId="0" fontId="36" fillId="3" borderId="28" xfId="34" applyFont="1" applyFill="1" applyBorder="1" applyAlignment="1" applyProtection="1">
      <alignment vertical="center" wrapText="1"/>
      <protection locked="0"/>
    </xf>
    <xf numFmtId="0" fontId="0" fillId="3" borderId="28" xfId="34" applyFont="1" applyFill="1" applyBorder="1" applyAlignment="1" applyProtection="1">
      <alignment horizontal="center" vertical="center"/>
      <protection locked="0"/>
    </xf>
    <xf numFmtId="2" fontId="0" fillId="3" borderId="28" xfId="34" applyNumberFormat="1" applyFont="1" applyFill="1" applyBorder="1" applyAlignment="1" applyProtection="1">
      <alignment horizontal="center" vertical="center"/>
      <protection locked="0"/>
    </xf>
    <xf numFmtId="0" fontId="28" fillId="3" borderId="25" xfId="202" applyFont="1" applyFill="1" applyBorder="1" applyAlignment="1">
      <alignment horizontal="center" vertical="center"/>
    </xf>
    <xf numFmtId="0" fontId="0" fillId="3" borderId="28" xfId="0" applyFill="1" applyBorder="1" applyAlignment="1">
      <alignment horizontal="center" vertical="center"/>
    </xf>
    <xf numFmtId="0" fontId="13" fillId="3" borderId="28" xfId="34" applyFont="1" applyFill="1" applyBorder="1" applyAlignment="1" applyProtection="1">
      <alignment vertical="center" wrapText="1"/>
      <protection locked="0"/>
    </xf>
    <xf numFmtId="0" fontId="22" fillId="3" borderId="28" xfId="34" applyFont="1" applyFill="1" applyBorder="1" applyAlignment="1" applyProtection="1">
      <alignment horizontal="center" vertical="center"/>
      <protection locked="0"/>
    </xf>
    <xf numFmtId="0" fontId="0" fillId="3" borderId="28" xfId="34" applyFont="1" applyFill="1" applyBorder="1" applyAlignment="1" applyProtection="1">
      <alignment vertical="center" wrapText="1"/>
      <protection locked="0"/>
    </xf>
    <xf numFmtId="0" fontId="13" fillId="3" borderId="23" xfId="34" applyFont="1" applyFill="1" applyBorder="1" applyAlignment="1">
      <alignment horizontal="center" vertical="center" wrapText="1"/>
    </xf>
    <xf numFmtId="0" fontId="0" fillId="3" borderId="24" xfId="34" applyFont="1" applyFill="1" applyBorder="1" applyAlignment="1" applyProtection="1">
      <alignment vertical="center" wrapText="1"/>
      <protection locked="0"/>
    </xf>
    <xf numFmtId="0" fontId="13" fillId="3" borderId="24" xfId="34" applyFont="1" applyFill="1" applyBorder="1" applyAlignment="1" applyProtection="1">
      <alignment horizontal="center" vertical="center"/>
      <protection locked="0"/>
    </xf>
    <xf numFmtId="0" fontId="13" fillId="0" borderId="28" xfId="34" applyFont="1" applyBorder="1" applyAlignment="1" applyProtection="1">
      <alignment horizontal="left" vertical="center" wrapText="1" indent="1"/>
      <protection locked="0"/>
    </xf>
    <xf numFmtId="0" fontId="0" fillId="0" borderId="28" xfId="34" applyFont="1" applyBorder="1" applyAlignment="1" applyProtection="1">
      <alignment horizontal="left" vertical="center" wrapText="1" indent="1"/>
      <protection locked="0"/>
    </xf>
    <xf numFmtId="0" fontId="27" fillId="3" borderId="28" xfId="201" applyFont="1" applyFill="1" applyBorder="1" applyAlignment="1">
      <alignment horizontal="center" vertical="center" wrapText="1"/>
    </xf>
    <xf numFmtId="0" fontId="22" fillId="3" borderId="28" xfId="34" applyFont="1" applyFill="1" applyBorder="1" applyAlignment="1" applyProtection="1">
      <alignment vertical="center" wrapText="1"/>
      <protection locked="0"/>
    </xf>
    <xf numFmtId="0" fontId="22" fillId="3" borderId="28" xfId="34" applyFont="1" applyFill="1" applyBorder="1" applyAlignment="1" applyProtection="1">
      <alignment horizontal="left" vertical="center" wrapText="1" indent="1"/>
      <protection locked="0"/>
    </xf>
    <xf numFmtId="0" fontId="13" fillId="3" borderId="28" xfId="205" applyFont="1" applyFill="1" applyBorder="1" applyAlignment="1">
      <alignment horizontal="center" vertical="center" wrapText="1"/>
    </xf>
    <xf numFmtId="0" fontId="0" fillId="3" borderId="28" xfId="54" applyFont="1" applyFill="1" applyBorder="1" applyAlignment="1" applyProtection="1">
      <alignment wrapText="1"/>
      <protection locked="0"/>
    </xf>
    <xf numFmtId="0" fontId="0" fillId="0" borderId="28" xfId="54" applyFont="1" applyBorder="1" applyAlignment="1" applyProtection="1">
      <alignment horizontal="left" wrapText="1" indent="1"/>
      <protection locked="0"/>
    </xf>
    <xf numFmtId="0" fontId="23" fillId="0" borderId="25" xfId="202" applyFont="1" applyBorder="1" applyAlignment="1">
      <alignment horizontal="center" vertical="center"/>
    </xf>
    <xf numFmtId="4" fontId="1" fillId="3" borderId="28" xfId="203" applyNumberFormat="1" applyFill="1" applyBorder="1" applyAlignment="1">
      <alignment horizontal="left" vertical="center" wrapText="1"/>
    </xf>
    <xf numFmtId="0" fontId="0" fillId="3" borderId="28" xfId="0" applyFill="1" applyBorder="1" applyAlignment="1">
      <alignment horizontal="left" vertical="center" wrapText="1"/>
    </xf>
    <xf numFmtId="0" fontId="15" fillId="3" borderId="25" xfId="34" applyFont="1" applyFill="1" applyBorder="1" applyAlignment="1">
      <alignment horizontal="center" vertical="top" wrapText="1"/>
    </xf>
    <xf numFmtId="0" fontId="13" fillId="3" borderId="28" xfId="34" applyFont="1" applyFill="1" applyBorder="1" applyAlignment="1" applyProtection="1">
      <alignment horizontal="center" vertical="center"/>
      <protection locked="0"/>
    </xf>
    <xf numFmtId="0" fontId="13" fillId="3" borderId="28" xfId="0" applyFont="1" applyFill="1" applyBorder="1" applyAlignment="1">
      <alignment horizontal="center" vertical="center"/>
    </xf>
    <xf numFmtId="0" fontId="0" fillId="3" borderId="28" xfId="34" applyFont="1" applyFill="1" applyBorder="1" applyAlignment="1" applyProtection="1">
      <alignment horizontal="left" vertical="center" wrapText="1" indent="1"/>
      <protection locked="0"/>
    </xf>
    <xf numFmtId="0" fontId="22" fillId="3" borderId="28" xfId="34" applyFont="1" applyFill="1" applyBorder="1" applyAlignment="1" applyProtection="1">
      <alignment horizontal="left" vertical="center" wrapText="1"/>
      <protection locked="0"/>
    </xf>
    <xf numFmtId="0" fontId="22" fillId="3" borderId="28" xfId="19" applyFont="1" applyFill="1" applyBorder="1" applyAlignment="1" applyProtection="1">
      <alignment horizontal="left" vertical="center" wrapText="1"/>
      <protection locked="0"/>
    </xf>
    <xf numFmtId="0" fontId="0" fillId="3" borderId="28" xfId="19" applyFont="1" applyFill="1" applyBorder="1" applyAlignment="1">
      <alignment horizontal="center" vertical="center"/>
    </xf>
    <xf numFmtId="0" fontId="0" fillId="5" borderId="28" xfId="0" applyFill="1" applyBorder="1" applyAlignment="1">
      <alignment horizontal="center" vertical="center" wrapText="1"/>
    </xf>
    <xf numFmtId="0" fontId="0" fillId="3" borderId="28" xfId="19" applyFont="1" applyFill="1" applyBorder="1" applyAlignment="1" applyProtection="1">
      <alignment horizontal="left" vertical="center" wrapText="1"/>
      <protection locked="0"/>
    </xf>
    <xf numFmtId="0" fontId="28" fillId="3" borderId="28" xfId="201" applyFont="1" applyFill="1" applyBorder="1" applyAlignment="1">
      <alignment horizontal="center" vertical="center"/>
    </xf>
    <xf numFmtId="0" fontId="35" fillId="3" borderId="28" xfId="34" applyFont="1" applyFill="1" applyBorder="1" applyAlignment="1" applyProtection="1">
      <alignment horizontal="center" vertical="center"/>
      <protection locked="0"/>
    </xf>
    <xf numFmtId="0" fontId="0" fillId="3" borderId="24" xfId="34" applyFont="1" applyFill="1" applyBorder="1" applyAlignment="1" applyProtection="1">
      <alignment horizontal="center" vertical="center"/>
      <protection locked="0"/>
    </xf>
    <xf numFmtId="0" fontId="13" fillId="3" borderId="28" xfId="201" applyFont="1" applyFill="1" applyBorder="1" applyAlignment="1">
      <alignment horizontal="center" vertical="center" wrapText="1"/>
    </xf>
    <xf numFmtId="0" fontId="27" fillId="4" borderId="24" xfId="201" applyFont="1" applyFill="1" applyBorder="1" applyAlignment="1">
      <alignment horizontal="center" vertical="center" wrapText="1"/>
    </xf>
    <xf numFmtId="0" fontId="23" fillId="3" borderId="24" xfId="34" applyFont="1" applyFill="1" applyBorder="1" applyAlignment="1" applyProtection="1">
      <alignment vertical="center" wrapText="1"/>
      <protection locked="0"/>
    </xf>
    <xf numFmtId="0" fontId="13" fillId="3" borderId="28" xfId="34" applyFont="1" applyFill="1" applyBorder="1" applyAlignment="1">
      <alignment horizontal="center" vertical="center" wrapText="1"/>
    </xf>
    <xf numFmtId="0" fontId="13" fillId="3" borderId="28" xfId="34" applyFont="1" applyFill="1" applyBorder="1" applyAlignment="1" applyProtection="1">
      <alignment horizontal="left" vertical="center" wrapText="1" indent="1"/>
      <protection locked="0"/>
    </xf>
    <xf numFmtId="0" fontId="0" fillId="3" borderId="28" xfId="34" applyFont="1" applyFill="1" applyBorder="1" applyAlignment="1" applyProtection="1">
      <alignment wrapText="1"/>
      <protection locked="0"/>
    </xf>
    <xf numFmtId="0" fontId="28" fillId="3" borderId="28" xfId="0" applyFont="1" applyFill="1" applyBorder="1" applyAlignment="1">
      <alignment wrapText="1"/>
    </xf>
    <xf numFmtId="0" fontId="23" fillId="3" borderId="28" xfId="34" applyFont="1" applyFill="1" applyBorder="1" applyAlignment="1" applyProtection="1">
      <alignment vertical="center" wrapText="1"/>
      <protection locked="0"/>
    </xf>
    <xf numFmtId="0" fontId="0" fillId="3" borderId="28" xfId="34" applyFont="1" applyFill="1" applyBorder="1" applyAlignment="1" applyProtection="1">
      <alignment horizontal="left" vertical="center" wrapText="1"/>
      <protection locked="0"/>
    </xf>
    <xf numFmtId="0" fontId="28" fillId="3" borderId="25" xfId="199" applyFont="1" applyFill="1" applyBorder="1" applyAlignment="1">
      <alignment horizontal="center" vertical="center"/>
    </xf>
    <xf numFmtId="0" fontId="38" fillId="3" borderId="28" xfId="34" applyFont="1" applyFill="1" applyBorder="1" applyAlignment="1" applyProtection="1">
      <alignment vertical="center" wrapText="1"/>
      <protection locked="0"/>
    </xf>
    <xf numFmtId="0" fontId="38" fillId="3" borderId="28" xfId="23" applyFont="1" applyFill="1" applyBorder="1" applyAlignment="1">
      <alignment horizontal="center" vertical="center" shrinkToFit="1"/>
    </xf>
    <xf numFmtId="169" fontId="38" fillId="3" borderId="28" xfId="199" applyNumberFormat="1" applyFont="1" applyFill="1" applyBorder="1" applyAlignment="1">
      <alignment horizontal="center" vertical="center"/>
    </xf>
    <xf numFmtId="0" fontId="0" fillId="3" borderId="28" xfId="0" applyFill="1" applyBorder="1" applyAlignment="1">
      <alignment horizontal="left" vertical="center" wrapText="1" indent="1"/>
    </xf>
    <xf numFmtId="0" fontId="38" fillId="3" borderId="28" xfId="34" applyFont="1" applyFill="1" applyBorder="1" applyAlignment="1" applyProtection="1">
      <alignment horizontal="center" vertical="center"/>
      <protection locked="0"/>
    </xf>
    <xf numFmtId="0" fontId="38" fillId="3" borderId="28" xfId="199" applyFont="1" applyFill="1" applyBorder="1" applyAlignment="1">
      <alignment horizontal="center" vertical="center"/>
    </xf>
    <xf numFmtId="0" fontId="13" fillId="0" borderId="28" xfId="50" applyFont="1" applyBorder="1" applyAlignment="1">
      <alignment horizontal="center" vertical="center"/>
    </xf>
    <xf numFmtId="0" fontId="13" fillId="3" borderId="28" xfId="50" applyFont="1" applyFill="1" applyBorder="1" applyAlignment="1">
      <alignment horizontal="center" vertical="center" wrapText="1"/>
    </xf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wrapText="1"/>
    </xf>
    <xf numFmtId="0" fontId="0" fillId="3" borderId="24" xfId="0" applyFill="1" applyBorder="1" applyAlignment="1">
      <alignment horizontal="center" vertical="center"/>
    </xf>
    <xf numFmtId="0" fontId="43" fillId="0" borderId="28" xfId="50" applyFont="1" applyBorder="1" applyAlignment="1">
      <alignment horizontal="center" vertical="center"/>
    </xf>
    <xf numFmtId="4" fontId="41" fillId="3" borderId="28" xfId="0" applyNumberFormat="1" applyFont="1" applyFill="1" applyBorder="1" applyAlignment="1">
      <alignment horizontal="left" vertical="center" wrapText="1"/>
    </xf>
    <xf numFmtId="0" fontId="13" fillId="3" borderId="30" xfId="34" applyFont="1" applyFill="1" applyBorder="1" applyAlignment="1">
      <alignment horizontal="center" vertical="center" wrapText="1"/>
    </xf>
    <xf numFmtId="0" fontId="13" fillId="3" borderId="31" xfId="34" applyFont="1" applyFill="1" applyBorder="1" applyAlignment="1" applyProtection="1">
      <alignment vertical="center" wrapText="1"/>
      <protection locked="0"/>
    </xf>
    <xf numFmtId="0" fontId="13" fillId="3" borderId="31" xfId="34" applyFont="1" applyFill="1" applyBorder="1" applyAlignment="1" applyProtection="1">
      <alignment horizontal="center" vertical="center"/>
      <protection locked="0"/>
    </xf>
    <xf numFmtId="0" fontId="0" fillId="4" borderId="31" xfId="34" applyFont="1" applyFill="1" applyBorder="1" applyAlignment="1" applyProtection="1">
      <alignment horizontal="left" vertical="center" wrapText="1" indent="1"/>
      <protection locked="0"/>
    </xf>
    <xf numFmtId="0" fontId="13" fillId="0" borderId="31" xfId="34" applyFont="1" applyBorder="1" applyAlignment="1" applyProtection="1">
      <alignment horizontal="left" vertical="center" wrapText="1" indent="1"/>
      <protection locked="0"/>
    </xf>
    <xf numFmtId="3" fontId="23" fillId="3" borderId="30" xfId="203" applyNumberFormat="1" applyFont="1" applyFill="1" applyBorder="1" applyAlignment="1">
      <alignment horizontal="center" vertical="center" wrapText="1"/>
    </xf>
    <xf numFmtId="4" fontId="23" fillId="0" borderId="31" xfId="203" applyNumberFormat="1" applyFont="1" applyBorder="1" applyAlignment="1">
      <alignment horizontal="center" vertical="center" wrapText="1"/>
    </xf>
    <xf numFmtId="4" fontId="23" fillId="0" borderId="31" xfId="203" applyNumberFormat="1" applyFont="1" applyBorder="1" applyAlignment="1">
      <alignment horizontal="left" vertical="center" wrapText="1"/>
    </xf>
    <xf numFmtId="4" fontId="23" fillId="3" borderId="31" xfId="203" applyNumberFormat="1" applyFont="1" applyFill="1" applyBorder="1" applyAlignment="1">
      <alignment horizontal="center" vertical="center" wrapText="1"/>
    </xf>
    <xf numFmtId="0" fontId="13" fillId="4" borderId="28" xfId="34" applyFont="1" applyFill="1" applyBorder="1" applyAlignment="1" applyProtection="1">
      <alignment horizontal="left" vertical="center" wrapText="1" indent="1"/>
      <protection locked="0"/>
    </xf>
    <xf numFmtId="0" fontId="27" fillId="0" borderId="28" xfId="201" applyFont="1" applyBorder="1" applyAlignment="1">
      <alignment horizontal="center" vertical="center" wrapText="1"/>
    </xf>
    <xf numFmtId="4" fontId="0" fillId="0" borderId="28" xfId="0" applyNumberFormat="1" applyBorder="1" applyAlignment="1">
      <alignment horizontal="center" vertical="center" wrapText="1"/>
    </xf>
    <xf numFmtId="4" fontId="35" fillId="0" borderId="28" xfId="0" applyNumberFormat="1" applyFont="1" applyBorder="1" applyAlignment="1">
      <alignment horizontal="center" vertical="center" wrapText="1"/>
    </xf>
    <xf numFmtId="0" fontId="41" fillId="4" borderId="28" xfId="34" applyFont="1" applyFill="1" applyBorder="1" applyAlignment="1" applyProtection="1">
      <alignment horizontal="center" vertical="center" wrapText="1"/>
      <protection locked="0"/>
    </xf>
    <xf numFmtId="0" fontId="13" fillId="0" borderId="28" xfId="0" applyFont="1" applyBorder="1" applyAlignment="1">
      <alignment horizontal="center" vertical="center"/>
    </xf>
    <xf numFmtId="0" fontId="13" fillId="3" borderId="28" xfId="0" applyFont="1" applyFill="1" applyBorder="1" applyAlignment="1">
      <alignment horizontal="left" wrapText="1"/>
    </xf>
    <xf numFmtId="0" fontId="23" fillId="0" borderId="19" xfId="202" applyFont="1" applyBorder="1" applyAlignment="1">
      <alignment horizontal="center" vertical="center"/>
    </xf>
    <xf numFmtId="2" fontId="41" fillId="13" borderId="57" xfId="56" applyNumberFormat="1" applyFont="1" applyFill="1" applyBorder="1" applyAlignment="1">
      <alignment vertical="center" wrapText="1"/>
    </xf>
    <xf numFmtId="2" fontId="66" fillId="13" borderId="58" xfId="56" applyNumberFormat="1" applyFont="1" applyFill="1" applyBorder="1" applyAlignment="1">
      <alignment vertical="center" wrapText="1"/>
    </xf>
    <xf numFmtId="0" fontId="13" fillId="0" borderId="32" xfId="34" applyFont="1" applyBorder="1" applyAlignment="1" applyProtection="1">
      <alignment horizontal="center" vertical="center"/>
      <protection locked="0"/>
    </xf>
    <xf numFmtId="2" fontId="13" fillId="3" borderId="54" xfId="56" applyNumberFormat="1" applyFont="1" applyFill="1" applyBorder="1" applyAlignment="1">
      <alignment vertical="center" wrapText="1"/>
    </xf>
    <xf numFmtId="0" fontId="13" fillId="3" borderId="54" xfId="0" applyFont="1" applyFill="1" applyBorder="1" applyAlignment="1">
      <alignment horizontal="center" vertical="center"/>
    </xf>
    <xf numFmtId="0" fontId="13" fillId="0" borderId="54" xfId="0" applyFont="1" applyBorder="1" applyAlignment="1">
      <alignment horizontal="center" vertical="center"/>
    </xf>
    <xf numFmtId="2" fontId="0" fillId="3" borderId="54" xfId="56" applyNumberFormat="1" applyFont="1" applyFill="1" applyBorder="1" applyAlignment="1">
      <alignment vertical="center" wrapText="1"/>
    </xf>
    <xf numFmtId="2" fontId="13" fillId="0" borderId="54" xfId="56" applyNumberFormat="1" applyFont="1" applyBorder="1" applyAlignment="1">
      <alignment vertical="center" wrapText="1"/>
    </xf>
    <xf numFmtId="2" fontId="13" fillId="0" borderId="54" xfId="56" applyNumberFormat="1" applyFont="1" applyBorder="1" applyAlignment="1">
      <alignment horizontal="center" vertical="center"/>
    </xf>
    <xf numFmtId="0" fontId="13" fillId="0" borderId="54" xfId="56" applyFont="1" applyBorder="1" applyAlignment="1">
      <alignment horizontal="center"/>
    </xf>
    <xf numFmtId="2" fontId="13" fillId="3" borderId="54" xfId="56" applyNumberFormat="1" applyFont="1" applyFill="1" applyBorder="1" applyAlignment="1">
      <alignment horizontal="center" vertical="center" wrapText="1"/>
    </xf>
    <xf numFmtId="0" fontId="13" fillId="0" borderId="54" xfId="0" applyFont="1" applyBorder="1"/>
    <xf numFmtId="0" fontId="13" fillId="3" borderId="54" xfId="56" applyFont="1" applyFill="1" applyBorder="1" applyAlignment="1">
      <alignment horizontal="center" vertical="center"/>
    </xf>
    <xf numFmtId="0" fontId="13" fillId="3" borderId="54" xfId="56" applyFont="1" applyFill="1" applyBorder="1" applyAlignment="1">
      <alignment horizontal="center"/>
    </xf>
    <xf numFmtId="0" fontId="13" fillId="0" borderId="54" xfId="0" applyFont="1" applyBorder="1" applyAlignment="1">
      <alignment horizontal="left" vertical="center" wrapText="1"/>
    </xf>
    <xf numFmtId="0" fontId="13" fillId="0" borderId="54" xfId="19" applyBorder="1" applyAlignment="1">
      <alignment horizontal="center"/>
    </xf>
    <xf numFmtId="0" fontId="13" fillId="3" borderId="54" xfId="56" applyFont="1" applyFill="1" applyBorder="1" applyAlignment="1">
      <alignment horizontal="left" vertical="center" wrapText="1"/>
    </xf>
    <xf numFmtId="2" fontId="41" fillId="0" borderId="57" xfId="56" applyNumberFormat="1" applyFont="1" applyBorder="1" applyAlignment="1">
      <alignment vertical="center" wrapText="1"/>
    </xf>
    <xf numFmtId="2" fontId="66" fillId="0" borderId="58" xfId="56" applyNumberFormat="1" applyFont="1" applyBorder="1" applyAlignment="1">
      <alignment vertical="center" wrapText="1"/>
    </xf>
    <xf numFmtId="0" fontId="13" fillId="0" borderId="54" xfId="56" applyFont="1" applyBorder="1" applyAlignment="1">
      <alignment horizontal="left" vertical="center" wrapText="1"/>
    </xf>
    <xf numFmtId="2" fontId="13" fillId="0" borderId="54" xfId="56" applyNumberFormat="1" applyFont="1" applyBorder="1" applyAlignment="1">
      <alignment horizontal="center" vertical="center" wrapText="1"/>
    </xf>
    <xf numFmtId="1" fontId="13" fillId="0" borderId="23" xfId="56" applyNumberFormat="1" applyFont="1" applyBorder="1" applyAlignment="1">
      <alignment horizontal="center" vertical="center"/>
    </xf>
    <xf numFmtId="2" fontId="13" fillId="0" borderId="24" xfId="56" applyNumberFormat="1" applyFont="1" applyBorder="1" applyAlignment="1">
      <alignment vertical="center" wrapText="1"/>
    </xf>
    <xf numFmtId="2" fontId="13" fillId="0" borderId="24" xfId="56" applyNumberFormat="1" applyFont="1" applyBorder="1" applyAlignment="1">
      <alignment horizontal="center" vertical="center"/>
    </xf>
    <xf numFmtId="1" fontId="13" fillId="0" borderId="24" xfId="0" applyNumberFormat="1" applyFont="1" applyBorder="1" applyAlignment="1">
      <alignment horizontal="center" vertical="center" wrapText="1"/>
    </xf>
    <xf numFmtId="0" fontId="13" fillId="0" borderId="24" xfId="0" applyFont="1" applyBorder="1" applyAlignment="1">
      <alignment horizontal="center" vertical="center"/>
    </xf>
    <xf numFmtId="0" fontId="67" fillId="14" borderId="23" xfId="209" applyFont="1" applyFill="1" applyBorder="1" applyAlignment="1">
      <alignment horizontal="center" vertical="center" wrapText="1"/>
    </xf>
    <xf numFmtId="0" fontId="67" fillId="14" borderId="24" xfId="209" applyFont="1" applyFill="1" applyBorder="1" applyAlignment="1">
      <alignment horizontal="center" vertical="center" wrapText="1"/>
    </xf>
    <xf numFmtId="0" fontId="14" fillId="3" borderId="24" xfId="33" applyFont="1" applyFill="1" applyBorder="1" applyAlignment="1" applyProtection="1">
      <alignment vertical="center" wrapText="1"/>
      <protection locked="0"/>
    </xf>
    <xf numFmtId="0" fontId="67" fillId="14" borderId="24" xfId="209" applyFont="1" applyFill="1" applyBorder="1" applyAlignment="1">
      <alignment vertical="center" wrapText="1"/>
    </xf>
    <xf numFmtId="4" fontId="0" fillId="3" borderId="24" xfId="0" applyNumberFormat="1" applyFill="1" applyBorder="1" applyAlignment="1">
      <alignment horizontal="center" vertical="center" wrapText="1"/>
    </xf>
    <xf numFmtId="3" fontId="0" fillId="0" borderId="23" xfId="0" applyNumberFormat="1" applyBorder="1" applyAlignment="1">
      <alignment horizontal="center" vertical="center" wrapText="1"/>
    </xf>
    <xf numFmtId="49" fontId="68" fillId="3" borderId="24" xfId="0" applyNumberFormat="1" applyFont="1" applyFill="1" applyBorder="1" applyAlignment="1">
      <alignment horizontal="center" vertical="center"/>
    </xf>
    <xf numFmtId="2" fontId="69" fillId="3" borderId="24" xfId="56" applyNumberFormat="1" applyFont="1" applyFill="1" applyBorder="1" applyAlignment="1">
      <alignment vertical="center" wrapText="1"/>
    </xf>
    <xf numFmtId="2" fontId="68" fillId="3" borderId="24" xfId="56" applyNumberFormat="1" applyFont="1" applyFill="1" applyBorder="1" applyAlignment="1">
      <alignment horizontal="center" vertical="center" wrapText="1"/>
    </xf>
    <xf numFmtId="2" fontId="69" fillId="3" borderId="24" xfId="56" applyNumberFormat="1" applyFont="1" applyFill="1" applyBorder="1" applyAlignment="1">
      <alignment horizontal="center" vertical="center" wrapText="1"/>
    </xf>
    <xf numFmtId="2" fontId="69" fillId="3" borderId="24" xfId="56" applyNumberFormat="1" applyFont="1" applyFill="1" applyBorder="1" applyAlignment="1">
      <alignment horizontal="center" vertical="center"/>
    </xf>
    <xf numFmtId="49" fontId="70" fillId="3" borderId="24" xfId="0" applyNumberFormat="1" applyFont="1" applyFill="1" applyBorder="1" applyAlignment="1">
      <alignment horizontal="center" vertical="center"/>
    </xf>
    <xf numFmtId="0" fontId="69" fillId="3" borderId="24" xfId="0" applyFont="1" applyFill="1" applyBorder="1" applyAlignment="1">
      <alignment horizontal="center" vertical="center"/>
    </xf>
    <xf numFmtId="0" fontId="69" fillId="3" borderId="24" xfId="56" applyFont="1" applyFill="1" applyBorder="1" applyAlignment="1">
      <alignment horizontal="center"/>
    </xf>
    <xf numFmtId="2" fontId="23" fillId="3" borderId="54" xfId="56" applyNumberFormat="1" applyFont="1" applyFill="1" applyBorder="1" applyAlignment="1">
      <alignment vertical="center" wrapText="1"/>
    </xf>
    <xf numFmtId="2" fontId="23" fillId="3" borderId="54" xfId="56" applyNumberFormat="1" applyFont="1" applyFill="1" applyBorder="1" applyAlignment="1">
      <alignment horizontal="center" vertical="center" wrapText="1"/>
    </xf>
    <xf numFmtId="0" fontId="30" fillId="0" borderId="24" xfId="0" applyFont="1" applyBorder="1"/>
    <xf numFmtId="0" fontId="23" fillId="0" borderId="23" xfId="0" applyFont="1" applyBorder="1" applyAlignment="1">
      <alignment horizontal="center" vertical="center"/>
    </xf>
    <xf numFmtId="0" fontId="23" fillId="0" borderId="24" xfId="0" applyFont="1" applyBorder="1" applyAlignment="1">
      <alignment horizontal="left" vertical="center" wrapText="1"/>
    </xf>
    <xf numFmtId="0" fontId="23" fillId="0" borderId="24" xfId="0" applyFont="1" applyBorder="1" applyAlignment="1">
      <alignment horizontal="center" vertical="center"/>
    </xf>
    <xf numFmtId="0" fontId="23" fillId="0" borderId="24" xfId="0" applyFont="1" applyBorder="1" applyAlignment="1">
      <alignment horizontal="center" vertical="center" wrapText="1"/>
    </xf>
    <xf numFmtId="0" fontId="23" fillId="0" borderId="24" xfId="0" applyFont="1" applyBorder="1" applyAlignment="1">
      <alignment vertical="center" wrapText="1"/>
    </xf>
    <xf numFmtId="0" fontId="24" fillId="3" borderId="23" xfId="202" applyFont="1" applyFill="1" applyBorder="1"/>
    <xf numFmtId="0" fontId="30" fillId="0" borderId="24" xfId="0" applyFont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left" vertical="center" wrapText="1"/>
    </xf>
    <xf numFmtId="0" fontId="0" fillId="0" borderId="24" xfId="0" applyBorder="1" applyAlignment="1">
      <alignment horizontal="center" vertical="center" wrapText="1"/>
    </xf>
    <xf numFmtId="0" fontId="30" fillId="0" borderId="24" xfId="0" applyFont="1" applyBorder="1" applyAlignment="1">
      <alignment vertical="center"/>
    </xf>
    <xf numFmtId="0" fontId="0" fillId="0" borderId="24" xfId="44" applyFont="1" applyBorder="1" applyAlignment="1">
      <alignment horizontal="center" vertical="center"/>
    </xf>
    <xf numFmtId="0" fontId="23" fillId="0" borderId="24" xfId="44" applyFont="1" applyBorder="1" applyAlignment="1">
      <alignment horizontal="center" vertical="center"/>
    </xf>
    <xf numFmtId="0" fontId="21" fillId="0" borderId="23" xfId="0" applyFont="1" applyBorder="1" applyAlignment="1">
      <alignment vertical="center" wrapText="1"/>
    </xf>
    <xf numFmtId="0" fontId="21" fillId="0" borderId="24" xfId="0" applyFont="1" applyBorder="1" applyAlignment="1">
      <alignment vertical="center" wrapText="1"/>
    </xf>
    <xf numFmtId="0" fontId="0" fillId="0" borderId="24" xfId="0" applyBorder="1" applyAlignment="1">
      <alignment horizontal="left" wrapText="1"/>
    </xf>
    <xf numFmtId="0" fontId="23" fillId="0" borderId="24" xfId="0" applyFont="1" applyBorder="1" applyAlignment="1">
      <alignment horizontal="left" wrapText="1"/>
    </xf>
    <xf numFmtId="0" fontId="23" fillId="0" borderId="24" xfId="0" applyFont="1" applyBorder="1" applyAlignment="1">
      <alignment vertical="center"/>
    </xf>
    <xf numFmtId="0" fontId="0" fillId="0" borderId="24" xfId="0" applyBorder="1" applyAlignment="1">
      <alignment horizontal="center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4" fontId="0" fillId="0" borderId="24" xfId="0" applyNumberFormat="1" applyBorder="1" applyAlignment="1">
      <alignment horizontal="left" vertical="center" wrapText="1"/>
    </xf>
    <xf numFmtId="0" fontId="0" fillId="5" borderId="24" xfId="0" applyFill="1" applyBorder="1" applyAlignment="1">
      <alignment horizontal="left" vertical="center" wrapText="1"/>
    </xf>
    <xf numFmtId="0" fontId="21" fillId="0" borderId="24" xfId="0" applyFont="1" applyBorder="1" applyAlignment="1">
      <alignment horizontal="left"/>
    </xf>
    <xf numFmtId="4" fontId="0" fillId="0" borderId="24" xfId="0" applyNumberFormat="1" applyBorder="1" applyAlignment="1">
      <alignment horizontal="center" vertical="center" wrapText="1"/>
    </xf>
    <xf numFmtId="4" fontId="35" fillId="0" borderId="24" xfId="0" applyNumberFormat="1" applyFont="1" applyBorder="1" applyAlignment="1">
      <alignment horizontal="center" vertical="center" wrapText="1"/>
    </xf>
    <xf numFmtId="3" fontId="0" fillId="3" borderId="23" xfId="0" applyNumberForma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/>
    </xf>
    <xf numFmtId="49" fontId="13" fillId="0" borderId="24" xfId="56" applyNumberFormat="1" applyFont="1" applyBorder="1" applyAlignment="1">
      <alignment horizontal="left" vertical="center" wrapText="1"/>
    </xf>
    <xf numFmtId="49" fontId="22" fillId="0" borderId="24" xfId="56" applyNumberFormat="1" applyFont="1" applyBorder="1" applyAlignment="1">
      <alignment horizontal="center" vertical="center"/>
    </xf>
    <xf numFmtId="1" fontId="22" fillId="0" borderId="24" xfId="56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13" fillId="0" borderId="24" xfId="56" applyFont="1" applyBorder="1" applyAlignment="1">
      <alignment horizontal="left" vertical="center" wrapText="1"/>
    </xf>
    <xf numFmtId="49" fontId="13" fillId="0" borderId="24" xfId="56" applyNumberFormat="1" applyFont="1" applyBorder="1" applyAlignment="1">
      <alignment horizontal="left" vertical="center"/>
    </xf>
    <xf numFmtId="0" fontId="21" fillId="0" borderId="24" xfId="0" applyFont="1" applyBorder="1" applyAlignment="1">
      <alignment horizontal="left" wrapText="1"/>
    </xf>
    <xf numFmtId="0" fontId="22" fillId="0" borderId="24" xfId="56" applyFont="1" applyBorder="1" applyAlignment="1">
      <alignment horizontal="center" vertical="center"/>
    </xf>
    <xf numFmtId="0" fontId="22" fillId="3" borderId="24" xfId="56" applyFont="1" applyFill="1" applyBorder="1" applyAlignment="1">
      <alignment horizontal="center" vertical="center"/>
    </xf>
    <xf numFmtId="0" fontId="22" fillId="3" borderId="24" xfId="0" applyFont="1" applyFill="1" applyBorder="1" applyAlignment="1">
      <alignment horizontal="center" vertical="center"/>
    </xf>
    <xf numFmtId="0" fontId="0" fillId="3" borderId="23" xfId="0" applyFill="1" applyBorder="1" applyAlignment="1">
      <alignment horizontal="center" vertical="center"/>
    </xf>
    <xf numFmtId="0" fontId="21" fillId="3" borderId="24" xfId="0" applyFont="1" applyFill="1" applyBorder="1" applyAlignment="1">
      <alignment horizontal="left" wrapText="1"/>
    </xf>
    <xf numFmtId="0" fontId="22" fillId="0" borderId="24" xfId="56" applyFont="1" applyBorder="1" applyAlignment="1">
      <alignment horizontal="center" vertical="center" wrapText="1"/>
    </xf>
    <xf numFmtId="49" fontId="21" fillId="3" borderId="24" xfId="0" applyNumberFormat="1" applyFont="1" applyFill="1" applyBorder="1" applyAlignment="1">
      <alignment vertical="center" wrapText="1"/>
    </xf>
    <xf numFmtId="49" fontId="21" fillId="3" borderId="24" xfId="0" applyNumberFormat="1" applyFont="1" applyFill="1" applyBorder="1" applyAlignment="1">
      <alignment horizontal="center" vertical="center" wrapText="1"/>
    </xf>
    <xf numFmtId="0" fontId="71" fillId="0" borderId="24" xfId="34" applyFont="1" applyBorder="1" applyAlignment="1">
      <alignment vertical="top"/>
    </xf>
    <xf numFmtId="0" fontId="71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 vertical="center" wrapText="1"/>
    </xf>
    <xf numFmtId="0" fontId="28" fillId="0" borderId="24" xfId="0" applyFont="1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49" fontId="0" fillId="0" borderId="24" xfId="0" applyNumberFormat="1" applyBorder="1" applyAlignment="1">
      <alignment horizontal="left" vertical="top"/>
    </xf>
    <xf numFmtId="0" fontId="71" fillId="0" borderId="24" xfId="0" applyFont="1" applyBorder="1" applyAlignment="1">
      <alignment horizontal="left" vertical="center"/>
    </xf>
    <xf numFmtId="49" fontId="28" fillId="0" borderId="24" xfId="34" applyNumberFormat="1" applyFont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/>
    </xf>
    <xf numFmtId="49" fontId="0" fillId="3" borderId="24" xfId="209" applyNumberFormat="1" applyFont="1" applyFill="1" applyBorder="1" applyAlignment="1">
      <alignment horizontal="center" vertical="center"/>
    </xf>
    <xf numFmtId="0" fontId="0" fillId="3" borderId="24" xfId="0" applyFill="1" applyBorder="1" applyAlignment="1">
      <alignment horizontal="center" vertical="center" wrapText="1"/>
    </xf>
    <xf numFmtId="49" fontId="21" fillId="0" borderId="24" xfId="0" applyNumberFormat="1" applyFont="1" applyBorder="1" applyAlignment="1">
      <alignment vertical="center" wrapText="1"/>
    </xf>
    <xf numFmtId="49" fontId="21" fillId="0" borderId="24" xfId="0" applyNumberFormat="1" applyFont="1" applyBorder="1" applyAlignment="1">
      <alignment horizontal="center" vertical="center" wrapText="1"/>
    </xf>
    <xf numFmtId="49" fontId="0" fillId="0" borderId="24" xfId="34" applyNumberFormat="1" applyFont="1" applyBorder="1" applyAlignment="1">
      <alignment horizontal="left" vertical="center" wrapText="1"/>
    </xf>
    <xf numFmtId="49" fontId="0" fillId="0" borderId="24" xfId="34" applyNumberFormat="1" applyFont="1" applyBorder="1" applyAlignment="1">
      <alignment horizontal="center" vertical="center" wrapText="1"/>
    </xf>
    <xf numFmtId="49" fontId="0" fillId="0" borderId="24" xfId="0" applyNumberFormat="1" applyBorder="1" applyAlignment="1">
      <alignment horizontal="center" vertical="center" wrapText="1"/>
    </xf>
    <xf numFmtId="49" fontId="0" fillId="0" borderId="24" xfId="209" applyNumberFormat="1" applyFont="1" applyBorder="1" applyAlignment="1">
      <alignment horizontal="left" vertical="center" wrapText="1"/>
    </xf>
    <xf numFmtId="49" fontId="0" fillId="0" borderId="24" xfId="209" applyNumberFormat="1" applyFont="1" applyBorder="1" applyAlignment="1">
      <alignment horizontal="center" vertical="center" wrapText="1"/>
    </xf>
    <xf numFmtId="0" fontId="64" fillId="0" borderId="24" xfId="0" applyFont="1" applyBorder="1" applyAlignment="1">
      <alignment horizontal="center" vertical="top"/>
    </xf>
    <xf numFmtId="0" fontId="28" fillId="5" borderId="24" xfId="0" applyFont="1" applyFill="1" applyBorder="1" applyAlignment="1">
      <alignment horizontal="center" vertical="center"/>
    </xf>
    <xf numFmtId="0" fontId="28" fillId="5" borderId="2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top" wrapText="1"/>
    </xf>
    <xf numFmtId="49" fontId="0" fillId="0" borderId="24" xfId="0" applyNumberFormat="1" applyBorder="1" applyAlignment="1">
      <alignment vertical="center" wrapText="1"/>
    </xf>
    <xf numFmtId="3" fontId="0" fillId="3" borderId="23" xfId="0" applyNumberFormat="1" applyFill="1" applyBorder="1" applyAlignment="1">
      <alignment horizontal="left" vertical="center" wrapText="1"/>
    </xf>
    <xf numFmtId="49" fontId="21" fillId="3" borderId="24" xfId="0" applyNumberFormat="1" applyFont="1" applyFill="1" applyBorder="1" applyAlignment="1">
      <alignment horizontal="left" wrapText="1"/>
    </xf>
    <xf numFmtId="49" fontId="0" fillId="0" borderId="24" xfId="0" applyNumberFormat="1" applyBorder="1" applyAlignment="1">
      <alignment horizontal="center" wrapText="1"/>
    </xf>
    <xf numFmtId="49" fontId="0" fillId="0" borderId="24" xfId="0" applyNumberFormat="1" applyBorder="1" applyAlignment="1">
      <alignment horizontal="left" vertical="top" wrapText="1"/>
    </xf>
    <xf numFmtId="0" fontId="27" fillId="3" borderId="24" xfId="201" applyFont="1" applyFill="1" applyBorder="1" applyAlignment="1">
      <alignment horizontal="center" vertical="center" wrapText="1"/>
    </xf>
    <xf numFmtId="0" fontId="13" fillId="3" borderId="31" xfId="201" applyFont="1" applyFill="1" applyBorder="1" applyAlignment="1">
      <alignment horizontal="center" vertical="center" wrapText="1"/>
    </xf>
    <xf numFmtId="0" fontId="67" fillId="3" borderId="24" xfId="0" applyFont="1" applyFill="1" applyBorder="1"/>
    <xf numFmtId="0" fontId="41" fillId="3" borderId="24" xfId="0" applyFont="1" applyFill="1" applyBorder="1" applyAlignment="1">
      <alignment horizontal="left" wrapText="1"/>
    </xf>
    <xf numFmtId="0" fontId="13" fillId="0" borderId="24" xfId="0" applyFont="1" applyBorder="1" applyAlignment="1">
      <alignment horizontal="center"/>
    </xf>
    <xf numFmtId="0" fontId="13" fillId="0" borderId="24" xfId="0" applyFont="1" applyBorder="1" applyAlignment="1">
      <alignment wrapText="1"/>
    </xf>
    <xf numFmtId="0" fontId="13" fillId="0" borderId="24" xfId="0" applyFont="1" applyBorder="1"/>
    <xf numFmtId="0" fontId="13" fillId="0" borderId="24" xfId="0" applyFont="1" applyBorder="1" applyAlignment="1">
      <alignment horizontal="left" wrapText="1"/>
    </xf>
    <xf numFmtId="0" fontId="38" fillId="0" borderId="24" xfId="0" applyFont="1" applyBorder="1" applyAlignment="1">
      <alignment horizontal="left" wrapText="1"/>
    </xf>
    <xf numFmtId="0" fontId="13" fillId="0" borderId="24" xfId="0" applyFont="1" applyBorder="1" applyAlignment="1">
      <alignment vertical="center"/>
    </xf>
    <xf numFmtId="0" fontId="13" fillId="3" borderId="24" xfId="0" applyFont="1" applyFill="1" applyBorder="1" applyAlignment="1">
      <alignment horizontal="center"/>
    </xf>
    <xf numFmtId="0" fontId="41" fillId="3" borderId="24" xfId="0" applyFont="1" applyFill="1" applyBorder="1" applyAlignment="1">
      <alignment horizontal="left"/>
    </xf>
    <xf numFmtId="0" fontId="38" fillId="0" borderId="24" xfId="0" applyFont="1" applyBorder="1" applyAlignment="1">
      <alignment horizontal="center"/>
    </xf>
    <xf numFmtId="0" fontId="28" fillId="0" borderId="24" xfId="0" applyFont="1" applyBorder="1" applyAlignment="1">
      <alignment horizontal="left"/>
    </xf>
    <xf numFmtId="0" fontId="38" fillId="0" borderId="24" xfId="0" applyFont="1" applyBorder="1" applyAlignment="1">
      <alignment wrapText="1"/>
    </xf>
    <xf numFmtId="0" fontId="73" fillId="0" borderId="24" xfId="0" applyFont="1" applyBorder="1" applyAlignment="1">
      <alignment horizontal="left"/>
    </xf>
    <xf numFmtId="0" fontId="73" fillId="0" borderId="24" xfId="0" applyFont="1" applyBorder="1" applyAlignment="1">
      <alignment horizontal="left" vertical="center"/>
    </xf>
    <xf numFmtId="0" fontId="38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left" vertical="center" wrapText="1"/>
    </xf>
    <xf numFmtId="0" fontId="13" fillId="0" borderId="23" xfId="0" applyFont="1" applyBorder="1" applyAlignment="1">
      <alignment horizontal="center"/>
    </xf>
    <xf numFmtId="0" fontId="13" fillId="0" borderId="24" xfId="0" applyFont="1" applyBorder="1" applyAlignment="1">
      <alignment horizontal="left" vertical="center"/>
    </xf>
    <xf numFmtId="0" fontId="28" fillId="0" borderId="24" xfId="0" applyFont="1" applyBorder="1" applyAlignment="1">
      <alignment horizontal="left" wrapText="1"/>
    </xf>
    <xf numFmtId="0" fontId="38" fillId="0" borderId="24" xfId="0" applyFont="1" applyBorder="1" applyAlignment="1">
      <alignment vertical="center" wrapText="1"/>
    </xf>
    <xf numFmtId="0" fontId="38" fillId="0" borderId="24" xfId="0" applyFont="1" applyBorder="1" applyAlignment="1">
      <alignment vertical="center"/>
    </xf>
    <xf numFmtId="0" fontId="38" fillId="0" borderId="24" xfId="0" applyFont="1" applyBorder="1" applyAlignment="1">
      <alignment horizontal="center" vertical="center" wrapText="1"/>
    </xf>
    <xf numFmtId="0" fontId="23" fillId="0" borderId="56" xfId="202" applyFont="1" applyBorder="1" applyAlignment="1">
      <alignment horizontal="center" vertical="center"/>
    </xf>
    <xf numFmtId="2" fontId="23" fillId="3" borderId="54" xfId="56" applyNumberFormat="1" applyFont="1" applyFill="1" applyBorder="1" applyAlignment="1">
      <alignment horizontal="center" vertical="center"/>
    </xf>
    <xf numFmtId="0" fontId="23" fillId="3" borderId="24" xfId="202" applyFont="1" applyFill="1" applyBorder="1"/>
    <xf numFmtId="0" fontId="24" fillId="3" borderId="24" xfId="202" applyFont="1" applyFill="1" applyBorder="1"/>
    <xf numFmtId="0" fontId="15" fillId="3" borderId="24" xfId="202" applyFont="1" applyFill="1" applyBorder="1"/>
    <xf numFmtId="0" fontId="23" fillId="0" borderId="23" xfId="202" applyFont="1" applyBorder="1" applyAlignment="1">
      <alignment horizontal="center" vertical="center"/>
    </xf>
    <xf numFmtId="0" fontId="24" fillId="0" borderId="24" xfId="202" applyFont="1" applyBorder="1"/>
    <xf numFmtId="0" fontId="38" fillId="0" borderId="24" xfId="0" applyFont="1" applyBorder="1"/>
    <xf numFmtId="0" fontId="23" fillId="3" borderId="23" xfId="202" applyFont="1" applyFill="1" applyBorder="1" applyAlignment="1">
      <alignment horizontal="center" vertical="center"/>
    </xf>
    <xf numFmtId="0" fontId="37" fillId="0" borderId="24" xfId="0" applyFont="1" applyBorder="1" applyAlignment="1">
      <alignment horizontal="center" vertical="center"/>
    </xf>
    <xf numFmtId="0" fontId="28" fillId="0" borderId="24" xfId="0" applyFont="1" applyBorder="1" applyAlignment="1">
      <alignment wrapText="1"/>
    </xf>
    <xf numFmtId="0" fontId="37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left" vertical="center"/>
    </xf>
    <xf numFmtId="0" fontId="24" fillId="3" borderId="24" xfId="202" applyFont="1" applyFill="1" applyBorder="1" applyAlignment="1">
      <alignment horizontal="left"/>
    </xf>
    <xf numFmtId="3" fontId="0" fillId="0" borderId="24" xfId="0" applyNumberFormat="1" applyBorder="1" applyAlignment="1">
      <alignment horizontal="center" vertical="center" wrapText="1"/>
    </xf>
    <xf numFmtId="4" fontId="21" fillId="0" borderId="24" xfId="0" applyNumberFormat="1" applyFont="1" applyBorder="1" applyAlignment="1">
      <alignment horizontal="left" vertical="center" wrapText="1"/>
    </xf>
    <xf numFmtId="0" fontId="1" fillId="3" borderId="28" xfId="34" applyFont="1" applyFill="1" applyBorder="1" applyAlignment="1" applyProtection="1">
      <alignment vertical="center" wrapText="1"/>
      <protection locked="0"/>
    </xf>
    <xf numFmtId="0" fontId="13" fillId="3" borderId="28" xfId="50" applyFont="1" applyFill="1" applyBorder="1" applyAlignment="1">
      <alignment horizontal="left" vertical="center" wrapText="1"/>
    </xf>
    <xf numFmtId="0" fontId="13" fillId="3" borderId="28" xfId="50" applyFont="1" applyFill="1" applyBorder="1" applyAlignment="1">
      <alignment horizontal="center"/>
    </xf>
    <xf numFmtId="3" fontId="1" fillId="0" borderId="25" xfId="203" applyNumberFormat="1" applyBorder="1" applyAlignment="1">
      <alignment horizontal="center" vertical="center" wrapText="1"/>
    </xf>
    <xf numFmtId="4" fontId="1" fillId="3" borderId="43" xfId="203" applyNumberFormat="1" applyFill="1" applyBorder="1" applyAlignment="1">
      <alignment horizontal="center" vertical="center" wrapText="1"/>
    </xf>
    <xf numFmtId="4" fontId="1" fillId="0" borderId="43" xfId="203" applyNumberFormat="1" applyBorder="1" applyAlignment="1">
      <alignment horizontal="center" vertical="center" wrapText="1"/>
    </xf>
    <xf numFmtId="2" fontId="23" fillId="3" borderId="49" xfId="202" applyNumberFormat="1" applyFont="1" applyFill="1" applyBorder="1" applyAlignment="1">
      <alignment horizontal="center" vertical="center"/>
    </xf>
    <xf numFmtId="0" fontId="13" fillId="3" borderId="43" xfId="0" applyFont="1" applyFill="1" applyBorder="1" applyAlignment="1">
      <alignment horizontal="center" vertical="center" wrapText="1"/>
    </xf>
    <xf numFmtId="0" fontId="23" fillId="0" borderId="60" xfId="48" applyFont="1" applyBorder="1" applyAlignment="1">
      <alignment horizontal="center" vertical="center"/>
    </xf>
    <xf numFmtId="0" fontId="27" fillId="0" borderId="27" xfId="0" applyFont="1" applyBorder="1" applyAlignment="1">
      <alignment horizontal="center" vertical="center" wrapText="1"/>
    </xf>
    <xf numFmtId="0" fontId="22" fillId="3" borderId="40" xfId="34" applyFont="1" applyFill="1" applyBorder="1" applyAlignment="1" applyProtection="1">
      <alignment horizontal="center" vertical="center"/>
      <protection locked="0"/>
    </xf>
    <xf numFmtId="3" fontId="1" fillId="3" borderId="25" xfId="203" applyNumberFormat="1" applyFill="1" applyBorder="1" applyAlignment="1">
      <alignment horizontal="center" vertical="center" wrapText="1"/>
    </xf>
    <xf numFmtId="4" fontId="0" fillId="3" borderId="43" xfId="0" applyNumberFormat="1" applyFill="1" applyBorder="1" applyAlignment="1">
      <alignment horizontal="center" vertical="center" shrinkToFit="1"/>
    </xf>
    <xf numFmtId="3" fontId="6" fillId="0" borderId="25" xfId="51" applyNumberFormat="1" applyBorder="1" applyAlignment="1">
      <alignment horizontal="center" vertical="center" wrapText="1"/>
    </xf>
    <xf numFmtId="4" fontId="6" fillId="3" borderId="43" xfId="51" applyNumberFormat="1" applyFill="1" applyBorder="1" applyAlignment="1">
      <alignment horizontal="center" vertical="center" wrapText="1"/>
    </xf>
    <xf numFmtId="0" fontId="23" fillId="0" borderId="56" xfId="84" applyFont="1" applyBorder="1" applyAlignment="1">
      <alignment horizontal="center" vertical="center"/>
    </xf>
    <xf numFmtId="0" fontId="27" fillId="0" borderId="61" xfId="0" applyFont="1" applyBorder="1" applyAlignment="1">
      <alignment horizontal="center" vertical="center" wrapText="1"/>
    </xf>
    <xf numFmtId="0" fontId="14" fillId="2" borderId="62" xfId="33" applyFont="1" applyFill="1" applyBorder="1" applyAlignment="1" applyProtection="1">
      <alignment vertical="center" wrapText="1"/>
      <protection locked="0"/>
    </xf>
    <xf numFmtId="0" fontId="22" fillId="0" borderId="32" xfId="34" applyFont="1" applyBorder="1" applyAlignment="1" applyProtection="1">
      <alignment horizontal="center" vertical="center"/>
      <protection locked="0"/>
    </xf>
    <xf numFmtId="0" fontId="22" fillId="3" borderId="63" xfId="34" applyFont="1" applyFill="1" applyBorder="1" applyAlignment="1" applyProtection="1">
      <alignment horizontal="center" vertical="center"/>
      <protection locked="0"/>
    </xf>
    <xf numFmtId="3" fontId="1" fillId="0" borderId="60" xfId="203" applyNumberFormat="1" applyBorder="1" applyAlignment="1">
      <alignment horizontal="center" vertical="center" wrapText="1"/>
    </xf>
    <xf numFmtId="4" fontId="1" fillId="0" borderId="27" xfId="203" applyNumberFormat="1" applyBorder="1" applyAlignment="1">
      <alignment horizontal="center" vertical="center" wrapText="1"/>
    </xf>
    <xf numFmtId="4" fontId="1" fillId="0" borderId="27" xfId="203" applyNumberFormat="1" applyBorder="1" applyAlignment="1">
      <alignment horizontal="left" vertical="center" wrapText="1"/>
    </xf>
    <xf numFmtId="4" fontId="1" fillId="3" borderId="64" xfId="203" applyNumberFormat="1" applyFill="1" applyBorder="1" applyAlignment="1">
      <alignment horizontal="center" vertical="center" wrapText="1"/>
    </xf>
    <xf numFmtId="2" fontId="0" fillId="0" borderId="43" xfId="34" applyNumberFormat="1" applyFont="1" applyBorder="1" applyAlignment="1" applyProtection="1">
      <alignment horizontal="center" vertical="center"/>
      <protection locked="0"/>
    </xf>
    <xf numFmtId="2" fontId="22" fillId="0" borderId="43" xfId="34" applyNumberFormat="1" applyFont="1" applyBorder="1" applyAlignment="1" applyProtection="1">
      <alignment horizontal="center" vertical="center"/>
      <protection locked="0"/>
    </xf>
    <xf numFmtId="169" fontId="0" fillId="0" borderId="43" xfId="19" applyNumberFormat="1" applyFont="1" applyBorder="1" applyAlignment="1" applyProtection="1">
      <alignment horizontal="center" vertical="center"/>
      <protection locked="0"/>
    </xf>
    <xf numFmtId="170" fontId="0" fillId="0" borderId="43" xfId="0" applyNumberFormat="1" applyBorder="1" applyAlignment="1">
      <alignment horizontal="center" vertical="center" shrinkToFit="1"/>
    </xf>
    <xf numFmtId="2" fontId="0" fillId="0" borderId="43" xfId="201" applyNumberFormat="1" applyFont="1" applyBorder="1" applyAlignment="1">
      <alignment horizontal="center" vertical="center"/>
    </xf>
    <xf numFmtId="0" fontId="25" fillId="0" borderId="0" xfId="36" applyFont="1" applyAlignment="1">
      <alignment horizontal="center" vertical="center"/>
    </xf>
    <xf numFmtId="0" fontId="16" fillId="0" borderId="0" xfId="36" applyFont="1" applyAlignment="1">
      <alignment horizontal="right" vertical="center" wrapText="1"/>
    </xf>
    <xf numFmtId="3" fontId="0" fillId="0" borderId="25" xfId="0" applyNumberFormat="1" applyBorder="1" applyAlignment="1">
      <alignment horizontal="center" vertical="center" wrapText="1"/>
    </xf>
    <xf numFmtId="4" fontId="35" fillId="3" borderId="43" xfId="0" applyNumberFormat="1" applyFont="1" applyFill="1" applyBorder="1" applyAlignment="1">
      <alignment horizontal="center" vertical="center" wrapText="1"/>
    </xf>
    <xf numFmtId="2" fontId="23" fillId="3" borderId="49" xfId="36" applyNumberFormat="1" applyFont="1" applyFill="1" applyBorder="1" applyAlignment="1">
      <alignment horizontal="center" vertical="center"/>
    </xf>
    <xf numFmtId="4" fontId="35" fillId="0" borderId="43" xfId="0" applyNumberFormat="1" applyFont="1" applyBorder="1" applyAlignment="1">
      <alignment horizontal="center" vertical="center" wrapText="1"/>
    </xf>
    <xf numFmtId="171" fontId="35" fillId="0" borderId="43" xfId="203" applyNumberFormat="1" applyFont="1" applyBorder="1" applyAlignment="1">
      <alignment horizontal="center" vertical="center" wrapText="1"/>
    </xf>
    <xf numFmtId="4" fontId="35" fillId="0" borderId="43" xfId="203" applyNumberFormat="1" applyFont="1" applyBorder="1" applyAlignment="1">
      <alignment horizontal="center" vertical="center" wrapText="1"/>
    </xf>
    <xf numFmtId="4" fontId="13" fillId="0" borderId="46" xfId="203" applyNumberFormat="1" applyFont="1" applyBorder="1" applyAlignment="1">
      <alignment horizontal="center" vertical="center" wrapText="1"/>
    </xf>
    <xf numFmtId="171" fontId="1" fillId="0" borderId="43" xfId="203" applyNumberFormat="1" applyBorder="1" applyAlignment="1">
      <alignment horizontal="center" vertical="center" wrapText="1"/>
    </xf>
    <xf numFmtId="0" fontId="23" fillId="0" borderId="65" xfId="48" applyFont="1" applyBorder="1" applyAlignment="1">
      <alignment horizontal="center" vertical="center"/>
    </xf>
    <xf numFmtId="2" fontId="23" fillId="0" borderId="64" xfId="48" applyNumberFormat="1" applyFont="1" applyBorder="1" applyAlignment="1">
      <alignment horizontal="center" vertical="center"/>
    </xf>
    <xf numFmtId="2" fontId="13" fillId="3" borderId="43" xfId="50" applyNumberFormat="1" applyFont="1" applyFill="1" applyBorder="1" applyAlignment="1">
      <alignment horizontal="center" vertical="center" wrapText="1"/>
    </xf>
    <xf numFmtId="2" fontId="13" fillId="3" borderId="66" xfId="34" applyNumberFormat="1" applyFont="1" applyFill="1" applyBorder="1" applyAlignment="1" applyProtection="1">
      <alignment horizontal="center" vertical="center"/>
      <protection locked="0"/>
    </xf>
    <xf numFmtId="2" fontId="13" fillId="3" borderId="59" xfId="34" applyNumberFormat="1" applyFont="1" applyFill="1" applyBorder="1" applyAlignment="1" applyProtection="1">
      <alignment horizontal="center" vertical="center"/>
      <protection locked="0"/>
    </xf>
    <xf numFmtId="4" fontId="23" fillId="3" borderId="66" xfId="203" applyNumberFormat="1" applyFont="1" applyFill="1" applyBorder="1" applyAlignment="1">
      <alignment horizontal="center" vertical="center" wrapText="1"/>
    </xf>
    <xf numFmtId="169" fontId="38" fillId="0" borderId="28" xfId="199" applyNumberFormat="1" applyFont="1" applyBorder="1" applyAlignment="1">
      <alignment horizontal="center" vertical="center"/>
    </xf>
    <xf numFmtId="2" fontId="0" fillId="0" borderId="28" xfId="34" applyNumberFormat="1" applyFont="1" applyBorder="1" applyAlignment="1" applyProtection="1">
      <alignment horizontal="center" vertical="center"/>
      <protection locked="0"/>
    </xf>
    <xf numFmtId="2" fontId="0" fillId="0" borderId="24" xfId="34" applyNumberFormat="1" applyFont="1" applyBorder="1" applyAlignment="1" applyProtection="1">
      <alignment horizontal="center" vertical="center"/>
      <protection locked="0"/>
    </xf>
    <xf numFmtId="2" fontId="13" fillId="3" borderId="43" xfId="34" applyNumberFormat="1" applyFont="1" applyFill="1" applyBorder="1" applyAlignment="1" applyProtection="1">
      <alignment horizontal="center" vertical="center"/>
      <protection locked="0"/>
    </xf>
    <xf numFmtId="0" fontId="23" fillId="3" borderId="20" xfId="36" applyFont="1" applyFill="1" applyBorder="1" applyAlignment="1">
      <alignment horizontal="center" vertical="center"/>
    </xf>
    <xf numFmtId="0" fontId="41" fillId="3" borderId="46" xfId="0" applyFont="1" applyFill="1" applyBorder="1" applyAlignment="1">
      <alignment horizontal="left" wrapText="1"/>
    </xf>
    <xf numFmtId="0" fontId="13" fillId="0" borderId="46" xfId="0" applyFont="1" applyBorder="1" applyAlignment="1">
      <alignment horizontal="center"/>
    </xf>
    <xf numFmtId="0" fontId="13" fillId="0" borderId="46" xfId="0" applyFont="1" applyBorder="1" applyAlignment="1">
      <alignment horizontal="center" vertical="center"/>
    </xf>
    <xf numFmtId="0" fontId="41" fillId="3" borderId="46" xfId="0" applyFont="1" applyFill="1" applyBorder="1" applyAlignment="1">
      <alignment horizontal="left"/>
    </xf>
    <xf numFmtId="3" fontId="38" fillId="0" borderId="46" xfId="0" applyNumberFormat="1" applyFont="1" applyBorder="1" applyAlignment="1">
      <alignment horizontal="center"/>
    </xf>
    <xf numFmtId="3" fontId="38" fillId="4" borderId="46" xfId="0" applyNumberFormat="1" applyFont="1" applyFill="1" applyBorder="1" applyAlignment="1">
      <alignment horizontal="center"/>
    </xf>
    <xf numFmtId="3" fontId="38" fillId="4" borderId="46" xfId="0" applyNumberFormat="1" applyFont="1" applyFill="1" applyBorder="1" applyAlignment="1">
      <alignment horizontal="center" vertical="center"/>
    </xf>
    <xf numFmtId="0" fontId="38" fillId="0" borderId="46" xfId="0" applyFont="1" applyBorder="1" applyAlignment="1">
      <alignment horizontal="center"/>
    </xf>
    <xf numFmtId="0" fontId="38" fillId="0" borderId="46" xfId="0" applyFont="1" applyBorder="1" applyAlignment="1">
      <alignment horizontal="center" vertical="center"/>
    </xf>
    <xf numFmtId="0" fontId="23" fillId="0" borderId="0" xfId="202" applyFont="1"/>
    <xf numFmtId="0" fontId="13" fillId="3" borderId="48" xfId="34" applyFont="1" applyFill="1" applyBorder="1" applyAlignment="1" applyProtection="1">
      <alignment horizontal="center" vertical="center"/>
      <protection locked="0"/>
    </xf>
    <xf numFmtId="1" fontId="13" fillId="3" borderId="53" xfId="56" applyNumberFormat="1" applyFont="1" applyFill="1" applyBorder="1" applyAlignment="1">
      <alignment horizontal="center" vertical="center"/>
    </xf>
    <xf numFmtId="0" fontId="13" fillId="0" borderId="55" xfId="0" applyFont="1" applyBorder="1" applyAlignment="1">
      <alignment horizontal="center" vertical="center"/>
    </xf>
    <xf numFmtId="0" fontId="13" fillId="0" borderId="0" xfId="202" applyFont="1"/>
    <xf numFmtId="0" fontId="13" fillId="3" borderId="55" xfId="0" applyFont="1" applyFill="1" applyBorder="1" applyAlignment="1">
      <alignment horizontal="center" vertical="center"/>
    </xf>
    <xf numFmtId="1" fontId="13" fillId="3" borderId="55" xfId="56" applyNumberFormat="1" applyFont="1" applyFill="1" applyBorder="1" applyAlignment="1">
      <alignment horizontal="center"/>
    </xf>
    <xf numFmtId="1" fontId="13" fillId="3" borderId="55" xfId="0" applyNumberFormat="1" applyFont="1" applyFill="1" applyBorder="1" applyAlignment="1">
      <alignment horizontal="center" vertical="center" wrapText="1"/>
    </xf>
    <xf numFmtId="2" fontId="66" fillId="0" borderId="68" xfId="56" applyNumberFormat="1" applyFont="1" applyBorder="1" applyAlignment="1">
      <alignment vertical="center" wrapText="1"/>
    </xf>
    <xf numFmtId="1" fontId="23" fillId="0" borderId="53" xfId="56" applyNumberFormat="1" applyFont="1" applyBorder="1" applyAlignment="1">
      <alignment horizontal="center" vertical="center"/>
    </xf>
    <xf numFmtId="1" fontId="23" fillId="0" borderId="55" xfId="56" applyNumberFormat="1" applyFont="1" applyBorder="1" applyAlignment="1">
      <alignment horizontal="center" vertical="center"/>
    </xf>
    <xf numFmtId="1" fontId="23" fillId="3" borderId="53" xfId="56" applyNumberFormat="1" applyFont="1" applyFill="1" applyBorder="1" applyAlignment="1">
      <alignment horizontal="center" vertical="center"/>
    </xf>
    <xf numFmtId="1" fontId="13" fillId="0" borderId="55" xfId="56" applyNumberFormat="1" applyFont="1" applyBorder="1" applyAlignment="1">
      <alignment horizontal="center"/>
    </xf>
    <xf numFmtId="1" fontId="13" fillId="0" borderId="55" xfId="0" applyNumberFormat="1" applyFont="1" applyBorder="1" applyAlignment="1">
      <alignment horizontal="center" vertical="center" wrapText="1"/>
    </xf>
    <xf numFmtId="0" fontId="25" fillId="0" borderId="0" xfId="202" applyFont="1" applyAlignment="1">
      <alignment horizontal="center" vertical="center"/>
    </xf>
    <xf numFmtId="0" fontId="16" fillId="0" borderId="0" xfId="202" applyFont="1" applyAlignment="1">
      <alignment horizontal="right" vertical="center" wrapText="1"/>
    </xf>
    <xf numFmtId="0" fontId="13" fillId="3" borderId="40" xfId="34" applyFont="1" applyFill="1" applyBorder="1" applyAlignment="1" applyProtection="1">
      <alignment horizontal="center" vertical="center"/>
      <protection locked="0"/>
    </xf>
    <xf numFmtId="4" fontId="35" fillId="3" borderId="46" xfId="0" applyNumberFormat="1" applyFont="1" applyFill="1" applyBorder="1" applyAlignment="1">
      <alignment horizontal="center" vertical="center" wrapText="1"/>
    </xf>
    <xf numFmtId="1" fontId="69" fillId="3" borderId="46" xfId="0" applyNumberFormat="1" applyFont="1" applyFill="1" applyBorder="1" applyAlignment="1">
      <alignment horizontal="center" vertical="center" wrapText="1"/>
    </xf>
    <xf numFmtId="0" fontId="69" fillId="3" borderId="46" xfId="0" applyFont="1" applyFill="1" applyBorder="1" applyAlignment="1">
      <alignment horizontal="center" vertical="center"/>
    </xf>
    <xf numFmtId="0" fontId="23" fillId="0" borderId="50" xfId="148" applyFont="1" applyBorder="1" applyAlignment="1">
      <alignment horizontal="center" vertical="center"/>
    </xf>
    <xf numFmtId="0" fontId="23" fillId="0" borderId="51" xfId="148" applyFont="1" applyBorder="1" applyAlignment="1">
      <alignment horizontal="center" vertical="center"/>
    </xf>
    <xf numFmtId="0" fontId="22" fillId="3" borderId="51" xfId="34" applyFont="1" applyFill="1" applyBorder="1" applyAlignment="1" applyProtection="1">
      <alignment horizontal="center" vertical="center"/>
      <protection locked="0"/>
    </xf>
    <xf numFmtId="2" fontId="23" fillId="3" borderId="52" xfId="148" applyNumberFormat="1" applyFont="1" applyFill="1" applyBorder="1" applyAlignment="1">
      <alignment horizontal="center" vertical="center"/>
    </xf>
    <xf numFmtId="0" fontId="0" fillId="3" borderId="46" xfId="0" applyFill="1" applyBorder="1" applyAlignment="1">
      <alignment horizontal="center" vertical="center" wrapText="1"/>
    </xf>
    <xf numFmtId="0" fontId="23" fillId="3" borderId="46" xfId="206" applyFont="1" applyFill="1" applyBorder="1" applyAlignment="1">
      <alignment horizontal="center" vertical="center"/>
    </xf>
    <xf numFmtId="0" fontId="28" fillId="3" borderId="46" xfId="0" applyFont="1" applyFill="1" applyBorder="1" applyAlignment="1">
      <alignment horizontal="center" vertical="center" wrapText="1"/>
    </xf>
    <xf numFmtId="0" fontId="28" fillId="3" borderId="46" xfId="0" applyFont="1" applyFill="1" applyBorder="1" applyAlignment="1">
      <alignment horizontal="center" vertical="center"/>
    </xf>
    <xf numFmtId="0" fontId="28" fillId="0" borderId="46" xfId="0" applyFont="1" applyBorder="1" applyAlignment="1">
      <alignment horizontal="center" vertical="center"/>
    </xf>
    <xf numFmtId="0" fontId="30" fillId="0" borderId="46" xfId="0" applyFont="1" applyBorder="1"/>
    <xf numFmtId="0" fontId="23" fillId="0" borderId="46" xfId="0" applyFont="1" applyBorder="1" applyAlignment="1">
      <alignment horizontal="center" vertical="center"/>
    </xf>
    <xf numFmtId="0" fontId="30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 wrapText="1"/>
    </xf>
    <xf numFmtId="0" fontId="23" fillId="0" borderId="46" xfId="0" applyFont="1" applyBorder="1" applyAlignment="1">
      <alignment horizontal="center" vertical="center" wrapText="1"/>
    </xf>
    <xf numFmtId="0" fontId="0" fillId="0" borderId="46" xfId="0" applyBorder="1" applyAlignment="1">
      <alignment horizontal="center" vertical="center"/>
    </xf>
    <xf numFmtId="0" fontId="24" fillId="0" borderId="0" xfId="36" applyFont="1" applyAlignment="1">
      <alignment wrapText="1"/>
    </xf>
    <xf numFmtId="0" fontId="30" fillId="0" borderId="46" xfId="0" applyFont="1" applyBorder="1" applyAlignment="1">
      <alignment vertical="center"/>
    </xf>
    <xf numFmtId="0" fontId="21" fillId="0" borderId="46" xfId="0" applyFont="1" applyBorder="1" applyAlignment="1">
      <alignment horizontal="center" vertical="center" wrapText="1"/>
    </xf>
    <xf numFmtId="3" fontId="38" fillId="0" borderId="46" xfId="0" applyNumberFormat="1" applyFont="1" applyBorder="1" applyAlignment="1">
      <alignment horizontal="center" vertical="center"/>
    </xf>
    <xf numFmtId="0" fontId="41" fillId="3" borderId="46" xfId="0" applyFont="1" applyFill="1" applyBorder="1" applyAlignment="1">
      <alignment horizontal="center" vertical="center" wrapText="1"/>
    </xf>
    <xf numFmtId="0" fontId="38" fillId="0" borderId="23" xfId="0" applyFont="1" applyBorder="1" applyAlignment="1">
      <alignment horizontal="center"/>
    </xf>
    <xf numFmtId="0" fontId="37" fillId="0" borderId="46" xfId="0" applyFont="1" applyBorder="1" applyAlignment="1">
      <alignment horizontal="center" vertical="center"/>
    </xf>
    <xf numFmtId="0" fontId="38" fillId="3" borderId="46" xfId="0" applyFont="1" applyFill="1" applyBorder="1" applyAlignment="1">
      <alignment horizontal="center" vertical="center"/>
    </xf>
    <xf numFmtId="49" fontId="21" fillId="3" borderId="46" xfId="0" applyNumberFormat="1" applyFont="1" applyFill="1" applyBorder="1" applyAlignment="1">
      <alignment horizontal="center" vertical="center" wrapText="1"/>
    </xf>
    <xf numFmtId="0" fontId="71" fillId="0" borderId="46" xfId="0" applyFont="1" applyBorder="1" applyAlignment="1">
      <alignment horizontal="center" vertical="center" wrapText="1"/>
    </xf>
    <xf numFmtId="0" fontId="28" fillId="0" borderId="46" xfId="0" applyFont="1" applyBorder="1" applyAlignment="1">
      <alignment horizontal="center" vertical="center" wrapText="1"/>
    </xf>
    <xf numFmtId="49" fontId="0" fillId="0" borderId="46" xfId="0" applyNumberFormat="1" applyBorder="1" applyAlignment="1">
      <alignment horizontal="center" vertical="center" wrapText="1"/>
    </xf>
    <xf numFmtId="0" fontId="28" fillId="5" borderId="46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1" fontId="0" fillId="0" borderId="46" xfId="0" applyNumberFormat="1" applyBorder="1" applyAlignment="1">
      <alignment horizontal="center" vertical="center" wrapText="1"/>
    </xf>
    <xf numFmtId="169" fontId="0" fillId="0" borderId="46" xfId="0" applyNumberFormat="1" applyBorder="1" applyAlignment="1">
      <alignment horizontal="center" vertical="center" wrapText="1"/>
    </xf>
    <xf numFmtId="49" fontId="0" fillId="3" borderId="46" xfId="0" applyNumberFormat="1" applyFill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center" wrapText="1"/>
    </xf>
    <xf numFmtId="0" fontId="46" fillId="3" borderId="24" xfId="202" applyFont="1" applyFill="1" applyBorder="1"/>
    <xf numFmtId="0" fontId="22" fillId="0" borderId="24" xfId="0" applyFont="1" applyBorder="1" applyAlignment="1">
      <alignment horizontal="left" vertical="center" wrapText="1"/>
    </xf>
    <xf numFmtId="0" fontId="22" fillId="0" borderId="24" xfId="0" applyFont="1" applyBorder="1" applyAlignment="1">
      <alignment horizontal="center" vertical="center" wrapText="1"/>
    </xf>
    <xf numFmtId="0" fontId="22" fillId="0" borderId="23" xfId="0" applyFont="1" applyBorder="1" applyAlignment="1">
      <alignment horizontal="center" vertical="top"/>
    </xf>
    <xf numFmtId="0" fontId="22" fillId="0" borderId="24" xfId="0" applyFont="1" applyBorder="1" applyAlignment="1">
      <alignment horizontal="center" vertical="top"/>
    </xf>
    <xf numFmtId="0" fontId="22" fillId="0" borderId="24" xfId="0" applyFont="1" applyBorder="1" applyAlignment="1">
      <alignment horizontal="left" wrapText="1"/>
    </xf>
    <xf numFmtId="0" fontId="22" fillId="0" borderId="24" xfId="0" applyFont="1" applyBorder="1" applyAlignment="1">
      <alignment horizontal="left" vertical="center"/>
    </xf>
    <xf numFmtId="0" fontId="46" fillId="3" borderId="4" xfId="202" applyFont="1" applyFill="1" applyBorder="1" applyAlignment="1">
      <alignment horizontal="center" vertical="center"/>
    </xf>
    <xf numFmtId="0" fontId="46" fillId="3" borderId="5" xfId="202" applyFont="1" applyFill="1" applyBorder="1" applyAlignment="1">
      <alignment horizontal="center" vertical="center"/>
    </xf>
    <xf numFmtId="2" fontId="46" fillId="3" borderId="13" xfId="202" applyNumberFormat="1" applyFont="1" applyFill="1" applyBorder="1" applyAlignment="1">
      <alignment horizontal="center" vertical="center"/>
    </xf>
    <xf numFmtId="0" fontId="78" fillId="0" borderId="2" xfId="202" applyFont="1" applyBorder="1" applyAlignment="1">
      <alignment horizontal="center" vertical="center"/>
    </xf>
    <xf numFmtId="0" fontId="36" fillId="0" borderId="2" xfId="202" applyFont="1" applyBorder="1" applyAlignment="1">
      <alignment horizontal="right" vertical="center" wrapText="1"/>
    </xf>
    <xf numFmtId="0" fontId="36" fillId="0" borderId="11" xfId="202" applyFont="1" applyBorder="1" applyAlignment="1">
      <alignment horizontal="right" vertical="center" wrapText="1"/>
    </xf>
    <xf numFmtId="0" fontId="23" fillId="15" borderId="24" xfId="0" applyFont="1" applyFill="1" applyBorder="1" applyAlignment="1">
      <alignment horizontal="left" vertical="center" wrapText="1"/>
    </xf>
    <xf numFmtId="49" fontId="23" fillId="15" borderId="24" xfId="0" applyNumberFormat="1" applyFont="1" applyFill="1" applyBorder="1" applyAlignment="1">
      <alignment horizontal="center" vertical="center" wrapText="1"/>
    </xf>
    <xf numFmtId="1" fontId="23" fillId="15" borderId="46" xfId="0" applyNumberFormat="1" applyFont="1" applyFill="1" applyBorder="1" applyAlignment="1">
      <alignment horizontal="center" vertical="center" wrapText="1"/>
    </xf>
    <xf numFmtId="0" fontId="23" fillId="3" borderId="24" xfId="0" applyFont="1" applyFill="1" applyBorder="1" applyAlignment="1">
      <alignment horizontal="right" vertical="center" wrapText="1"/>
    </xf>
    <xf numFmtId="49" fontId="23" fillId="3" borderId="24" xfId="0" applyNumberFormat="1" applyFont="1" applyFill="1" applyBorder="1" applyAlignment="1">
      <alignment horizontal="center" vertical="center" wrapText="1"/>
    </xf>
    <xf numFmtId="1" fontId="23" fillId="3" borderId="46" xfId="0" applyNumberFormat="1" applyFont="1" applyFill="1" applyBorder="1" applyAlignment="1">
      <alignment horizontal="center" vertical="center" wrapText="1"/>
    </xf>
    <xf numFmtId="169" fontId="23" fillId="3" borderId="46" xfId="0" applyNumberFormat="1" applyFont="1" applyFill="1" applyBorder="1" applyAlignment="1">
      <alignment horizontal="center" vertical="center" wrapText="1"/>
    </xf>
    <xf numFmtId="0" fontId="0" fillId="15" borderId="24" xfId="0" applyFill="1" applyBorder="1" applyAlignment="1">
      <alignment horizontal="center" vertical="center"/>
    </xf>
    <xf numFmtId="1" fontId="0" fillId="15" borderId="46" xfId="0" applyNumberForma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 wrapText="1"/>
    </xf>
    <xf numFmtId="49" fontId="23" fillId="3" borderId="23" xfId="0" applyNumberFormat="1" applyFont="1" applyFill="1" applyBorder="1" applyAlignment="1">
      <alignment horizontal="center" vertical="center" wrapText="1"/>
    </xf>
    <xf numFmtId="0" fontId="23" fillId="0" borderId="24" xfId="0" applyFont="1" applyBorder="1" applyAlignment="1">
      <alignment horizontal="right" vertical="center"/>
    </xf>
    <xf numFmtId="49" fontId="23" fillId="15" borderId="23" xfId="0" applyNumberFormat="1" applyFont="1" applyFill="1" applyBorder="1" applyAlignment="1">
      <alignment horizontal="center" vertical="center" wrapText="1"/>
    </xf>
    <xf numFmtId="0" fontId="23" fillId="15" borderId="24" xfId="0" applyFont="1" applyFill="1" applyBorder="1" applyAlignment="1">
      <alignment horizontal="right" vertical="center" wrapText="1"/>
    </xf>
    <xf numFmtId="1" fontId="23" fillId="0" borderId="46" xfId="202" applyNumberFormat="1" applyFont="1" applyBorder="1" applyAlignment="1">
      <alignment horizontal="center" vertical="center"/>
    </xf>
    <xf numFmtId="0" fontId="23" fillId="3" borderId="72" xfId="202" applyFont="1" applyFill="1" applyBorder="1" applyAlignment="1">
      <alignment horizontal="center" vertical="center"/>
    </xf>
    <xf numFmtId="0" fontId="22" fillId="3" borderId="73" xfId="34" applyFont="1" applyFill="1" applyBorder="1" applyAlignment="1" applyProtection="1">
      <alignment horizontal="left" vertical="center" wrapText="1" indent="1"/>
      <protection locked="0"/>
    </xf>
    <xf numFmtId="0" fontId="22" fillId="3" borderId="73" xfId="34" applyFont="1" applyFill="1" applyBorder="1" applyAlignment="1" applyProtection="1">
      <alignment horizontal="center" vertical="center"/>
      <protection locked="0"/>
    </xf>
    <xf numFmtId="2" fontId="23" fillId="3" borderId="74" xfId="202" applyNumberFormat="1" applyFont="1" applyFill="1" applyBorder="1" applyAlignment="1">
      <alignment horizontal="center" vertical="center"/>
    </xf>
    <xf numFmtId="0" fontId="25" fillId="0" borderId="0" xfId="36" applyFont="1" applyAlignment="1">
      <alignment vertical="center" wrapText="1"/>
    </xf>
    <xf numFmtId="49" fontId="25" fillId="0" borderId="0" xfId="36" applyNumberFormat="1" applyFont="1" applyAlignment="1">
      <alignment horizontal="left" vertical="center" wrapText="1"/>
    </xf>
    <xf numFmtId="0" fontId="23" fillId="0" borderId="60" xfId="42" applyFont="1" applyBorder="1" applyAlignment="1">
      <alignment horizontal="center" vertical="center"/>
    </xf>
    <xf numFmtId="0" fontId="23" fillId="3" borderId="65" xfId="42" applyFont="1" applyFill="1" applyBorder="1" applyAlignment="1">
      <alignment horizontal="center" vertical="center"/>
    </xf>
    <xf numFmtId="3" fontId="13" fillId="0" borderId="7" xfId="20" applyNumberFormat="1" applyBorder="1" applyAlignment="1">
      <alignment horizontal="center" vertical="center" wrapText="1"/>
    </xf>
    <xf numFmtId="3" fontId="13" fillId="0" borderId="25" xfId="20" applyNumberFormat="1" applyBorder="1" applyAlignment="1">
      <alignment horizontal="center" vertical="center" wrapText="1"/>
    </xf>
    <xf numFmtId="3" fontId="13" fillId="0" borderId="7" xfId="0" applyNumberFormat="1" applyFont="1" applyBorder="1" applyAlignment="1">
      <alignment horizontal="center" vertical="center" wrapText="1"/>
    </xf>
    <xf numFmtId="0" fontId="79" fillId="2" borderId="27" xfId="33" applyFont="1" applyFill="1" applyBorder="1" applyAlignment="1" applyProtection="1">
      <alignment vertical="center" wrapText="1"/>
      <protection locked="0"/>
    </xf>
    <xf numFmtId="4" fontId="80" fillId="7" borderId="28" xfId="203" applyNumberFormat="1" applyFont="1" applyFill="1" applyBorder="1" applyAlignment="1">
      <alignment horizontal="left" vertical="center" wrapText="1"/>
    </xf>
    <xf numFmtId="4" fontId="81" fillId="0" borderId="28" xfId="203" applyNumberFormat="1" applyFont="1" applyBorder="1" applyAlignment="1">
      <alignment horizontal="left" vertical="center" wrapText="1"/>
    </xf>
    <xf numFmtId="0" fontId="82" fillId="3" borderId="28" xfId="0" applyFont="1" applyFill="1" applyBorder="1" applyAlignment="1">
      <alignment horizontal="left" vertical="center" wrapText="1"/>
    </xf>
    <xf numFmtId="0" fontId="76" fillId="0" borderId="0" xfId="202" applyFont="1"/>
    <xf numFmtId="0" fontId="77" fillId="3" borderId="30" xfId="34" applyFont="1" applyFill="1" applyBorder="1" applyAlignment="1">
      <alignment horizontal="center" vertical="center" wrapText="1"/>
    </xf>
    <xf numFmtId="0" fontId="77" fillId="3" borderId="31" xfId="201" applyFont="1" applyFill="1" applyBorder="1" applyAlignment="1">
      <alignment horizontal="center" vertical="center" wrapText="1"/>
    </xf>
    <xf numFmtId="0" fontId="76" fillId="0" borderId="10" xfId="202" applyFont="1" applyBorder="1"/>
    <xf numFmtId="0" fontId="0" fillId="3" borderId="28" xfId="34" applyFont="1" applyFill="1" applyBorder="1" applyAlignment="1" applyProtection="1">
      <alignment horizontal="center" vertical="center" wrapText="1"/>
      <protection locked="0"/>
    </xf>
    <xf numFmtId="2" fontId="0" fillId="3" borderId="28" xfId="34" applyNumberFormat="1" applyFont="1" applyFill="1" applyBorder="1" applyAlignment="1" applyProtection="1">
      <alignment horizontal="center" vertical="center" wrapText="1"/>
      <protection locked="0"/>
    </xf>
    <xf numFmtId="0" fontId="13" fillId="3" borderId="54" xfId="56" applyFont="1" applyFill="1" applyBorder="1" applyAlignment="1">
      <alignment horizontal="center" wrapText="1"/>
    </xf>
    <xf numFmtId="0" fontId="0" fillId="0" borderId="54" xfId="56" applyFont="1" applyBorder="1" applyAlignment="1">
      <alignment horizontal="center" vertical="center"/>
    </xf>
    <xf numFmtId="0" fontId="46" fillId="0" borderId="33" xfId="0" applyFont="1" applyBorder="1" applyAlignment="1">
      <alignment horizontal="center"/>
    </xf>
    <xf numFmtId="0" fontId="28" fillId="3" borderId="20" xfId="0" applyFont="1" applyFill="1" applyBorder="1" applyAlignment="1">
      <alignment horizontal="center" vertical="center" wrapText="1"/>
    </xf>
    <xf numFmtId="0" fontId="27" fillId="0" borderId="76" xfId="0" applyFont="1" applyBorder="1" applyAlignment="1">
      <alignment horizontal="center" vertical="center" wrapText="1"/>
    </xf>
    <xf numFmtId="0" fontId="22" fillId="3" borderId="55" xfId="56" applyFont="1" applyFill="1" applyBorder="1" applyAlignment="1">
      <alignment horizontal="center"/>
    </xf>
    <xf numFmtId="0" fontId="0" fillId="5" borderId="20" xfId="0" applyFill="1" applyBorder="1" applyAlignment="1">
      <alignment horizontal="left" vertical="center" wrapText="1"/>
    </xf>
    <xf numFmtId="0" fontId="22" fillId="3" borderId="55" xfId="56" applyFont="1" applyFill="1" applyBorder="1" applyAlignment="1">
      <alignment horizontal="center" vertical="center"/>
    </xf>
    <xf numFmtId="2" fontId="22" fillId="3" borderId="51" xfId="56" applyNumberFormat="1" applyFont="1" applyFill="1" applyBorder="1" applyAlignment="1">
      <alignment horizontal="center" vertical="center" wrapText="1"/>
    </xf>
    <xf numFmtId="0" fontId="41" fillId="3" borderId="20" xfId="0" applyFont="1" applyFill="1" applyBorder="1" applyAlignment="1">
      <alignment horizontal="left" wrapText="1"/>
    </xf>
    <xf numFmtId="0" fontId="23" fillId="0" borderId="81" xfId="36" applyFont="1" applyBorder="1" applyAlignment="1">
      <alignment horizontal="center" vertical="center"/>
    </xf>
    <xf numFmtId="0" fontId="23" fillId="0" borderId="75" xfId="36" applyFont="1" applyBorder="1" applyAlignment="1">
      <alignment horizontal="center" vertical="center"/>
    </xf>
    <xf numFmtId="0" fontId="84" fillId="0" borderId="46" xfId="0" applyFont="1" applyBorder="1" applyAlignment="1">
      <alignment horizontal="right"/>
    </xf>
    <xf numFmtId="1" fontId="38" fillId="0" borderId="46" xfId="0" applyNumberFormat="1" applyFont="1" applyBorder="1" applyAlignment="1">
      <alignment horizontal="center" vertical="center"/>
    </xf>
    <xf numFmtId="0" fontId="46" fillId="0" borderId="63" xfId="0" applyFont="1" applyBorder="1" applyAlignment="1">
      <alignment horizontal="center" vertical="center"/>
    </xf>
    <xf numFmtId="0" fontId="0" fillId="3" borderId="32" xfId="34" applyFont="1" applyFill="1" applyBorder="1" applyAlignment="1">
      <alignment horizontal="center" vertical="center" wrapText="1"/>
    </xf>
    <xf numFmtId="1" fontId="22" fillId="3" borderId="52" xfId="56" applyNumberFormat="1" applyFont="1" applyFill="1" applyBorder="1" applyAlignment="1" applyProtection="1">
      <alignment horizontal="center" vertical="center"/>
      <protection locked="0"/>
    </xf>
    <xf numFmtId="1" fontId="22" fillId="3" borderId="55" xfId="0" applyNumberFormat="1" applyFont="1" applyFill="1" applyBorder="1" applyAlignment="1">
      <alignment horizontal="center" vertical="center" wrapText="1"/>
    </xf>
    <xf numFmtId="0" fontId="38" fillId="3" borderId="20" xfId="0" applyFont="1" applyFill="1" applyBorder="1" applyAlignment="1">
      <alignment horizontal="center"/>
    </xf>
    <xf numFmtId="0" fontId="16" fillId="0" borderId="74" xfId="202" applyFont="1" applyBorder="1" applyAlignment="1">
      <alignment horizontal="right" vertical="center" wrapText="1"/>
    </xf>
    <xf numFmtId="1" fontId="22" fillId="3" borderId="53" xfId="56" applyNumberFormat="1" applyFon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 wrapText="1"/>
    </xf>
    <xf numFmtId="0" fontId="28" fillId="3" borderId="32" xfId="0" applyFont="1" applyFill="1" applyBorder="1" applyAlignment="1">
      <alignment horizontal="center" vertical="center" wrapText="1"/>
    </xf>
    <xf numFmtId="0" fontId="22" fillId="0" borderId="53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/>
    </xf>
    <xf numFmtId="0" fontId="22" fillId="0" borderId="55" xfId="0" applyFont="1" applyBorder="1" applyAlignment="1">
      <alignment horizontal="center"/>
    </xf>
    <xf numFmtId="6" fontId="23" fillId="3" borderId="46" xfId="206" applyNumberFormat="1" applyFont="1" applyFill="1" applyBorder="1"/>
    <xf numFmtId="0" fontId="28" fillId="0" borderId="24" xfId="0" applyFont="1" applyBorder="1" applyAlignment="1">
      <alignment horizontal="center" vertical="center"/>
    </xf>
    <xf numFmtId="0" fontId="28" fillId="3" borderId="40" xfId="0" applyFont="1" applyFill="1" applyBorder="1" applyAlignment="1">
      <alignment horizontal="center" vertical="center" wrapText="1"/>
    </xf>
    <xf numFmtId="0" fontId="22" fillId="3" borderId="55" xfId="0" applyFont="1" applyFill="1" applyBorder="1" applyAlignment="1">
      <alignment horizontal="center" vertical="center"/>
    </xf>
    <xf numFmtId="1" fontId="22" fillId="0" borderId="50" xfId="0" applyNumberFormat="1" applyFont="1" applyBorder="1" applyAlignment="1">
      <alignment horizontal="center" vertical="center" wrapText="1"/>
    </xf>
    <xf numFmtId="0" fontId="27" fillId="0" borderId="85" xfId="0" applyFont="1" applyBorder="1" applyAlignment="1">
      <alignment horizontal="center" vertical="center" wrapText="1"/>
    </xf>
    <xf numFmtId="1" fontId="22" fillId="3" borderId="55" xfId="56" applyNumberFormat="1" applyFont="1" applyFill="1" applyBorder="1" applyAlignment="1" applyProtection="1">
      <alignment horizontal="center" vertical="center"/>
      <protection locked="0"/>
    </xf>
    <xf numFmtId="2" fontId="23" fillId="3" borderId="46" xfId="202" applyNumberFormat="1" applyFont="1" applyFill="1" applyBorder="1" applyAlignment="1">
      <alignment horizontal="center" vertical="center"/>
    </xf>
    <xf numFmtId="0" fontId="22" fillId="3" borderId="51" xfId="0" applyFont="1" applyFill="1" applyBorder="1" applyAlignment="1">
      <alignment horizontal="center" vertical="center"/>
    </xf>
    <xf numFmtId="1" fontId="22" fillId="0" borderId="51" xfId="0" applyNumberFormat="1" applyFont="1" applyBorder="1" applyAlignment="1">
      <alignment horizontal="center" vertical="center" wrapText="1"/>
    </xf>
    <xf numFmtId="1" fontId="22" fillId="0" borderId="55" xfId="56" applyNumberFormat="1" applyFont="1" applyBorder="1" applyAlignment="1">
      <alignment horizontal="center"/>
    </xf>
    <xf numFmtId="0" fontId="23" fillId="0" borderId="84" xfId="36" applyFont="1" applyBorder="1" applyAlignment="1">
      <alignment horizontal="center" vertical="center"/>
    </xf>
    <xf numFmtId="1" fontId="22" fillId="0" borderId="53" xfId="0" applyNumberFormat="1" applyFont="1" applyBorder="1" applyAlignment="1">
      <alignment horizontal="center" vertical="center" wrapText="1"/>
    </xf>
    <xf numFmtId="1" fontId="13" fillId="3" borderId="23" xfId="56" applyNumberFormat="1" applyFont="1" applyFill="1" applyBorder="1" applyAlignment="1">
      <alignment horizontal="center" vertical="center"/>
    </xf>
    <xf numFmtId="2" fontId="22" fillId="0" borderId="54" xfId="56" applyNumberFormat="1" applyFont="1" applyBorder="1" applyAlignment="1">
      <alignment vertical="center" wrapText="1"/>
    </xf>
    <xf numFmtId="2" fontId="22" fillId="0" borderId="54" xfId="56" applyNumberFormat="1" applyFont="1" applyBorder="1" applyAlignment="1">
      <alignment horizontal="center" vertical="center" wrapText="1"/>
    </xf>
    <xf numFmtId="2" fontId="22" fillId="0" borderId="54" xfId="56" applyNumberFormat="1" applyFont="1" applyBorder="1" applyAlignment="1">
      <alignment horizontal="center" vertical="center"/>
    </xf>
    <xf numFmtId="1" fontId="22" fillId="0" borderId="54" xfId="0" applyNumberFormat="1" applyFont="1" applyBorder="1" applyAlignment="1">
      <alignment horizontal="center" vertical="center" wrapText="1"/>
    </xf>
    <xf numFmtId="1" fontId="22" fillId="3" borderId="54" xfId="56" applyNumberFormat="1" applyFont="1" applyFill="1" applyBorder="1" applyAlignment="1">
      <alignment horizontal="center" vertical="center"/>
    </xf>
    <xf numFmtId="2" fontId="22" fillId="3" borderId="54" xfId="56" applyNumberFormat="1" applyFont="1" applyFill="1" applyBorder="1" applyAlignment="1">
      <alignment vertical="center" wrapText="1"/>
    </xf>
    <xf numFmtId="0" fontId="22" fillId="0" borderId="54" xfId="56" applyFont="1" applyBorder="1" applyAlignment="1">
      <alignment horizontal="center" vertical="center"/>
    </xf>
    <xf numFmtId="0" fontId="22" fillId="0" borderId="54" xfId="0" applyFont="1" applyBorder="1" applyAlignment="1">
      <alignment horizontal="center" vertical="center"/>
    </xf>
    <xf numFmtId="2" fontId="22" fillId="0" borderId="54" xfId="56" applyNumberFormat="1" applyFont="1" applyBorder="1" applyAlignment="1" applyProtection="1">
      <alignment horizontal="center" vertical="center"/>
      <protection locked="0"/>
    </xf>
    <xf numFmtId="2" fontId="22" fillId="0" borderId="54" xfId="56" applyNumberFormat="1" applyFont="1" applyBorder="1" applyAlignment="1">
      <alignment vertical="center"/>
    </xf>
    <xf numFmtId="2" fontId="22" fillId="3" borderId="51" xfId="56" applyNumberFormat="1" applyFont="1" applyFill="1" applyBorder="1" applyAlignment="1">
      <alignment vertical="center" wrapText="1"/>
    </xf>
    <xf numFmtId="0" fontId="22" fillId="3" borderId="54" xfId="0" applyFont="1" applyFill="1" applyBorder="1" applyAlignment="1">
      <alignment horizontal="center" vertical="center"/>
    </xf>
    <xf numFmtId="2" fontId="22" fillId="3" borderId="54" xfId="56" applyNumberFormat="1" applyFont="1" applyFill="1" applyBorder="1" applyAlignment="1">
      <alignment horizontal="center" vertical="center" wrapText="1"/>
    </xf>
    <xf numFmtId="2" fontId="22" fillId="3" borderId="54" xfId="56" applyNumberFormat="1" applyFont="1" applyFill="1" applyBorder="1" applyAlignment="1">
      <alignment horizontal="left" vertical="center" wrapText="1" indent="2"/>
    </xf>
    <xf numFmtId="0" fontId="22" fillId="0" borderId="54" xfId="0" applyFont="1" applyBorder="1" applyAlignment="1">
      <alignment horizontal="center" vertical="center" wrapText="1"/>
    </xf>
    <xf numFmtId="0" fontId="22" fillId="0" borderId="54" xfId="0" applyFont="1" applyBorder="1" applyAlignment="1">
      <alignment horizontal="left" vertical="center" wrapText="1"/>
    </xf>
    <xf numFmtId="0" fontId="22" fillId="3" borderId="54" xfId="56" applyFont="1" applyFill="1" applyBorder="1" applyAlignment="1">
      <alignment horizontal="center" wrapText="1"/>
    </xf>
    <xf numFmtId="2" fontId="22" fillId="3" borderId="54" xfId="0" applyNumberFormat="1" applyFont="1" applyFill="1" applyBorder="1" applyAlignment="1">
      <alignment horizontal="center" vertical="center" wrapText="1"/>
    </xf>
    <xf numFmtId="0" fontId="22" fillId="3" borderId="54" xfId="56" applyFont="1" applyFill="1" applyBorder="1" applyAlignment="1">
      <alignment horizontal="center" vertical="center" wrapText="1"/>
    </xf>
    <xf numFmtId="0" fontId="22" fillId="3" borderId="54" xfId="56" applyFont="1" applyFill="1" applyBorder="1" applyAlignment="1">
      <alignment horizontal="center" vertical="center"/>
    </xf>
    <xf numFmtId="0" fontId="22" fillId="0" borderId="54" xfId="0" applyFont="1" applyBorder="1"/>
    <xf numFmtId="0" fontId="22" fillId="3" borderId="54" xfId="56" applyFont="1" applyFill="1" applyBorder="1" applyAlignment="1">
      <alignment horizontal="center"/>
    </xf>
    <xf numFmtId="0" fontId="22" fillId="0" borderId="54" xfId="56" applyFont="1" applyBorder="1" applyAlignment="1">
      <alignment horizontal="center"/>
    </xf>
    <xf numFmtId="0" fontId="22" fillId="0" borderId="54" xfId="19" applyFont="1" applyBorder="1" applyAlignment="1">
      <alignment horizontal="center"/>
    </xf>
    <xf numFmtId="0" fontId="22" fillId="0" borderId="76" xfId="34" applyFont="1" applyBorder="1" applyAlignment="1" applyProtection="1">
      <alignment horizontal="center" vertical="center"/>
      <protection locked="0"/>
    </xf>
    <xf numFmtId="0" fontId="22" fillId="3" borderId="76" xfId="34" applyFont="1" applyFill="1" applyBorder="1" applyAlignment="1" applyProtection="1">
      <alignment horizontal="center" vertical="center"/>
      <protection locked="0"/>
    </xf>
    <xf numFmtId="0" fontId="0" fillId="3" borderId="20" xfId="34" applyFont="1" applyFill="1" applyBorder="1" applyAlignment="1">
      <alignment horizontal="center" vertical="center" wrapText="1"/>
    </xf>
    <xf numFmtId="0" fontId="23" fillId="3" borderId="82" xfId="36" applyFont="1" applyFill="1" applyBorder="1" applyAlignment="1">
      <alignment horizontal="center" vertical="center"/>
    </xf>
    <xf numFmtId="0" fontId="25" fillId="0" borderId="73" xfId="202" applyFont="1" applyBorder="1" applyAlignment="1">
      <alignment horizontal="center" vertical="center"/>
    </xf>
    <xf numFmtId="0" fontId="16" fillId="0" borderId="73" xfId="202" applyFont="1" applyBorder="1" applyAlignment="1">
      <alignment horizontal="right" vertical="center" wrapText="1"/>
    </xf>
    <xf numFmtId="0" fontId="22" fillId="3" borderId="80" xfId="34" applyFont="1" applyFill="1" applyBorder="1" applyAlignment="1" applyProtection="1">
      <alignment horizontal="center" vertical="center"/>
      <protection locked="0"/>
    </xf>
    <xf numFmtId="0" fontId="28" fillId="3" borderId="63" xfId="0" applyFont="1" applyFill="1" applyBorder="1" applyAlignment="1">
      <alignment horizontal="center" vertical="center" wrapText="1"/>
    </xf>
    <xf numFmtId="3" fontId="0" fillId="0" borderId="19" xfId="0" applyNumberFormat="1" applyBorder="1" applyAlignment="1">
      <alignment horizontal="center" vertical="center" wrapText="1"/>
    </xf>
    <xf numFmtId="0" fontId="21" fillId="3" borderId="32" xfId="0" applyFont="1" applyFill="1" applyBorder="1" applyAlignment="1">
      <alignment horizontal="left" vertical="center" wrapText="1"/>
    </xf>
    <xf numFmtId="0" fontId="0" fillId="3" borderId="24" xfId="34" applyFont="1" applyFill="1" applyBorder="1" applyAlignment="1">
      <alignment horizontal="center" vertical="center" wrapText="1"/>
    </xf>
    <xf numFmtId="0" fontId="21" fillId="3" borderId="24" xfId="0" applyFont="1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center" vertical="center" wrapText="1"/>
    </xf>
    <xf numFmtId="0" fontId="0" fillId="3" borderId="24" xfId="0" applyFill="1" applyBorder="1" applyAlignment="1">
      <alignment horizontal="left" vertical="center" wrapText="1"/>
    </xf>
    <xf numFmtId="0" fontId="28" fillId="3" borderId="24" xfId="0" applyFont="1" applyFill="1" applyBorder="1" applyAlignment="1">
      <alignment horizontal="left" vertical="center" wrapText="1"/>
    </xf>
    <xf numFmtId="0" fontId="71" fillId="3" borderId="24" xfId="0" applyFont="1" applyFill="1" applyBorder="1" applyAlignment="1">
      <alignment horizontal="center" vertical="center" wrapText="1"/>
    </xf>
    <xf numFmtId="0" fontId="71" fillId="3" borderId="24" xfId="0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left" vertical="center" wrapText="1"/>
    </xf>
    <xf numFmtId="0" fontId="23" fillId="3" borderId="24" xfId="206" applyFont="1" applyFill="1" applyBorder="1" applyAlignment="1">
      <alignment horizontal="center" vertical="center" wrapText="1"/>
    </xf>
    <xf numFmtId="0" fontId="30" fillId="3" borderId="24" xfId="206" applyFont="1" applyFill="1" applyBorder="1"/>
    <xf numFmtId="0" fontId="23" fillId="3" borderId="24" xfId="206" applyFont="1" applyFill="1" applyBorder="1"/>
    <xf numFmtId="0" fontId="28" fillId="3" borderId="24" xfId="0" applyFont="1" applyFill="1" applyBorder="1" applyAlignment="1">
      <alignment horizontal="center" vertical="center"/>
    </xf>
    <xf numFmtId="0" fontId="28" fillId="3" borderId="24" xfId="0" applyFont="1" applyFill="1" applyBorder="1" applyAlignment="1">
      <alignment wrapText="1"/>
    </xf>
    <xf numFmtId="49" fontId="0" fillId="3" borderId="24" xfId="0" applyNumberFormat="1" applyFill="1" applyBorder="1" applyAlignment="1">
      <alignment horizontal="left" vertical="top"/>
    </xf>
    <xf numFmtId="0" fontId="62" fillId="3" borderId="24" xfId="0" applyFont="1" applyFill="1" applyBorder="1" applyAlignment="1">
      <alignment horizontal="center" vertical="center" wrapText="1"/>
    </xf>
    <xf numFmtId="0" fontId="28" fillId="3" borderId="24" xfId="0" applyFont="1" applyFill="1" applyBorder="1" applyAlignment="1">
      <alignment horizontal="center"/>
    </xf>
    <xf numFmtId="0" fontId="23" fillId="3" borderId="24" xfId="202" applyFont="1" applyFill="1" applyBorder="1" applyAlignment="1">
      <alignment horizontal="center" vertical="center"/>
    </xf>
    <xf numFmtId="0" fontId="22" fillId="3" borderId="24" xfId="34" applyFont="1" applyFill="1" applyBorder="1" applyAlignment="1" applyProtection="1">
      <alignment horizontal="left" vertical="center" wrapText="1" indent="1"/>
      <protection locked="0"/>
    </xf>
    <xf numFmtId="0" fontId="22" fillId="3" borderId="88" xfId="34" applyFont="1" applyFill="1" applyBorder="1" applyAlignment="1" applyProtection="1">
      <alignment horizontal="center" vertical="center"/>
      <protection locked="0"/>
    </xf>
    <xf numFmtId="0" fontId="67" fillId="3" borderId="20" xfId="0" applyFont="1" applyFill="1" applyBorder="1"/>
    <xf numFmtId="0" fontId="25" fillId="0" borderId="72" xfId="202" applyFont="1" applyBorder="1" applyAlignment="1">
      <alignment horizontal="center" vertical="center"/>
    </xf>
    <xf numFmtId="3" fontId="0" fillId="3" borderId="19" xfId="0" applyNumberFormat="1" applyFill="1" applyBorder="1" applyAlignment="1">
      <alignment horizontal="center" vertical="center" wrapText="1"/>
    </xf>
    <xf numFmtId="0" fontId="84" fillId="0" borderId="46" xfId="0" applyFont="1" applyBorder="1" applyAlignment="1">
      <alignment horizontal="right" vertical="center"/>
    </xf>
    <xf numFmtId="0" fontId="23" fillId="0" borderId="75" xfId="202" applyFont="1" applyBorder="1" applyAlignment="1">
      <alignment horizontal="center" vertical="center"/>
    </xf>
    <xf numFmtId="0" fontId="84" fillId="0" borderId="23" xfId="0" applyFont="1" applyBorder="1" applyAlignment="1">
      <alignment horizontal="center"/>
    </xf>
    <xf numFmtId="0" fontId="84" fillId="0" borderId="24" xfId="0" applyFont="1" applyBorder="1" applyAlignment="1">
      <alignment horizontal="center"/>
    </xf>
    <xf numFmtId="0" fontId="84" fillId="0" borderId="24" xfId="0" applyFont="1" applyBorder="1"/>
    <xf numFmtId="0" fontId="84" fillId="0" borderId="24" xfId="0" applyFont="1" applyBorder="1" applyAlignment="1">
      <alignment vertical="center" wrapText="1"/>
    </xf>
    <xf numFmtId="0" fontId="84" fillId="0" borderId="24" xfId="0" applyFont="1" applyBorder="1" applyAlignment="1">
      <alignment vertical="center"/>
    </xf>
    <xf numFmtId="0" fontId="84" fillId="0" borderId="24" xfId="0" applyFont="1" applyBorder="1" applyAlignment="1">
      <alignment horizontal="center" vertical="center"/>
    </xf>
    <xf numFmtId="0" fontId="41" fillId="3" borderId="20" xfId="0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 wrapText="1"/>
    </xf>
    <xf numFmtId="0" fontId="41" fillId="3" borderId="40" xfId="0" applyFont="1" applyFill="1" applyBorder="1" applyAlignment="1">
      <alignment horizontal="center" vertical="center"/>
    </xf>
    <xf numFmtId="3" fontId="38" fillId="4" borderId="24" xfId="0" applyNumberFormat="1" applyFont="1" applyFill="1" applyBorder="1" applyAlignment="1">
      <alignment horizontal="center" vertical="center"/>
    </xf>
    <xf numFmtId="0" fontId="41" fillId="3" borderId="24" xfId="0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center"/>
    </xf>
    <xf numFmtId="0" fontId="3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vertical="center"/>
    </xf>
    <xf numFmtId="0" fontId="37" fillId="0" borderId="24" xfId="0" applyFont="1" applyBorder="1" applyAlignment="1">
      <alignment horizontal="center"/>
    </xf>
    <xf numFmtId="0" fontId="13" fillId="0" borderId="24" xfId="0" applyFont="1" applyBorder="1" applyAlignment="1">
      <alignment horizontal="left"/>
    </xf>
    <xf numFmtId="0" fontId="73" fillId="0" borderId="24" xfId="0" applyFont="1" applyBorder="1" applyAlignment="1">
      <alignment vertical="center"/>
    </xf>
    <xf numFmtId="0" fontId="38" fillId="3" borderId="24" xfId="0" applyFont="1" applyFill="1" applyBorder="1" applyAlignment="1">
      <alignment horizontal="center"/>
    </xf>
    <xf numFmtId="0" fontId="41" fillId="3" borderId="20" xfId="0" applyFont="1" applyFill="1" applyBorder="1" applyAlignment="1">
      <alignment horizontal="center" vertical="center"/>
    </xf>
    <xf numFmtId="0" fontId="41" fillId="3" borderId="20" xfId="0" applyFont="1" applyFill="1" applyBorder="1" applyAlignment="1">
      <alignment horizontal="left"/>
    </xf>
    <xf numFmtId="0" fontId="37" fillId="0" borderId="24" xfId="0" applyFont="1" applyBorder="1" applyAlignment="1">
      <alignment horizontal="left" wrapText="1"/>
    </xf>
    <xf numFmtId="0" fontId="73" fillId="3" borderId="24" xfId="0" applyFont="1" applyFill="1" applyBorder="1" applyAlignment="1">
      <alignment horizontal="left"/>
    </xf>
    <xf numFmtId="0" fontId="38" fillId="3" borderId="24" xfId="0" applyFont="1" applyFill="1" applyBorder="1" applyAlignment="1">
      <alignment horizontal="center" vertical="center"/>
    </xf>
    <xf numFmtId="0" fontId="22" fillId="0" borderId="85" xfId="34" applyFont="1" applyBorder="1" applyAlignment="1" applyProtection="1">
      <alignment horizontal="center" vertical="center"/>
      <protection locked="0"/>
    </xf>
    <xf numFmtId="0" fontId="0" fillId="3" borderId="89" xfId="0" applyFill="1" applyBorder="1" applyAlignment="1">
      <alignment horizontal="center" vertical="center" wrapText="1"/>
    </xf>
    <xf numFmtId="0" fontId="28" fillId="3" borderId="89" xfId="0" applyFont="1" applyFill="1" applyBorder="1" applyAlignment="1">
      <alignment horizontal="center" vertical="center"/>
    </xf>
    <xf numFmtId="0" fontId="28" fillId="3" borderId="63" xfId="0" applyFont="1" applyFill="1" applyBorder="1" applyAlignment="1">
      <alignment horizontal="center" vertical="center"/>
    </xf>
    <xf numFmtId="0" fontId="28" fillId="3" borderId="90" xfId="0" applyFont="1" applyFill="1" applyBorder="1" applyAlignment="1">
      <alignment horizontal="center" vertical="center"/>
    </xf>
    <xf numFmtId="0" fontId="85" fillId="5" borderId="0" xfId="0" applyFont="1" applyFill="1"/>
    <xf numFmtId="0" fontId="87" fillId="5" borderId="0" xfId="0" applyFont="1" applyFill="1"/>
    <xf numFmtId="0" fontId="86" fillId="3" borderId="0" xfId="0" applyFont="1" applyFill="1" applyAlignment="1">
      <alignment horizontal="center" vertical="center" wrapText="1"/>
    </xf>
    <xf numFmtId="0" fontId="0" fillId="3" borderId="92" xfId="34" applyFont="1" applyFill="1" applyBorder="1" applyAlignment="1">
      <alignment horizontal="center" vertical="center" wrapText="1"/>
    </xf>
    <xf numFmtId="0" fontId="28" fillId="3" borderId="92" xfId="0" applyFont="1" applyFill="1" applyBorder="1" applyAlignment="1">
      <alignment wrapText="1"/>
    </xf>
    <xf numFmtId="0" fontId="28" fillId="3" borderId="92" xfId="0" applyFont="1" applyFill="1" applyBorder="1" applyAlignment="1">
      <alignment horizontal="center" vertical="center" wrapText="1"/>
    </xf>
    <xf numFmtId="0" fontId="28" fillId="3" borderId="92" xfId="0" applyFont="1" applyFill="1" applyBorder="1" applyAlignment="1">
      <alignment horizontal="center" vertical="center"/>
    </xf>
    <xf numFmtId="0" fontId="28" fillId="3" borderId="31" xfId="0" applyFont="1" applyFill="1" applyBorder="1" applyAlignment="1">
      <alignment horizontal="center" vertical="center" wrapText="1"/>
    </xf>
    <xf numFmtId="3" fontId="0" fillId="3" borderId="54" xfId="0" applyNumberFormat="1" applyFill="1" applyBorder="1" applyAlignment="1">
      <alignment horizontal="center" vertical="center"/>
    </xf>
    <xf numFmtId="0" fontId="0" fillId="3" borderId="54" xfId="0" applyFill="1" applyBorder="1" applyAlignment="1">
      <alignment horizontal="center" vertical="center"/>
    </xf>
    <xf numFmtId="0" fontId="43" fillId="0" borderId="24" xfId="34" applyFont="1" applyBorder="1" applyAlignment="1">
      <alignment horizontal="center" vertical="center" wrapText="1"/>
    </xf>
    <xf numFmtId="4" fontId="61" fillId="3" borderId="43" xfId="203" applyNumberFormat="1" applyFont="1" applyFill="1" applyBorder="1" applyAlignment="1">
      <alignment horizontal="center" vertical="center" wrapText="1"/>
    </xf>
    <xf numFmtId="3" fontId="61" fillId="0" borderId="25" xfId="203" applyNumberFormat="1" applyFont="1" applyBorder="1" applyAlignment="1">
      <alignment horizontal="center" vertical="center" wrapText="1"/>
    </xf>
    <xf numFmtId="3" fontId="43" fillId="0" borderId="23" xfId="0" applyNumberFormat="1" applyFont="1" applyBorder="1" applyAlignment="1">
      <alignment horizontal="center" vertical="center" wrapText="1"/>
    </xf>
    <xf numFmtId="0" fontId="43" fillId="0" borderId="46" xfId="206" applyFont="1" applyBorder="1" applyAlignment="1">
      <alignment horizontal="center" vertical="center"/>
    </xf>
    <xf numFmtId="0" fontId="0" fillId="0" borderId="28" xfId="19" applyFont="1" applyBorder="1" applyAlignment="1">
      <alignment horizontal="center" vertical="center"/>
    </xf>
    <xf numFmtId="4" fontId="61" fillId="0" borderId="28" xfId="203" applyNumberFormat="1" applyFont="1" applyBorder="1" applyAlignment="1">
      <alignment horizontal="center" vertical="center" wrapText="1"/>
    </xf>
    <xf numFmtId="0" fontId="43" fillId="3" borderId="25" xfId="34" applyFont="1" applyFill="1" applyBorder="1" applyAlignment="1">
      <alignment horizontal="center" vertical="center" wrapText="1"/>
    </xf>
    <xf numFmtId="0" fontId="22" fillId="0" borderId="46" xfId="0" applyFont="1" applyBorder="1" applyAlignment="1">
      <alignment horizontal="center" vertical="center"/>
    </xf>
    <xf numFmtId="6" fontId="46" fillId="3" borderId="24" xfId="206" applyNumberFormat="1" applyFont="1" applyFill="1" applyBorder="1"/>
    <xf numFmtId="3" fontId="36" fillId="0" borderId="23" xfId="0" applyNumberFormat="1" applyFont="1" applyBorder="1" applyAlignment="1">
      <alignment horizontal="center" vertical="center" wrapText="1"/>
    </xf>
    <xf numFmtId="0" fontId="27" fillId="4" borderId="6" xfId="34" applyFont="1" applyFill="1" applyBorder="1" applyAlignment="1">
      <alignment horizontal="center" vertical="center" wrapText="1"/>
    </xf>
    <xf numFmtId="0" fontId="27" fillId="3" borderId="6" xfId="201" applyFont="1" applyFill="1" applyBorder="1" applyAlignment="1">
      <alignment horizontal="center" vertical="center" wrapText="1"/>
    </xf>
    <xf numFmtId="4" fontId="34" fillId="0" borderId="6" xfId="45" applyNumberFormat="1" applyFont="1" applyBorder="1" applyAlignment="1">
      <alignment horizontal="left" vertical="center" wrapText="1"/>
    </xf>
    <xf numFmtId="4" fontId="29" fillId="3" borderId="6" xfId="0" applyNumberFormat="1" applyFont="1" applyFill="1" applyBorder="1" applyAlignment="1">
      <alignment horizontal="center" vertical="center" wrapText="1"/>
    </xf>
    <xf numFmtId="4" fontId="21" fillId="0" borderId="6" xfId="0" applyNumberFormat="1" applyFont="1" applyBorder="1" applyAlignment="1">
      <alignment horizontal="center" vertical="center" wrapText="1"/>
    </xf>
    <xf numFmtId="0" fontId="35" fillId="3" borderId="24" xfId="57" applyFont="1" applyFill="1" applyBorder="1" applyAlignment="1">
      <alignment horizontal="center" vertical="center"/>
    </xf>
    <xf numFmtId="4" fontId="34" fillId="0" borderId="6" xfId="0" applyNumberFormat="1" applyFont="1" applyBorder="1" applyAlignment="1">
      <alignment horizontal="left" vertical="center" wrapText="1"/>
    </xf>
    <xf numFmtId="3" fontId="13" fillId="0" borderId="23" xfId="0" applyNumberFormat="1" applyFont="1" applyBorder="1" applyAlignment="1">
      <alignment horizontal="center" vertical="center" wrapText="1"/>
    </xf>
    <xf numFmtId="4" fontId="13" fillId="0" borderId="24" xfId="0" applyNumberFormat="1" applyFont="1" applyBorder="1" applyAlignment="1">
      <alignment horizontal="left" vertical="center" wrapText="1"/>
    </xf>
    <xf numFmtId="4" fontId="36" fillId="0" borderId="6" xfId="0" applyNumberFormat="1" applyFont="1" applyBorder="1" applyAlignment="1">
      <alignment horizontal="left" vertical="center" wrapText="1"/>
    </xf>
    <xf numFmtId="4" fontId="13" fillId="0" borderId="6" xfId="0" applyNumberFormat="1" applyFont="1" applyBorder="1" applyAlignment="1">
      <alignment horizontal="center" vertical="center" wrapText="1"/>
    </xf>
    <xf numFmtId="4" fontId="34" fillId="3" borderId="6" xfId="45" applyNumberFormat="1" applyFont="1" applyFill="1" applyBorder="1" applyAlignment="1">
      <alignment horizontal="left" vertical="center" wrapText="1"/>
    </xf>
    <xf numFmtId="4" fontId="13" fillId="3" borderId="28" xfId="20" applyNumberFormat="1" applyFill="1" applyBorder="1" applyAlignment="1">
      <alignment horizontal="center" vertical="center" wrapText="1"/>
    </xf>
    <xf numFmtId="0" fontId="22" fillId="0" borderId="24" xfId="0" applyFont="1" applyBorder="1" applyAlignment="1">
      <alignment wrapText="1"/>
    </xf>
    <xf numFmtId="0" fontId="82" fillId="0" borderId="24" xfId="202" applyFont="1" applyBorder="1"/>
    <xf numFmtId="0" fontId="22" fillId="0" borderId="23" xfId="0" applyFont="1" applyBorder="1" applyAlignment="1">
      <alignment horizontal="center" vertical="center"/>
    </xf>
    <xf numFmtId="0" fontId="82" fillId="0" borderId="0" xfId="36" applyFont="1"/>
    <xf numFmtId="0" fontId="22" fillId="3" borderId="46" xfId="0" applyFont="1" applyFill="1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30" fillId="0" borderId="94" xfId="0" applyFont="1" applyBorder="1"/>
    <xf numFmtId="0" fontId="30" fillId="0" borderId="94" xfId="0" applyFont="1" applyBorder="1" applyAlignment="1">
      <alignment horizontal="center" vertical="center"/>
    </xf>
    <xf numFmtId="0" fontId="23" fillId="0" borderId="94" xfId="0" applyFont="1" applyBorder="1" applyAlignment="1">
      <alignment horizontal="center" vertical="center" wrapText="1"/>
    </xf>
    <xf numFmtId="0" fontId="0" fillId="0" borderId="94" xfId="0" applyBorder="1" applyAlignment="1">
      <alignment horizontal="center" vertical="center" wrapText="1"/>
    </xf>
    <xf numFmtId="0" fontId="46" fillId="0" borderId="32" xfId="0" applyFont="1" applyBorder="1" applyAlignment="1">
      <alignment horizontal="left" vertical="top"/>
    </xf>
    <xf numFmtId="0" fontId="23" fillId="0" borderId="94" xfId="0" applyFont="1" applyBorder="1" applyAlignment="1">
      <alignment horizontal="center" vertical="center"/>
    </xf>
    <xf numFmtId="0" fontId="22" fillId="0" borderId="24" xfId="0" applyFont="1" applyBorder="1"/>
    <xf numFmtId="0" fontId="46" fillId="0" borderId="32" xfId="0" applyFont="1" applyBorder="1" applyAlignment="1">
      <alignment horizontal="center"/>
    </xf>
    <xf numFmtId="0" fontId="46" fillId="0" borderId="32" xfId="0" applyFont="1" applyBorder="1" applyAlignment="1">
      <alignment horizontal="left" wrapText="1"/>
    </xf>
    <xf numFmtId="0" fontId="46" fillId="0" borderId="32" xfId="0" applyFont="1" applyBorder="1" applyAlignment="1">
      <alignment horizontal="center" vertical="center"/>
    </xf>
    <xf numFmtId="0" fontId="88" fillId="3" borderId="24" xfId="0" applyFont="1" applyFill="1" applyBorder="1" applyAlignment="1">
      <alignment horizontal="center" vertical="center" wrapText="1"/>
    </xf>
    <xf numFmtId="0" fontId="22" fillId="3" borderId="24" xfId="0" applyFont="1" applyFill="1" applyBorder="1" applyAlignment="1">
      <alignment horizontal="center" vertical="center" wrapText="1"/>
    </xf>
    <xf numFmtId="0" fontId="46" fillId="3" borderId="24" xfId="206" applyFont="1" applyFill="1" applyBorder="1" applyAlignment="1">
      <alignment horizontal="center" vertical="center"/>
    </xf>
    <xf numFmtId="0" fontId="88" fillId="3" borderId="24" xfId="0" applyFont="1" applyFill="1" applyBorder="1" applyAlignment="1">
      <alignment horizontal="center" vertical="center"/>
    </xf>
    <xf numFmtId="0" fontId="47" fillId="0" borderId="1" xfId="60" applyFont="1" applyBorder="1" applyAlignment="1">
      <alignment horizontal="center" vertical="center" wrapText="1"/>
    </xf>
    <xf numFmtId="0" fontId="47" fillId="0" borderId="3" xfId="60" applyFont="1" applyBorder="1" applyAlignment="1">
      <alignment horizontal="center" vertical="center" wrapText="1"/>
    </xf>
    <xf numFmtId="0" fontId="47" fillId="0" borderId="2" xfId="60" applyFont="1" applyBorder="1" applyAlignment="1">
      <alignment horizontal="center" vertical="center" wrapText="1"/>
    </xf>
    <xf numFmtId="0" fontId="0" fillId="0" borderId="0" xfId="60" applyFont="1" applyAlignment="1">
      <alignment horizontal="right" vertical="center" wrapText="1"/>
    </xf>
    <xf numFmtId="0" fontId="48" fillId="10" borderId="11" xfId="60" applyFont="1" applyFill="1" applyBorder="1" applyAlignment="1">
      <alignment horizontal="center"/>
    </xf>
    <xf numFmtId="0" fontId="48" fillId="10" borderId="34" xfId="60" applyFont="1" applyFill="1" applyBorder="1" applyAlignment="1">
      <alignment horizontal="center"/>
    </xf>
    <xf numFmtId="0" fontId="48" fillId="10" borderId="35" xfId="60" applyFont="1" applyFill="1" applyBorder="1" applyAlignment="1">
      <alignment horizontal="center"/>
    </xf>
    <xf numFmtId="0" fontId="49" fillId="0" borderId="0" xfId="60" applyFont="1" applyAlignment="1">
      <alignment horizontal="left" vertical="center" wrapText="1"/>
    </xf>
    <xf numFmtId="17" fontId="50" fillId="3" borderId="0" xfId="0" applyNumberFormat="1" applyFont="1" applyFill="1" applyAlignment="1">
      <alignment horizontal="left" vertical="top" wrapText="1"/>
    </xf>
    <xf numFmtId="0" fontId="50" fillId="3" borderId="0" xfId="0" applyFont="1" applyFill="1" applyAlignment="1">
      <alignment horizontal="left" vertical="top" wrapText="1"/>
    </xf>
    <xf numFmtId="0" fontId="56" fillId="0" borderId="0" xfId="0" applyFont="1" applyAlignment="1">
      <alignment horizontal="center"/>
    </xf>
    <xf numFmtId="0" fontId="56" fillId="11" borderId="11" xfId="20" applyFont="1" applyFill="1" applyBorder="1" applyAlignment="1">
      <alignment horizontal="center"/>
    </xf>
    <xf numFmtId="0" fontId="56" fillId="11" borderId="34" xfId="20" applyFont="1" applyFill="1" applyBorder="1" applyAlignment="1">
      <alignment horizontal="center"/>
    </xf>
    <xf numFmtId="0" fontId="56" fillId="11" borderId="35" xfId="20" applyFont="1" applyFill="1" applyBorder="1" applyAlignment="1">
      <alignment horizontal="center"/>
    </xf>
    <xf numFmtId="0" fontId="47" fillId="0" borderId="0" xfId="20" applyFont="1" applyAlignment="1">
      <alignment horizontal="right" vertical="center" wrapText="1"/>
    </xf>
    <xf numFmtId="0" fontId="47" fillId="0" borderId="0" xfId="20" applyFont="1" applyAlignment="1">
      <alignment horizontal="left" vertical="top" wrapText="1"/>
    </xf>
    <xf numFmtId="0" fontId="47" fillId="0" borderId="0" xfId="20" applyFont="1" applyAlignment="1">
      <alignment horizontal="right" vertical="top" wrapText="1"/>
    </xf>
    <xf numFmtId="0" fontId="14" fillId="0" borderId="2" xfId="20" applyFont="1" applyBorder="1" applyAlignment="1">
      <alignment horizontal="center" vertical="center" wrapText="1"/>
    </xf>
    <xf numFmtId="0" fontId="14" fillId="0" borderId="15" xfId="20" applyFont="1" applyBorder="1" applyAlignment="1">
      <alignment horizontal="center" vertical="center" wrapText="1"/>
    </xf>
    <xf numFmtId="0" fontId="14" fillId="0" borderId="16" xfId="20" applyFont="1" applyBorder="1" applyAlignment="1">
      <alignment horizontal="center" vertical="center" wrapText="1"/>
    </xf>
    <xf numFmtId="0" fontId="14" fillId="0" borderId="17" xfId="20" applyFont="1" applyBorder="1" applyAlignment="1">
      <alignment horizontal="center" vertical="center" wrapText="1"/>
    </xf>
    <xf numFmtId="0" fontId="14" fillId="0" borderId="18" xfId="20" applyFont="1" applyBorder="1" applyAlignment="1">
      <alignment horizontal="center" vertical="center" wrapText="1"/>
    </xf>
    <xf numFmtId="0" fontId="14" fillId="0" borderId="0" xfId="20" applyFont="1" applyAlignment="1">
      <alignment horizontal="center" vertical="top" wrapText="1"/>
    </xf>
    <xf numFmtId="0" fontId="14" fillId="0" borderId="39" xfId="20" applyFont="1" applyBorder="1" applyAlignment="1">
      <alignment horizontal="center" vertical="top" wrapText="1"/>
    </xf>
    <xf numFmtId="0" fontId="21" fillId="0" borderId="41" xfId="0" applyFont="1" applyBorder="1" applyAlignment="1">
      <alignment horizontal="left" vertical="center" wrapText="1"/>
    </xf>
    <xf numFmtId="0" fontId="21" fillId="0" borderId="42" xfId="0" applyFont="1" applyBorder="1" applyAlignment="1">
      <alignment horizontal="left" vertical="center" wrapText="1"/>
    </xf>
    <xf numFmtId="0" fontId="57" fillId="0" borderId="21" xfId="20" applyFont="1" applyBorder="1" applyAlignment="1">
      <alignment horizontal="center" vertical="top" wrapText="1"/>
    </xf>
    <xf numFmtId="0" fontId="57" fillId="0" borderId="22" xfId="20" applyFont="1" applyBorder="1" applyAlignment="1">
      <alignment horizontal="center" vertical="top" wrapText="1"/>
    </xf>
    <xf numFmtId="0" fontId="21" fillId="0" borderId="44" xfId="20" applyFont="1" applyBorder="1" applyAlignment="1">
      <alignment horizontal="center" vertical="top" wrapText="1"/>
    </xf>
    <xf numFmtId="0" fontId="21" fillId="0" borderId="45" xfId="20" applyFont="1" applyBorder="1" applyAlignment="1">
      <alignment horizontal="center" vertical="top" wrapText="1"/>
    </xf>
    <xf numFmtId="0" fontId="14" fillId="0" borderId="2" xfId="20" applyFont="1" applyBorder="1" applyAlignment="1">
      <alignment horizontal="right" vertical="center" wrapText="1"/>
    </xf>
    <xf numFmtId="0" fontId="57" fillId="0" borderId="2" xfId="20" applyFont="1" applyBorder="1" applyAlignment="1">
      <alignment horizontal="justify" vertical="top" wrapText="1"/>
    </xf>
    <xf numFmtId="0" fontId="0" fillId="0" borderId="0" xfId="0" applyAlignment="1">
      <alignment horizontal="left" vertical="center" wrapText="1"/>
    </xf>
    <xf numFmtId="0" fontId="25" fillId="0" borderId="0" xfId="36" applyFont="1" applyAlignment="1">
      <alignment horizontal="right"/>
    </xf>
    <xf numFmtId="0" fontId="25" fillId="0" borderId="0" xfId="36" applyFont="1" applyAlignment="1">
      <alignment horizontal="center" vertical="center"/>
    </xf>
    <xf numFmtId="0" fontId="25" fillId="0" borderId="0" xfId="36" applyFont="1" applyAlignment="1">
      <alignment horizontal="left" vertical="center" wrapText="1"/>
    </xf>
    <xf numFmtId="0" fontId="23" fillId="0" borderId="1" xfId="36" applyFont="1" applyBorder="1" applyAlignment="1">
      <alignment horizontal="center" vertical="center" textRotation="90"/>
    </xf>
    <xf numFmtId="0" fontId="23" fillId="0" borderId="3" xfId="36" applyFont="1" applyBorder="1" applyAlignment="1">
      <alignment horizontal="center" vertical="center" textRotation="90"/>
    </xf>
    <xf numFmtId="0" fontId="24" fillId="0" borderId="1" xfId="36" applyFont="1" applyBorder="1" applyAlignment="1">
      <alignment horizontal="center" vertical="center" wrapText="1"/>
    </xf>
    <xf numFmtId="0" fontId="24" fillId="0" borderId="3" xfId="36" applyFont="1" applyBorder="1" applyAlignment="1">
      <alignment horizontal="center" vertical="center" wrapText="1"/>
    </xf>
    <xf numFmtId="0" fontId="23" fillId="0" borderId="1" xfId="36" applyFont="1" applyBorder="1" applyAlignment="1">
      <alignment horizontal="center" vertical="center" textRotation="90" wrapText="1"/>
    </xf>
    <xf numFmtId="0" fontId="23" fillId="0" borderId="3" xfId="36" applyFont="1" applyBorder="1" applyAlignment="1">
      <alignment horizontal="center" vertical="center" textRotation="90" wrapText="1"/>
    </xf>
    <xf numFmtId="0" fontId="23" fillId="0" borderId="2" xfId="202" applyFont="1" applyBorder="1" applyAlignment="1">
      <alignment horizontal="center" vertical="center" textRotation="90"/>
    </xf>
    <xf numFmtId="0" fontId="23" fillId="0" borderId="1" xfId="202" applyFont="1" applyBorder="1" applyAlignment="1">
      <alignment horizontal="center" vertical="center" textRotation="90"/>
    </xf>
    <xf numFmtId="0" fontId="23" fillId="0" borderId="3" xfId="202" applyFont="1" applyBorder="1" applyAlignment="1">
      <alignment horizontal="center" vertical="center" textRotation="90"/>
    </xf>
    <xf numFmtId="0" fontId="24" fillId="0" borderId="2" xfId="202" applyFont="1" applyBorder="1" applyAlignment="1">
      <alignment horizontal="center" vertical="center" wrapText="1"/>
    </xf>
    <xf numFmtId="0" fontId="23" fillId="0" borderId="2" xfId="202" applyFont="1" applyBorder="1" applyAlignment="1">
      <alignment horizontal="center" vertical="center" textRotation="90" wrapText="1"/>
    </xf>
    <xf numFmtId="0" fontId="23" fillId="0" borderId="2" xfId="36" applyFont="1" applyBorder="1" applyAlignment="1">
      <alignment horizontal="center" vertical="center" textRotation="90"/>
    </xf>
    <xf numFmtId="0" fontId="24" fillId="0" borderId="2" xfId="36" applyFont="1" applyBorder="1" applyAlignment="1">
      <alignment horizontal="center" vertical="center" wrapText="1"/>
    </xf>
    <xf numFmtId="0" fontId="23" fillId="0" borderId="2" xfId="36" applyFont="1" applyBorder="1" applyAlignment="1">
      <alignment horizontal="center" vertical="center" textRotation="90" wrapText="1"/>
    </xf>
    <xf numFmtId="0" fontId="23" fillId="0" borderId="11" xfId="36" applyFont="1" applyBorder="1" applyAlignment="1">
      <alignment horizontal="center" vertical="center" textRotation="90"/>
    </xf>
    <xf numFmtId="0" fontId="23" fillId="0" borderId="2" xfId="89" applyFont="1" applyBorder="1" applyAlignment="1">
      <alignment horizontal="center" vertical="center" textRotation="90"/>
    </xf>
    <xf numFmtId="0" fontId="23" fillId="0" borderId="1" xfId="89" applyFont="1" applyBorder="1" applyAlignment="1">
      <alignment horizontal="center" vertical="center" textRotation="90"/>
    </xf>
    <xf numFmtId="0" fontId="23" fillId="0" borderId="3" xfId="89" applyFont="1" applyBorder="1" applyAlignment="1">
      <alignment horizontal="center" vertical="center" textRotation="90"/>
    </xf>
    <xf numFmtId="0" fontId="24" fillId="0" borderId="2" xfId="89" applyFont="1" applyBorder="1" applyAlignment="1">
      <alignment horizontal="center" vertical="center" wrapText="1"/>
    </xf>
    <xf numFmtId="0" fontId="23" fillId="0" borderId="2" xfId="89" applyFont="1" applyBorder="1" applyAlignment="1">
      <alignment horizontal="center" vertical="center" textRotation="90" wrapText="1"/>
    </xf>
    <xf numFmtId="0" fontId="23" fillId="0" borderId="11" xfId="89" applyFont="1" applyBorder="1" applyAlignment="1">
      <alignment horizontal="center" vertical="center" textRotation="90"/>
    </xf>
    <xf numFmtId="0" fontId="23" fillId="0" borderId="67" xfId="36" applyFont="1" applyBorder="1" applyAlignment="1">
      <alignment horizontal="center" vertical="center" textRotation="90"/>
    </xf>
    <xf numFmtId="0" fontId="23" fillId="0" borderId="15" xfId="36" applyFont="1" applyBorder="1" applyAlignment="1">
      <alignment horizontal="center" vertical="center" textRotation="90"/>
    </xf>
    <xf numFmtId="0" fontId="24" fillId="0" borderId="15" xfId="36" applyFont="1" applyBorder="1" applyAlignment="1">
      <alignment horizontal="center" vertical="center" wrapText="1"/>
    </xf>
    <xf numFmtId="0" fontId="24" fillId="0" borderId="16" xfId="36" applyFont="1" applyBorder="1" applyAlignment="1">
      <alignment horizontal="center" vertical="center" wrapText="1"/>
    </xf>
    <xf numFmtId="0" fontId="24" fillId="0" borderId="10" xfId="36" applyFont="1" applyBorder="1" applyAlignment="1">
      <alignment horizontal="center" vertical="center" wrapText="1"/>
    </xf>
    <xf numFmtId="0" fontId="24" fillId="0" borderId="48" xfId="36" applyFont="1" applyBorder="1" applyAlignment="1">
      <alignment horizontal="center" vertical="center" wrapText="1"/>
    </xf>
    <xf numFmtId="0" fontId="14" fillId="2" borderId="20" xfId="33" applyFont="1" applyFill="1" applyBorder="1" applyAlignment="1" applyProtection="1">
      <alignment horizontal="left" vertical="center" wrapText="1"/>
      <protection locked="0"/>
    </xf>
    <xf numFmtId="0" fontId="24" fillId="0" borderId="17" xfId="36" applyFont="1" applyBorder="1" applyAlignment="1">
      <alignment horizontal="center" vertical="center" wrapText="1"/>
    </xf>
    <xf numFmtId="0" fontId="24" fillId="0" borderId="18" xfId="36" applyFont="1" applyBorder="1" applyAlignment="1">
      <alignment horizontal="center" vertical="center" wrapText="1"/>
    </xf>
    <xf numFmtId="0" fontId="14" fillId="2" borderId="21" xfId="33" applyFont="1" applyFill="1" applyBorder="1" applyAlignment="1" applyProtection="1">
      <alignment horizontal="left" vertical="center" wrapText="1"/>
      <protection locked="0"/>
    </xf>
    <xf numFmtId="0" fontId="14" fillId="2" borderId="22" xfId="33" applyFont="1" applyFill="1" applyBorder="1" applyAlignment="1" applyProtection="1">
      <alignment horizontal="left" vertical="center" wrapText="1"/>
      <protection locked="0"/>
    </xf>
    <xf numFmtId="0" fontId="13" fillId="0" borderId="0" xfId="0" applyFont="1" applyAlignment="1">
      <alignment horizontal="left" vertical="center" wrapText="1"/>
    </xf>
    <xf numFmtId="0" fontId="14" fillId="2" borderId="77" xfId="33" applyFont="1" applyFill="1" applyBorder="1" applyAlignment="1" applyProtection="1">
      <alignment horizontal="left" vertical="center" wrapText="1"/>
      <protection locked="0"/>
    </xf>
    <xf numFmtId="0" fontId="14" fillId="2" borderId="78" xfId="33" applyFont="1" applyFill="1" applyBorder="1" applyAlignment="1" applyProtection="1">
      <alignment horizontal="left" vertical="center" wrapText="1"/>
      <protection locked="0"/>
    </xf>
    <xf numFmtId="0" fontId="23" fillId="0" borderId="50" xfId="148" applyFont="1" applyBorder="1" applyAlignment="1">
      <alignment horizontal="center" vertical="center" textRotation="90"/>
    </xf>
    <xf numFmtId="0" fontId="23" fillId="0" borderId="69" xfId="148" applyFont="1" applyBorder="1" applyAlignment="1">
      <alignment horizontal="center" vertical="center" textRotation="90"/>
    </xf>
    <xf numFmtId="0" fontId="23" fillId="0" borderId="51" xfId="148" applyFont="1" applyBorder="1" applyAlignment="1">
      <alignment horizontal="center" vertical="center" textRotation="90"/>
    </xf>
    <xf numFmtId="0" fontId="23" fillId="0" borderId="70" xfId="148" applyFont="1" applyBorder="1" applyAlignment="1">
      <alignment horizontal="center" vertical="center" textRotation="90"/>
    </xf>
    <xf numFmtId="0" fontId="23" fillId="3" borderId="51" xfId="148" applyFont="1" applyFill="1" applyBorder="1" applyAlignment="1">
      <alignment horizontal="center" vertical="center" textRotation="90" wrapText="1"/>
    </xf>
    <xf numFmtId="0" fontId="23" fillId="3" borderId="70" xfId="148" applyFont="1" applyFill="1" applyBorder="1" applyAlignment="1">
      <alignment horizontal="center" vertical="center" textRotation="90" wrapText="1"/>
    </xf>
    <xf numFmtId="0" fontId="23" fillId="3" borderId="52" xfId="148" applyFont="1" applyFill="1" applyBorder="1" applyAlignment="1">
      <alignment horizontal="center" vertical="center" textRotation="90"/>
    </xf>
    <xf numFmtId="0" fontId="23" fillId="3" borderId="71" xfId="148" applyFont="1" applyFill="1" applyBorder="1" applyAlignment="1">
      <alignment horizontal="center" vertical="center" textRotation="90"/>
    </xf>
    <xf numFmtId="0" fontId="24" fillId="3" borderId="51" xfId="148" applyFont="1" applyFill="1" applyBorder="1" applyAlignment="1">
      <alignment horizontal="center" vertical="center" wrapText="1"/>
    </xf>
    <xf numFmtId="0" fontId="24" fillId="3" borderId="70" xfId="148" applyFont="1" applyFill="1" applyBorder="1" applyAlignment="1">
      <alignment horizontal="center" vertical="center" wrapText="1"/>
    </xf>
    <xf numFmtId="0" fontId="14" fillId="9" borderId="51" xfId="33" applyFont="1" applyFill="1" applyBorder="1" applyAlignment="1" applyProtection="1">
      <alignment horizontal="left" vertical="center" wrapText="1"/>
      <protection locked="0"/>
    </xf>
    <xf numFmtId="0" fontId="24" fillId="0" borderId="15" xfId="202" applyFont="1" applyBorder="1" applyAlignment="1">
      <alignment horizontal="center" vertical="center" wrapText="1"/>
    </xf>
    <xf numFmtId="0" fontId="24" fillId="0" borderId="16" xfId="202" applyFont="1" applyBorder="1" applyAlignment="1">
      <alignment horizontal="center" vertical="center" wrapText="1"/>
    </xf>
    <xf numFmtId="0" fontId="24" fillId="0" borderId="17" xfId="202" applyFont="1" applyBorder="1" applyAlignment="1">
      <alignment horizontal="center" vertical="center" wrapText="1"/>
    </xf>
    <xf numFmtId="0" fontId="24" fillId="0" borderId="18" xfId="202" applyFont="1" applyBorder="1" applyAlignment="1">
      <alignment horizontal="center" vertical="center" wrapText="1"/>
    </xf>
    <xf numFmtId="0" fontId="23" fillId="0" borderId="11" xfId="202" applyFont="1" applyBorder="1" applyAlignment="1">
      <alignment horizontal="center" vertical="center" textRotation="90"/>
    </xf>
    <xf numFmtId="0" fontId="14" fillId="2" borderId="86" xfId="33" applyFont="1" applyFill="1" applyBorder="1" applyAlignment="1" applyProtection="1">
      <alignment horizontal="left" vertical="center" wrapText="1"/>
      <protection locked="0"/>
    </xf>
    <xf numFmtId="0" fontId="14" fillId="2" borderId="87" xfId="33" applyFont="1" applyFill="1" applyBorder="1" applyAlignment="1" applyProtection="1">
      <alignment horizontal="left" vertical="center" wrapText="1"/>
      <protection locked="0"/>
    </xf>
    <xf numFmtId="0" fontId="14" fillId="2" borderId="83" xfId="33" applyFont="1" applyFill="1" applyBorder="1" applyAlignment="1" applyProtection="1">
      <alignment horizontal="left" vertical="center" wrapText="1"/>
      <protection locked="0"/>
    </xf>
    <xf numFmtId="0" fontId="25" fillId="0" borderId="0" xfId="89" applyFont="1" applyAlignment="1">
      <alignment horizontal="right"/>
    </xf>
    <xf numFmtId="0" fontId="25" fillId="0" borderId="0" xfId="89" applyFont="1" applyAlignment="1">
      <alignment horizontal="center" vertical="center"/>
    </xf>
    <xf numFmtId="0" fontId="0" fillId="0" borderId="28" xfId="0" applyBorder="1" applyAlignment="1">
      <alignment horizontal="left" vertical="center" wrapText="1"/>
    </xf>
    <xf numFmtId="4" fontId="35" fillId="0" borderId="28" xfId="203" applyNumberFormat="1" applyFont="1" applyBorder="1" applyAlignment="1">
      <alignment horizontal="left" vertical="center" wrapText="1"/>
    </xf>
    <xf numFmtId="4" fontId="35" fillId="0" borderId="28" xfId="203" applyNumberFormat="1" applyFont="1" applyBorder="1" applyAlignment="1">
      <alignment horizontal="center" vertical="center" wrapText="1"/>
    </xf>
    <xf numFmtId="0" fontId="13" fillId="0" borderId="43" xfId="19" applyBorder="1" applyAlignment="1" applyProtection="1">
      <alignment horizontal="center" vertical="center"/>
      <protection locked="0"/>
    </xf>
    <xf numFmtId="169" fontId="13" fillId="0" borderId="43" xfId="19" applyNumberFormat="1" applyBorder="1" applyAlignment="1" applyProtection="1">
      <alignment horizontal="center" vertical="center"/>
      <protection locked="0"/>
    </xf>
    <xf numFmtId="3" fontId="35" fillId="0" borderId="25" xfId="203" applyNumberFormat="1" applyFont="1" applyBorder="1" applyAlignment="1">
      <alignment horizontal="center" vertical="center" wrapText="1"/>
    </xf>
    <xf numFmtId="4" fontId="82" fillId="0" borderId="28" xfId="203" applyNumberFormat="1" applyFont="1" applyBorder="1" applyAlignment="1">
      <alignment horizontal="left" vertical="center" wrapText="1"/>
    </xf>
    <xf numFmtId="3" fontId="13" fillId="3" borderId="23" xfId="203" applyNumberFormat="1" applyFont="1" applyFill="1" applyBorder="1" applyAlignment="1">
      <alignment horizontal="center" vertical="center" wrapText="1"/>
    </xf>
    <xf numFmtId="4" fontId="13" fillId="3" borderId="24" xfId="203" applyNumberFormat="1" applyFont="1" applyFill="1" applyBorder="1" applyAlignment="1">
      <alignment horizontal="center" vertical="center" wrapText="1"/>
    </xf>
    <xf numFmtId="4" fontId="82" fillId="3" borderId="24" xfId="203" applyNumberFormat="1" applyFont="1" applyFill="1" applyBorder="1" applyAlignment="1">
      <alignment horizontal="left" vertical="center" wrapText="1"/>
    </xf>
    <xf numFmtId="3" fontId="13" fillId="0" borderId="23" xfId="203" applyNumberFormat="1" applyFont="1" applyBorder="1" applyAlignment="1">
      <alignment horizontal="center" vertical="center" wrapText="1"/>
    </xf>
    <xf numFmtId="4" fontId="13" fillId="0" borderId="24" xfId="203" applyNumberFormat="1" applyFont="1" applyBorder="1" applyAlignment="1">
      <alignment horizontal="center" vertical="center" wrapText="1"/>
    </xf>
    <xf numFmtId="4" fontId="13" fillId="0" borderId="24" xfId="203" applyNumberFormat="1" applyFont="1" applyBorder="1" applyAlignment="1">
      <alignment horizontal="left" vertical="center" wrapText="1"/>
    </xf>
    <xf numFmtId="4" fontId="13" fillId="0" borderId="28" xfId="0" applyNumberFormat="1" applyFont="1" applyBorder="1" applyAlignment="1">
      <alignment horizontal="center" vertical="center" wrapText="1"/>
    </xf>
    <xf numFmtId="3" fontId="13" fillId="0" borderId="93" xfId="203" applyNumberFormat="1" applyFont="1" applyBorder="1" applyAlignment="1">
      <alignment horizontal="center" vertical="center" wrapText="1"/>
    </xf>
    <xf numFmtId="0" fontId="13" fillId="0" borderId="56" xfId="34" applyFont="1" applyBorder="1" applyAlignment="1">
      <alignment horizontal="center" vertical="center" wrapText="1"/>
    </xf>
    <xf numFmtId="0" fontId="27" fillId="0" borderId="79" xfId="201" applyFont="1" applyBorder="1" applyAlignment="1">
      <alignment horizontal="center" vertical="center" wrapText="1"/>
    </xf>
    <xf numFmtId="0" fontId="13" fillId="0" borderId="61" xfId="34" applyFont="1" applyBorder="1" applyAlignment="1" applyProtection="1">
      <alignment vertical="center" wrapText="1"/>
      <protection locked="0"/>
    </xf>
    <xf numFmtId="0" fontId="13" fillId="0" borderId="61" xfId="34" applyFont="1" applyBorder="1" applyAlignment="1" applyProtection="1">
      <alignment horizontal="center" vertical="center"/>
      <protection locked="0"/>
    </xf>
    <xf numFmtId="2" fontId="13" fillId="0" borderId="61" xfId="34" applyNumberFormat="1" applyFont="1" applyBorder="1" applyAlignment="1" applyProtection="1">
      <alignment horizontal="center" vertical="center"/>
      <protection locked="0"/>
    </xf>
    <xf numFmtId="0" fontId="13" fillId="5" borderId="28" xfId="50" quotePrefix="1" applyFont="1" applyFill="1" applyBorder="1" applyAlignment="1">
      <alignment horizontal="left" vertical="center" wrapText="1"/>
    </xf>
    <xf numFmtId="2" fontId="13" fillId="0" borderId="43" xfId="50" applyNumberFormat="1" applyFont="1" applyBorder="1" applyAlignment="1">
      <alignment horizontal="center" vertical="center" wrapText="1"/>
    </xf>
    <xf numFmtId="0" fontId="13" fillId="3" borderId="24" xfId="0" applyFont="1" applyFill="1" applyBorder="1" applyAlignment="1">
      <alignment horizontal="center" vertical="center"/>
    </xf>
    <xf numFmtId="2" fontId="13" fillId="3" borderId="46" xfId="0" applyNumberFormat="1" applyFont="1" applyFill="1" applyBorder="1" applyAlignment="1">
      <alignment horizontal="center" vertical="center"/>
    </xf>
    <xf numFmtId="0" fontId="13" fillId="0" borderId="28" xfId="50" applyFont="1" applyBorder="1" applyAlignment="1">
      <alignment horizontal="left" vertical="center" wrapText="1"/>
    </xf>
    <xf numFmtId="0" fontId="13" fillId="0" borderId="28" xfId="50" applyFont="1" applyBorder="1" applyAlignment="1">
      <alignment horizontal="center"/>
    </xf>
    <xf numFmtId="2" fontId="13" fillId="0" borderId="28" xfId="50" applyNumberFormat="1" applyFont="1" applyBorder="1" applyAlignment="1">
      <alignment horizontal="center" vertical="center" wrapText="1"/>
    </xf>
    <xf numFmtId="0" fontId="22" fillId="3" borderId="28" xfId="0" applyFont="1" applyFill="1" applyBorder="1" applyAlignment="1">
      <alignment horizontal="left" vertical="center" wrapText="1" indent="1"/>
    </xf>
    <xf numFmtId="0" fontId="22" fillId="3" borderId="28" xfId="199" applyFont="1" applyFill="1" applyBorder="1" applyAlignment="1">
      <alignment horizontal="center" vertical="center"/>
    </xf>
    <xf numFmtId="169" fontId="22" fillId="3" borderId="28" xfId="199" applyNumberFormat="1" applyFont="1" applyFill="1" applyBorder="1" applyAlignment="1">
      <alignment horizontal="center" vertical="center"/>
    </xf>
    <xf numFmtId="0" fontId="22" fillId="3" borderId="28" xfId="23" applyFont="1" applyFill="1" applyBorder="1" applyAlignment="1">
      <alignment horizontal="center" vertical="center" shrinkToFit="1"/>
    </xf>
    <xf numFmtId="2" fontId="13" fillId="0" borderId="43" xfId="34" applyNumberFormat="1" applyFont="1" applyBorder="1" applyAlignment="1" applyProtection="1">
      <alignment horizontal="center" vertical="center"/>
      <protection locked="0"/>
    </xf>
    <xf numFmtId="1" fontId="0" fillId="0" borderId="55" xfId="56" applyNumberFormat="1" applyFont="1" applyBorder="1" applyAlignment="1">
      <alignment horizontal="center"/>
    </xf>
    <xf numFmtId="2" fontId="0" fillId="0" borderId="54" xfId="56" applyNumberFormat="1" applyFont="1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1" fontId="0" fillId="0" borderId="55" xfId="56" applyNumberFormat="1" applyFont="1" applyBorder="1" applyAlignment="1">
      <alignment horizontal="center" vertical="center"/>
    </xf>
    <xf numFmtId="2" fontId="0" fillId="0" borderId="54" xfId="56" applyNumberFormat="1" applyFont="1" applyBorder="1" applyAlignment="1">
      <alignment horizontal="center" vertical="center" wrapText="1"/>
    </xf>
    <xf numFmtId="0" fontId="0" fillId="0" borderId="55" xfId="0" applyBorder="1" applyAlignment="1">
      <alignment horizontal="center" vertical="center"/>
    </xf>
    <xf numFmtId="0" fontId="0" fillId="3" borderId="46" xfId="0" applyFill="1" applyBorder="1" applyAlignment="1">
      <alignment horizontal="center" vertical="center"/>
    </xf>
    <xf numFmtId="0" fontId="0" fillId="3" borderId="24" xfId="0" applyFill="1" applyBorder="1" applyAlignment="1">
      <alignment wrapText="1"/>
    </xf>
    <xf numFmtId="0" fontId="0" fillId="3" borderId="32" xfId="0" applyFill="1" applyBorder="1" applyAlignment="1">
      <alignment wrapText="1"/>
    </xf>
    <xf numFmtId="0" fontId="0" fillId="3" borderId="32" xfId="0" applyFill="1" applyBorder="1" applyAlignment="1">
      <alignment horizontal="center" vertical="center" wrapText="1"/>
    </xf>
    <xf numFmtId="0" fontId="0" fillId="3" borderId="32" xfId="0" applyFill="1" applyBorder="1" applyAlignment="1">
      <alignment horizontal="center" vertical="center"/>
    </xf>
    <xf numFmtId="0" fontId="0" fillId="3" borderId="63" xfId="0" applyFill="1" applyBorder="1" applyAlignment="1">
      <alignment horizontal="center" vertical="center"/>
    </xf>
    <xf numFmtId="0" fontId="0" fillId="0" borderId="31" xfId="0" applyBorder="1"/>
    <xf numFmtId="0" fontId="0" fillId="3" borderId="31" xfId="0" applyFill="1" applyBorder="1" applyAlignment="1">
      <alignment horizontal="center" vertical="center"/>
    </xf>
    <xf numFmtId="0" fontId="0" fillId="0" borderId="66" xfId="0" applyBorder="1" applyAlignment="1">
      <alignment horizontal="center" vertical="center"/>
    </xf>
    <xf numFmtId="0" fontId="0" fillId="0" borderId="31" xfId="0" applyBorder="1" applyAlignment="1">
      <alignment wrapText="1"/>
    </xf>
    <xf numFmtId="0" fontId="89" fillId="0" borderId="91" xfId="0" applyFont="1" applyBorder="1" applyAlignment="1">
      <alignment horizontal="center" vertical="center"/>
    </xf>
    <xf numFmtId="0" fontId="22" fillId="0" borderId="63" xfId="0" applyFont="1" applyBorder="1" applyAlignment="1">
      <alignment horizontal="center" vertical="center"/>
    </xf>
    <xf numFmtId="0" fontId="22" fillId="0" borderId="33" xfId="0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22" fillId="0" borderId="32" xfId="0" applyFont="1" applyBorder="1" applyAlignment="1">
      <alignment horizontal="left" wrapText="1"/>
    </xf>
    <xf numFmtId="0" fontId="22" fillId="0" borderId="32" xfId="0" applyFont="1" applyBorder="1" applyAlignment="1">
      <alignment horizontal="center" vertical="center"/>
    </xf>
    <xf numFmtId="4" fontId="13" fillId="0" borderId="28" xfId="20" applyNumberFormat="1" applyBorder="1" applyAlignment="1">
      <alignment horizontal="center" vertical="center" wrapText="1"/>
    </xf>
    <xf numFmtId="4" fontId="35" fillId="0" borderId="28" xfId="20" applyNumberFormat="1" applyFont="1" applyBorder="1" applyAlignment="1">
      <alignment horizontal="center" vertical="center" wrapText="1"/>
    </xf>
    <xf numFmtId="4" fontId="13" fillId="0" borderId="6" xfId="0" applyNumberFormat="1" applyFont="1" applyBorder="1" applyAlignment="1">
      <alignment horizontal="left" vertical="center" wrapText="1"/>
    </xf>
    <xf numFmtId="0" fontId="27" fillId="0" borderId="6" xfId="34" applyFont="1" applyBorder="1" applyAlignment="1">
      <alignment horizontal="center" vertical="center" wrapText="1"/>
    </xf>
    <xf numFmtId="4" fontId="29" fillId="0" borderId="6" xfId="0" applyNumberFormat="1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4" fontId="13" fillId="3" borderId="6" xfId="0" applyNumberFormat="1" applyFont="1" applyFill="1" applyBorder="1" applyAlignment="1">
      <alignment horizontal="center" vertical="center" wrapText="1"/>
    </xf>
    <xf numFmtId="4" fontId="29" fillId="0" borderId="59" xfId="0" applyNumberFormat="1" applyFont="1" applyBorder="1" applyAlignment="1">
      <alignment horizontal="center" vertical="center" wrapText="1"/>
    </xf>
    <xf numFmtId="3" fontId="13" fillId="3" borderId="7" xfId="0" applyNumberFormat="1" applyFont="1" applyFill="1" applyBorder="1" applyAlignment="1">
      <alignment horizontal="center" vertical="center" wrapText="1"/>
    </xf>
    <xf numFmtId="4" fontId="13" fillId="0" borderId="28" xfId="0" applyNumberFormat="1" applyFont="1" applyBorder="1" applyAlignment="1">
      <alignment horizontal="left" vertical="center" wrapText="1"/>
    </xf>
    <xf numFmtId="0" fontId="13" fillId="3" borderId="28" xfId="200" applyFont="1" applyFill="1" applyBorder="1" applyAlignment="1">
      <alignment horizontal="center" vertical="center" wrapText="1"/>
    </xf>
    <xf numFmtId="2" fontId="13" fillId="0" borderId="28" xfId="200" applyNumberFormat="1" applyFont="1" applyBorder="1" applyAlignment="1">
      <alignment horizontal="center" vertical="center"/>
    </xf>
    <xf numFmtId="4" fontId="13" fillId="0" borderId="28" xfId="20" applyNumberFormat="1" applyBorder="1" applyAlignment="1">
      <alignment horizontal="left" vertical="center" wrapText="1"/>
    </xf>
    <xf numFmtId="0" fontId="35" fillId="0" borderId="24" xfId="57" applyFont="1" applyFill="1" applyBorder="1" applyAlignment="1">
      <alignment wrapText="1"/>
    </xf>
    <xf numFmtId="0" fontId="35" fillId="0" borderId="24" xfId="57" applyFont="1" applyFill="1" applyBorder="1" applyAlignment="1">
      <alignment horizontal="center" vertical="center"/>
    </xf>
    <xf numFmtId="4" fontId="13" fillId="0" borderId="6" xfId="20" applyNumberFormat="1" applyBorder="1" applyAlignment="1">
      <alignment horizontal="center" vertical="center" wrapText="1"/>
    </xf>
    <xf numFmtId="4" fontId="13" fillId="0" borderId="6" xfId="20" applyNumberFormat="1" applyBorder="1" applyAlignment="1">
      <alignment horizontal="left" vertical="center" wrapText="1"/>
    </xf>
    <xf numFmtId="0" fontId="13" fillId="3" borderId="29" xfId="34" applyFont="1" applyFill="1" applyBorder="1" applyAlignment="1" applyProtection="1">
      <alignment horizontal="center" vertical="center"/>
      <protection locked="0"/>
    </xf>
    <xf numFmtId="2" fontId="13" fillId="0" borderId="6" xfId="34" applyNumberFormat="1" applyFont="1" applyBorder="1" applyAlignment="1" applyProtection="1">
      <alignment horizontal="center" vertical="center"/>
      <protection locked="0"/>
    </xf>
    <xf numFmtId="4" fontId="13" fillId="0" borderId="6" xfId="0" applyNumberFormat="1" applyFont="1" applyBorder="1" applyAlignment="1">
      <alignment horizontal="right" vertical="center" wrapText="1"/>
    </xf>
    <xf numFmtId="0" fontId="13" fillId="3" borderId="24" xfId="0" applyFont="1" applyFill="1" applyBorder="1" applyAlignment="1">
      <alignment horizontal="right" vertical="center" wrapText="1"/>
    </xf>
  </cellXfs>
  <cellStyles count="210">
    <cellStyle name="Bad" xfId="57" builtinId="27"/>
    <cellStyle name="Comma 2" xfId="2" xr:uid="{00000000-0005-0000-0000-000001000000}"/>
    <cellStyle name="Comma 2 2" xfId="3" xr:uid="{00000000-0005-0000-0000-000002000000}"/>
    <cellStyle name="Comma 2 3" xfId="4" xr:uid="{00000000-0005-0000-0000-000003000000}"/>
    <cellStyle name="Comma 2 3 2" xfId="5" xr:uid="{00000000-0005-0000-0000-000004000000}"/>
    <cellStyle name="Comma 3" xfId="6" xr:uid="{00000000-0005-0000-0000-000005000000}"/>
    <cellStyle name="Comma 4" xfId="7" xr:uid="{00000000-0005-0000-0000-000006000000}"/>
    <cellStyle name="Comma 5" xfId="37" xr:uid="{00000000-0005-0000-0000-000007000000}"/>
    <cellStyle name="Comma 5 2" xfId="76" xr:uid="{00000000-0005-0000-0000-000008000000}"/>
    <cellStyle name="Comma 5 2 2" xfId="135" xr:uid="{00000000-0005-0000-0000-000009000000}"/>
    <cellStyle name="Comma 5 2 3" xfId="194" xr:uid="{00000000-0005-0000-0000-00000A000000}"/>
    <cellStyle name="Comma 5 3" xfId="105" xr:uid="{00000000-0005-0000-0000-00000B000000}"/>
    <cellStyle name="Comma 5 4" xfId="164" xr:uid="{00000000-0005-0000-0000-00000C000000}"/>
    <cellStyle name="Date" xfId="8" xr:uid="{00000000-0005-0000-0000-00000D000000}"/>
    <cellStyle name="Explanatory Text 2" xfId="209" xr:uid="{00000000-0005-0000-0000-00000E000000}"/>
    <cellStyle name="Fixed" xfId="9" xr:uid="{00000000-0005-0000-0000-00000F000000}"/>
    <cellStyle name="Heading1" xfId="10" xr:uid="{00000000-0005-0000-0000-000010000000}"/>
    <cellStyle name="Heading2" xfId="11" xr:uid="{00000000-0005-0000-0000-000011000000}"/>
    <cellStyle name="Normal" xfId="0" builtinId="0"/>
    <cellStyle name="Normal 10" xfId="12" xr:uid="{00000000-0005-0000-0000-000013000000}"/>
    <cellStyle name="Normal 10 2" xfId="13" xr:uid="{00000000-0005-0000-0000-000014000000}"/>
    <cellStyle name="Normal 10 2 2" xfId="63" xr:uid="{00000000-0005-0000-0000-000015000000}"/>
    <cellStyle name="Normal 10 2 2 2" xfId="122" xr:uid="{00000000-0005-0000-0000-000016000000}"/>
    <cellStyle name="Normal 10 2 2 3" xfId="181" xr:uid="{00000000-0005-0000-0000-000017000000}"/>
    <cellStyle name="Normal 10 2 3" xfId="92" xr:uid="{00000000-0005-0000-0000-000018000000}"/>
    <cellStyle name="Normal 10 2 4" xfId="151" xr:uid="{00000000-0005-0000-0000-000019000000}"/>
    <cellStyle name="Normal 10 3" xfId="14" xr:uid="{00000000-0005-0000-0000-00001A000000}"/>
    <cellStyle name="Normal 10 3 2" xfId="15" xr:uid="{00000000-0005-0000-0000-00001B000000}"/>
    <cellStyle name="Normal 10 3 2 2" xfId="65" xr:uid="{00000000-0005-0000-0000-00001C000000}"/>
    <cellStyle name="Normal 10 3 2 2 2" xfId="124" xr:uid="{00000000-0005-0000-0000-00001D000000}"/>
    <cellStyle name="Normal 10 3 2 2 3" xfId="183" xr:uid="{00000000-0005-0000-0000-00001E000000}"/>
    <cellStyle name="Normal 10 3 2 3" xfId="94" xr:uid="{00000000-0005-0000-0000-00001F000000}"/>
    <cellStyle name="Normal 10 3 2 4" xfId="153" xr:uid="{00000000-0005-0000-0000-000020000000}"/>
    <cellStyle name="Normal 10 3 3" xfId="16" xr:uid="{00000000-0005-0000-0000-000021000000}"/>
    <cellStyle name="Normal 10 3 3 2" xfId="66" xr:uid="{00000000-0005-0000-0000-000022000000}"/>
    <cellStyle name="Normal 10 3 3 2 2" xfId="125" xr:uid="{00000000-0005-0000-0000-000023000000}"/>
    <cellStyle name="Normal 10 3 3 2 3" xfId="184" xr:uid="{00000000-0005-0000-0000-000024000000}"/>
    <cellStyle name="Normal 10 3 3 3" xfId="95" xr:uid="{00000000-0005-0000-0000-000025000000}"/>
    <cellStyle name="Normal 10 3 3 4" xfId="154" xr:uid="{00000000-0005-0000-0000-000026000000}"/>
    <cellStyle name="Normal 10 3 4" xfId="17" xr:uid="{00000000-0005-0000-0000-000027000000}"/>
    <cellStyle name="Normal 10 3 4 2" xfId="67" xr:uid="{00000000-0005-0000-0000-000028000000}"/>
    <cellStyle name="Normal 10 3 4 2 2" xfId="126" xr:uid="{00000000-0005-0000-0000-000029000000}"/>
    <cellStyle name="Normal 10 3 4 2 3" xfId="185" xr:uid="{00000000-0005-0000-0000-00002A000000}"/>
    <cellStyle name="Normal 10 3 4 3" xfId="96" xr:uid="{00000000-0005-0000-0000-00002B000000}"/>
    <cellStyle name="Normal 10 3 4 4" xfId="155" xr:uid="{00000000-0005-0000-0000-00002C000000}"/>
    <cellStyle name="Normal 10 3 5" xfId="64" xr:uid="{00000000-0005-0000-0000-00002D000000}"/>
    <cellStyle name="Normal 10 3 5 2" xfId="123" xr:uid="{00000000-0005-0000-0000-00002E000000}"/>
    <cellStyle name="Normal 10 3 5 3" xfId="182" xr:uid="{00000000-0005-0000-0000-00002F000000}"/>
    <cellStyle name="Normal 10 3 6" xfId="93" xr:uid="{00000000-0005-0000-0000-000030000000}"/>
    <cellStyle name="Normal 10 3 7" xfId="152" xr:uid="{00000000-0005-0000-0000-000031000000}"/>
    <cellStyle name="Normal 10 4" xfId="51" xr:uid="{00000000-0005-0000-0000-000032000000}"/>
    <cellStyle name="Normal 10 4 2" xfId="85" xr:uid="{00000000-0005-0000-0000-000033000000}"/>
    <cellStyle name="Normal 10 4 2 2" xfId="144" xr:uid="{00000000-0005-0000-0000-000034000000}"/>
    <cellStyle name="Normal 10 4 2 3" xfId="203" xr:uid="{00000000-0005-0000-0000-000035000000}"/>
    <cellStyle name="Normal 10 4 3" xfId="114" xr:uid="{00000000-0005-0000-0000-000036000000}"/>
    <cellStyle name="Normal 10 4 4" xfId="173" xr:uid="{00000000-0005-0000-0000-000037000000}"/>
    <cellStyle name="Normal 10 5" xfId="62" xr:uid="{00000000-0005-0000-0000-000038000000}"/>
    <cellStyle name="Normal 10 5 2" xfId="121" xr:uid="{00000000-0005-0000-0000-000039000000}"/>
    <cellStyle name="Normal 10 5 3" xfId="180" xr:uid="{00000000-0005-0000-0000-00003A000000}"/>
    <cellStyle name="Normal 10 6" xfId="91" xr:uid="{00000000-0005-0000-0000-00003B000000}"/>
    <cellStyle name="Normal 10 7" xfId="150" xr:uid="{00000000-0005-0000-0000-00003C000000}"/>
    <cellStyle name="Normal 11" xfId="18" xr:uid="{00000000-0005-0000-0000-00003D000000}"/>
    <cellStyle name="Normal 12" xfId="36" xr:uid="{00000000-0005-0000-0000-00003E000000}"/>
    <cellStyle name="Normal 12 2" xfId="59" xr:uid="{00000000-0005-0000-0000-00003F000000}"/>
    <cellStyle name="Normal 12 2 2" xfId="89" xr:uid="{00000000-0005-0000-0000-000040000000}"/>
    <cellStyle name="Normal 12 2 2 2" xfId="148" xr:uid="{00000000-0005-0000-0000-000041000000}"/>
    <cellStyle name="Normal 12 2 2 2 2" xfId="48" xr:uid="{00000000-0005-0000-0000-000042000000}"/>
    <cellStyle name="Normal 12 2 2 2 2 2" xfId="84" xr:uid="{00000000-0005-0000-0000-000043000000}"/>
    <cellStyle name="Normal 12 2 2 2 2 2 2" xfId="143" xr:uid="{00000000-0005-0000-0000-000044000000}"/>
    <cellStyle name="Normal 12 2 2 2 2 2 3" xfId="202" xr:uid="{00000000-0005-0000-0000-000045000000}"/>
    <cellStyle name="Normal 12 2 2 2 2 3" xfId="113" xr:uid="{00000000-0005-0000-0000-000046000000}"/>
    <cellStyle name="Normal 12 2 2 2 2 4" xfId="172" xr:uid="{00000000-0005-0000-0000-000047000000}"/>
    <cellStyle name="Normal 12 2 2 3" xfId="207" xr:uid="{00000000-0005-0000-0000-000048000000}"/>
    <cellStyle name="Normal 12 2 3" xfId="118" xr:uid="{00000000-0005-0000-0000-000049000000}"/>
    <cellStyle name="Normal 12 2 4" xfId="177" xr:uid="{00000000-0005-0000-0000-00004A000000}"/>
    <cellStyle name="Normal 12 3" xfId="42" xr:uid="{00000000-0005-0000-0000-00004B000000}"/>
    <cellStyle name="Normal 12 3 2" xfId="80" xr:uid="{00000000-0005-0000-0000-00004C000000}"/>
    <cellStyle name="Normal 12 3 2 2" xfId="139" xr:uid="{00000000-0005-0000-0000-00004D000000}"/>
    <cellStyle name="Normal 12 3 2 3" xfId="198" xr:uid="{00000000-0005-0000-0000-00004E000000}"/>
    <cellStyle name="Normal 12 3 3" xfId="109" xr:uid="{00000000-0005-0000-0000-00004F000000}"/>
    <cellStyle name="Normal 12 3 4" xfId="168" xr:uid="{00000000-0005-0000-0000-000050000000}"/>
    <cellStyle name="Normal 12 4" xfId="43" xr:uid="{00000000-0005-0000-0000-000051000000}"/>
    <cellStyle name="Normal 12 4 2" xfId="81" xr:uid="{00000000-0005-0000-0000-000052000000}"/>
    <cellStyle name="Normal 12 4 2 2" xfId="140" xr:uid="{00000000-0005-0000-0000-000053000000}"/>
    <cellStyle name="Normal 12 4 2 3" xfId="199" xr:uid="{00000000-0005-0000-0000-000054000000}"/>
    <cellStyle name="Normal 12 4 3" xfId="110" xr:uid="{00000000-0005-0000-0000-000055000000}"/>
    <cellStyle name="Normal 12 4 4" xfId="169" xr:uid="{00000000-0005-0000-0000-000056000000}"/>
    <cellStyle name="Normal 12 5" xfId="75" xr:uid="{00000000-0005-0000-0000-000057000000}"/>
    <cellStyle name="Normal 12 5 2" xfId="134" xr:uid="{00000000-0005-0000-0000-000058000000}"/>
    <cellStyle name="Normal 12 5 3" xfId="193" xr:uid="{00000000-0005-0000-0000-000059000000}"/>
    <cellStyle name="Normal 12 6" xfId="104" xr:uid="{00000000-0005-0000-0000-00005A000000}"/>
    <cellStyle name="Normal 12 7" xfId="163" xr:uid="{00000000-0005-0000-0000-00005B000000}"/>
    <cellStyle name="Normal 14" xfId="45" xr:uid="{00000000-0005-0000-0000-00005C000000}"/>
    <cellStyle name="Normal 15" xfId="40" xr:uid="{00000000-0005-0000-0000-00005D000000}"/>
    <cellStyle name="Normal 15 2" xfId="41" xr:uid="{00000000-0005-0000-0000-00005E000000}"/>
    <cellStyle name="Normal 15 2 2" xfId="47" xr:uid="{00000000-0005-0000-0000-00005F000000}"/>
    <cellStyle name="Normal 15 2 2 2" xfId="83" xr:uid="{00000000-0005-0000-0000-000060000000}"/>
    <cellStyle name="Normal 15 2 2 2 2" xfId="142" xr:uid="{00000000-0005-0000-0000-000061000000}"/>
    <cellStyle name="Normal 15 2 2 2 3" xfId="201" xr:uid="{00000000-0005-0000-0000-000062000000}"/>
    <cellStyle name="Normal 15 2 2 3" xfId="112" xr:uid="{00000000-0005-0000-0000-000063000000}"/>
    <cellStyle name="Normal 15 2 2 4" xfId="171" xr:uid="{00000000-0005-0000-0000-000064000000}"/>
    <cellStyle name="Normal 15 2 3" xfId="53" xr:uid="{00000000-0005-0000-0000-000065000000}"/>
    <cellStyle name="Normal 15 2 3 2" xfId="87" xr:uid="{00000000-0005-0000-0000-000066000000}"/>
    <cellStyle name="Normal 15 2 3 2 2" xfId="146" xr:uid="{00000000-0005-0000-0000-000067000000}"/>
    <cellStyle name="Normal 15 2 3 2 3" xfId="205" xr:uid="{00000000-0005-0000-0000-000068000000}"/>
    <cellStyle name="Normal 15 2 3 3" xfId="116" xr:uid="{00000000-0005-0000-0000-000069000000}"/>
    <cellStyle name="Normal 15 2 3 4" xfId="175" xr:uid="{00000000-0005-0000-0000-00006A000000}"/>
    <cellStyle name="Normal 15 2 4" xfId="79" xr:uid="{00000000-0005-0000-0000-00006B000000}"/>
    <cellStyle name="Normal 15 2 4 2" xfId="138" xr:uid="{00000000-0005-0000-0000-00006C000000}"/>
    <cellStyle name="Normal 15 2 4 3" xfId="197" xr:uid="{00000000-0005-0000-0000-00006D000000}"/>
    <cellStyle name="Normal 15 2 5" xfId="108" xr:uid="{00000000-0005-0000-0000-00006E000000}"/>
    <cellStyle name="Normal 15 2 6" xfId="167" xr:uid="{00000000-0005-0000-0000-00006F000000}"/>
    <cellStyle name="Normal 15 3" xfId="52" xr:uid="{00000000-0005-0000-0000-000070000000}"/>
    <cellStyle name="Normal 15 3 2" xfId="86" xr:uid="{00000000-0005-0000-0000-000071000000}"/>
    <cellStyle name="Normal 15 3 2 2" xfId="145" xr:uid="{00000000-0005-0000-0000-000072000000}"/>
    <cellStyle name="Normal 15 3 2 3" xfId="204" xr:uid="{00000000-0005-0000-0000-000073000000}"/>
    <cellStyle name="Normal 15 3 3" xfId="115" xr:uid="{00000000-0005-0000-0000-000074000000}"/>
    <cellStyle name="Normal 15 3 4" xfId="174" xr:uid="{00000000-0005-0000-0000-000075000000}"/>
    <cellStyle name="Normal 15 4" xfId="46" xr:uid="{00000000-0005-0000-0000-000076000000}"/>
    <cellStyle name="Normal 15 4 2" xfId="82" xr:uid="{00000000-0005-0000-0000-000077000000}"/>
    <cellStyle name="Normal 15 4 2 2" xfId="141" xr:uid="{00000000-0005-0000-0000-000078000000}"/>
    <cellStyle name="Normal 15 4 2 3" xfId="200" xr:uid="{00000000-0005-0000-0000-000079000000}"/>
    <cellStyle name="Normal 15 4 3" xfId="111" xr:uid="{00000000-0005-0000-0000-00007A000000}"/>
    <cellStyle name="Normal 15 4 4" xfId="170" xr:uid="{00000000-0005-0000-0000-00007B000000}"/>
    <cellStyle name="Normal 15 5" xfId="78" xr:uid="{00000000-0005-0000-0000-00007C000000}"/>
    <cellStyle name="Normal 15 5 2" xfId="137" xr:uid="{00000000-0005-0000-0000-00007D000000}"/>
    <cellStyle name="Normal 15 5 3" xfId="196" xr:uid="{00000000-0005-0000-0000-00007E000000}"/>
    <cellStyle name="Normal 15 6" xfId="107" xr:uid="{00000000-0005-0000-0000-00007F000000}"/>
    <cellStyle name="Normal 15 7" xfId="166" xr:uid="{00000000-0005-0000-0000-000080000000}"/>
    <cellStyle name="Normal 16 2" xfId="50" xr:uid="{00000000-0005-0000-0000-000081000000}"/>
    <cellStyle name="Normal 2" xfId="19" xr:uid="{00000000-0005-0000-0000-000082000000}"/>
    <cellStyle name="Normal 2 2" xfId="20" xr:uid="{00000000-0005-0000-0000-000083000000}"/>
    <cellStyle name="Normal 2 2 2" xfId="21" xr:uid="{00000000-0005-0000-0000-000084000000}"/>
    <cellStyle name="Normal 2 2_OlainesPP_Magonite_08_12_1(no groz)" xfId="22" xr:uid="{00000000-0005-0000-0000-000085000000}"/>
    <cellStyle name="Normal 2 3" xfId="23" xr:uid="{00000000-0005-0000-0000-000086000000}"/>
    <cellStyle name="Normal 2 3 2" xfId="24" xr:uid="{00000000-0005-0000-0000-000087000000}"/>
    <cellStyle name="Normal 2 4" xfId="208" xr:uid="{00000000-0005-0000-0000-000088000000}"/>
    <cellStyle name="Normal 3" xfId="25" xr:uid="{00000000-0005-0000-0000-000089000000}"/>
    <cellStyle name="Normal 4" xfId="26" xr:uid="{00000000-0005-0000-0000-00008A000000}"/>
    <cellStyle name="Normal 4 2" xfId="58" xr:uid="{00000000-0005-0000-0000-00008B000000}"/>
    <cellStyle name="Normal 4 3" xfId="68" xr:uid="{00000000-0005-0000-0000-00008C000000}"/>
    <cellStyle name="Normal 4 3 2" xfId="127" xr:uid="{00000000-0005-0000-0000-00008D000000}"/>
    <cellStyle name="Normal 4 3 3" xfId="186" xr:uid="{00000000-0005-0000-0000-00008E000000}"/>
    <cellStyle name="Normal 4 4" xfId="97" xr:uid="{00000000-0005-0000-0000-00008F000000}"/>
    <cellStyle name="Normal 4 5" xfId="156" xr:uid="{00000000-0005-0000-0000-000090000000}"/>
    <cellStyle name="Normal 45" xfId="39" xr:uid="{00000000-0005-0000-0000-000091000000}"/>
    <cellStyle name="Normal 5" xfId="1" xr:uid="{00000000-0005-0000-0000-000092000000}"/>
    <cellStyle name="Normal 5 2" xfId="27" xr:uid="{00000000-0005-0000-0000-000093000000}"/>
    <cellStyle name="Normal 5 2 2" xfId="38" xr:uid="{00000000-0005-0000-0000-000094000000}"/>
    <cellStyle name="Normal 5 2 2 2" xfId="77" xr:uid="{00000000-0005-0000-0000-000095000000}"/>
    <cellStyle name="Normal 5 2 2 2 2" xfId="136" xr:uid="{00000000-0005-0000-0000-000096000000}"/>
    <cellStyle name="Normal 5 2 2 2 3" xfId="195" xr:uid="{00000000-0005-0000-0000-000097000000}"/>
    <cellStyle name="Normal 5 2 2 3" xfId="106" xr:uid="{00000000-0005-0000-0000-000098000000}"/>
    <cellStyle name="Normal 5 2 2 4" xfId="165" xr:uid="{00000000-0005-0000-0000-000099000000}"/>
    <cellStyle name="Normal 5 2 3" xfId="60" xr:uid="{00000000-0005-0000-0000-00009A000000}"/>
    <cellStyle name="Normal 5 2 3 2" xfId="119" xr:uid="{00000000-0005-0000-0000-00009B000000}"/>
    <cellStyle name="Normal 5 2 3 3" xfId="178" xr:uid="{00000000-0005-0000-0000-00009C000000}"/>
    <cellStyle name="Normal 5 2 4" xfId="69" xr:uid="{00000000-0005-0000-0000-00009D000000}"/>
    <cellStyle name="Normal 5 2 4 2" xfId="128" xr:uid="{00000000-0005-0000-0000-00009E000000}"/>
    <cellStyle name="Normal 5 2 4 3" xfId="187" xr:uid="{00000000-0005-0000-0000-00009F000000}"/>
    <cellStyle name="Normal 5 2 5" xfId="98" xr:uid="{00000000-0005-0000-0000-0000A0000000}"/>
    <cellStyle name="Normal 5 2 6" xfId="157" xr:uid="{00000000-0005-0000-0000-0000A1000000}"/>
    <cellStyle name="Normal 5 3" xfId="28" xr:uid="{00000000-0005-0000-0000-0000A2000000}"/>
    <cellStyle name="Normal 5 3 2" xfId="70" xr:uid="{00000000-0005-0000-0000-0000A3000000}"/>
    <cellStyle name="Normal 5 3 2 2" xfId="129" xr:uid="{00000000-0005-0000-0000-0000A4000000}"/>
    <cellStyle name="Normal 5 3 2 3" xfId="188" xr:uid="{00000000-0005-0000-0000-0000A5000000}"/>
    <cellStyle name="Normal 5 3 3" xfId="99" xr:uid="{00000000-0005-0000-0000-0000A6000000}"/>
    <cellStyle name="Normal 5 3 4" xfId="158" xr:uid="{00000000-0005-0000-0000-0000A7000000}"/>
    <cellStyle name="Normal 5 4" xfId="61" xr:uid="{00000000-0005-0000-0000-0000A8000000}"/>
    <cellStyle name="Normal 5 4 2" xfId="120" xr:uid="{00000000-0005-0000-0000-0000A9000000}"/>
    <cellStyle name="Normal 5 4 3" xfId="179" xr:uid="{00000000-0005-0000-0000-0000AA000000}"/>
    <cellStyle name="Normal 5 5" xfId="90" xr:uid="{00000000-0005-0000-0000-0000AB000000}"/>
    <cellStyle name="Normal 5 6" xfId="149" xr:uid="{00000000-0005-0000-0000-0000AC000000}"/>
    <cellStyle name="Normal 6" xfId="29" xr:uid="{00000000-0005-0000-0000-0000AD000000}"/>
    <cellStyle name="Normal 6 2" xfId="71" xr:uid="{00000000-0005-0000-0000-0000AE000000}"/>
    <cellStyle name="Normal 6 2 2" xfId="130" xr:uid="{00000000-0005-0000-0000-0000AF000000}"/>
    <cellStyle name="Normal 6 2 3" xfId="189" xr:uid="{00000000-0005-0000-0000-0000B0000000}"/>
    <cellStyle name="Normal 6 3" xfId="100" xr:uid="{00000000-0005-0000-0000-0000B1000000}"/>
    <cellStyle name="Normal 6 4" xfId="159" xr:uid="{00000000-0005-0000-0000-0000B2000000}"/>
    <cellStyle name="Normal 7" xfId="30" xr:uid="{00000000-0005-0000-0000-0000B3000000}"/>
    <cellStyle name="Normal 7 2" xfId="72" xr:uid="{00000000-0005-0000-0000-0000B4000000}"/>
    <cellStyle name="Normal 7 2 2" xfId="131" xr:uid="{00000000-0005-0000-0000-0000B5000000}"/>
    <cellStyle name="Normal 7 2 3" xfId="190" xr:uid="{00000000-0005-0000-0000-0000B6000000}"/>
    <cellStyle name="Normal 7 3" xfId="101" xr:uid="{00000000-0005-0000-0000-0000B7000000}"/>
    <cellStyle name="Normal 7 4" xfId="160" xr:uid="{00000000-0005-0000-0000-0000B8000000}"/>
    <cellStyle name="Normal 8" xfId="31" xr:uid="{00000000-0005-0000-0000-0000B9000000}"/>
    <cellStyle name="Normal 8 2" xfId="73" xr:uid="{00000000-0005-0000-0000-0000BA000000}"/>
    <cellStyle name="Normal 8 2 2" xfId="132" xr:uid="{00000000-0005-0000-0000-0000BB000000}"/>
    <cellStyle name="Normal 8 2 3" xfId="191" xr:uid="{00000000-0005-0000-0000-0000BC000000}"/>
    <cellStyle name="Normal 8 3" xfId="102" xr:uid="{00000000-0005-0000-0000-0000BD000000}"/>
    <cellStyle name="Normal 8 4" xfId="161" xr:uid="{00000000-0005-0000-0000-0000BE000000}"/>
    <cellStyle name="Normal 9" xfId="32" xr:uid="{00000000-0005-0000-0000-0000BF000000}"/>
    <cellStyle name="Normal 9 2" xfId="74" xr:uid="{00000000-0005-0000-0000-0000C0000000}"/>
    <cellStyle name="Normal 9 2 2" xfId="133" xr:uid="{00000000-0005-0000-0000-0000C1000000}"/>
    <cellStyle name="Normal 9 2 3" xfId="192" xr:uid="{00000000-0005-0000-0000-0000C2000000}"/>
    <cellStyle name="Normal 9 3" xfId="103" xr:uid="{00000000-0005-0000-0000-0000C3000000}"/>
    <cellStyle name="Normal 9 4" xfId="162" xr:uid="{00000000-0005-0000-0000-0000C4000000}"/>
    <cellStyle name="Normal_Būvdarbi 2" xfId="49" xr:uid="{00000000-0005-0000-0000-0000C5000000}"/>
    <cellStyle name="Normal_Dz.Nr1" xfId="44" xr:uid="{00000000-0005-0000-0000-0000C6000000}"/>
    <cellStyle name="Normal_RS_spec_vent_17.05" xfId="56" xr:uid="{00000000-0005-0000-0000-0000C7000000}"/>
    <cellStyle name="Normal_SandisP_rem_07" xfId="33" xr:uid="{00000000-0005-0000-0000-0000C8000000}"/>
    <cellStyle name="Normal_SIENAS" xfId="54" xr:uid="{00000000-0005-0000-0000-0000C9000000}"/>
    <cellStyle name="Parasts 2" xfId="55" xr:uid="{00000000-0005-0000-0000-0000CA000000}"/>
    <cellStyle name="Parasts 2 2" xfId="88" xr:uid="{00000000-0005-0000-0000-0000CB000000}"/>
    <cellStyle name="Parasts 2 2 2" xfId="147" xr:uid="{00000000-0005-0000-0000-0000CC000000}"/>
    <cellStyle name="Parasts 2 2 3" xfId="206" xr:uid="{00000000-0005-0000-0000-0000CD000000}"/>
    <cellStyle name="Parasts 2 3" xfId="117" xr:uid="{00000000-0005-0000-0000-0000CE000000}"/>
    <cellStyle name="Parasts 2 4" xfId="176" xr:uid="{00000000-0005-0000-0000-0000CF000000}"/>
    <cellStyle name="Style 1" xfId="34" xr:uid="{00000000-0005-0000-0000-0000D0000000}"/>
    <cellStyle name="Стиль 1" xfId="35" xr:uid="{00000000-0005-0000-0000-0000D1000000}"/>
  </cellStyles>
  <dxfs count="2">
    <dxf>
      <fill>
        <patternFill>
          <bgColor theme="8" tint="0.59996337778862885"/>
        </patternFill>
      </fill>
    </dxf>
    <dxf>
      <fill>
        <patternFill>
          <bgColor theme="8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2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ame2\c\Tames&amp;Tames\Formati\kop-tamem-3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epirkumi\iepirkumi\ERAF_iepirkumi\VBOP_2018_62_ERAF_VATP7_ekas_buvn\9.pielikums_Buvdarbu%20apjomi_G10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iepirkumi\iepirkumi\ERAF_iepirkumi\VBOP_2018_62_ERAF_VATP7_ekas_buvn\pielikums%20VATP7_apjomi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Ingars/Ganibu%20103/Razosanas%20eka/Projektesana/Tame/19.12.2018/Baltex_Ganibu103_18,4_8apjom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t,rād."/>
      <sheetName val="KOPRĀME-1"/>
      <sheetName val=" veids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00"/>
      <sheetName val="Sat,rād_"/>
      <sheetName val="_veids2"/>
      <sheetName val="Sat,rād_1"/>
      <sheetName val="_veids21"/>
      <sheetName val="Sat,rād_2"/>
      <sheetName val="_veids22"/>
      <sheetName val="Sat,rād_3"/>
      <sheetName val="_veids23"/>
      <sheetName val="Sat,rād_4"/>
      <sheetName val="Sat,rād_5"/>
      <sheetName val="_veids24"/>
      <sheetName val="Sat,rād_6"/>
      <sheetName val="_veids25"/>
      <sheetName val="Sat,rād_7"/>
      <sheetName val="_veids26"/>
      <sheetName val="Sat,rād_8"/>
      <sheetName val="_veids27"/>
      <sheetName val="Sat,rād_9"/>
      <sheetName val="_veids28"/>
      <sheetName val="Sat,rād_10"/>
      <sheetName val="_veids29"/>
      <sheetName val="Sat,rād_11"/>
      <sheetName val="_veids210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A1">
            <v>1.5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kops3"/>
      <sheetName val="3,1"/>
      <sheetName val="3,2"/>
      <sheetName val="3,3"/>
      <sheetName val="3,4"/>
      <sheetName val="3,5"/>
      <sheetName val="3,6"/>
      <sheetName val="3,7"/>
      <sheetName val="kops4"/>
      <sheetName val="4,1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tame"/>
      <sheetName val="kops1"/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kops2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2,13"/>
      <sheetName val="kops3"/>
      <sheetName val="3,1"/>
      <sheetName val="3,2"/>
      <sheetName val="3,3"/>
      <sheetName val="3,4"/>
      <sheetName val="3,5"/>
      <sheetName val="3,6"/>
      <sheetName val="kops4"/>
      <sheetName val="4,1"/>
    </sheetNames>
    <sheetDataSet>
      <sheetData sheetId="0">
        <row r="11">
          <cell r="C11" t="str">
            <v>Ražošanas ēka</v>
          </cell>
        </row>
        <row r="12">
          <cell r="C12" t="str">
            <v>Ražošanas ēkas Nr.7 jaunbūve</v>
          </cell>
        </row>
        <row r="13">
          <cell r="C13" t="str">
            <v>Ventspils, Ventspils Augsto tehnoloģiju parks</v>
          </cell>
        </row>
        <row r="16">
          <cell r="D16" t="str">
            <v xml:space="preserve">Tāme sastādīta:  </v>
          </cell>
        </row>
        <row r="21">
          <cell r="C21" t="str">
            <v>Vispārējie būvdarbi</v>
          </cell>
        </row>
        <row r="22">
          <cell r="C22" t="str">
            <v>Specializētie darbi-iekšējie tīkli, sistēmas</v>
          </cell>
        </row>
        <row r="23">
          <cell r="C23" t="str">
            <v>Specializētie darbi-ārējie tīkli, sistēmas</v>
          </cell>
        </row>
        <row r="24">
          <cell r="C24" t="str">
            <v>Teritorijas labiekārtošana</v>
          </cell>
        </row>
        <row r="39">
          <cell r="B39" t="str">
            <v>Pārbaudīja:</v>
          </cell>
        </row>
      </sheetData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>
        <row r="14">
          <cell r="H14">
            <v>0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,1"/>
      <sheetName val="1,2"/>
      <sheetName val="1,3"/>
      <sheetName val="1,4"/>
      <sheetName val="1,5"/>
      <sheetName val="1,6"/>
      <sheetName val="1,7"/>
      <sheetName val="1,8"/>
      <sheetName val="1,9"/>
      <sheetName val="1,10"/>
      <sheetName val="1,11"/>
      <sheetName val="2,1"/>
      <sheetName val="2,2"/>
      <sheetName val="2,3"/>
      <sheetName val="2,4"/>
      <sheetName val="2,5"/>
      <sheetName val="2,6"/>
      <sheetName val="2,7"/>
      <sheetName val="2,8"/>
      <sheetName val="2,9"/>
      <sheetName val="2,10"/>
      <sheetName val="2,11"/>
      <sheetName val="2,12"/>
      <sheetName val="3,1"/>
      <sheetName val="3,2"/>
      <sheetName val="3,3"/>
      <sheetName val="3,4"/>
      <sheetName val="3,5"/>
      <sheetName val="3,6"/>
      <sheetName val="3,7"/>
      <sheetName val="4,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1:E38"/>
  <sheetViews>
    <sheetView showZeros="0" view="pageBreakPreview" topLeftCell="A10" zoomScaleNormal="100" zoomScaleSheetLayoutView="100" workbookViewId="0">
      <selection sqref="A1:D1"/>
    </sheetView>
  </sheetViews>
  <sheetFormatPr defaultColWidth="9.109375" defaultRowHeight="14.4"/>
  <cols>
    <col min="1" max="1" width="2.33203125" style="46" customWidth="1"/>
    <col min="2" max="2" width="26.109375" style="45" customWidth="1"/>
    <col min="3" max="3" width="42" style="45" customWidth="1"/>
    <col min="4" max="4" width="20.44140625" style="45" customWidth="1"/>
    <col min="5" max="5" width="9.109375" style="45"/>
    <col min="6" max="16384" width="9.109375" style="46"/>
  </cols>
  <sheetData>
    <row r="1" spans="1:4" ht="47.4" customHeight="1">
      <c r="A1" s="736" t="s">
        <v>1369</v>
      </c>
      <c r="B1" s="736"/>
      <c r="C1" s="736"/>
      <c r="D1" s="736"/>
    </row>
    <row r="2" spans="1:4" ht="15.6">
      <c r="D2" s="47"/>
    </row>
    <row r="3" spans="1:4" ht="15.6">
      <c r="D3" s="47"/>
    </row>
    <row r="4" spans="1:4" ht="15.6">
      <c r="D4" s="47"/>
    </row>
    <row r="5" spans="1:4" ht="15.6">
      <c r="B5" s="48"/>
    </row>
    <row r="6" spans="1:4" ht="21">
      <c r="B6" s="737" t="s">
        <v>807</v>
      </c>
      <c r="C6" s="738"/>
      <c r="D6" s="739"/>
    </row>
    <row r="7" spans="1:4" ht="15.6">
      <c r="D7" s="47"/>
    </row>
    <row r="8" spans="1:4" ht="15.6">
      <c r="B8" s="49" t="s">
        <v>808</v>
      </c>
      <c r="C8" s="740" t="s">
        <v>13</v>
      </c>
      <c r="D8" s="740"/>
    </row>
    <row r="9" spans="1:4" ht="42.15" customHeight="1">
      <c r="B9" s="49" t="s">
        <v>809</v>
      </c>
      <c r="C9" s="740" t="s">
        <v>897</v>
      </c>
      <c r="D9" s="740"/>
    </row>
    <row r="10" spans="1:4" ht="15.15" customHeight="1">
      <c r="B10" s="49" t="s">
        <v>810</v>
      </c>
      <c r="C10" s="740" t="s">
        <v>898</v>
      </c>
      <c r="D10" s="740"/>
    </row>
    <row r="11" spans="1:4" ht="15.6">
      <c r="B11" s="50"/>
      <c r="C11" s="741"/>
      <c r="D11" s="742"/>
    </row>
    <row r="12" spans="1:4" ht="15.6">
      <c r="D12" s="47"/>
    </row>
    <row r="13" spans="1:4">
      <c r="D13" s="51"/>
    </row>
    <row r="14" spans="1:4" ht="15.6">
      <c r="B14" s="52" t="s">
        <v>811</v>
      </c>
    </row>
    <row r="15" spans="1:4">
      <c r="B15" s="733" t="s">
        <v>812</v>
      </c>
      <c r="C15" s="735" t="s">
        <v>813</v>
      </c>
      <c r="D15" s="733" t="s">
        <v>814</v>
      </c>
    </row>
    <row r="16" spans="1:4">
      <c r="B16" s="734"/>
      <c r="C16" s="735"/>
      <c r="D16" s="734"/>
    </row>
    <row r="17" spans="2:5">
      <c r="B17" s="53"/>
      <c r="C17" s="54"/>
      <c r="D17" s="55"/>
    </row>
    <row r="18" spans="2:5">
      <c r="B18" s="56">
        <v>1</v>
      </c>
      <c r="C18" s="57" t="s">
        <v>815</v>
      </c>
      <c r="D18" s="58">
        <f>[2]kops1!E37</f>
        <v>0</v>
      </c>
    </row>
    <row r="19" spans="2:5">
      <c r="B19" s="56">
        <v>2</v>
      </c>
      <c r="C19" s="57" t="s">
        <v>816</v>
      </c>
      <c r="D19" s="58">
        <f>[2]kops2!E38</f>
        <v>0</v>
      </c>
    </row>
    <row r="20" spans="2:5">
      <c r="B20" s="56">
        <v>3</v>
      </c>
      <c r="C20" s="57" t="s">
        <v>817</v>
      </c>
      <c r="D20" s="58">
        <f>[2]kops3!E32</f>
        <v>0</v>
      </c>
    </row>
    <row r="21" spans="2:5">
      <c r="B21" s="59">
        <v>4</v>
      </c>
      <c r="C21" s="60" t="s">
        <v>481</v>
      </c>
      <c r="D21" s="61">
        <f>[2]kops4!E27</f>
        <v>0</v>
      </c>
    </row>
    <row r="22" spans="2:5" s="65" customFormat="1" ht="15.6">
      <c r="B22" s="62"/>
      <c r="C22" s="63" t="s">
        <v>818</v>
      </c>
      <c r="D22" s="64">
        <f>SUM(D17:D21)</f>
        <v>0</v>
      </c>
    </row>
    <row r="23" spans="2:5" ht="16.8">
      <c r="B23" s="66"/>
      <c r="C23" s="66"/>
      <c r="D23" s="67"/>
      <c r="E23" s="68"/>
    </row>
    <row r="24" spans="2:5" ht="16.8">
      <c r="B24" s="66"/>
      <c r="C24" s="66"/>
      <c r="D24" s="67"/>
      <c r="E24" s="68"/>
    </row>
    <row r="25" spans="2:5">
      <c r="B25" s="69"/>
      <c r="D25" s="70"/>
    </row>
    <row r="26" spans="2:5" s="65" customFormat="1" ht="13.8">
      <c r="B26" s="23"/>
      <c r="C26" s="22"/>
      <c r="D26" s="71"/>
    </row>
    <row r="27" spans="2:5" s="65" customFormat="1" ht="13.8">
      <c r="B27" s="22"/>
      <c r="C27" s="11"/>
      <c r="D27" s="11"/>
      <c r="E27" s="11"/>
    </row>
    <row r="28" spans="2:5" s="65" customFormat="1" ht="13.8">
      <c r="B28" s="23"/>
      <c r="C28" s="12"/>
      <c r="D28" s="72"/>
      <c r="E28" s="72"/>
    </row>
    <row r="29" spans="2:5" s="65" customFormat="1" ht="13.8">
      <c r="B29" s="23"/>
      <c r="C29" s="12"/>
      <c r="D29" s="72"/>
      <c r="E29" s="72"/>
    </row>
    <row r="30" spans="2:5" s="65" customFormat="1" ht="13.8">
      <c r="B30" s="23"/>
      <c r="C30" s="12"/>
      <c r="D30" s="72"/>
      <c r="E30" s="72"/>
    </row>
    <row r="31" spans="2:5" s="65" customFormat="1" ht="13.8">
      <c r="B31" s="73"/>
      <c r="D31" s="12"/>
      <c r="E31" s="12"/>
    </row>
    <row r="32" spans="2:5">
      <c r="B32" s="23"/>
      <c r="C32" s="74"/>
    </row>
    <row r="33" spans="2:5" s="65" customFormat="1" ht="13.8">
      <c r="B33" s="22"/>
      <c r="C33" s="11"/>
      <c r="D33" s="11"/>
      <c r="E33" s="11"/>
    </row>
    <row r="34" spans="2:5" s="65" customFormat="1" ht="13.8">
      <c r="B34" s="23"/>
      <c r="C34" s="12"/>
      <c r="D34" s="72"/>
      <c r="E34" s="72"/>
    </row>
    <row r="35" spans="2:5">
      <c r="B35" s="75"/>
    </row>
    <row r="36" spans="2:5">
      <c r="B36" s="23"/>
      <c r="C36" s="74"/>
    </row>
    <row r="37" spans="2:5">
      <c r="B37" s="22"/>
      <c r="C37" s="76"/>
    </row>
    <row r="38" spans="2:5">
      <c r="C38" s="77"/>
    </row>
  </sheetData>
  <mergeCells count="9">
    <mergeCell ref="B15:B16"/>
    <mergeCell ref="C15:C16"/>
    <mergeCell ref="D15:D16"/>
    <mergeCell ref="A1:D1"/>
    <mergeCell ref="B6:D6"/>
    <mergeCell ref="C8:D8"/>
    <mergeCell ref="C9:D9"/>
    <mergeCell ref="C10:D10"/>
    <mergeCell ref="C11:D11"/>
  </mergeCells>
  <pageMargins left="0.52" right="0.56999999999999995" top="0.75" bottom="0.75" header="0.3" footer="0.3"/>
  <pageSetup paperSize="9" scale="92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J64"/>
  <sheetViews>
    <sheetView showZeros="0" view="pageBreakPreview" topLeftCell="A7" zoomScale="80" zoomScaleNormal="100" zoomScaleSheetLayoutView="80" workbookViewId="0">
      <selection activeCell="F10" sqref="F10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1,8</v>
      </c>
    </row>
    <row r="2" spans="2:8" s="3" customFormat="1">
      <c r="B2" s="767" t="str">
        <f>D9</f>
        <v>Ailu aizpildījuma elementi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4" t="s">
        <v>4</v>
      </c>
      <c r="C7" s="785"/>
      <c r="D7" s="787" t="s">
        <v>6</v>
      </c>
      <c r="E7" s="788" t="s">
        <v>7</v>
      </c>
      <c r="F7" s="789" t="s">
        <v>8</v>
      </c>
      <c r="G7" s="20"/>
    </row>
    <row r="8" spans="2:8" ht="59.25" customHeight="1">
      <c r="B8" s="784"/>
      <c r="C8" s="786"/>
      <c r="D8" s="787"/>
      <c r="E8" s="788"/>
      <c r="F8" s="789"/>
      <c r="G8" s="20"/>
    </row>
    <row r="9" spans="2:8" ht="15.6">
      <c r="B9" s="120"/>
      <c r="C9" s="40"/>
      <c r="D9" s="124" t="s">
        <v>647</v>
      </c>
      <c r="E9" s="33"/>
      <c r="F9" s="34"/>
      <c r="G9" s="20"/>
    </row>
    <row r="10" spans="2:8" ht="46.2" customHeight="1">
      <c r="B10" s="157">
        <v>1</v>
      </c>
      <c r="C10" s="177"/>
      <c r="D10" s="178" t="s">
        <v>639</v>
      </c>
      <c r="E10" s="170" t="s">
        <v>16</v>
      </c>
      <c r="F10" s="166">
        <v>270</v>
      </c>
      <c r="G10" s="20"/>
    </row>
    <row r="11" spans="2:8">
      <c r="B11" s="207">
        <v>2</v>
      </c>
      <c r="C11" s="193"/>
      <c r="D11" s="208" t="s">
        <v>919</v>
      </c>
      <c r="E11" s="209" t="s">
        <v>182</v>
      </c>
      <c r="F11" s="210">
        <v>74.3</v>
      </c>
      <c r="G11" s="20"/>
    </row>
    <row r="12" spans="2:8">
      <c r="B12" s="207">
        <v>0</v>
      </c>
      <c r="C12" s="193"/>
      <c r="D12" s="211" t="s">
        <v>920</v>
      </c>
      <c r="E12" s="212" t="s">
        <v>11</v>
      </c>
      <c r="F12" s="213">
        <v>8</v>
      </c>
      <c r="G12" s="20"/>
    </row>
    <row r="13" spans="2:8">
      <c r="B13" s="207">
        <v>0</v>
      </c>
      <c r="C13" s="193"/>
      <c r="D13" s="211" t="s">
        <v>921</v>
      </c>
      <c r="E13" s="212" t="s">
        <v>11</v>
      </c>
      <c r="F13" s="213">
        <v>2</v>
      </c>
      <c r="G13" s="20"/>
    </row>
    <row r="14" spans="2:8">
      <c r="B14" s="207">
        <v>0</v>
      </c>
      <c r="C14" s="193"/>
      <c r="D14" s="211" t="s">
        <v>922</v>
      </c>
      <c r="E14" s="212" t="s">
        <v>11</v>
      </c>
      <c r="F14" s="213">
        <v>2</v>
      </c>
      <c r="G14" s="20"/>
    </row>
    <row r="15" spans="2:8">
      <c r="B15" s="207">
        <v>0</v>
      </c>
      <c r="C15" s="193"/>
      <c r="D15" s="211" t="s">
        <v>923</v>
      </c>
      <c r="E15" s="212" t="s">
        <v>11</v>
      </c>
      <c r="F15" s="213">
        <v>3</v>
      </c>
      <c r="G15" s="20"/>
    </row>
    <row r="16" spans="2:8">
      <c r="B16" s="207">
        <v>0</v>
      </c>
      <c r="C16" s="193"/>
      <c r="D16" s="211" t="s">
        <v>924</v>
      </c>
      <c r="E16" s="212" t="s">
        <v>11</v>
      </c>
      <c r="F16" s="213">
        <v>5</v>
      </c>
      <c r="G16" s="20"/>
    </row>
    <row r="17" spans="2:7">
      <c r="B17" s="207">
        <v>0</v>
      </c>
      <c r="C17" s="193"/>
      <c r="D17" s="211" t="s">
        <v>925</v>
      </c>
      <c r="E17" s="212"/>
      <c r="F17" s="213">
        <v>3</v>
      </c>
      <c r="G17" s="20"/>
    </row>
    <row r="18" spans="2:7">
      <c r="B18" s="207">
        <v>0</v>
      </c>
      <c r="C18" s="193"/>
      <c r="D18" s="211" t="s">
        <v>926</v>
      </c>
      <c r="E18" s="212"/>
      <c r="F18" s="213">
        <v>1</v>
      </c>
      <c r="G18" s="20"/>
    </row>
    <row r="19" spans="2:7" ht="26.4">
      <c r="B19" s="207">
        <v>0</v>
      </c>
      <c r="C19" s="193"/>
      <c r="D19" s="211" t="s">
        <v>640</v>
      </c>
      <c r="E19" s="212" t="s">
        <v>182</v>
      </c>
      <c r="F19" s="210">
        <f>F11</f>
        <v>74.3</v>
      </c>
      <c r="G19" s="20"/>
    </row>
    <row r="20" spans="2:7">
      <c r="B20" s="207">
        <v>3</v>
      </c>
      <c r="C20" s="193"/>
      <c r="D20" s="208" t="s">
        <v>927</v>
      </c>
      <c r="E20" s="209" t="s">
        <v>182</v>
      </c>
      <c r="F20" s="210">
        <v>17.3</v>
      </c>
      <c r="G20" s="20"/>
    </row>
    <row r="21" spans="2:7">
      <c r="B21" s="207">
        <v>0</v>
      </c>
      <c r="C21" s="193"/>
      <c r="D21" s="211" t="s">
        <v>928</v>
      </c>
      <c r="E21" s="212" t="s">
        <v>11</v>
      </c>
      <c r="F21" s="213">
        <v>2</v>
      </c>
      <c r="G21" s="20"/>
    </row>
    <row r="22" spans="2:7" ht="26.4">
      <c r="B22" s="207">
        <v>0</v>
      </c>
      <c r="C22" s="193"/>
      <c r="D22" s="211" t="s">
        <v>640</v>
      </c>
      <c r="E22" s="212" t="s">
        <v>182</v>
      </c>
      <c r="F22" s="210">
        <f>F20</f>
        <v>17.3</v>
      </c>
      <c r="G22" s="20"/>
    </row>
    <row r="23" spans="2:7">
      <c r="B23" s="207">
        <v>4</v>
      </c>
      <c r="C23" s="193"/>
      <c r="D23" s="208" t="s">
        <v>641</v>
      </c>
      <c r="E23" s="209" t="s">
        <v>16</v>
      </c>
      <c r="F23" s="210">
        <v>80</v>
      </c>
      <c r="G23" s="20"/>
    </row>
    <row r="24" spans="2:7" ht="26.4">
      <c r="B24" s="207">
        <v>5</v>
      </c>
      <c r="C24" s="193"/>
      <c r="D24" s="208" t="s">
        <v>1467</v>
      </c>
      <c r="E24" s="209" t="s">
        <v>182</v>
      </c>
      <c r="F24" s="210">
        <v>141.9</v>
      </c>
      <c r="G24" s="20"/>
    </row>
    <row r="25" spans="2:7">
      <c r="B25" s="207">
        <v>0</v>
      </c>
      <c r="C25" s="193"/>
      <c r="D25" s="211" t="s">
        <v>929</v>
      </c>
      <c r="E25" s="212" t="s">
        <v>11</v>
      </c>
      <c r="F25" s="213">
        <v>1</v>
      </c>
      <c r="G25" s="20"/>
    </row>
    <row r="26" spans="2:7" ht="26.4">
      <c r="B26" s="207">
        <v>0</v>
      </c>
      <c r="C26" s="193"/>
      <c r="D26" s="211" t="s">
        <v>640</v>
      </c>
      <c r="E26" s="212" t="s">
        <v>182</v>
      </c>
      <c r="F26" s="210">
        <f>F24</f>
        <v>141.9</v>
      </c>
      <c r="G26" s="20"/>
    </row>
    <row r="27" spans="2:7">
      <c r="B27" s="207">
        <v>6</v>
      </c>
      <c r="C27" s="193"/>
      <c r="D27" s="208" t="s">
        <v>642</v>
      </c>
      <c r="E27" s="209" t="s">
        <v>182</v>
      </c>
      <c r="F27" s="437">
        <v>22</v>
      </c>
      <c r="G27" s="20"/>
    </row>
    <row r="28" spans="2:7">
      <c r="B28" s="207">
        <v>0</v>
      </c>
      <c r="C28" s="193"/>
      <c r="D28" s="211" t="s">
        <v>930</v>
      </c>
      <c r="E28" s="212" t="s">
        <v>11</v>
      </c>
      <c r="F28" s="213">
        <v>1</v>
      </c>
      <c r="G28" s="20"/>
    </row>
    <row r="29" spans="2:7">
      <c r="B29" s="207">
        <v>0</v>
      </c>
      <c r="C29" s="193"/>
      <c r="D29" s="211" t="s">
        <v>931</v>
      </c>
      <c r="E29" s="212" t="s">
        <v>11</v>
      </c>
      <c r="F29" s="213">
        <v>1</v>
      </c>
      <c r="G29" s="20"/>
    </row>
    <row r="30" spans="2:7">
      <c r="B30" s="207">
        <v>0</v>
      </c>
      <c r="C30" s="193"/>
      <c r="D30" s="211" t="s">
        <v>932</v>
      </c>
      <c r="E30" s="212" t="s">
        <v>11</v>
      </c>
      <c r="F30" s="213">
        <v>1</v>
      </c>
      <c r="G30" s="20"/>
    </row>
    <row r="31" spans="2:7">
      <c r="B31" s="207">
        <v>0</v>
      </c>
      <c r="C31" s="193"/>
      <c r="D31" s="852" t="s">
        <v>933</v>
      </c>
      <c r="E31" s="170" t="s">
        <v>11</v>
      </c>
      <c r="F31" s="853">
        <v>1</v>
      </c>
      <c r="G31" s="20"/>
    </row>
    <row r="32" spans="2:7">
      <c r="B32" s="207">
        <v>0</v>
      </c>
      <c r="C32" s="193"/>
      <c r="D32" s="852" t="s">
        <v>934</v>
      </c>
      <c r="E32" s="170" t="s">
        <v>11</v>
      </c>
      <c r="F32" s="853">
        <v>1</v>
      </c>
      <c r="G32" s="20"/>
    </row>
    <row r="33" spans="2:7" ht="26.4">
      <c r="B33" s="207">
        <v>0</v>
      </c>
      <c r="C33" s="193"/>
      <c r="D33" s="852" t="s">
        <v>640</v>
      </c>
      <c r="E33" s="170" t="s">
        <v>182</v>
      </c>
      <c r="F33" s="854">
        <f>F27</f>
        <v>22</v>
      </c>
      <c r="G33" s="20"/>
    </row>
    <row r="34" spans="2:7">
      <c r="B34" s="207">
        <v>7</v>
      </c>
      <c r="C34" s="193"/>
      <c r="D34" s="178" t="s">
        <v>643</v>
      </c>
      <c r="E34" s="855" t="s">
        <v>182</v>
      </c>
      <c r="F34" s="854">
        <v>63.3</v>
      </c>
      <c r="G34" s="20"/>
    </row>
    <row r="35" spans="2:7">
      <c r="B35" s="207">
        <v>0</v>
      </c>
      <c r="C35" s="193"/>
      <c r="D35" s="852" t="s">
        <v>935</v>
      </c>
      <c r="E35" s="170" t="s">
        <v>11</v>
      </c>
      <c r="F35" s="853">
        <v>4</v>
      </c>
      <c r="G35" s="20"/>
    </row>
    <row r="36" spans="2:7">
      <c r="B36" s="207">
        <v>0</v>
      </c>
      <c r="C36" s="193"/>
      <c r="D36" s="852" t="s">
        <v>1494</v>
      </c>
      <c r="E36" s="170" t="s">
        <v>11</v>
      </c>
      <c r="F36" s="853">
        <v>1</v>
      </c>
      <c r="G36" s="20"/>
    </row>
    <row r="37" spans="2:7" ht="26.4">
      <c r="B37" s="207">
        <v>0</v>
      </c>
      <c r="C37" s="193"/>
      <c r="D37" s="852" t="s">
        <v>640</v>
      </c>
      <c r="E37" s="170" t="s">
        <v>182</v>
      </c>
      <c r="F37" s="854">
        <f>F34</f>
        <v>63.3</v>
      </c>
      <c r="G37" s="20"/>
    </row>
    <row r="38" spans="2:7">
      <c r="B38" s="207">
        <v>8</v>
      </c>
      <c r="C38" s="193"/>
      <c r="D38" s="178" t="s">
        <v>936</v>
      </c>
      <c r="E38" s="855" t="s">
        <v>182</v>
      </c>
      <c r="F38" s="854">
        <v>11.7</v>
      </c>
      <c r="G38" s="20"/>
    </row>
    <row r="39" spans="2:7">
      <c r="B39" s="207">
        <v>0</v>
      </c>
      <c r="C39" s="193"/>
      <c r="D39" s="211" t="s">
        <v>937</v>
      </c>
      <c r="E39" s="212" t="s">
        <v>11</v>
      </c>
      <c r="F39" s="213">
        <v>1</v>
      </c>
      <c r="G39" s="20"/>
    </row>
    <row r="40" spans="2:7">
      <c r="B40" s="207">
        <v>0</v>
      </c>
      <c r="C40" s="193"/>
      <c r="D40" s="211" t="s">
        <v>938</v>
      </c>
      <c r="E40" s="212" t="s">
        <v>11</v>
      </c>
      <c r="F40" s="213">
        <v>2</v>
      </c>
      <c r="G40" s="20"/>
    </row>
    <row r="41" spans="2:7">
      <c r="B41" s="207">
        <v>0</v>
      </c>
      <c r="C41" s="193"/>
      <c r="D41" s="211" t="s">
        <v>644</v>
      </c>
      <c r="E41" s="212" t="s">
        <v>11</v>
      </c>
      <c r="F41" s="213">
        <v>1</v>
      </c>
      <c r="G41" s="20"/>
    </row>
    <row r="42" spans="2:7" ht="26.4">
      <c r="B42" s="207">
        <v>0</v>
      </c>
      <c r="C42" s="193"/>
      <c r="D42" s="211" t="s">
        <v>640</v>
      </c>
      <c r="E42" s="212" t="s">
        <v>182</v>
      </c>
      <c r="F42" s="210">
        <f>F38</f>
        <v>11.7</v>
      </c>
      <c r="G42" s="20"/>
    </row>
    <row r="43" spans="2:7">
      <c r="B43" s="207">
        <v>9</v>
      </c>
      <c r="C43" s="193"/>
      <c r="D43" s="208" t="s">
        <v>939</v>
      </c>
      <c r="E43" s="209" t="s">
        <v>182</v>
      </c>
      <c r="F43" s="210">
        <v>72.5</v>
      </c>
      <c r="G43" s="20"/>
    </row>
    <row r="44" spans="2:7">
      <c r="B44" s="207">
        <v>0</v>
      </c>
      <c r="C44" s="193"/>
      <c r="D44" s="211" t="s">
        <v>940</v>
      </c>
      <c r="E44" s="212" t="s">
        <v>11</v>
      </c>
      <c r="F44" s="213">
        <v>1</v>
      </c>
      <c r="G44" s="20"/>
    </row>
    <row r="45" spans="2:7">
      <c r="B45" s="207">
        <v>0</v>
      </c>
      <c r="C45" s="193"/>
      <c r="D45" s="211" t="s">
        <v>941</v>
      </c>
      <c r="E45" s="212" t="s">
        <v>11</v>
      </c>
      <c r="F45" s="213">
        <v>2</v>
      </c>
      <c r="G45" s="20"/>
    </row>
    <row r="46" spans="2:7">
      <c r="B46" s="207">
        <v>0</v>
      </c>
      <c r="C46" s="193"/>
      <c r="D46" s="211" t="s">
        <v>942</v>
      </c>
      <c r="E46" s="212" t="s">
        <v>11</v>
      </c>
      <c r="F46" s="213">
        <v>2</v>
      </c>
      <c r="G46" s="20"/>
    </row>
    <row r="47" spans="2:7">
      <c r="B47" s="207">
        <v>0</v>
      </c>
      <c r="C47" s="193"/>
      <c r="D47" s="211" t="s">
        <v>943</v>
      </c>
      <c r="E47" s="212" t="s">
        <v>11</v>
      </c>
      <c r="F47" s="213">
        <v>2</v>
      </c>
      <c r="G47" s="20"/>
    </row>
    <row r="48" spans="2:7">
      <c r="B48" s="207">
        <v>0</v>
      </c>
      <c r="C48" s="193"/>
      <c r="D48" s="211" t="s">
        <v>944</v>
      </c>
      <c r="E48" s="212" t="s">
        <v>11</v>
      </c>
      <c r="F48" s="213">
        <v>2</v>
      </c>
      <c r="G48" s="20"/>
    </row>
    <row r="49" spans="2:8">
      <c r="B49" s="207">
        <v>0</v>
      </c>
      <c r="C49" s="193"/>
      <c r="D49" s="211" t="s">
        <v>645</v>
      </c>
      <c r="E49" s="212" t="s">
        <v>11</v>
      </c>
      <c r="F49" s="213">
        <v>7</v>
      </c>
      <c r="G49" s="20"/>
    </row>
    <row r="50" spans="2:8">
      <c r="B50" s="207">
        <v>0</v>
      </c>
      <c r="C50" s="193"/>
      <c r="D50" s="211" t="s">
        <v>945</v>
      </c>
      <c r="E50" s="212" t="s">
        <v>11</v>
      </c>
      <c r="F50" s="213">
        <v>2</v>
      </c>
      <c r="G50" s="20"/>
    </row>
    <row r="51" spans="2:8">
      <c r="B51" s="207">
        <v>0</v>
      </c>
      <c r="C51" s="193"/>
      <c r="D51" s="211" t="s">
        <v>946</v>
      </c>
      <c r="E51" s="212" t="s">
        <v>11</v>
      </c>
      <c r="F51" s="213">
        <v>10</v>
      </c>
      <c r="G51" s="20"/>
    </row>
    <row r="52" spans="2:8">
      <c r="B52" s="207">
        <v>0</v>
      </c>
      <c r="C52" s="193"/>
      <c r="D52" s="211" t="s">
        <v>947</v>
      </c>
      <c r="E52" s="212" t="s">
        <v>11</v>
      </c>
      <c r="F52" s="213">
        <v>3</v>
      </c>
      <c r="G52" s="20"/>
    </row>
    <row r="53" spans="2:8">
      <c r="B53" s="207">
        <v>0</v>
      </c>
      <c r="C53" s="193"/>
      <c r="D53" s="211" t="s">
        <v>948</v>
      </c>
      <c r="E53" s="212" t="s">
        <v>11</v>
      </c>
      <c r="F53" s="213">
        <v>2</v>
      </c>
      <c r="G53" s="20"/>
    </row>
    <row r="54" spans="2:8" ht="26.4">
      <c r="B54" s="207">
        <v>0</v>
      </c>
      <c r="C54" s="193"/>
      <c r="D54" s="211" t="s">
        <v>640</v>
      </c>
      <c r="E54" s="212" t="s">
        <v>182</v>
      </c>
      <c r="F54" s="210">
        <f>F43</f>
        <v>72.5</v>
      </c>
      <c r="G54" s="20"/>
    </row>
    <row r="55" spans="2:8" ht="26.4">
      <c r="B55" s="157">
        <v>10</v>
      </c>
      <c r="C55" s="177"/>
      <c r="D55" s="171" t="s">
        <v>949</v>
      </c>
      <c r="E55" s="165" t="s">
        <v>11</v>
      </c>
      <c r="F55" s="166">
        <v>18</v>
      </c>
      <c r="G55" s="20"/>
    </row>
    <row r="56" spans="2:8" ht="26.4">
      <c r="B56" s="157">
        <v>11</v>
      </c>
      <c r="C56" s="177"/>
      <c r="D56" s="169" t="s">
        <v>646</v>
      </c>
      <c r="E56" s="165" t="s">
        <v>476</v>
      </c>
      <c r="F56" s="166">
        <v>370</v>
      </c>
      <c r="G56" s="20"/>
    </row>
    <row r="57" spans="2:8">
      <c r="B57" s="134"/>
      <c r="C57" s="135"/>
      <c r="D57" s="128"/>
      <c r="E57" s="129"/>
      <c r="F57" s="138"/>
      <c r="G57" s="20"/>
    </row>
    <row r="58" spans="2:8">
      <c r="B58" s="131"/>
      <c r="C58" s="131"/>
      <c r="D58" s="132"/>
      <c r="E58" s="132" t="s">
        <v>5</v>
      </c>
      <c r="F58" s="139"/>
      <c r="G58" s="20"/>
    </row>
    <row r="63" spans="2:8" customFormat="1" ht="12.75" customHeight="1">
      <c r="C63" s="8" t="str">
        <f>'1,1'!C22</f>
        <v>Piezīmes:</v>
      </c>
    </row>
    <row r="64" spans="2:8" customFormat="1" ht="45" customHeight="1">
      <c r="B64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4" s="765"/>
      <c r="D64" s="765"/>
      <c r="E64" s="765"/>
      <c r="F64" s="765"/>
      <c r="G64" s="765"/>
      <c r="H64" s="765"/>
    </row>
  </sheetData>
  <mergeCells count="11">
    <mergeCell ref="B64:H6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J59"/>
  <sheetViews>
    <sheetView showZeros="0" view="pageBreakPreview" zoomScale="80" zoomScaleNormal="100" zoomScaleSheetLayoutView="80" workbookViewId="0">
      <selection activeCell="H9" sqref="H9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1,9</v>
      </c>
    </row>
    <row r="2" spans="2:8" s="3" customFormat="1">
      <c r="B2" s="767" t="str">
        <f>D9</f>
        <v>Iekšējie apdares darbi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0" t="s">
        <v>4</v>
      </c>
      <c r="C7" s="769"/>
      <c r="D7" s="781" t="s">
        <v>6</v>
      </c>
      <c r="E7" s="782" t="s">
        <v>7</v>
      </c>
      <c r="F7" s="783" t="s">
        <v>8</v>
      </c>
      <c r="G7" s="20"/>
    </row>
    <row r="8" spans="2:8" ht="59.25" customHeight="1">
      <c r="B8" s="780"/>
      <c r="C8" s="770"/>
      <c r="D8" s="781"/>
      <c r="E8" s="782"/>
      <c r="F8" s="783"/>
      <c r="G8" s="20"/>
    </row>
    <row r="9" spans="2:8" ht="15.6">
      <c r="B9" s="36"/>
      <c r="C9" s="40">
        <v>0</v>
      </c>
      <c r="D9" s="32" t="s">
        <v>682</v>
      </c>
      <c r="E9" s="33"/>
      <c r="F9" s="34"/>
      <c r="G9" s="20"/>
    </row>
    <row r="10" spans="2:8" ht="15.6">
      <c r="B10" s="38">
        <v>0</v>
      </c>
      <c r="C10" s="35"/>
      <c r="D10" s="44" t="s">
        <v>648</v>
      </c>
      <c r="E10" s="43"/>
      <c r="F10" s="39"/>
      <c r="G10" s="20"/>
    </row>
    <row r="11" spans="2:8" ht="26.4">
      <c r="B11" s="157">
        <v>1</v>
      </c>
      <c r="C11" s="198"/>
      <c r="D11" s="171" t="s">
        <v>649</v>
      </c>
      <c r="E11" s="165" t="s">
        <v>182</v>
      </c>
      <c r="F11" s="438">
        <v>176.2</v>
      </c>
      <c r="G11" s="20"/>
    </row>
    <row r="12" spans="2:8" ht="26.4">
      <c r="B12" s="157">
        <v>2</v>
      </c>
      <c r="C12" s="198"/>
      <c r="D12" s="171" t="s">
        <v>650</v>
      </c>
      <c r="E12" s="165" t="s">
        <v>182</v>
      </c>
      <c r="F12" s="438">
        <v>72.400000000000006</v>
      </c>
      <c r="G12" s="20"/>
    </row>
    <row r="13" spans="2:8" ht="26.4">
      <c r="B13" s="157">
        <v>2</v>
      </c>
      <c r="C13" s="198"/>
      <c r="D13" s="171" t="s">
        <v>950</v>
      </c>
      <c r="E13" s="165" t="s">
        <v>182</v>
      </c>
      <c r="F13" s="438">
        <v>3.3</v>
      </c>
      <c r="G13" s="20"/>
    </row>
    <row r="14" spans="2:8" ht="26.4">
      <c r="B14" s="172">
        <v>3</v>
      </c>
      <c r="C14" s="199"/>
      <c r="D14" s="200" t="s">
        <v>651</v>
      </c>
      <c r="E14" s="197" t="s">
        <v>182</v>
      </c>
      <c r="F14" s="439">
        <v>528.4</v>
      </c>
      <c r="G14" s="20"/>
    </row>
    <row r="15" spans="2:8" ht="26.4">
      <c r="B15" s="172">
        <v>4</v>
      </c>
      <c r="C15" s="199"/>
      <c r="D15" s="200" t="s">
        <v>652</v>
      </c>
      <c r="E15" s="197" t="s">
        <v>182</v>
      </c>
      <c r="F15" s="439">
        <f>F16+F19+F22</f>
        <v>124.2</v>
      </c>
      <c r="G15" s="20"/>
    </row>
    <row r="16" spans="2:8">
      <c r="B16" s="157">
        <v>5</v>
      </c>
      <c r="C16" s="177"/>
      <c r="D16" s="171" t="s">
        <v>653</v>
      </c>
      <c r="E16" s="165" t="s">
        <v>182</v>
      </c>
      <c r="F16" s="438">
        <v>67.2</v>
      </c>
      <c r="G16" s="20"/>
    </row>
    <row r="17" spans="2:7">
      <c r="B17" s="157">
        <v>0</v>
      </c>
      <c r="C17" s="177"/>
      <c r="D17" s="189" t="s">
        <v>656</v>
      </c>
      <c r="E17" s="165" t="s">
        <v>182</v>
      </c>
      <c r="F17" s="438">
        <f>1.05*F16</f>
        <v>70.56</v>
      </c>
      <c r="G17" s="20"/>
    </row>
    <row r="18" spans="2:7">
      <c r="B18" s="157">
        <v>0</v>
      </c>
      <c r="C18" s="177"/>
      <c r="D18" s="189" t="s">
        <v>655</v>
      </c>
      <c r="E18" s="165" t="s">
        <v>562</v>
      </c>
      <c r="F18" s="438">
        <f>0.3*F16</f>
        <v>20.16</v>
      </c>
      <c r="G18" s="20"/>
    </row>
    <row r="19" spans="2:7">
      <c r="B19" s="157">
        <v>5</v>
      </c>
      <c r="C19" s="177"/>
      <c r="D19" s="171" t="s">
        <v>653</v>
      </c>
      <c r="E19" s="165" t="s">
        <v>182</v>
      </c>
      <c r="F19" s="438">
        <v>21.5</v>
      </c>
      <c r="G19" s="20"/>
    </row>
    <row r="20" spans="2:7">
      <c r="B20" s="157">
        <v>0</v>
      </c>
      <c r="C20" s="177"/>
      <c r="D20" s="189" t="s">
        <v>654</v>
      </c>
      <c r="E20" s="165" t="s">
        <v>182</v>
      </c>
      <c r="F20" s="438">
        <f>1.05*F19</f>
        <v>22.574999999999999</v>
      </c>
      <c r="G20" s="20"/>
    </row>
    <row r="21" spans="2:7">
      <c r="B21" s="157">
        <v>0</v>
      </c>
      <c r="C21" s="177"/>
      <c r="D21" s="189" t="s">
        <v>655</v>
      </c>
      <c r="E21" s="165" t="s">
        <v>562</v>
      </c>
      <c r="F21" s="438">
        <f>0.3*F19</f>
        <v>6.45</v>
      </c>
      <c r="G21" s="20"/>
    </row>
    <row r="22" spans="2:7">
      <c r="B22" s="157">
        <v>6</v>
      </c>
      <c r="C22" s="177"/>
      <c r="D22" s="171" t="s">
        <v>657</v>
      </c>
      <c r="E22" s="165" t="s">
        <v>182</v>
      </c>
      <c r="F22" s="438">
        <v>35.5</v>
      </c>
      <c r="G22" s="20"/>
    </row>
    <row r="23" spans="2:7">
      <c r="B23" s="157">
        <v>0</v>
      </c>
      <c r="C23" s="177"/>
      <c r="D23" s="189" t="s">
        <v>658</v>
      </c>
      <c r="E23" s="165" t="s">
        <v>182</v>
      </c>
      <c r="F23" s="438">
        <f>1.05*F22</f>
        <v>37.274999999999999</v>
      </c>
      <c r="G23" s="20"/>
    </row>
    <row r="24" spans="2:7">
      <c r="B24" s="157">
        <v>0</v>
      </c>
      <c r="C24" s="177"/>
      <c r="D24" s="189" t="s">
        <v>655</v>
      </c>
      <c r="E24" s="165" t="s">
        <v>280</v>
      </c>
      <c r="F24" s="438">
        <v>1</v>
      </c>
      <c r="G24" s="20"/>
    </row>
    <row r="25" spans="2:7">
      <c r="B25" s="157">
        <v>7</v>
      </c>
      <c r="C25" s="201"/>
      <c r="D25" s="171" t="s">
        <v>659</v>
      </c>
      <c r="E25" s="165" t="s">
        <v>182</v>
      </c>
      <c r="F25" s="438">
        <f>F15+F14</f>
        <v>652.6</v>
      </c>
      <c r="G25" s="20"/>
    </row>
    <row r="26" spans="2:7">
      <c r="B26" s="157">
        <v>0</v>
      </c>
      <c r="C26" s="198"/>
      <c r="D26" s="189" t="s">
        <v>660</v>
      </c>
      <c r="E26" s="165" t="s">
        <v>248</v>
      </c>
      <c r="F26" s="438">
        <f>0.1*F25</f>
        <v>65.260000000000005</v>
      </c>
      <c r="G26" s="20"/>
    </row>
    <row r="27" spans="2:7">
      <c r="B27" s="157">
        <v>0</v>
      </c>
      <c r="C27" s="198"/>
      <c r="D27" s="189" t="s">
        <v>661</v>
      </c>
      <c r="E27" s="165" t="s">
        <v>624</v>
      </c>
      <c r="F27" s="438">
        <f>2.4*F25</f>
        <v>1566.24</v>
      </c>
      <c r="G27" s="20"/>
    </row>
    <row r="28" spans="2:7">
      <c r="B28" s="157">
        <v>0</v>
      </c>
      <c r="C28" s="198"/>
      <c r="D28" s="202" t="s">
        <v>662</v>
      </c>
      <c r="E28" s="165" t="s">
        <v>182</v>
      </c>
      <c r="F28" s="438">
        <f>0.02*F25</f>
        <v>13.052000000000001</v>
      </c>
      <c r="G28" s="20"/>
    </row>
    <row r="29" spans="2:7">
      <c r="B29" s="157">
        <v>8</v>
      </c>
      <c r="C29" s="201"/>
      <c r="D29" s="203" t="s">
        <v>663</v>
      </c>
      <c r="E29" s="165" t="s">
        <v>182</v>
      </c>
      <c r="F29" s="438">
        <f>F25</f>
        <v>652.6</v>
      </c>
      <c r="G29" s="20"/>
    </row>
    <row r="30" spans="2:7">
      <c r="B30" s="157">
        <v>0</v>
      </c>
      <c r="C30" s="198"/>
      <c r="D30" s="189" t="s">
        <v>664</v>
      </c>
      <c r="E30" s="165" t="s">
        <v>248</v>
      </c>
      <c r="F30" s="438">
        <f>0.15*F29</f>
        <v>97.89</v>
      </c>
      <c r="G30" s="20"/>
    </row>
    <row r="31" spans="2:7">
      <c r="B31" s="157">
        <v>9</v>
      </c>
      <c r="C31" s="201"/>
      <c r="D31" s="203" t="s">
        <v>665</v>
      </c>
      <c r="E31" s="165" t="s">
        <v>182</v>
      </c>
      <c r="F31" s="438">
        <f>F29</f>
        <v>652.6</v>
      </c>
      <c r="G31" s="20"/>
    </row>
    <row r="32" spans="2:7">
      <c r="B32" s="157">
        <v>0</v>
      </c>
      <c r="C32" s="198"/>
      <c r="D32" s="189" t="s">
        <v>666</v>
      </c>
      <c r="E32" s="165" t="s">
        <v>248</v>
      </c>
      <c r="F32" s="438">
        <f>0.33*F31</f>
        <v>215.358</v>
      </c>
      <c r="G32" s="20"/>
    </row>
    <row r="33" spans="2:7" ht="39.6">
      <c r="B33" s="157">
        <v>10</v>
      </c>
      <c r="C33" s="201"/>
      <c r="D33" s="203" t="s">
        <v>951</v>
      </c>
      <c r="E33" s="165" t="s">
        <v>182</v>
      </c>
      <c r="F33" s="438">
        <v>132.5</v>
      </c>
      <c r="G33" s="20"/>
    </row>
    <row r="34" spans="2:7">
      <c r="B34" s="157">
        <v>11</v>
      </c>
      <c r="C34" s="201"/>
      <c r="D34" s="203" t="s">
        <v>667</v>
      </c>
      <c r="E34" s="165" t="s">
        <v>11</v>
      </c>
      <c r="F34" s="438">
        <v>39</v>
      </c>
      <c r="G34" s="20"/>
    </row>
    <row r="35" spans="2:7" ht="15.6">
      <c r="B35" s="38">
        <v>0</v>
      </c>
      <c r="C35" s="35"/>
      <c r="D35" s="44" t="s">
        <v>668</v>
      </c>
      <c r="E35" s="43"/>
      <c r="F35" s="233"/>
      <c r="G35" s="20"/>
    </row>
    <row r="36" spans="2:7" ht="26.4">
      <c r="B36" s="157">
        <v>12</v>
      </c>
      <c r="C36" s="198"/>
      <c r="D36" s="171" t="s">
        <v>669</v>
      </c>
      <c r="E36" s="165" t="s">
        <v>182</v>
      </c>
      <c r="F36" s="438">
        <v>2336</v>
      </c>
      <c r="G36" s="20"/>
    </row>
    <row r="37" spans="2:7" ht="26.4">
      <c r="B37" s="157">
        <v>13</v>
      </c>
      <c r="C37" s="201"/>
      <c r="D37" s="204" t="s">
        <v>670</v>
      </c>
      <c r="E37" s="165" t="s">
        <v>182</v>
      </c>
      <c r="F37" s="438">
        <f>F43+F45</f>
        <v>3737.61</v>
      </c>
      <c r="G37" s="20"/>
    </row>
    <row r="38" spans="2:7">
      <c r="B38" s="157">
        <v>0</v>
      </c>
      <c r="C38" s="201"/>
      <c r="D38" s="189" t="s">
        <v>660</v>
      </c>
      <c r="E38" s="165" t="s">
        <v>248</v>
      </c>
      <c r="F38" s="438">
        <f>0.1*F37</f>
        <v>373.76100000000002</v>
      </c>
      <c r="G38" s="20"/>
    </row>
    <row r="39" spans="2:7">
      <c r="B39" s="157">
        <v>0</v>
      </c>
      <c r="C39" s="201"/>
      <c r="D39" s="189" t="s">
        <v>671</v>
      </c>
      <c r="E39" s="165" t="s">
        <v>624</v>
      </c>
      <c r="F39" s="438">
        <f>2.4*F37</f>
        <v>8970.2639999999992</v>
      </c>
      <c r="G39" s="20"/>
    </row>
    <row r="40" spans="2:7">
      <c r="B40" s="157">
        <v>0</v>
      </c>
      <c r="C40" s="201"/>
      <c r="D40" s="202" t="s">
        <v>662</v>
      </c>
      <c r="E40" s="165" t="s">
        <v>182</v>
      </c>
      <c r="F40" s="438">
        <f>0.02*F37</f>
        <v>74.752200000000002</v>
      </c>
      <c r="G40" s="20"/>
    </row>
    <row r="41" spans="2:7" ht="26.4">
      <c r="B41" s="157">
        <v>14</v>
      </c>
      <c r="C41" s="201"/>
      <c r="D41" s="205" t="s">
        <v>672</v>
      </c>
      <c r="E41" s="165" t="s">
        <v>182</v>
      </c>
      <c r="F41" s="438">
        <f>F37</f>
        <v>3737.61</v>
      </c>
      <c r="G41" s="20"/>
    </row>
    <row r="42" spans="2:7">
      <c r="B42" s="157">
        <v>0</v>
      </c>
      <c r="C42" s="201"/>
      <c r="D42" s="189" t="s">
        <v>664</v>
      </c>
      <c r="E42" s="165" t="s">
        <v>248</v>
      </c>
      <c r="F42" s="438">
        <f>0.15*F41</f>
        <v>560.64149999999995</v>
      </c>
      <c r="G42" s="20"/>
    </row>
    <row r="43" spans="2:7" ht="26.4">
      <c r="B43" s="157">
        <v>15</v>
      </c>
      <c r="C43" s="201"/>
      <c r="D43" s="205" t="s">
        <v>673</v>
      </c>
      <c r="E43" s="165" t="s">
        <v>182</v>
      </c>
      <c r="F43" s="438">
        <v>637</v>
      </c>
      <c r="G43" s="20"/>
    </row>
    <row r="44" spans="2:7">
      <c r="B44" s="157">
        <v>0</v>
      </c>
      <c r="C44" s="201"/>
      <c r="D44" s="189" t="s">
        <v>674</v>
      </c>
      <c r="E44" s="165" t="s">
        <v>248</v>
      </c>
      <c r="F44" s="438">
        <f>0.33*F43</f>
        <v>210.21</v>
      </c>
      <c r="G44" s="20"/>
    </row>
    <row r="45" spans="2:7" ht="26.4">
      <c r="B45" s="157">
        <v>16</v>
      </c>
      <c r="C45" s="201"/>
      <c r="D45" s="205" t="s">
        <v>673</v>
      </c>
      <c r="E45" s="165" t="s">
        <v>182</v>
      </c>
      <c r="F45" s="438">
        <v>3100.61</v>
      </c>
      <c r="G45" s="20"/>
    </row>
    <row r="46" spans="2:7">
      <c r="B46" s="157">
        <v>0</v>
      </c>
      <c r="C46" s="201"/>
      <c r="D46" s="189" t="s">
        <v>952</v>
      </c>
      <c r="E46" s="165" t="s">
        <v>248</v>
      </c>
      <c r="F46" s="438">
        <f>0.33*F45</f>
        <v>1023.2013000000001</v>
      </c>
      <c r="G46" s="20"/>
    </row>
    <row r="47" spans="2:7" ht="26.4">
      <c r="B47" s="157">
        <v>17</v>
      </c>
      <c r="C47" s="198"/>
      <c r="D47" s="171" t="s">
        <v>675</v>
      </c>
      <c r="E47" s="165" t="s">
        <v>182</v>
      </c>
      <c r="F47" s="438">
        <f>F48+F52</f>
        <v>289.39999999999998</v>
      </c>
      <c r="G47" s="20"/>
    </row>
    <row r="48" spans="2:7">
      <c r="B48" s="157">
        <v>18</v>
      </c>
      <c r="C48" s="201"/>
      <c r="D48" s="206" t="s">
        <v>676</v>
      </c>
      <c r="E48" s="165" t="s">
        <v>182</v>
      </c>
      <c r="F48" s="438">
        <v>255</v>
      </c>
      <c r="G48" s="20"/>
    </row>
    <row r="49" spans="2:8" ht="39.6">
      <c r="B49" s="157">
        <v>0</v>
      </c>
      <c r="C49" s="201"/>
      <c r="D49" s="189" t="s">
        <v>677</v>
      </c>
      <c r="E49" s="165" t="s">
        <v>182</v>
      </c>
      <c r="F49" s="438">
        <f>1.08*F48</f>
        <v>275.40000000000003</v>
      </c>
      <c r="G49" s="20"/>
    </row>
    <row r="50" spans="2:8">
      <c r="B50" s="157">
        <v>0</v>
      </c>
      <c r="C50" s="201"/>
      <c r="D50" s="189" t="s">
        <v>678</v>
      </c>
      <c r="E50" s="165" t="s">
        <v>624</v>
      </c>
      <c r="F50" s="438">
        <f>4.4*F48</f>
        <v>1122</v>
      </c>
      <c r="G50" s="20"/>
    </row>
    <row r="51" spans="2:8">
      <c r="B51" s="157">
        <v>0</v>
      </c>
      <c r="C51" s="201"/>
      <c r="D51" s="189" t="s">
        <v>679</v>
      </c>
      <c r="E51" s="165" t="s">
        <v>624</v>
      </c>
      <c r="F51" s="438">
        <f>0.44*F48</f>
        <v>112.2</v>
      </c>
      <c r="G51" s="20"/>
    </row>
    <row r="52" spans="2:8">
      <c r="B52" s="157">
        <v>19</v>
      </c>
      <c r="C52" s="201"/>
      <c r="D52" s="206" t="s">
        <v>676</v>
      </c>
      <c r="E52" s="165" t="s">
        <v>182</v>
      </c>
      <c r="F52" s="438">
        <v>34.4</v>
      </c>
      <c r="G52" s="20"/>
    </row>
    <row r="53" spans="2:8" ht="39.6">
      <c r="B53" s="157">
        <v>0</v>
      </c>
      <c r="C53" s="201"/>
      <c r="D53" s="189" t="s">
        <v>680</v>
      </c>
      <c r="E53" s="165" t="s">
        <v>182</v>
      </c>
      <c r="F53" s="438">
        <f>1.08*F52</f>
        <v>37.152000000000001</v>
      </c>
      <c r="G53" s="20"/>
    </row>
    <row r="54" spans="2:8">
      <c r="B54" s="157">
        <v>0</v>
      </c>
      <c r="C54" s="201"/>
      <c r="D54" s="189" t="s">
        <v>678</v>
      </c>
      <c r="E54" s="165" t="s">
        <v>624</v>
      </c>
      <c r="F54" s="438">
        <f>4.4*F52</f>
        <v>151.36000000000001</v>
      </c>
      <c r="G54" s="20"/>
    </row>
    <row r="55" spans="2:8" s="6" customFormat="1">
      <c r="B55" s="157">
        <v>0</v>
      </c>
      <c r="C55" s="201"/>
      <c r="D55" s="189" t="s">
        <v>681</v>
      </c>
      <c r="E55" s="165" t="s">
        <v>624</v>
      </c>
      <c r="F55" s="438">
        <f>0.44*F52</f>
        <v>15.135999999999999</v>
      </c>
      <c r="G55" s="21"/>
    </row>
    <row r="56" spans="2:8">
      <c r="B56" s="131"/>
      <c r="C56" s="131"/>
      <c r="D56" s="132"/>
      <c r="E56" s="132" t="s">
        <v>5</v>
      </c>
      <c r="F56" s="139"/>
      <c r="G56" s="20"/>
    </row>
    <row r="58" spans="2:8" customFormat="1" ht="12.75" customHeight="1">
      <c r="C58" s="8" t="str">
        <f>'1,1'!C22</f>
        <v>Piezīmes:</v>
      </c>
    </row>
    <row r="59" spans="2:8" customFormat="1" ht="45" customHeight="1">
      <c r="B59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765"/>
      <c r="D59" s="765"/>
      <c r="E59" s="765"/>
      <c r="F59" s="765"/>
      <c r="G59" s="765"/>
      <c r="H59" s="765"/>
    </row>
  </sheetData>
  <mergeCells count="11">
    <mergeCell ref="B59:H5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92D050"/>
  </sheetPr>
  <dimension ref="B1:J44"/>
  <sheetViews>
    <sheetView showZeros="0" view="pageBreakPreview" topLeftCell="A2" zoomScale="80" zoomScaleNormal="100" zoomScaleSheetLayoutView="80" workbookViewId="0">
      <selection activeCell="H23" sqref="H23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1,10</v>
      </c>
    </row>
    <row r="2" spans="2:8" s="3" customFormat="1">
      <c r="B2" s="767" t="str">
        <f>D9</f>
        <v>Fasāde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0" t="s">
        <v>4</v>
      </c>
      <c r="C7" s="769"/>
      <c r="D7" s="781" t="s">
        <v>6</v>
      </c>
      <c r="E7" s="782" t="s">
        <v>7</v>
      </c>
      <c r="F7" s="780" t="s">
        <v>8</v>
      </c>
    </row>
    <row r="8" spans="2:8" ht="59.25" customHeight="1">
      <c r="B8" s="780"/>
      <c r="C8" s="770"/>
      <c r="D8" s="781"/>
      <c r="E8" s="782"/>
      <c r="F8" s="780"/>
    </row>
    <row r="9" spans="2:8" ht="15.6">
      <c r="B9" s="36"/>
      <c r="C9" s="40">
        <v>0</v>
      </c>
      <c r="D9" s="32" t="s">
        <v>693</v>
      </c>
      <c r="E9" s="33"/>
      <c r="F9" s="119"/>
    </row>
    <row r="10" spans="2:8" ht="26.4">
      <c r="B10" s="167">
        <v>1</v>
      </c>
      <c r="C10" s="188"/>
      <c r="D10" s="169" t="s">
        <v>558</v>
      </c>
      <c r="E10" s="187" t="s">
        <v>182</v>
      </c>
      <c r="F10" s="440">
        <v>800</v>
      </c>
    </row>
    <row r="11" spans="2:8">
      <c r="B11" s="167">
        <v>2</v>
      </c>
      <c r="C11" s="214"/>
      <c r="D11" s="169" t="s">
        <v>953</v>
      </c>
      <c r="E11" s="187" t="s">
        <v>476</v>
      </c>
      <c r="F11" s="440">
        <v>252</v>
      </c>
    </row>
    <row r="12" spans="2:8">
      <c r="B12" s="167">
        <v>0</v>
      </c>
      <c r="C12" s="188"/>
      <c r="D12" s="202" t="s">
        <v>954</v>
      </c>
      <c r="E12" s="187" t="s">
        <v>476</v>
      </c>
      <c r="F12" s="440">
        <f>1.1*F11</f>
        <v>277.20000000000005</v>
      </c>
    </row>
    <row r="13" spans="2:8">
      <c r="B13" s="167">
        <v>3</v>
      </c>
      <c r="C13" s="214"/>
      <c r="D13" s="169" t="s">
        <v>955</v>
      </c>
      <c r="E13" s="187" t="s">
        <v>182</v>
      </c>
      <c r="F13" s="856">
        <v>707</v>
      </c>
    </row>
    <row r="14" spans="2:8" ht="39.6">
      <c r="B14" s="167">
        <v>4</v>
      </c>
      <c r="C14" s="214"/>
      <c r="D14" s="169" t="s">
        <v>956</v>
      </c>
      <c r="E14" s="187" t="s">
        <v>182</v>
      </c>
      <c r="F14" s="856">
        <v>707</v>
      </c>
    </row>
    <row r="15" spans="2:8">
      <c r="B15" s="167">
        <v>0</v>
      </c>
      <c r="C15" s="188"/>
      <c r="D15" s="202" t="s">
        <v>957</v>
      </c>
      <c r="E15" s="187" t="s">
        <v>182</v>
      </c>
      <c r="F15" s="856">
        <f>F14*1.07</f>
        <v>756.49</v>
      </c>
    </row>
    <row r="16" spans="2:8">
      <c r="B16" s="167">
        <v>0</v>
      </c>
      <c r="C16" s="188"/>
      <c r="D16" s="202" t="s">
        <v>958</v>
      </c>
      <c r="E16" s="187" t="s">
        <v>36</v>
      </c>
      <c r="F16" s="440">
        <v>1</v>
      </c>
    </row>
    <row r="17" spans="2:6">
      <c r="B17" s="167">
        <v>5</v>
      </c>
      <c r="C17" s="188"/>
      <c r="D17" s="169" t="s">
        <v>959</v>
      </c>
      <c r="E17" s="187" t="s">
        <v>16</v>
      </c>
      <c r="F17" s="440">
        <v>316</v>
      </c>
    </row>
    <row r="18" spans="2:6">
      <c r="B18" s="157">
        <v>0</v>
      </c>
      <c r="C18" s="231"/>
      <c r="D18" s="234" t="s">
        <v>683</v>
      </c>
      <c r="E18" s="165"/>
      <c r="F18" s="117"/>
    </row>
    <row r="19" spans="2:6">
      <c r="B19" s="157">
        <v>1</v>
      </c>
      <c r="C19" s="235"/>
      <c r="D19" s="236" t="s">
        <v>684</v>
      </c>
      <c r="E19" s="165" t="s">
        <v>182</v>
      </c>
      <c r="F19" s="117">
        <v>252</v>
      </c>
    </row>
    <row r="20" spans="2:6" ht="26.4">
      <c r="B20" s="157">
        <v>0</v>
      </c>
      <c r="C20" s="235"/>
      <c r="D20" s="176" t="s">
        <v>1357</v>
      </c>
      <c r="E20" s="165" t="s">
        <v>182</v>
      </c>
      <c r="F20" s="117">
        <f>1.05*F19</f>
        <v>264.60000000000002</v>
      </c>
    </row>
    <row r="21" spans="2:6" ht="26.4">
      <c r="B21" s="157">
        <v>0</v>
      </c>
      <c r="C21" s="235"/>
      <c r="D21" s="176" t="s">
        <v>1358</v>
      </c>
      <c r="E21" s="165" t="s">
        <v>624</v>
      </c>
      <c r="F21" s="117">
        <f>5*F19</f>
        <v>1260</v>
      </c>
    </row>
    <row r="22" spans="2:6">
      <c r="B22" s="157">
        <v>0</v>
      </c>
      <c r="C22" s="235"/>
      <c r="D22" s="175" t="s">
        <v>685</v>
      </c>
      <c r="E22" s="165" t="s">
        <v>11</v>
      </c>
      <c r="F22" s="117">
        <f>8*F19</f>
        <v>2016</v>
      </c>
    </row>
    <row r="23" spans="2:6" ht="26.4">
      <c r="B23" s="157">
        <v>2</v>
      </c>
      <c r="C23" s="235"/>
      <c r="D23" s="126" t="s">
        <v>1361</v>
      </c>
      <c r="E23" s="165" t="s">
        <v>182</v>
      </c>
      <c r="F23" s="117">
        <v>252</v>
      </c>
    </row>
    <row r="24" spans="2:6">
      <c r="B24" s="157">
        <v>3</v>
      </c>
      <c r="C24" s="231"/>
      <c r="D24" s="236" t="s">
        <v>686</v>
      </c>
      <c r="E24" s="165" t="s">
        <v>182</v>
      </c>
      <c r="F24" s="117">
        <v>252</v>
      </c>
    </row>
    <row r="25" spans="2:6">
      <c r="B25" s="157">
        <v>0</v>
      </c>
      <c r="C25" s="231"/>
      <c r="D25" s="176" t="s">
        <v>1360</v>
      </c>
      <c r="E25" s="165" t="s">
        <v>248</v>
      </c>
      <c r="F25" s="117">
        <f>0.25*F24</f>
        <v>63</v>
      </c>
    </row>
    <row r="26" spans="2:6">
      <c r="B26" s="157">
        <v>4</v>
      </c>
      <c r="C26" s="231"/>
      <c r="D26" s="236" t="s">
        <v>687</v>
      </c>
      <c r="E26" s="165" t="s">
        <v>182</v>
      </c>
      <c r="F26" s="117">
        <v>100</v>
      </c>
    </row>
    <row r="27" spans="2:6" ht="26.4">
      <c r="B27" s="157">
        <v>0</v>
      </c>
      <c r="C27" s="231"/>
      <c r="D27" s="176" t="s">
        <v>1365</v>
      </c>
      <c r="E27" s="165" t="s">
        <v>624</v>
      </c>
      <c r="F27" s="117">
        <f>5*F26</f>
        <v>500</v>
      </c>
    </row>
    <row r="28" spans="2:6">
      <c r="B28" s="157">
        <v>0</v>
      </c>
      <c r="C28" s="231"/>
      <c r="D28" s="175" t="s">
        <v>688</v>
      </c>
      <c r="E28" s="165" t="s">
        <v>182</v>
      </c>
      <c r="F28" s="117">
        <f>1.1*F26</f>
        <v>110.00000000000001</v>
      </c>
    </row>
    <row r="29" spans="2:6" s="6" customFormat="1">
      <c r="B29" s="157">
        <v>5</v>
      </c>
      <c r="C29" s="231"/>
      <c r="D29" s="236" t="s">
        <v>689</v>
      </c>
      <c r="E29" s="165" t="s">
        <v>182</v>
      </c>
      <c r="F29" s="117">
        <v>100</v>
      </c>
    </row>
    <row r="30" spans="2:6" ht="26.4">
      <c r="B30" s="157">
        <v>0</v>
      </c>
      <c r="C30" s="231"/>
      <c r="D30" s="176" t="s">
        <v>1359</v>
      </c>
      <c r="E30" s="165" t="s">
        <v>248</v>
      </c>
      <c r="F30" s="117">
        <f>0.25*F29</f>
        <v>25</v>
      </c>
    </row>
    <row r="31" spans="2:6" ht="26.4">
      <c r="B31" s="157">
        <v>6</v>
      </c>
      <c r="C31" s="231"/>
      <c r="D31" s="236" t="s">
        <v>690</v>
      </c>
      <c r="E31" s="165" t="s">
        <v>182</v>
      </c>
      <c r="F31" s="117">
        <v>100</v>
      </c>
    </row>
    <row r="32" spans="2:6" ht="26.4">
      <c r="B32" s="157">
        <v>0</v>
      </c>
      <c r="C32" s="231"/>
      <c r="D32" s="176" t="s">
        <v>1362</v>
      </c>
      <c r="E32" s="165" t="s">
        <v>624</v>
      </c>
      <c r="F32" s="117">
        <f>3.5*F31</f>
        <v>350</v>
      </c>
    </row>
    <row r="33" spans="2:8">
      <c r="B33" s="157">
        <v>7</v>
      </c>
      <c r="C33" s="231"/>
      <c r="D33" s="236" t="s">
        <v>691</v>
      </c>
      <c r="E33" s="165" t="s">
        <v>182</v>
      </c>
      <c r="F33" s="117">
        <v>100</v>
      </c>
    </row>
    <row r="34" spans="2:8">
      <c r="B34" s="157">
        <v>0</v>
      </c>
      <c r="C34" s="231"/>
      <c r="D34" s="176" t="s">
        <v>1363</v>
      </c>
      <c r="E34" s="165" t="s">
        <v>248</v>
      </c>
      <c r="F34" s="117">
        <f>0.06*F33</f>
        <v>6</v>
      </c>
    </row>
    <row r="35" spans="2:8">
      <c r="B35" s="157">
        <v>8</v>
      </c>
      <c r="C35" s="231"/>
      <c r="D35" s="236" t="s">
        <v>692</v>
      </c>
      <c r="E35" s="165" t="s">
        <v>182</v>
      </c>
      <c r="F35" s="117">
        <v>100</v>
      </c>
    </row>
    <row r="36" spans="2:8">
      <c r="B36" s="157">
        <v>0</v>
      </c>
      <c r="C36" s="231"/>
      <c r="D36" s="176" t="s">
        <v>1364</v>
      </c>
      <c r="E36" s="165" t="s">
        <v>248</v>
      </c>
      <c r="F36" s="117">
        <f>0.35*F35</f>
        <v>35</v>
      </c>
    </row>
    <row r="37" spans="2:8">
      <c r="B37" s="134"/>
      <c r="C37" s="135"/>
      <c r="D37" s="128"/>
      <c r="E37" s="129"/>
      <c r="F37" s="398"/>
    </row>
    <row r="38" spans="2:8">
      <c r="B38" s="131"/>
      <c r="C38" s="131"/>
      <c r="D38" s="132"/>
      <c r="E38" s="132" t="s">
        <v>5</v>
      </c>
      <c r="F38" s="132"/>
    </row>
    <row r="43" spans="2:8" customFormat="1" ht="12.75" customHeight="1">
      <c r="C43" s="8" t="str">
        <f>'1,1'!C22</f>
        <v>Piezīmes:</v>
      </c>
    </row>
    <row r="44" spans="2:8" customFormat="1" ht="45" customHeight="1">
      <c r="B44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4" s="765"/>
      <c r="D44" s="765"/>
      <c r="E44" s="765"/>
      <c r="F44" s="765"/>
      <c r="G44" s="765"/>
      <c r="H44" s="765"/>
    </row>
  </sheetData>
  <mergeCells count="11">
    <mergeCell ref="B44:H4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92D050"/>
  </sheetPr>
  <dimension ref="B1:J28"/>
  <sheetViews>
    <sheetView showZeros="0" view="pageBreakPreview" topLeftCell="A7" zoomScale="80" zoomScaleNormal="100" zoomScaleSheetLayoutView="80" workbookViewId="0">
      <selection activeCell="H16" sqref="H16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1,11</v>
      </c>
    </row>
    <row r="2" spans="2:8" s="3" customFormat="1">
      <c r="B2" s="767" t="str">
        <f>D9</f>
        <v>Dažādi darbi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0" t="s">
        <v>4</v>
      </c>
      <c r="C7" s="769"/>
      <c r="D7" s="781" t="s">
        <v>6</v>
      </c>
      <c r="E7" s="782" t="s">
        <v>7</v>
      </c>
      <c r="F7" s="783" t="s">
        <v>8</v>
      </c>
      <c r="G7" s="20"/>
    </row>
    <row r="8" spans="2:8" ht="59.25" customHeight="1">
      <c r="B8" s="780"/>
      <c r="C8" s="770"/>
      <c r="D8" s="781"/>
      <c r="E8" s="782"/>
      <c r="F8" s="783"/>
      <c r="G8" s="20"/>
    </row>
    <row r="9" spans="2:8" ht="15.6">
      <c r="B9" s="400"/>
      <c r="C9" s="401">
        <v>0</v>
      </c>
      <c r="D9" s="32" t="s">
        <v>694</v>
      </c>
      <c r="E9" s="28"/>
      <c r="F9" s="402"/>
    </row>
    <row r="10" spans="2:8" ht="14.4">
      <c r="B10" s="395">
        <v>0</v>
      </c>
      <c r="C10" s="154"/>
      <c r="D10" s="160" t="s">
        <v>960</v>
      </c>
      <c r="E10" s="154"/>
      <c r="F10" s="396"/>
    </row>
    <row r="11" spans="2:8" ht="14.4">
      <c r="B11" s="395">
        <v>1</v>
      </c>
      <c r="C11" s="154"/>
      <c r="D11" s="161" t="s">
        <v>961</v>
      </c>
      <c r="E11" s="154" t="s">
        <v>382</v>
      </c>
      <c r="F11" s="397">
        <v>5.2</v>
      </c>
    </row>
    <row r="12" spans="2:8" ht="14.4">
      <c r="B12" s="395">
        <v>2</v>
      </c>
      <c r="C12" s="154"/>
      <c r="D12" s="161" t="s">
        <v>700</v>
      </c>
      <c r="E12" s="154" t="s">
        <v>382</v>
      </c>
      <c r="F12" s="397">
        <v>2.2000000000000002</v>
      </c>
    </row>
    <row r="13" spans="2:8" s="6" customFormat="1" ht="28.8">
      <c r="B13" s="395">
        <v>3</v>
      </c>
      <c r="C13" s="154"/>
      <c r="D13" s="161" t="s">
        <v>497</v>
      </c>
      <c r="E13" s="154" t="s">
        <v>182</v>
      </c>
      <c r="F13" s="397">
        <v>25</v>
      </c>
    </row>
    <row r="14" spans="2:8" ht="28.8">
      <c r="B14" s="395">
        <v>4</v>
      </c>
      <c r="C14" s="154"/>
      <c r="D14" s="161" t="s">
        <v>498</v>
      </c>
      <c r="E14" s="154" t="s">
        <v>499</v>
      </c>
      <c r="F14" s="397">
        <v>0.34</v>
      </c>
    </row>
    <row r="15" spans="2:8" ht="14.4">
      <c r="B15" s="395">
        <v>0</v>
      </c>
      <c r="C15" s="154"/>
      <c r="D15" s="161" t="s">
        <v>500</v>
      </c>
      <c r="E15" s="154" t="s">
        <v>499</v>
      </c>
      <c r="F15" s="397">
        <f>F14*1.15</f>
        <v>0.39100000000000001</v>
      </c>
    </row>
    <row r="16" spans="2:8" ht="28.8">
      <c r="B16" s="395">
        <v>0</v>
      </c>
      <c r="C16" s="154"/>
      <c r="D16" s="161" t="s">
        <v>501</v>
      </c>
      <c r="E16" s="154" t="s">
        <v>36</v>
      </c>
      <c r="F16" s="397">
        <v>1</v>
      </c>
    </row>
    <row r="17" spans="2:8" ht="14.4">
      <c r="B17" s="395">
        <v>5</v>
      </c>
      <c r="C17" s="154"/>
      <c r="D17" s="161" t="s">
        <v>869</v>
      </c>
      <c r="E17" s="154" t="s">
        <v>382</v>
      </c>
      <c r="F17" s="397">
        <v>2.2999999999999998</v>
      </c>
    </row>
    <row r="18" spans="2:8" ht="14.4">
      <c r="B18" s="395">
        <v>0</v>
      </c>
      <c r="C18" s="154"/>
      <c r="D18" s="161" t="s">
        <v>523</v>
      </c>
      <c r="E18" s="154" t="s">
        <v>382</v>
      </c>
      <c r="F18" s="397">
        <f>F17*1.05</f>
        <v>2.415</v>
      </c>
    </row>
    <row r="19" spans="2:8" ht="14.4">
      <c r="B19" s="395">
        <v>0</v>
      </c>
      <c r="C19" s="154"/>
      <c r="D19" s="161" t="s">
        <v>495</v>
      </c>
      <c r="E19" s="154" t="s">
        <v>496</v>
      </c>
      <c r="F19" s="397">
        <f>F17*0.25</f>
        <v>0.57499999999999996</v>
      </c>
    </row>
    <row r="20" spans="2:8">
      <c r="B20" s="134"/>
      <c r="C20" s="135"/>
      <c r="D20" s="128"/>
      <c r="E20" s="129"/>
      <c r="F20" s="398"/>
    </row>
    <row r="21" spans="2:8">
      <c r="B21" s="131"/>
      <c r="C21" s="131"/>
      <c r="D21" s="132"/>
      <c r="E21" s="132" t="s">
        <v>5</v>
      </c>
      <c r="F21" s="132"/>
    </row>
    <row r="27" spans="2:8" customFormat="1" ht="12.75" customHeight="1">
      <c r="C27" s="8" t="str">
        <f>'1,1'!C22</f>
        <v>Piezīmes:</v>
      </c>
    </row>
    <row r="28" spans="2:8" customFormat="1" ht="45" customHeight="1">
      <c r="B28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8" s="765"/>
      <c r="D28" s="765"/>
      <c r="E28" s="765"/>
      <c r="F28" s="765"/>
      <c r="G28" s="765"/>
      <c r="H28" s="765"/>
    </row>
  </sheetData>
  <mergeCells count="11">
    <mergeCell ref="B28:H28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8" tint="0.39997558519241921"/>
  </sheetPr>
  <dimension ref="A1:I49"/>
  <sheetViews>
    <sheetView showZeros="0" view="pageBreakPreview" topLeftCell="A22" zoomScale="90" zoomScaleNormal="100" zoomScaleSheetLayoutView="90" workbookViewId="0">
      <selection activeCell="E26" sqref="E26"/>
    </sheetView>
  </sheetViews>
  <sheetFormatPr defaultColWidth="9.109375" defaultRowHeight="13.2"/>
  <cols>
    <col min="1" max="1" width="10.33203125" style="79" customWidth="1"/>
    <col min="2" max="2" width="12.6640625" style="79" customWidth="1"/>
    <col min="3" max="3" width="32.6640625" style="79" customWidth="1"/>
    <col min="4" max="4" width="10" style="79" customWidth="1"/>
    <col min="5" max="5" width="13.33203125" style="79" customWidth="1"/>
    <col min="6" max="6" width="13.6640625" style="79" customWidth="1"/>
    <col min="7" max="7" width="17.6640625" style="79" customWidth="1"/>
    <col min="8" max="8" width="12.88671875" style="79" customWidth="1"/>
    <col min="9" max="9" width="16" style="79" customWidth="1"/>
    <col min="10" max="16384" width="9.109375" style="79"/>
  </cols>
  <sheetData>
    <row r="1" spans="1:9" ht="17.399999999999999">
      <c r="A1" s="78"/>
    </row>
    <row r="2" spans="1:9" ht="18" customHeight="1">
      <c r="A2" s="743" t="s">
        <v>859</v>
      </c>
      <c r="B2" s="743"/>
      <c r="C2" s="743"/>
      <c r="D2" s="743"/>
      <c r="E2" s="743"/>
      <c r="F2" s="743"/>
      <c r="G2" s="743"/>
      <c r="H2" s="743"/>
      <c r="I2" s="743"/>
    </row>
    <row r="3" spans="1:9" ht="17.399999999999999">
      <c r="C3" s="80"/>
      <c r="D3" s="81"/>
      <c r="F3" s="82"/>
      <c r="G3" s="82"/>
      <c r="H3" s="82"/>
      <c r="I3" s="82"/>
    </row>
    <row r="4" spans="1:9" ht="17.399999999999999">
      <c r="C4" s="80"/>
      <c r="D4" s="81"/>
      <c r="F4" s="82"/>
      <c r="G4" s="82"/>
      <c r="H4" s="82"/>
      <c r="I4" s="82"/>
    </row>
    <row r="5" spans="1:9">
      <c r="A5" s="83"/>
    </row>
    <row r="6" spans="1:9" ht="17.399999999999999">
      <c r="A6" s="744" t="str">
        <f>[3]Koptame!C22</f>
        <v>Specializētie darbi-iekšējie tīkli, sistēmas</v>
      </c>
      <c r="B6" s="745"/>
      <c r="C6" s="745"/>
      <c r="D6" s="745"/>
      <c r="E6" s="745"/>
      <c r="F6" s="745"/>
      <c r="G6" s="745"/>
      <c r="H6" s="745"/>
      <c r="I6" s="746"/>
    </row>
    <row r="7" spans="1:9">
      <c r="A7" s="83"/>
    </row>
    <row r="8" spans="1:9" ht="15">
      <c r="A8" s="747" t="s">
        <v>808</v>
      </c>
      <c r="B8" s="747"/>
      <c r="C8" s="748" t="str">
        <f>[3]Koptame!C11</f>
        <v>Ražošanas ēka</v>
      </c>
      <c r="D8" s="748"/>
      <c r="E8" s="748"/>
      <c r="F8" s="748"/>
      <c r="G8" s="748"/>
      <c r="H8" s="748"/>
      <c r="I8" s="748"/>
    </row>
    <row r="9" spans="1:9" ht="15.75" customHeight="1">
      <c r="A9" s="749" t="s">
        <v>809</v>
      </c>
      <c r="B9" s="749"/>
      <c r="C9" s="748" t="str">
        <f>[3]Koptame!C12</f>
        <v>Ražošanas ēkas Nr.7 jaunbūve</v>
      </c>
      <c r="D9" s="748"/>
      <c r="E9" s="748"/>
      <c r="F9" s="748"/>
      <c r="G9" s="748"/>
      <c r="H9" s="748"/>
      <c r="I9" s="748"/>
    </row>
    <row r="10" spans="1:9" ht="15">
      <c r="A10" s="749" t="s">
        <v>810</v>
      </c>
      <c r="B10" s="749"/>
      <c r="C10" s="748" t="str">
        <f>[3]Koptame!C13</f>
        <v>Ventspils, Ventspils Augsto tehnoloģiju parks</v>
      </c>
      <c r="D10" s="748"/>
      <c r="E10" s="748"/>
      <c r="F10" s="748"/>
      <c r="G10" s="748"/>
      <c r="H10" s="748"/>
      <c r="I10" s="748"/>
    </row>
    <row r="11" spans="1:9" ht="15">
      <c r="A11" s="749"/>
      <c r="B11" s="749"/>
      <c r="C11" s="84">
        <f>[3]Koptame!C14</f>
        <v>0</v>
      </c>
      <c r="D11" s="82"/>
      <c r="F11" s="85"/>
      <c r="G11" s="85"/>
      <c r="H11" s="85"/>
      <c r="I11" s="85"/>
    </row>
    <row r="12" spans="1:9" ht="15.15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755" t="s">
        <v>820</v>
      </c>
      <c r="G13" s="756"/>
      <c r="H13" s="88"/>
      <c r="I13" s="89"/>
    </row>
    <row r="14" spans="1:9" ht="17.399999999999999">
      <c r="A14" s="87"/>
      <c r="F14" s="755" t="s">
        <v>821</v>
      </c>
      <c r="G14" s="756"/>
      <c r="H14" s="88"/>
      <c r="I14" s="89"/>
    </row>
    <row r="15" spans="1:9" ht="13.8">
      <c r="G15" s="90" t="str">
        <f>[3]Koptame!D16</f>
        <v xml:space="preserve">Tāme sastādīta:  </v>
      </c>
    </row>
    <row r="16" spans="1:9" ht="13.8">
      <c r="G16" s="90"/>
    </row>
    <row r="17" spans="1:9" ht="15">
      <c r="A17" s="92"/>
    </row>
    <row r="18" spans="1:9" ht="51.15" customHeight="1">
      <c r="A18" s="750" t="s">
        <v>4</v>
      </c>
      <c r="B18" s="750" t="s">
        <v>822</v>
      </c>
      <c r="C18" s="751" t="s">
        <v>823</v>
      </c>
      <c r="D18" s="752"/>
      <c r="E18" s="750" t="s">
        <v>824</v>
      </c>
      <c r="F18" s="750" t="s">
        <v>825</v>
      </c>
      <c r="G18" s="750"/>
      <c r="H18" s="750"/>
      <c r="I18" s="750" t="s">
        <v>826</v>
      </c>
    </row>
    <row r="19" spans="1:9" ht="40.950000000000003" customHeight="1">
      <c r="A19" s="750"/>
      <c r="B19" s="750"/>
      <c r="C19" s="753"/>
      <c r="D19" s="754"/>
      <c r="E19" s="750"/>
      <c r="F19" s="93" t="s">
        <v>827</v>
      </c>
      <c r="G19" s="93" t="s">
        <v>858</v>
      </c>
      <c r="H19" s="93" t="s">
        <v>829</v>
      </c>
      <c r="I19" s="750"/>
    </row>
    <row r="20" spans="1:9" ht="17.399999999999999">
      <c r="A20" s="94"/>
      <c r="B20" s="95"/>
      <c r="C20" s="759"/>
      <c r="D20" s="760"/>
      <c r="E20" s="95"/>
      <c r="F20" s="95"/>
      <c r="G20" s="95"/>
      <c r="H20" s="95"/>
      <c r="I20" s="96"/>
    </row>
    <row r="21" spans="1:9">
      <c r="A21" s="97">
        <v>1</v>
      </c>
      <c r="B21" s="98" t="s">
        <v>857</v>
      </c>
      <c r="C21" s="757" t="s">
        <v>78</v>
      </c>
      <c r="D21" s="758"/>
      <c r="E21" s="99"/>
      <c r="F21" s="99"/>
      <c r="G21" s="99"/>
      <c r="H21" s="99"/>
      <c r="I21" s="100"/>
    </row>
    <row r="22" spans="1:9">
      <c r="A22" s="97">
        <v>2</v>
      </c>
      <c r="B22" s="98" t="s">
        <v>856</v>
      </c>
      <c r="C22" s="757" t="s">
        <v>94</v>
      </c>
      <c r="D22" s="758"/>
      <c r="E22" s="99"/>
      <c r="F22" s="99"/>
      <c r="G22" s="99"/>
      <c r="H22" s="99"/>
      <c r="I22" s="100"/>
    </row>
    <row r="23" spans="1:9">
      <c r="A23" s="97">
        <v>3</v>
      </c>
      <c r="B23" s="98" t="s">
        <v>855</v>
      </c>
      <c r="C23" s="757" t="s">
        <v>139</v>
      </c>
      <c r="D23" s="758"/>
      <c r="E23" s="99"/>
      <c r="F23" s="99"/>
      <c r="G23" s="99"/>
      <c r="H23" s="99"/>
      <c r="I23" s="100"/>
    </row>
    <row r="24" spans="1:9" ht="13.95" customHeight="1">
      <c r="A24" s="97">
        <v>4</v>
      </c>
      <c r="B24" s="98" t="s">
        <v>854</v>
      </c>
      <c r="C24" s="757" t="s">
        <v>171</v>
      </c>
      <c r="D24" s="758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853</v>
      </c>
      <c r="C25" s="757" t="s">
        <v>183</v>
      </c>
      <c r="D25" s="758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852</v>
      </c>
      <c r="C26" s="757" t="s">
        <v>198</v>
      </c>
      <c r="D26" s="758"/>
      <c r="E26" s="99"/>
      <c r="F26" s="99"/>
      <c r="G26" s="99"/>
      <c r="H26" s="99"/>
      <c r="I26" s="100"/>
    </row>
    <row r="27" spans="1:9">
      <c r="A27" s="97">
        <v>7</v>
      </c>
      <c r="B27" s="98" t="s">
        <v>851</v>
      </c>
      <c r="C27" s="757" t="s">
        <v>278</v>
      </c>
      <c r="D27" s="758"/>
      <c r="E27" s="99"/>
      <c r="F27" s="99"/>
      <c r="G27" s="99"/>
      <c r="H27" s="99"/>
      <c r="I27" s="100"/>
    </row>
    <row r="28" spans="1:9">
      <c r="A28" s="97">
        <v>8</v>
      </c>
      <c r="B28" s="98" t="s">
        <v>850</v>
      </c>
      <c r="C28" s="757" t="s">
        <v>849</v>
      </c>
      <c r="D28" s="758"/>
      <c r="E28" s="99"/>
      <c r="F28" s="99"/>
      <c r="G28" s="99"/>
      <c r="H28" s="99"/>
      <c r="I28" s="100"/>
    </row>
    <row r="29" spans="1:9">
      <c r="A29" s="97">
        <v>9</v>
      </c>
      <c r="B29" s="98" t="s">
        <v>848</v>
      </c>
      <c r="C29" s="757" t="s">
        <v>769</v>
      </c>
      <c r="D29" s="758"/>
      <c r="E29" s="99"/>
      <c r="F29" s="99"/>
      <c r="G29" s="99"/>
      <c r="H29" s="99"/>
      <c r="I29" s="100"/>
    </row>
    <row r="30" spans="1:9">
      <c r="A30" s="97">
        <v>10</v>
      </c>
      <c r="B30" s="98" t="s">
        <v>847</v>
      </c>
      <c r="C30" s="757" t="s">
        <v>846</v>
      </c>
      <c r="D30" s="758"/>
      <c r="E30" s="99"/>
      <c r="F30" s="99"/>
      <c r="G30" s="99"/>
      <c r="H30" s="99"/>
      <c r="I30" s="100"/>
    </row>
    <row r="31" spans="1:9" ht="12.75" customHeight="1">
      <c r="A31" s="97">
        <v>11</v>
      </c>
      <c r="B31" s="98" t="s">
        <v>845</v>
      </c>
      <c r="C31" s="757" t="s">
        <v>1382</v>
      </c>
      <c r="D31" s="758"/>
      <c r="E31" s="99"/>
      <c r="F31" s="99"/>
      <c r="G31" s="99"/>
      <c r="H31" s="99"/>
      <c r="I31" s="100"/>
    </row>
    <row r="32" spans="1:9">
      <c r="A32" s="97">
        <v>12</v>
      </c>
      <c r="B32" s="98" t="s">
        <v>844</v>
      </c>
      <c r="C32" s="757" t="s">
        <v>366</v>
      </c>
      <c r="D32" s="758"/>
      <c r="E32" s="99"/>
      <c r="F32" s="99"/>
      <c r="G32" s="99"/>
      <c r="H32" s="99"/>
      <c r="I32" s="100"/>
    </row>
    <row r="33" spans="1:9">
      <c r="A33" s="101"/>
      <c r="B33" s="102"/>
      <c r="C33" s="761"/>
      <c r="D33" s="762"/>
      <c r="E33" s="103"/>
      <c r="F33" s="103"/>
      <c r="G33" s="103"/>
      <c r="H33" s="103"/>
      <c r="I33" s="104"/>
    </row>
    <row r="34" spans="1:9" ht="16.5" customHeight="1">
      <c r="A34" s="105"/>
      <c r="B34" s="105"/>
      <c r="C34" s="106" t="s">
        <v>5</v>
      </c>
      <c r="D34" s="106"/>
      <c r="E34" s="107">
        <f>SUM(E21:E33)</f>
        <v>0</v>
      </c>
      <c r="F34" s="107">
        <f>SUM(F21:F33)</f>
        <v>0</v>
      </c>
      <c r="G34" s="107">
        <f>SUM(G21:G33)</f>
        <v>0</v>
      </c>
      <c r="H34" s="107">
        <f>SUM(H21:H33)</f>
        <v>0</v>
      </c>
      <c r="I34" s="107">
        <f>SUM(I21:I33)</f>
        <v>0</v>
      </c>
    </row>
    <row r="35" spans="1:9" ht="15.6">
      <c r="A35" s="763" t="s">
        <v>840</v>
      </c>
      <c r="B35" s="763"/>
      <c r="C35" s="763"/>
      <c r="D35" s="108">
        <f>[3]kops1!$D$34</f>
        <v>0</v>
      </c>
      <c r="E35" s="109">
        <f>ROUND(E34*D35,2)</f>
        <v>0</v>
      </c>
      <c r="F35" s="109">
        <f>ROUND(F34*D35,2)</f>
        <v>0</v>
      </c>
      <c r="G35" s="109">
        <f>ROUND(G34*D35,2)</f>
        <v>0</v>
      </c>
      <c r="H35" s="109">
        <f>ROUND(H34*D35,2)</f>
        <v>0</v>
      </c>
      <c r="I35" s="109"/>
    </row>
    <row r="36" spans="1:9" ht="15.6">
      <c r="A36" s="110"/>
      <c r="B36" s="110"/>
      <c r="C36" s="111" t="s">
        <v>841</v>
      </c>
      <c r="D36" s="108"/>
      <c r="E36" s="109">
        <f>E35*0.1</f>
        <v>0</v>
      </c>
      <c r="F36" s="109"/>
      <c r="G36" s="109"/>
      <c r="H36" s="109"/>
      <c r="I36" s="109"/>
    </row>
    <row r="37" spans="1:9" ht="15.6">
      <c r="A37" s="763" t="s">
        <v>842</v>
      </c>
      <c r="B37" s="763"/>
      <c r="C37" s="763"/>
      <c r="D37" s="108">
        <f>[3]kops1!$D$36</f>
        <v>0</v>
      </c>
      <c r="E37" s="109">
        <f>ROUND(E34*D37,2)</f>
        <v>0</v>
      </c>
      <c r="F37" s="109">
        <f>ROUND(F34*D37,2)</f>
        <v>0</v>
      </c>
      <c r="G37" s="109">
        <f>ROUND(G34*D37,2)</f>
        <v>0</v>
      </c>
      <c r="H37" s="109">
        <f>ROUND(H34*D37,2)</f>
        <v>0</v>
      </c>
      <c r="I37" s="109"/>
    </row>
    <row r="38" spans="1:9" ht="18" customHeight="1">
      <c r="A38" s="764"/>
      <c r="B38" s="764"/>
      <c r="C38" s="106" t="s">
        <v>843</v>
      </c>
      <c r="D38" s="106"/>
      <c r="E38" s="112">
        <f>SUM(F38:H38)</f>
        <v>0</v>
      </c>
      <c r="F38" s="112">
        <f>SUM(F34:F37)</f>
        <v>0</v>
      </c>
      <c r="G38" s="112">
        <f>SUM(G34:G37)</f>
        <v>0</v>
      </c>
      <c r="H38" s="112">
        <f>SUM(H34:H37)</f>
        <v>0</v>
      </c>
      <c r="I38" s="109"/>
    </row>
    <row r="39" spans="1:9" ht="17.399999999999999">
      <c r="A39" s="113"/>
    </row>
    <row r="40" spans="1:9" ht="17.399999999999999">
      <c r="A40" s="113"/>
    </row>
    <row r="41" spans="1:9" ht="13.8">
      <c r="A41" s="114"/>
      <c r="B41" s="23" t="s">
        <v>0</v>
      </c>
      <c r="C41" s="22"/>
      <c r="F41" s="85"/>
    </row>
    <row r="42" spans="1:9" ht="13.8">
      <c r="A42" s="85"/>
      <c r="B42" s="22"/>
      <c r="C42" s="11"/>
      <c r="D42" s="115"/>
      <c r="E42" s="115"/>
      <c r="F42" s="85"/>
    </row>
    <row r="43" spans="1:9" ht="13.8">
      <c r="A43" s="116"/>
      <c r="B43" s="23"/>
      <c r="C43" s="12"/>
      <c r="D43" s="85"/>
      <c r="E43" s="85"/>
      <c r="F43" s="85"/>
    </row>
    <row r="44" spans="1:9" ht="13.8">
      <c r="B44" s="23"/>
      <c r="C44" s="12"/>
    </row>
    <row r="45" spans="1:9" ht="13.8">
      <c r="B45" s="23"/>
      <c r="C45" s="12"/>
    </row>
    <row r="46" spans="1:9" ht="13.8">
      <c r="B46" s="73"/>
      <c r="C46" s="65"/>
    </row>
    <row r="47" spans="1:9" ht="13.8">
      <c r="B47" s="23" t="str">
        <f>[3]Koptame!B39</f>
        <v>Pārbaudīja:</v>
      </c>
      <c r="C47" s="45"/>
    </row>
    <row r="48" spans="1:9" ht="13.8">
      <c r="B48" s="22"/>
      <c r="C48" s="11"/>
    </row>
    <row r="49" spans="2:3" ht="13.8">
      <c r="B49" s="23"/>
      <c r="C49" s="12"/>
    </row>
  </sheetData>
  <mergeCells count="34">
    <mergeCell ref="C28:D28"/>
    <mergeCell ref="C29:D29"/>
    <mergeCell ref="A38:B38"/>
    <mergeCell ref="C31:D31"/>
    <mergeCell ref="C32:D32"/>
    <mergeCell ref="C33:D33"/>
    <mergeCell ref="A35:C35"/>
    <mergeCell ref="A37:C37"/>
    <mergeCell ref="C30:D30"/>
    <mergeCell ref="I18:I19"/>
    <mergeCell ref="C20:D20"/>
    <mergeCell ref="C21:D21"/>
    <mergeCell ref="C22:D22"/>
    <mergeCell ref="C23:D23"/>
    <mergeCell ref="E18:E19"/>
    <mergeCell ref="F18:H18"/>
    <mergeCell ref="C24:D24"/>
    <mergeCell ref="C25:D25"/>
    <mergeCell ref="C26:D26"/>
    <mergeCell ref="C27:D27"/>
    <mergeCell ref="A18:A19"/>
    <mergeCell ref="B18:B19"/>
    <mergeCell ref="C18:D19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rgb="FF00B0F0"/>
  </sheetPr>
  <dimension ref="B1:K95"/>
  <sheetViews>
    <sheetView showZeros="0" view="pageBreakPreview" zoomScale="80" zoomScaleNormal="100" zoomScaleSheetLayoutView="80" workbookViewId="0">
      <selection activeCell="I20" sqref="I20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5.664062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2,1</v>
      </c>
    </row>
    <row r="2" spans="2:9" s="3" customFormat="1">
      <c r="B2" s="767" t="str">
        <f>D9</f>
        <v>Iekšējais ūdensvads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9" ht="59.25" customHeight="1">
      <c r="B8" s="769"/>
      <c r="C8" s="790"/>
      <c r="D8" s="794"/>
      <c r="E8" s="795"/>
      <c r="F8" s="773"/>
      <c r="G8" s="791"/>
      <c r="H8" s="20"/>
    </row>
    <row r="9" spans="2:9" ht="15.6">
      <c r="B9" s="26"/>
      <c r="C9" s="441"/>
      <c r="D9" s="796" t="s">
        <v>78</v>
      </c>
      <c r="E9" s="796"/>
      <c r="F9" s="28"/>
      <c r="G9" s="402"/>
      <c r="H9" s="20"/>
    </row>
    <row r="10" spans="2:9">
      <c r="B10" s="306"/>
      <c r="C10" s="353"/>
      <c r="D10" s="354" t="s">
        <v>14</v>
      </c>
      <c r="E10" s="354"/>
      <c r="F10" s="354"/>
      <c r="G10" s="442"/>
      <c r="H10" s="20"/>
    </row>
    <row r="11" spans="2:9">
      <c r="B11" s="269">
        <v>1</v>
      </c>
      <c r="C11" s="355"/>
      <c r="D11" s="356" t="s">
        <v>15</v>
      </c>
      <c r="E11" s="357" t="s">
        <v>17</v>
      </c>
      <c r="F11" s="355" t="s">
        <v>16</v>
      </c>
      <c r="G11" s="443">
        <v>125</v>
      </c>
      <c r="H11" s="20"/>
    </row>
    <row r="12" spans="2:9">
      <c r="B12" s="269">
        <v>2</v>
      </c>
      <c r="C12" s="355"/>
      <c r="D12" s="358" t="s">
        <v>15</v>
      </c>
      <c r="E12" s="357" t="s">
        <v>18</v>
      </c>
      <c r="F12" s="355" t="s">
        <v>16</v>
      </c>
      <c r="G12" s="443">
        <v>34</v>
      </c>
      <c r="H12" s="20"/>
    </row>
    <row r="13" spans="2:9">
      <c r="B13" s="269">
        <v>3</v>
      </c>
      <c r="C13" s="355"/>
      <c r="D13" s="358" t="s">
        <v>15</v>
      </c>
      <c r="E13" s="357" t="s">
        <v>19</v>
      </c>
      <c r="F13" s="355" t="s">
        <v>16</v>
      </c>
      <c r="G13" s="443">
        <v>72</v>
      </c>
      <c r="H13" s="20"/>
    </row>
    <row r="14" spans="2:9">
      <c r="B14" s="269">
        <v>4</v>
      </c>
      <c r="C14" s="355"/>
      <c r="D14" s="358" t="s">
        <v>15</v>
      </c>
      <c r="E14" s="357" t="s">
        <v>20</v>
      </c>
      <c r="F14" s="355" t="s">
        <v>16</v>
      </c>
      <c r="G14" s="443">
        <v>12</v>
      </c>
      <c r="H14" s="20"/>
    </row>
    <row r="15" spans="2:9">
      <c r="B15" s="269">
        <v>5</v>
      </c>
      <c r="C15" s="355"/>
      <c r="D15" s="356" t="s">
        <v>59</v>
      </c>
      <c r="E15" s="357" t="s">
        <v>47</v>
      </c>
      <c r="F15" s="355" t="s">
        <v>16</v>
      </c>
      <c r="G15" s="443">
        <v>5</v>
      </c>
      <c r="H15" s="20"/>
    </row>
    <row r="16" spans="2:9">
      <c r="B16" s="269">
        <v>6</v>
      </c>
      <c r="C16" s="355"/>
      <c r="D16" s="358" t="s">
        <v>56</v>
      </c>
      <c r="E16" s="357" t="s">
        <v>23</v>
      </c>
      <c r="F16" s="299" t="s">
        <v>22</v>
      </c>
      <c r="G16" s="443">
        <v>3</v>
      </c>
      <c r="H16" s="20"/>
    </row>
    <row r="17" spans="2:8">
      <c r="B17" s="269">
        <v>7</v>
      </c>
      <c r="C17" s="355"/>
      <c r="D17" s="358" t="s">
        <v>73</v>
      </c>
      <c r="E17" s="357" t="s">
        <v>24</v>
      </c>
      <c r="F17" s="299" t="s">
        <v>22</v>
      </c>
      <c r="G17" s="443">
        <v>5</v>
      </c>
      <c r="H17" s="20"/>
    </row>
    <row r="18" spans="2:8">
      <c r="B18" s="269">
        <v>8</v>
      </c>
      <c r="C18" s="355"/>
      <c r="D18" s="358" t="s">
        <v>25</v>
      </c>
      <c r="E18" s="357" t="s">
        <v>26</v>
      </c>
      <c r="F18" s="299" t="s">
        <v>22</v>
      </c>
      <c r="G18" s="443">
        <v>3</v>
      </c>
      <c r="H18" s="20"/>
    </row>
    <row r="19" spans="2:8">
      <c r="B19" s="269">
        <v>9</v>
      </c>
      <c r="C19" s="355"/>
      <c r="D19" s="358" t="s">
        <v>57</v>
      </c>
      <c r="E19" s="357" t="s">
        <v>21</v>
      </c>
      <c r="F19" s="299" t="s">
        <v>22</v>
      </c>
      <c r="G19" s="443">
        <v>1</v>
      </c>
      <c r="H19" s="20"/>
    </row>
    <row r="20" spans="2:8">
      <c r="B20" s="269">
        <v>10</v>
      </c>
      <c r="C20" s="355"/>
      <c r="D20" s="358" t="s">
        <v>27</v>
      </c>
      <c r="E20" s="357" t="s">
        <v>26</v>
      </c>
      <c r="F20" s="299" t="s">
        <v>22</v>
      </c>
      <c r="G20" s="443">
        <v>4</v>
      </c>
      <c r="H20" s="20"/>
    </row>
    <row r="21" spans="2:8">
      <c r="B21" s="269">
        <v>11</v>
      </c>
      <c r="C21" s="355"/>
      <c r="D21" s="358" t="s">
        <v>28</v>
      </c>
      <c r="E21" s="357" t="s">
        <v>26</v>
      </c>
      <c r="F21" s="299" t="s">
        <v>22</v>
      </c>
      <c r="G21" s="443">
        <v>26</v>
      </c>
      <c r="H21" s="20"/>
    </row>
    <row r="22" spans="2:8">
      <c r="B22" s="269">
        <v>12</v>
      </c>
      <c r="C22" s="355"/>
      <c r="D22" s="358" t="s">
        <v>28</v>
      </c>
      <c r="E22" s="357" t="s">
        <v>29</v>
      </c>
      <c r="F22" s="299" t="s">
        <v>22</v>
      </c>
      <c r="G22" s="443">
        <v>6</v>
      </c>
      <c r="H22" s="20"/>
    </row>
    <row r="23" spans="2:8">
      <c r="B23" s="269">
        <v>13</v>
      </c>
      <c r="C23" s="355"/>
      <c r="D23" s="358" t="s">
        <v>30</v>
      </c>
      <c r="E23" s="357" t="s">
        <v>23</v>
      </c>
      <c r="F23" s="299" t="s">
        <v>22</v>
      </c>
      <c r="G23" s="443">
        <v>2</v>
      </c>
      <c r="H23" s="20"/>
    </row>
    <row r="24" spans="2:8">
      <c r="B24" s="269">
        <v>14</v>
      </c>
      <c r="C24" s="355"/>
      <c r="D24" s="358" t="s">
        <v>32</v>
      </c>
      <c r="E24" s="357"/>
      <c r="F24" s="355" t="s">
        <v>16</v>
      </c>
      <c r="G24" s="443">
        <v>248</v>
      </c>
      <c r="H24" s="20"/>
    </row>
    <row r="25" spans="2:8">
      <c r="B25" s="269">
        <v>15</v>
      </c>
      <c r="C25" s="355"/>
      <c r="D25" s="359" t="s">
        <v>33</v>
      </c>
      <c r="E25" s="357"/>
      <c r="F25" s="355" t="s">
        <v>16</v>
      </c>
      <c r="G25" s="443">
        <v>248</v>
      </c>
      <c r="H25" s="20"/>
    </row>
    <row r="26" spans="2:8">
      <c r="B26" s="269">
        <v>16</v>
      </c>
      <c r="C26" s="355"/>
      <c r="D26" s="359" t="s">
        <v>34</v>
      </c>
      <c r="E26" s="357"/>
      <c r="F26" s="355" t="s">
        <v>16</v>
      </c>
      <c r="G26" s="443">
        <v>248</v>
      </c>
      <c r="H26" s="20"/>
    </row>
    <row r="27" spans="2:8" ht="27.6" customHeight="1">
      <c r="B27" s="269">
        <v>17</v>
      </c>
      <c r="C27" s="355"/>
      <c r="D27" s="359" t="s">
        <v>962</v>
      </c>
      <c r="E27" s="360" t="s">
        <v>35</v>
      </c>
      <c r="F27" s="216" t="s">
        <v>36</v>
      </c>
      <c r="G27" s="444">
        <v>1</v>
      </c>
      <c r="H27" s="20"/>
    </row>
    <row r="28" spans="2:8" ht="26.4">
      <c r="B28" s="269">
        <v>18</v>
      </c>
      <c r="C28" s="355"/>
      <c r="D28" s="359" t="s">
        <v>37</v>
      </c>
      <c r="E28" s="357" t="s">
        <v>26</v>
      </c>
      <c r="F28" s="216" t="s">
        <v>36</v>
      </c>
      <c r="G28" s="444">
        <v>3</v>
      </c>
      <c r="H28" s="20"/>
    </row>
    <row r="29" spans="2:8" ht="26.4">
      <c r="B29" s="269">
        <v>19</v>
      </c>
      <c r="C29" s="355"/>
      <c r="D29" s="359" t="s">
        <v>38</v>
      </c>
      <c r="E29" s="357" t="s">
        <v>26</v>
      </c>
      <c r="F29" s="216" t="s">
        <v>36</v>
      </c>
      <c r="G29" s="444">
        <v>1</v>
      </c>
      <c r="H29" s="20"/>
    </row>
    <row r="30" spans="2:8">
      <c r="B30" s="269">
        <v>20</v>
      </c>
      <c r="C30" s="355"/>
      <c r="D30" s="358" t="s">
        <v>39</v>
      </c>
      <c r="E30" s="357" t="s">
        <v>21</v>
      </c>
      <c r="F30" s="263" t="s">
        <v>16</v>
      </c>
      <c r="G30" s="444">
        <v>1</v>
      </c>
      <c r="H30" s="20"/>
    </row>
    <row r="31" spans="2:8" ht="26.4">
      <c r="B31" s="269">
        <v>21</v>
      </c>
      <c r="C31" s="355"/>
      <c r="D31" s="358" t="s">
        <v>41</v>
      </c>
      <c r="E31" s="357"/>
      <c r="F31" s="216" t="s">
        <v>36</v>
      </c>
      <c r="G31" s="444">
        <v>1</v>
      </c>
      <c r="H31" s="20"/>
    </row>
    <row r="32" spans="2:8" ht="26.4">
      <c r="B32" s="306"/>
      <c r="C32" s="361"/>
      <c r="D32" s="354" t="s">
        <v>42</v>
      </c>
      <c r="E32" s="362"/>
      <c r="F32" s="362"/>
      <c r="G32" s="445"/>
      <c r="H32" s="20"/>
    </row>
    <row r="33" spans="2:8">
      <c r="B33" s="269">
        <v>22</v>
      </c>
      <c r="C33" s="355"/>
      <c r="D33" s="358" t="s">
        <v>43</v>
      </c>
      <c r="E33" s="357"/>
      <c r="F33" s="299" t="s">
        <v>22</v>
      </c>
      <c r="G33" s="443">
        <v>1</v>
      </c>
      <c r="H33" s="20"/>
    </row>
    <row r="34" spans="2:8">
      <c r="B34" s="269">
        <v>23</v>
      </c>
      <c r="C34" s="363"/>
      <c r="D34" s="356" t="s">
        <v>963</v>
      </c>
      <c r="E34" s="364"/>
      <c r="F34" s="363" t="s">
        <v>22</v>
      </c>
      <c r="G34" s="446">
        <v>1</v>
      </c>
      <c r="H34" s="20"/>
    </row>
    <row r="35" spans="2:8" ht="14.4">
      <c r="B35" s="269">
        <v>24</v>
      </c>
      <c r="C35" s="363"/>
      <c r="D35" s="365" t="s">
        <v>964</v>
      </c>
      <c r="E35" s="366"/>
      <c r="F35" s="363" t="s">
        <v>22</v>
      </c>
      <c r="G35" s="447">
        <v>1</v>
      </c>
      <c r="H35" s="20"/>
    </row>
    <row r="36" spans="2:8">
      <c r="B36" s="269">
        <v>25</v>
      </c>
      <c r="C36" s="363"/>
      <c r="D36" s="358" t="s">
        <v>965</v>
      </c>
      <c r="E36" s="366" t="s">
        <v>21</v>
      </c>
      <c r="F36" s="363" t="s">
        <v>16</v>
      </c>
      <c r="G36" s="447" t="s">
        <v>44</v>
      </c>
      <c r="H36" s="20"/>
    </row>
    <row r="37" spans="2:8">
      <c r="B37" s="269">
        <v>26</v>
      </c>
      <c r="C37" s="363"/>
      <c r="D37" s="359" t="s">
        <v>45</v>
      </c>
      <c r="E37" s="366" t="s">
        <v>24</v>
      </c>
      <c r="F37" s="363" t="s">
        <v>16</v>
      </c>
      <c r="G37" s="447" t="s">
        <v>44</v>
      </c>
      <c r="H37" s="20"/>
    </row>
    <row r="38" spans="2:8" ht="27.6" customHeight="1">
      <c r="B38" s="269">
        <v>27</v>
      </c>
      <c r="C38" s="363"/>
      <c r="D38" s="359" t="s">
        <v>46</v>
      </c>
      <c r="E38" s="367" t="s">
        <v>47</v>
      </c>
      <c r="F38" s="368" t="s">
        <v>36</v>
      </c>
      <c r="G38" s="448">
        <v>1</v>
      </c>
      <c r="H38" s="20"/>
    </row>
    <row r="39" spans="2:8">
      <c r="B39" s="269">
        <v>28</v>
      </c>
      <c r="C39" s="363"/>
      <c r="D39" s="359" t="s">
        <v>48</v>
      </c>
      <c r="E39" s="366" t="s">
        <v>47</v>
      </c>
      <c r="F39" s="363" t="s">
        <v>22</v>
      </c>
      <c r="G39" s="447">
        <v>1</v>
      </c>
      <c r="H39" s="20"/>
    </row>
    <row r="40" spans="2:8">
      <c r="B40" s="269">
        <v>29</v>
      </c>
      <c r="C40" s="363"/>
      <c r="D40" s="359" t="s">
        <v>966</v>
      </c>
      <c r="E40" s="366" t="s">
        <v>21</v>
      </c>
      <c r="F40" s="363" t="s">
        <v>22</v>
      </c>
      <c r="G40" s="447">
        <v>5</v>
      </c>
      <c r="H40" s="20"/>
    </row>
    <row r="41" spans="2:8">
      <c r="B41" s="269">
        <v>30</v>
      </c>
      <c r="C41" s="363"/>
      <c r="D41" s="359" t="s">
        <v>49</v>
      </c>
      <c r="E41" s="366" t="s">
        <v>967</v>
      </c>
      <c r="F41" s="363" t="s">
        <v>22</v>
      </c>
      <c r="G41" s="447">
        <v>2</v>
      </c>
      <c r="H41" s="20"/>
    </row>
    <row r="42" spans="2:8">
      <c r="B42" s="269">
        <v>31</v>
      </c>
      <c r="C42" s="363"/>
      <c r="D42" s="359" t="s">
        <v>50</v>
      </c>
      <c r="E42" s="366" t="s">
        <v>24</v>
      </c>
      <c r="F42" s="363" t="s">
        <v>22</v>
      </c>
      <c r="G42" s="447">
        <v>1</v>
      </c>
      <c r="H42" s="20"/>
    </row>
    <row r="43" spans="2:8">
      <c r="B43" s="269">
        <v>32</v>
      </c>
      <c r="C43" s="363"/>
      <c r="D43" s="359" t="s">
        <v>51</v>
      </c>
      <c r="E43" s="366" t="s">
        <v>24</v>
      </c>
      <c r="F43" s="363" t="s">
        <v>22</v>
      </c>
      <c r="G43" s="447">
        <v>1</v>
      </c>
      <c r="H43" s="20"/>
    </row>
    <row r="44" spans="2:8">
      <c r="B44" s="269">
        <v>33</v>
      </c>
      <c r="C44" s="363"/>
      <c r="D44" s="359" t="s">
        <v>52</v>
      </c>
      <c r="E44" s="366" t="s">
        <v>24</v>
      </c>
      <c r="F44" s="363" t="s">
        <v>22</v>
      </c>
      <c r="G44" s="449">
        <v>1</v>
      </c>
      <c r="H44" s="20"/>
    </row>
    <row r="45" spans="2:8">
      <c r="B45" s="269">
        <v>34</v>
      </c>
      <c r="C45" s="363"/>
      <c r="D45" s="359" t="s">
        <v>53</v>
      </c>
      <c r="E45" s="366" t="s">
        <v>24</v>
      </c>
      <c r="F45" s="363" t="s">
        <v>22</v>
      </c>
      <c r="G45" s="449">
        <v>1</v>
      </c>
      <c r="H45" s="20"/>
    </row>
    <row r="46" spans="2:8">
      <c r="B46" s="269">
        <v>35</v>
      </c>
      <c r="C46" s="363"/>
      <c r="D46" s="358" t="s">
        <v>54</v>
      </c>
      <c r="E46" s="366"/>
      <c r="F46" s="363" t="s">
        <v>22</v>
      </c>
      <c r="G46" s="449">
        <v>1</v>
      </c>
      <c r="H46" s="20"/>
    </row>
    <row r="47" spans="2:8">
      <c r="B47" s="269">
        <v>36</v>
      </c>
      <c r="C47" s="363"/>
      <c r="D47" s="358" t="s">
        <v>968</v>
      </c>
      <c r="E47" s="366" t="s">
        <v>23</v>
      </c>
      <c r="F47" s="363" t="s">
        <v>22</v>
      </c>
      <c r="G47" s="449">
        <v>1</v>
      </c>
      <c r="H47" s="20"/>
    </row>
    <row r="48" spans="2:8">
      <c r="B48" s="269">
        <v>37</v>
      </c>
      <c r="C48" s="363"/>
      <c r="D48" s="358" t="s">
        <v>969</v>
      </c>
      <c r="E48" s="366"/>
      <c r="F48" s="363" t="s">
        <v>22</v>
      </c>
      <c r="G48" s="449">
        <v>1</v>
      </c>
      <c r="H48" s="20"/>
    </row>
    <row r="49" spans="2:8" ht="26.4">
      <c r="B49" s="269">
        <v>38</v>
      </c>
      <c r="C49" s="363"/>
      <c r="D49" s="359" t="s">
        <v>970</v>
      </c>
      <c r="E49" s="366"/>
      <c r="F49" s="368" t="s">
        <v>22</v>
      </c>
      <c r="G49" s="450">
        <v>2</v>
      </c>
      <c r="H49" s="20"/>
    </row>
    <row r="50" spans="2:8" ht="27">
      <c r="B50" s="269">
        <v>39</v>
      </c>
      <c r="C50" s="363"/>
      <c r="D50" s="359" t="s">
        <v>971</v>
      </c>
      <c r="E50" s="366"/>
      <c r="F50" s="368" t="s">
        <v>22</v>
      </c>
      <c r="G50" s="450">
        <v>2</v>
      </c>
      <c r="H50" s="20"/>
    </row>
    <row r="51" spans="2:8">
      <c r="B51" s="269">
        <v>40</v>
      </c>
      <c r="C51" s="363"/>
      <c r="D51" s="358" t="s">
        <v>55</v>
      </c>
      <c r="E51" s="357"/>
      <c r="F51" s="363" t="s">
        <v>36</v>
      </c>
      <c r="G51" s="449">
        <v>1</v>
      </c>
      <c r="H51" s="20"/>
    </row>
    <row r="52" spans="2:8" ht="26.4">
      <c r="B52" s="306"/>
      <c r="C52" s="353"/>
      <c r="D52" s="354" t="s">
        <v>58</v>
      </c>
      <c r="E52" s="354"/>
      <c r="F52" s="354"/>
      <c r="G52" s="442"/>
      <c r="H52" s="20"/>
    </row>
    <row r="53" spans="2:8">
      <c r="B53" s="269">
        <v>41</v>
      </c>
      <c r="C53" s="355"/>
      <c r="D53" s="356" t="s">
        <v>59</v>
      </c>
      <c r="E53" s="357" t="s">
        <v>47</v>
      </c>
      <c r="F53" s="355" t="s">
        <v>16</v>
      </c>
      <c r="G53" s="443">
        <v>3</v>
      </c>
      <c r="H53" s="20"/>
    </row>
    <row r="54" spans="2:8">
      <c r="B54" s="269">
        <v>42</v>
      </c>
      <c r="C54" s="355"/>
      <c r="D54" s="358" t="s">
        <v>60</v>
      </c>
      <c r="E54" s="357" t="s">
        <v>61</v>
      </c>
      <c r="F54" s="355" t="s">
        <v>16</v>
      </c>
      <c r="G54" s="443">
        <v>300</v>
      </c>
      <c r="H54" s="20"/>
    </row>
    <row r="55" spans="2:8">
      <c r="B55" s="269">
        <v>43</v>
      </c>
      <c r="C55" s="355"/>
      <c r="D55" s="358" t="s">
        <v>62</v>
      </c>
      <c r="E55" s="357" t="s">
        <v>61</v>
      </c>
      <c r="F55" s="299" t="s">
        <v>22</v>
      </c>
      <c r="G55" s="443">
        <v>8</v>
      </c>
      <c r="H55" s="20"/>
    </row>
    <row r="56" spans="2:8">
      <c r="B56" s="269">
        <v>44</v>
      </c>
      <c r="C56" s="355"/>
      <c r="D56" s="358" t="s">
        <v>63</v>
      </c>
      <c r="E56" s="357" t="s">
        <v>61</v>
      </c>
      <c r="F56" s="299" t="s">
        <v>22</v>
      </c>
      <c r="G56" s="443">
        <v>9</v>
      </c>
      <c r="H56" s="20"/>
    </row>
    <row r="57" spans="2:8" ht="26.4">
      <c r="B57" s="269">
        <v>45</v>
      </c>
      <c r="C57" s="355"/>
      <c r="D57" s="296" t="s">
        <v>64</v>
      </c>
      <c r="E57" s="357"/>
      <c r="F57" s="216" t="s">
        <v>22</v>
      </c>
      <c r="G57" s="444">
        <v>9</v>
      </c>
      <c r="H57" s="20"/>
    </row>
    <row r="58" spans="2:8" ht="39.6">
      <c r="B58" s="269">
        <v>46</v>
      </c>
      <c r="C58" s="355"/>
      <c r="D58" s="359" t="s">
        <v>65</v>
      </c>
      <c r="E58" s="357"/>
      <c r="F58" s="216" t="s">
        <v>36</v>
      </c>
      <c r="G58" s="444">
        <v>9</v>
      </c>
      <c r="H58" s="20"/>
    </row>
    <row r="59" spans="2:8">
      <c r="B59" s="269">
        <v>47</v>
      </c>
      <c r="C59" s="355"/>
      <c r="D59" s="358" t="s">
        <v>66</v>
      </c>
      <c r="E59" s="357" t="s">
        <v>61</v>
      </c>
      <c r="F59" s="299" t="s">
        <v>22</v>
      </c>
      <c r="G59" s="443">
        <v>9</v>
      </c>
      <c r="H59" s="20"/>
    </row>
    <row r="60" spans="2:8">
      <c r="B60" s="269">
        <v>48</v>
      </c>
      <c r="C60" s="355"/>
      <c r="D60" s="358" t="s">
        <v>67</v>
      </c>
      <c r="E60" s="357" t="s">
        <v>61</v>
      </c>
      <c r="F60" s="299" t="s">
        <v>22</v>
      </c>
      <c r="G60" s="443">
        <v>9</v>
      </c>
      <c r="H60" s="20"/>
    </row>
    <row r="61" spans="2:8">
      <c r="B61" s="269">
        <v>49</v>
      </c>
      <c r="C61" s="355"/>
      <c r="D61" s="359" t="s">
        <v>68</v>
      </c>
      <c r="E61" s="357" t="s">
        <v>61</v>
      </c>
      <c r="F61" s="299" t="s">
        <v>22</v>
      </c>
      <c r="G61" s="443">
        <v>9</v>
      </c>
      <c r="H61" s="20"/>
    </row>
    <row r="62" spans="2:8">
      <c r="B62" s="269">
        <v>50</v>
      </c>
      <c r="C62" s="355"/>
      <c r="D62" s="356" t="s">
        <v>69</v>
      </c>
      <c r="E62" s="357" t="s">
        <v>70</v>
      </c>
      <c r="F62" s="299" t="s">
        <v>22</v>
      </c>
      <c r="G62" s="443">
        <v>9</v>
      </c>
      <c r="H62" s="20"/>
    </row>
    <row r="63" spans="2:8">
      <c r="B63" s="269">
        <v>51</v>
      </c>
      <c r="C63" s="355"/>
      <c r="D63" s="358" t="s">
        <v>63</v>
      </c>
      <c r="E63" s="357" t="s">
        <v>61</v>
      </c>
      <c r="F63" s="299" t="s">
        <v>22</v>
      </c>
      <c r="G63" s="443">
        <v>9</v>
      </c>
      <c r="H63" s="20"/>
    </row>
    <row r="64" spans="2:8">
      <c r="B64" s="269">
        <v>52</v>
      </c>
      <c r="C64" s="355"/>
      <c r="D64" s="359" t="s">
        <v>33</v>
      </c>
      <c r="E64" s="357"/>
      <c r="F64" s="355" t="s">
        <v>16</v>
      </c>
      <c r="G64" s="443">
        <v>303</v>
      </c>
      <c r="H64" s="20"/>
    </row>
    <row r="65" spans="2:8" ht="66">
      <c r="B65" s="269">
        <v>53</v>
      </c>
      <c r="C65" s="355"/>
      <c r="D65" s="359" t="s">
        <v>972</v>
      </c>
      <c r="E65" s="357"/>
      <c r="F65" s="290" t="s">
        <v>36</v>
      </c>
      <c r="G65" s="444">
        <v>1</v>
      </c>
      <c r="H65" s="20"/>
    </row>
    <row r="66" spans="2:8" ht="26.4">
      <c r="B66" s="269">
        <v>54</v>
      </c>
      <c r="C66" s="355"/>
      <c r="D66" s="369" t="s">
        <v>71</v>
      </c>
      <c r="E66" s="357"/>
      <c r="F66" s="216" t="s">
        <v>36</v>
      </c>
      <c r="G66" s="444">
        <v>1</v>
      </c>
      <c r="H66" s="20"/>
    </row>
    <row r="67" spans="2:8">
      <c r="B67" s="306"/>
      <c r="C67" s="361"/>
      <c r="D67" s="354" t="s">
        <v>72</v>
      </c>
      <c r="E67" s="354"/>
      <c r="F67" s="354"/>
      <c r="G67" s="442"/>
      <c r="H67" s="20"/>
    </row>
    <row r="68" spans="2:8">
      <c r="B68" s="269">
        <v>55</v>
      </c>
      <c r="C68" s="355"/>
      <c r="D68" s="356" t="s">
        <v>15</v>
      </c>
      <c r="E68" s="357" t="s">
        <v>17</v>
      </c>
      <c r="F68" s="355" t="s">
        <v>16</v>
      </c>
      <c r="G68" s="443">
        <v>125</v>
      </c>
      <c r="H68" s="20"/>
    </row>
    <row r="69" spans="2:8">
      <c r="B69" s="269">
        <v>56</v>
      </c>
      <c r="C69" s="355"/>
      <c r="D69" s="358" t="s">
        <v>15</v>
      </c>
      <c r="E69" s="357" t="s">
        <v>18</v>
      </c>
      <c r="F69" s="355" t="s">
        <v>16</v>
      </c>
      <c r="G69" s="446">
        <v>34</v>
      </c>
      <c r="H69" s="20"/>
    </row>
    <row r="70" spans="2:8">
      <c r="B70" s="269">
        <v>57</v>
      </c>
      <c r="C70" s="355"/>
      <c r="D70" s="358" t="s">
        <v>15</v>
      </c>
      <c r="E70" s="357" t="s">
        <v>19</v>
      </c>
      <c r="F70" s="355" t="s">
        <v>16</v>
      </c>
      <c r="G70" s="446">
        <v>72</v>
      </c>
      <c r="H70" s="20"/>
    </row>
    <row r="71" spans="2:8">
      <c r="B71" s="269">
        <v>58</v>
      </c>
      <c r="C71" s="363"/>
      <c r="D71" s="358" t="s">
        <v>56</v>
      </c>
      <c r="E71" s="357" t="s">
        <v>23</v>
      </c>
      <c r="F71" s="299" t="s">
        <v>22</v>
      </c>
      <c r="G71" s="443">
        <v>3</v>
      </c>
      <c r="H71" s="20"/>
    </row>
    <row r="72" spans="2:8">
      <c r="B72" s="269">
        <v>59</v>
      </c>
      <c r="C72" s="363"/>
      <c r="D72" s="358" t="s">
        <v>73</v>
      </c>
      <c r="E72" s="366" t="s">
        <v>24</v>
      </c>
      <c r="F72" s="363" t="s">
        <v>22</v>
      </c>
      <c r="G72" s="447">
        <v>5</v>
      </c>
      <c r="H72" s="20"/>
    </row>
    <row r="73" spans="2:8">
      <c r="B73" s="269">
        <v>60</v>
      </c>
      <c r="C73" s="363"/>
      <c r="D73" s="358" t="s">
        <v>25</v>
      </c>
      <c r="E73" s="366" t="s">
        <v>26</v>
      </c>
      <c r="F73" s="363" t="s">
        <v>22</v>
      </c>
      <c r="G73" s="447">
        <v>1</v>
      </c>
      <c r="H73" s="20"/>
    </row>
    <row r="74" spans="2:8">
      <c r="B74" s="269">
        <v>61</v>
      </c>
      <c r="C74" s="363"/>
      <c r="D74" s="358" t="s">
        <v>27</v>
      </c>
      <c r="E74" s="366" t="s">
        <v>26</v>
      </c>
      <c r="F74" s="363" t="s">
        <v>22</v>
      </c>
      <c r="G74" s="447">
        <v>2</v>
      </c>
      <c r="H74" s="20"/>
    </row>
    <row r="75" spans="2:8">
      <c r="B75" s="269">
        <v>62</v>
      </c>
      <c r="C75" s="363"/>
      <c r="D75" s="358" t="s">
        <v>28</v>
      </c>
      <c r="E75" s="366" t="s">
        <v>26</v>
      </c>
      <c r="F75" s="363" t="s">
        <v>22</v>
      </c>
      <c r="G75" s="447">
        <v>26</v>
      </c>
      <c r="H75" s="20"/>
    </row>
    <row r="76" spans="2:8">
      <c r="B76" s="269">
        <v>63</v>
      </c>
      <c r="C76" s="363"/>
      <c r="D76" s="358" t="s">
        <v>30</v>
      </c>
      <c r="E76" s="366" t="s">
        <v>24</v>
      </c>
      <c r="F76" s="363" t="s">
        <v>22</v>
      </c>
      <c r="G76" s="447">
        <v>2</v>
      </c>
      <c r="H76" s="20"/>
    </row>
    <row r="77" spans="2:8">
      <c r="B77" s="269">
        <v>64</v>
      </c>
      <c r="C77" s="363"/>
      <c r="D77" s="359" t="s">
        <v>74</v>
      </c>
      <c r="E77" s="366"/>
      <c r="F77" s="363" t="s">
        <v>16</v>
      </c>
      <c r="G77" s="447">
        <v>231</v>
      </c>
      <c r="H77" s="20"/>
    </row>
    <row r="78" spans="2:8">
      <c r="B78" s="269">
        <v>65</v>
      </c>
      <c r="C78" s="363"/>
      <c r="D78" s="359" t="s">
        <v>33</v>
      </c>
      <c r="E78" s="366"/>
      <c r="F78" s="363" t="s">
        <v>16</v>
      </c>
      <c r="G78" s="447">
        <v>231</v>
      </c>
      <c r="H78" s="20"/>
    </row>
    <row r="79" spans="2:8">
      <c r="B79" s="269">
        <v>66</v>
      </c>
      <c r="C79" s="363"/>
      <c r="D79" s="359" t="s">
        <v>75</v>
      </c>
      <c r="E79" s="366"/>
      <c r="F79" s="363" t="s">
        <v>16</v>
      </c>
      <c r="G79" s="447">
        <v>231</v>
      </c>
      <c r="H79" s="20"/>
    </row>
    <row r="80" spans="2:8" ht="26.4">
      <c r="B80" s="269">
        <v>67</v>
      </c>
      <c r="C80" s="363"/>
      <c r="D80" s="358" t="s">
        <v>41</v>
      </c>
      <c r="E80" s="366"/>
      <c r="F80" s="368" t="s">
        <v>36</v>
      </c>
      <c r="G80" s="448">
        <v>1</v>
      </c>
      <c r="H80" s="20"/>
    </row>
    <row r="81" spans="2:9" ht="26.4">
      <c r="B81" s="306"/>
      <c r="C81" s="353"/>
      <c r="D81" s="354" t="s">
        <v>76</v>
      </c>
      <c r="E81" s="354"/>
      <c r="F81" s="354"/>
      <c r="G81" s="442"/>
      <c r="H81" s="20"/>
    </row>
    <row r="82" spans="2:9">
      <c r="B82" s="269">
        <v>68</v>
      </c>
      <c r="C82" s="363"/>
      <c r="D82" s="359" t="s">
        <v>15</v>
      </c>
      <c r="E82" s="366" t="s">
        <v>19</v>
      </c>
      <c r="F82" s="363" t="s">
        <v>16</v>
      </c>
      <c r="G82" s="443">
        <v>140</v>
      </c>
      <c r="H82" s="20"/>
    </row>
    <row r="83" spans="2:9">
      <c r="B83" s="269">
        <v>69</v>
      </c>
      <c r="C83" s="363"/>
      <c r="D83" s="358" t="s">
        <v>973</v>
      </c>
      <c r="E83" s="366" t="s">
        <v>26</v>
      </c>
      <c r="F83" s="363" t="s">
        <v>22</v>
      </c>
      <c r="G83" s="443">
        <v>1</v>
      </c>
      <c r="H83" s="20"/>
    </row>
    <row r="84" spans="2:9">
      <c r="B84" s="269">
        <v>70</v>
      </c>
      <c r="C84" s="363"/>
      <c r="D84" s="359" t="s">
        <v>25</v>
      </c>
      <c r="E84" s="366" t="s">
        <v>26</v>
      </c>
      <c r="F84" s="363" t="s">
        <v>22</v>
      </c>
      <c r="G84" s="443">
        <v>3</v>
      </c>
      <c r="H84" s="20"/>
    </row>
    <row r="85" spans="2:9">
      <c r="B85" s="269">
        <v>71</v>
      </c>
      <c r="C85" s="363"/>
      <c r="D85" s="358" t="s">
        <v>27</v>
      </c>
      <c r="E85" s="366" t="s">
        <v>26</v>
      </c>
      <c r="F85" s="363" t="s">
        <v>22</v>
      </c>
      <c r="G85" s="443">
        <v>1</v>
      </c>
      <c r="H85" s="20"/>
    </row>
    <row r="86" spans="2:9">
      <c r="B86" s="269">
        <v>72</v>
      </c>
      <c r="C86" s="363"/>
      <c r="D86" s="359" t="s">
        <v>31</v>
      </c>
      <c r="E86" s="366" t="s">
        <v>26</v>
      </c>
      <c r="F86" s="363" t="s">
        <v>22</v>
      </c>
      <c r="G86" s="443">
        <v>2</v>
      </c>
      <c r="H86" s="20"/>
    </row>
    <row r="87" spans="2:9">
      <c r="B87" s="269">
        <v>73</v>
      </c>
      <c r="C87" s="363"/>
      <c r="D87" s="358" t="s">
        <v>77</v>
      </c>
      <c r="E87" s="357"/>
      <c r="F87" s="363" t="s">
        <v>16</v>
      </c>
      <c r="G87" s="443">
        <v>140</v>
      </c>
      <c r="H87" s="20"/>
    </row>
    <row r="88" spans="2:9">
      <c r="B88" s="269">
        <v>74</v>
      </c>
      <c r="C88" s="363"/>
      <c r="D88" s="359" t="s">
        <v>74</v>
      </c>
      <c r="E88" s="357"/>
      <c r="F88" s="363" t="s">
        <v>16</v>
      </c>
      <c r="G88" s="443">
        <v>140</v>
      </c>
      <c r="H88" s="20"/>
    </row>
    <row r="89" spans="2:9">
      <c r="B89" s="269">
        <v>75</v>
      </c>
      <c r="C89" s="363"/>
      <c r="D89" s="359" t="s">
        <v>33</v>
      </c>
      <c r="E89" s="357"/>
      <c r="F89" s="363" t="s">
        <v>16</v>
      </c>
      <c r="G89" s="443">
        <v>140</v>
      </c>
      <c r="H89" s="20"/>
    </row>
    <row r="90" spans="2:9" ht="26.4">
      <c r="B90" s="269">
        <v>76</v>
      </c>
      <c r="C90" s="363"/>
      <c r="D90" s="358" t="s">
        <v>41</v>
      </c>
      <c r="E90" s="357"/>
      <c r="F90" s="368" t="s">
        <v>36</v>
      </c>
      <c r="G90" s="444">
        <v>1</v>
      </c>
      <c r="H90" s="20"/>
    </row>
    <row r="91" spans="2:9">
      <c r="B91" s="134"/>
      <c r="C91" s="135"/>
      <c r="D91" s="128"/>
      <c r="E91" s="128"/>
      <c r="F91" s="129"/>
      <c r="G91" s="398"/>
      <c r="H91" s="20"/>
    </row>
    <row r="92" spans="2:9">
      <c r="B92" s="131"/>
      <c r="C92" s="131"/>
      <c r="D92" s="132"/>
      <c r="E92" s="132"/>
      <c r="F92" s="132" t="s">
        <v>5</v>
      </c>
      <c r="G92" s="132"/>
      <c r="H92" s="20"/>
    </row>
    <row r="94" spans="2:9" customFormat="1" ht="12.75" customHeight="1">
      <c r="C94" s="8" t="str">
        <f>'1,1'!C22</f>
        <v>Piezīmes:</v>
      </c>
    </row>
    <row r="95" spans="2:9" customFormat="1" ht="45" customHeight="1">
      <c r="B95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5" s="765"/>
      <c r="D95" s="765"/>
      <c r="E95" s="765"/>
      <c r="F95" s="765"/>
      <c r="G95" s="765"/>
      <c r="H95" s="765"/>
      <c r="I95" s="765"/>
    </row>
  </sheetData>
  <mergeCells count="12">
    <mergeCell ref="B7:B8"/>
    <mergeCell ref="C7:C8"/>
    <mergeCell ref="F7:F8"/>
    <mergeCell ref="G7:G8"/>
    <mergeCell ref="B95:I9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F0"/>
  </sheetPr>
  <dimension ref="B1:K35"/>
  <sheetViews>
    <sheetView showZeros="0" view="pageBreakPreview" topLeftCell="A8" zoomScale="80" zoomScaleNormal="100" zoomScaleSheetLayoutView="80" workbookViewId="0">
      <selection activeCell="I14" sqref="I14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6.3320312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2,2</v>
      </c>
    </row>
    <row r="2" spans="2:9" s="3" customFormat="1">
      <c r="B2" s="767" t="str">
        <f>D9</f>
        <v>Iekšējā kanalizācija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9" ht="59.25" customHeight="1">
      <c r="B8" s="780"/>
      <c r="C8" s="770"/>
      <c r="D8" s="797"/>
      <c r="E8" s="798"/>
      <c r="F8" s="782"/>
      <c r="G8" s="783"/>
      <c r="H8" s="20"/>
    </row>
    <row r="9" spans="2:9" ht="15.6">
      <c r="B9" s="26"/>
      <c r="C9" s="27">
        <v>0</v>
      </c>
      <c r="D9" s="799" t="s">
        <v>94</v>
      </c>
      <c r="E9" s="800"/>
      <c r="F9" s="28"/>
      <c r="G9" s="402"/>
    </row>
    <row r="10" spans="2:9">
      <c r="B10" s="384"/>
      <c r="C10" s="353"/>
      <c r="D10" s="354" t="s">
        <v>79</v>
      </c>
      <c r="E10" s="354"/>
      <c r="F10" s="354"/>
      <c r="G10" s="442"/>
    </row>
    <row r="11" spans="2:9">
      <c r="B11" s="370">
        <v>1</v>
      </c>
      <c r="C11" s="382"/>
      <c r="D11" s="358" t="s">
        <v>80</v>
      </c>
      <c r="E11" s="357" t="s">
        <v>369</v>
      </c>
      <c r="F11" s="355" t="s">
        <v>16</v>
      </c>
      <c r="G11" s="443">
        <v>88</v>
      </c>
    </row>
    <row r="12" spans="2:9">
      <c r="B12" s="370">
        <v>2</v>
      </c>
      <c r="C12" s="382"/>
      <c r="D12" s="358" t="s">
        <v>80</v>
      </c>
      <c r="E12" s="357" t="s">
        <v>81</v>
      </c>
      <c r="F12" s="355" t="s">
        <v>16</v>
      </c>
      <c r="G12" s="443">
        <v>80</v>
      </c>
    </row>
    <row r="13" spans="2:9">
      <c r="B13" s="370">
        <v>3</v>
      </c>
      <c r="C13" s="382"/>
      <c r="D13" s="358" t="s">
        <v>80</v>
      </c>
      <c r="E13" s="357" t="s">
        <v>82</v>
      </c>
      <c r="F13" s="355" t="s">
        <v>16</v>
      </c>
      <c r="G13" s="443">
        <v>58</v>
      </c>
    </row>
    <row r="14" spans="2:9" ht="26.4">
      <c r="B14" s="370">
        <v>4</v>
      </c>
      <c r="C14" s="382"/>
      <c r="D14" s="358" t="s">
        <v>974</v>
      </c>
      <c r="E14" s="371" t="s">
        <v>81</v>
      </c>
      <c r="F14" s="216" t="s">
        <v>22</v>
      </c>
      <c r="G14" s="444">
        <v>1</v>
      </c>
    </row>
    <row r="15" spans="2:9" ht="26.4">
      <c r="B15" s="370">
        <v>5</v>
      </c>
      <c r="C15" s="382"/>
      <c r="D15" s="296" t="s">
        <v>975</v>
      </c>
      <c r="E15" s="371" t="s">
        <v>81</v>
      </c>
      <c r="F15" s="216" t="s">
        <v>22</v>
      </c>
      <c r="G15" s="444">
        <v>3</v>
      </c>
    </row>
    <row r="16" spans="2:9">
      <c r="B16" s="370">
        <v>6</v>
      </c>
      <c r="C16" s="382"/>
      <c r="D16" s="372" t="s">
        <v>83</v>
      </c>
      <c r="E16" s="357" t="s">
        <v>81</v>
      </c>
      <c r="F16" s="216" t="s">
        <v>22</v>
      </c>
      <c r="G16" s="444">
        <v>2</v>
      </c>
    </row>
    <row r="17" spans="2:7">
      <c r="B17" s="370">
        <v>7</v>
      </c>
      <c r="C17" s="382"/>
      <c r="D17" s="358" t="s">
        <v>83</v>
      </c>
      <c r="E17" s="357" t="s">
        <v>82</v>
      </c>
      <c r="F17" s="216" t="s">
        <v>22</v>
      </c>
      <c r="G17" s="444">
        <v>1</v>
      </c>
    </row>
    <row r="18" spans="2:7">
      <c r="B18" s="370">
        <v>8</v>
      </c>
      <c r="C18" s="382"/>
      <c r="D18" s="359" t="s">
        <v>84</v>
      </c>
      <c r="E18" s="357" t="s">
        <v>82</v>
      </c>
      <c r="F18" s="216" t="s">
        <v>22</v>
      </c>
      <c r="G18" s="444">
        <v>12</v>
      </c>
    </row>
    <row r="19" spans="2:7">
      <c r="B19" s="370">
        <v>9</v>
      </c>
      <c r="C19" s="382"/>
      <c r="D19" s="358" t="s">
        <v>85</v>
      </c>
      <c r="E19" s="357" t="s">
        <v>47</v>
      </c>
      <c r="F19" s="216" t="s">
        <v>22</v>
      </c>
      <c r="G19" s="444">
        <v>4</v>
      </c>
    </row>
    <row r="20" spans="2:7">
      <c r="B20" s="370">
        <v>10</v>
      </c>
      <c r="C20" s="382"/>
      <c r="D20" s="358" t="s">
        <v>85</v>
      </c>
      <c r="E20" s="357" t="s">
        <v>86</v>
      </c>
      <c r="F20" s="216" t="s">
        <v>22</v>
      </c>
      <c r="G20" s="444">
        <v>1</v>
      </c>
    </row>
    <row r="21" spans="2:7">
      <c r="B21" s="370">
        <v>11</v>
      </c>
      <c r="C21" s="382"/>
      <c r="D21" s="359" t="s">
        <v>87</v>
      </c>
      <c r="E21" s="357" t="s">
        <v>47</v>
      </c>
      <c r="F21" s="216" t="s">
        <v>22</v>
      </c>
      <c r="G21" s="444">
        <v>4</v>
      </c>
    </row>
    <row r="22" spans="2:7">
      <c r="B22" s="370">
        <v>12</v>
      </c>
      <c r="C22" s="382"/>
      <c r="D22" s="359" t="s">
        <v>976</v>
      </c>
      <c r="E22" s="357" t="s">
        <v>88</v>
      </c>
      <c r="F22" s="216" t="s">
        <v>22</v>
      </c>
      <c r="G22" s="444">
        <v>2</v>
      </c>
    </row>
    <row r="23" spans="2:7">
      <c r="B23" s="370">
        <v>13</v>
      </c>
      <c r="C23" s="382"/>
      <c r="D23" s="359" t="s">
        <v>976</v>
      </c>
      <c r="E23" s="357" t="s">
        <v>977</v>
      </c>
      <c r="F23" s="216" t="s">
        <v>22</v>
      </c>
      <c r="G23" s="444">
        <v>1</v>
      </c>
    </row>
    <row r="24" spans="2:7" ht="26.4">
      <c r="B24" s="370">
        <v>14</v>
      </c>
      <c r="C24" s="382"/>
      <c r="D24" s="358" t="s">
        <v>41</v>
      </c>
      <c r="E24" s="357"/>
      <c r="F24" s="216" t="s">
        <v>36</v>
      </c>
      <c r="G24" s="444">
        <v>1</v>
      </c>
    </row>
    <row r="25" spans="2:7">
      <c r="B25" s="384"/>
      <c r="C25" s="361"/>
      <c r="D25" s="354" t="s">
        <v>89</v>
      </c>
      <c r="E25" s="362"/>
      <c r="F25" s="362"/>
      <c r="G25" s="445"/>
    </row>
    <row r="26" spans="2:7" ht="52.8">
      <c r="B26" s="381">
        <v>15</v>
      </c>
      <c r="C26" s="360"/>
      <c r="D26" s="373" t="s">
        <v>978</v>
      </c>
      <c r="E26" s="373" t="s">
        <v>879</v>
      </c>
      <c r="F26" s="216" t="s">
        <v>36</v>
      </c>
      <c r="G26" s="444">
        <v>2</v>
      </c>
    </row>
    <row r="27" spans="2:7" ht="39.6">
      <c r="B27" s="381">
        <v>16</v>
      </c>
      <c r="C27" s="360"/>
      <c r="D27" s="373" t="s">
        <v>979</v>
      </c>
      <c r="E27" s="373" t="s">
        <v>879</v>
      </c>
      <c r="F27" s="216" t="s">
        <v>36</v>
      </c>
      <c r="G27" s="444">
        <v>5</v>
      </c>
    </row>
    <row r="28" spans="2:7" ht="39.6">
      <c r="B28" s="381">
        <v>17</v>
      </c>
      <c r="C28" s="360"/>
      <c r="D28" s="373" t="s">
        <v>90</v>
      </c>
      <c r="E28" s="373" t="s">
        <v>880</v>
      </c>
      <c r="F28" s="216" t="s">
        <v>36</v>
      </c>
      <c r="G28" s="444">
        <v>2</v>
      </c>
    </row>
    <row r="29" spans="2:7" ht="26.4">
      <c r="B29" s="269">
        <v>18</v>
      </c>
      <c r="C29" s="374"/>
      <c r="D29" s="373" t="s">
        <v>91</v>
      </c>
      <c r="E29" s="373" t="s">
        <v>1366</v>
      </c>
      <c r="F29" s="375" t="s">
        <v>36</v>
      </c>
      <c r="G29" s="450">
        <v>10</v>
      </c>
    </row>
    <row r="30" spans="2:7" ht="26.4">
      <c r="B30" s="269">
        <v>19</v>
      </c>
      <c r="C30" s="374"/>
      <c r="D30" s="373" t="s">
        <v>92</v>
      </c>
      <c r="E30" s="373" t="s">
        <v>881</v>
      </c>
      <c r="F30" s="368" t="s">
        <v>36</v>
      </c>
      <c r="G30" s="450">
        <v>4</v>
      </c>
    </row>
    <row r="31" spans="2:7" s="6" customFormat="1" ht="26.4">
      <c r="B31" s="269">
        <v>20</v>
      </c>
      <c r="C31" s="374"/>
      <c r="D31" s="373" t="s">
        <v>93</v>
      </c>
      <c r="E31" s="373" t="s">
        <v>881</v>
      </c>
      <c r="F31" s="368" t="s">
        <v>36</v>
      </c>
      <c r="G31" s="450">
        <v>10</v>
      </c>
    </row>
    <row r="32" spans="2:7">
      <c r="B32" s="134"/>
      <c r="C32" s="135"/>
      <c r="D32" s="128"/>
      <c r="E32" s="128"/>
      <c r="F32" s="129"/>
      <c r="G32" s="398"/>
    </row>
    <row r="33" spans="2:9">
      <c r="B33" s="131"/>
      <c r="C33" s="131"/>
      <c r="D33" s="132"/>
      <c r="E33" s="132"/>
      <c r="F33" s="132" t="s">
        <v>5</v>
      </c>
      <c r="G33" s="132"/>
    </row>
    <row r="34" spans="2:9" customFormat="1" ht="12.75" customHeight="1">
      <c r="C34" s="8" t="str">
        <f>'1,1'!C22</f>
        <v>Piezīmes:</v>
      </c>
    </row>
    <row r="35" spans="2:9" customFormat="1" ht="45" customHeight="1">
      <c r="B35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35" s="765"/>
      <c r="D35" s="765"/>
      <c r="E35" s="765"/>
      <c r="F35" s="765"/>
      <c r="G35" s="765"/>
      <c r="H35" s="765"/>
      <c r="I35" s="765"/>
    </row>
  </sheetData>
  <mergeCells count="12">
    <mergeCell ref="B7:B8"/>
    <mergeCell ref="C7:C8"/>
    <mergeCell ref="F7:F8"/>
    <mergeCell ref="G7:G8"/>
    <mergeCell ref="B35:I3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rgb="FF00B0F0"/>
  </sheetPr>
  <dimension ref="B1:K105"/>
  <sheetViews>
    <sheetView showZeros="0" view="pageBreakPreview" topLeftCell="A79" zoomScale="80" zoomScaleNormal="100" zoomScaleSheetLayoutView="80" workbookViewId="0">
      <selection activeCell="G91" sqref="F91:G91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20.10937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3" t="str">
        <f ca="1">MID(CELL("filename",B1), FIND("]", CELL("filename",B1))+ 1, 255)</f>
        <v>2,3</v>
      </c>
    </row>
    <row r="2" spans="2:9" s="3" customFormat="1">
      <c r="B2" s="767" t="str">
        <f>D9</f>
        <v>Apkure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0" t="s">
        <v>8</v>
      </c>
    </row>
    <row r="8" spans="2:9" ht="59.25" customHeight="1">
      <c r="B8" s="780"/>
      <c r="C8" s="770"/>
      <c r="D8" s="797"/>
      <c r="E8" s="798"/>
      <c r="F8" s="782"/>
      <c r="G8" s="780"/>
    </row>
    <row r="9" spans="2:9" ht="15.6">
      <c r="B9" s="26"/>
      <c r="C9" s="27">
        <v>0</v>
      </c>
      <c r="D9" s="799" t="s">
        <v>139</v>
      </c>
      <c r="E9" s="800"/>
      <c r="F9" s="28"/>
      <c r="G9" s="402"/>
    </row>
    <row r="10" spans="2:9">
      <c r="B10" s="376"/>
      <c r="C10" s="451"/>
      <c r="D10" s="238" t="s">
        <v>980</v>
      </c>
      <c r="E10" s="239"/>
      <c r="F10" s="240"/>
      <c r="G10" s="452">
        <v>0</v>
      </c>
    </row>
    <row r="11" spans="2:9" ht="39.6">
      <c r="B11" s="453">
        <v>1</v>
      </c>
      <c r="C11" s="451"/>
      <c r="D11" s="244" t="s">
        <v>1468</v>
      </c>
      <c r="E11" s="242" t="s">
        <v>771</v>
      </c>
      <c r="F11" s="242" t="s">
        <v>22</v>
      </c>
      <c r="G11" s="454">
        <v>2</v>
      </c>
    </row>
    <row r="12" spans="2:9" ht="39.6">
      <c r="B12" s="453">
        <f>B11+1</f>
        <v>2</v>
      </c>
      <c r="C12" s="451"/>
      <c r="D12" s="244" t="s">
        <v>1468</v>
      </c>
      <c r="E12" s="242" t="s">
        <v>981</v>
      </c>
      <c r="F12" s="242" t="s">
        <v>22</v>
      </c>
      <c r="G12" s="454">
        <v>4</v>
      </c>
    </row>
    <row r="13" spans="2:9" ht="39.6">
      <c r="B13" s="453">
        <f t="shared" ref="B13:B60" si="0">B12+1</f>
        <v>3</v>
      </c>
      <c r="C13" s="455"/>
      <c r="D13" s="244" t="s">
        <v>1468</v>
      </c>
      <c r="E13" s="242" t="s">
        <v>982</v>
      </c>
      <c r="F13" s="242" t="s">
        <v>22</v>
      </c>
      <c r="G13" s="454">
        <v>4</v>
      </c>
    </row>
    <row r="14" spans="2:9" ht="39.6">
      <c r="B14" s="453">
        <f t="shared" si="0"/>
        <v>4</v>
      </c>
      <c r="C14" s="455"/>
      <c r="D14" s="244" t="s">
        <v>1469</v>
      </c>
      <c r="E14" s="242" t="s">
        <v>983</v>
      </c>
      <c r="F14" s="242" t="s">
        <v>22</v>
      </c>
      <c r="G14" s="454">
        <v>1</v>
      </c>
    </row>
    <row r="15" spans="2:9" ht="39.6">
      <c r="B15" s="453">
        <f t="shared" si="0"/>
        <v>5</v>
      </c>
      <c r="C15" s="455"/>
      <c r="D15" s="244" t="s">
        <v>1468</v>
      </c>
      <c r="E15" s="242" t="s">
        <v>984</v>
      </c>
      <c r="F15" s="242" t="s">
        <v>22</v>
      </c>
      <c r="G15" s="454">
        <v>1</v>
      </c>
    </row>
    <row r="16" spans="2:9" ht="39.6">
      <c r="B16" s="453">
        <f t="shared" si="0"/>
        <v>6</v>
      </c>
      <c r="C16" s="451"/>
      <c r="D16" s="244" t="s">
        <v>1469</v>
      </c>
      <c r="E16" s="242" t="s">
        <v>985</v>
      </c>
      <c r="F16" s="242" t="s">
        <v>22</v>
      </c>
      <c r="G16" s="454">
        <v>2</v>
      </c>
    </row>
    <row r="17" spans="2:7" ht="39.6">
      <c r="B17" s="453">
        <f t="shared" si="0"/>
        <v>7</v>
      </c>
      <c r="C17" s="451"/>
      <c r="D17" s="244" t="s">
        <v>1469</v>
      </c>
      <c r="E17" s="242" t="s">
        <v>986</v>
      </c>
      <c r="F17" s="242" t="s">
        <v>22</v>
      </c>
      <c r="G17" s="454">
        <v>5</v>
      </c>
    </row>
    <row r="18" spans="2:7" ht="39.6">
      <c r="B18" s="453">
        <f t="shared" si="0"/>
        <v>8</v>
      </c>
      <c r="C18" s="451"/>
      <c r="D18" s="244" t="s">
        <v>1468</v>
      </c>
      <c r="E18" s="242" t="s">
        <v>987</v>
      </c>
      <c r="F18" s="242" t="s">
        <v>22</v>
      </c>
      <c r="G18" s="454">
        <v>2</v>
      </c>
    </row>
    <row r="19" spans="2:7" ht="39.6">
      <c r="B19" s="453">
        <f t="shared" si="0"/>
        <v>9</v>
      </c>
      <c r="C19" s="451"/>
      <c r="D19" s="244" t="s">
        <v>1468</v>
      </c>
      <c r="E19" s="242" t="s">
        <v>988</v>
      </c>
      <c r="F19" s="242" t="s">
        <v>22</v>
      </c>
      <c r="G19" s="454">
        <v>1</v>
      </c>
    </row>
    <row r="20" spans="2:7" ht="39.6">
      <c r="B20" s="453">
        <f t="shared" si="0"/>
        <v>10</v>
      </c>
      <c r="C20" s="451"/>
      <c r="D20" s="244" t="s">
        <v>1469</v>
      </c>
      <c r="E20" s="242" t="s">
        <v>95</v>
      </c>
      <c r="F20" s="242" t="s">
        <v>22</v>
      </c>
      <c r="G20" s="454">
        <v>1</v>
      </c>
    </row>
    <row r="21" spans="2:7" ht="39.6">
      <c r="B21" s="453">
        <f t="shared" si="0"/>
        <v>11</v>
      </c>
      <c r="C21" s="451"/>
      <c r="D21" s="244" t="s">
        <v>1468</v>
      </c>
      <c r="E21" s="242" t="s">
        <v>989</v>
      </c>
      <c r="F21" s="242" t="s">
        <v>22</v>
      </c>
      <c r="G21" s="454">
        <v>2</v>
      </c>
    </row>
    <row r="22" spans="2:7">
      <c r="B22" s="453">
        <f t="shared" si="0"/>
        <v>12</v>
      </c>
      <c r="C22" s="451"/>
      <c r="D22" s="241" t="s">
        <v>96</v>
      </c>
      <c r="E22" s="242" t="s">
        <v>97</v>
      </c>
      <c r="F22" s="242" t="s">
        <v>22</v>
      </c>
      <c r="G22" s="456">
        <v>25</v>
      </c>
    </row>
    <row r="23" spans="2:7">
      <c r="B23" s="453">
        <f t="shared" si="0"/>
        <v>13</v>
      </c>
      <c r="C23" s="451"/>
      <c r="D23" s="241" t="s">
        <v>98</v>
      </c>
      <c r="E23" s="242" t="s">
        <v>97</v>
      </c>
      <c r="F23" s="242" t="s">
        <v>22</v>
      </c>
      <c r="G23" s="456">
        <v>25</v>
      </c>
    </row>
    <row r="24" spans="2:7">
      <c r="B24" s="453">
        <f t="shared" si="0"/>
        <v>14</v>
      </c>
      <c r="C24" s="451"/>
      <c r="D24" s="241" t="s">
        <v>99</v>
      </c>
      <c r="E24" s="242" t="s">
        <v>97</v>
      </c>
      <c r="F24" s="242" t="s">
        <v>22</v>
      </c>
      <c r="G24" s="456">
        <v>25</v>
      </c>
    </row>
    <row r="25" spans="2:7" ht="39.6">
      <c r="B25" s="453">
        <f t="shared" si="0"/>
        <v>15</v>
      </c>
      <c r="C25" s="451"/>
      <c r="D25" s="244" t="s">
        <v>1470</v>
      </c>
      <c r="E25" s="242" t="s">
        <v>990</v>
      </c>
      <c r="F25" s="242" t="s">
        <v>22</v>
      </c>
      <c r="G25" s="454">
        <v>1</v>
      </c>
    </row>
    <row r="26" spans="2:7" ht="39.6">
      <c r="B26" s="453">
        <f t="shared" si="0"/>
        <v>16</v>
      </c>
      <c r="C26" s="451"/>
      <c r="D26" s="244" t="s">
        <v>1470</v>
      </c>
      <c r="E26" s="242" t="s">
        <v>991</v>
      </c>
      <c r="F26" s="242" t="s">
        <v>22</v>
      </c>
      <c r="G26" s="454">
        <v>1</v>
      </c>
    </row>
    <row r="27" spans="2:7" ht="39.6">
      <c r="B27" s="453">
        <f t="shared" si="0"/>
        <v>17</v>
      </c>
      <c r="C27" s="451"/>
      <c r="D27" s="244" t="s">
        <v>1471</v>
      </c>
      <c r="E27" s="242" t="s">
        <v>992</v>
      </c>
      <c r="F27" s="242" t="s">
        <v>22</v>
      </c>
      <c r="G27" s="454">
        <v>1</v>
      </c>
    </row>
    <row r="28" spans="2:7" ht="39.6">
      <c r="B28" s="453">
        <f t="shared" si="0"/>
        <v>18</v>
      </c>
      <c r="C28" s="451"/>
      <c r="D28" s="244" t="s">
        <v>1470</v>
      </c>
      <c r="E28" s="242" t="s">
        <v>993</v>
      </c>
      <c r="F28" s="242" t="s">
        <v>22</v>
      </c>
      <c r="G28" s="454">
        <v>1</v>
      </c>
    </row>
    <row r="29" spans="2:7">
      <c r="B29" s="453">
        <f t="shared" si="0"/>
        <v>19</v>
      </c>
      <c r="C29" s="451"/>
      <c r="D29" s="241" t="s">
        <v>994</v>
      </c>
      <c r="E29" s="242" t="s">
        <v>97</v>
      </c>
      <c r="F29" s="242" t="s">
        <v>22</v>
      </c>
      <c r="G29" s="456">
        <v>4</v>
      </c>
    </row>
    <row r="30" spans="2:7">
      <c r="B30" s="453">
        <f t="shared" si="0"/>
        <v>20</v>
      </c>
      <c r="C30" s="451"/>
      <c r="D30" s="241" t="s">
        <v>995</v>
      </c>
      <c r="E30" s="242" t="s">
        <v>97</v>
      </c>
      <c r="F30" s="242" t="s">
        <v>22</v>
      </c>
      <c r="G30" s="456">
        <v>4</v>
      </c>
    </row>
    <row r="31" spans="2:7">
      <c r="B31" s="453">
        <f t="shared" si="0"/>
        <v>21</v>
      </c>
      <c r="C31" s="451"/>
      <c r="D31" s="241" t="s">
        <v>99</v>
      </c>
      <c r="E31" s="242" t="s">
        <v>97</v>
      </c>
      <c r="F31" s="242" t="s">
        <v>22</v>
      </c>
      <c r="G31" s="456">
        <v>4</v>
      </c>
    </row>
    <row r="32" spans="2:7" ht="26.4">
      <c r="B32" s="453">
        <f t="shared" si="0"/>
        <v>22</v>
      </c>
      <c r="C32" s="451"/>
      <c r="D32" s="241" t="s">
        <v>996</v>
      </c>
      <c r="E32" s="687" t="s">
        <v>1472</v>
      </c>
      <c r="F32" s="242" t="s">
        <v>22</v>
      </c>
      <c r="G32" s="456">
        <v>6</v>
      </c>
    </row>
    <row r="33" spans="2:7">
      <c r="B33" s="453">
        <f t="shared" si="0"/>
        <v>23</v>
      </c>
      <c r="C33" s="451"/>
      <c r="D33" s="241" t="s">
        <v>997</v>
      </c>
      <c r="E33" s="242"/>
      <c r="F33" s="242" t="s">
        <v>22</v>
      </c>
      <c r="G33" s="456">
        <v>6</v>
      </c>
    </row>
    <row r="34" spans="2:7">
      <c r="B34" s="453">
        <f t="shared" si="0"/>
        <v>24</v>
      </c>
      <c r="C34" s="451"/>
      <c r="D34" s="241" t="s">
        <v>99</v>
      </c>
      <c r="E34" s="242"/>
      <c r="F34" s="242" t="s">
        <v>22</v>
      </c>
      <c r="G34" s="456">
        <v>6</v>
      </c>
    </row>
    <row r="35" spans="2:7">
      <c r="B35" s="453">
        <f t="shared" si="0"/>
        <v>25</v>
      </c>
      <c r="C35" s="451"/>
      <c r="D35" s="241" t="s">
        <v>998</v>
      </c>
      <c r="E35" s="242" t="s">
        <v>999</v>
      </c>
      <c r="F35" s="242" t="s">
        <v>22</v>
      </c>
      <c r="G35" s="454">
        <v>1</v>
      </c>
    </row>
    <row r="36" spans="2:7" ht="26.4">
      <c r="B36" s="453">
        <f t="shared" si="0"/>
        <v>26</v>
      </c>
      <c r="C36" s="451"/>
      <c r="D36" s="245" t="s">
        <v>101</v>
      </c>
      <c r="E36" s="688" t="s">
        <v>102</v>
      </c>
      <c r="F36" s="246" t="s">
        <v>103</v>
      </c>
      <c r="G36" s="454">
        <v>270</v>
      </c>
    </row>
    <row r="37" spans="2:7" ht="26.4">
      <c r="B37" s="453">
        <f t="shared" si="0"/>
        <v>27</v>
      </c>
      <c r="C37" s="451"/>
      <c r="D37" s="245" t="s">
        <v>101</v>
      </c>
      <c r="E37" s="242" t="s">
        <v>104</v>
      </c>
      <c r="F37" s="246" t="s">
        <v>103</v>
      </c>
      <c r="G37" s="454">
        <v>370</v>
      </c>
    </row>
    <row r="38" spans="2:7" ht="26.4">
      <c r="B38" s="453">
        <f t="shared" si="0"/>
        <v>28</v>
      </c>
      <c r="C38" s="451"/>
      <c r="D38" s="245" t="s">
        <v>101</v>
      </c>
      <c r="E38" s="242" t="s">
        <v>105</v>
      </c>
      <c r="F38" s="246" t="s">
        <v>103</v>
      </c>
      <c r="G38" s="454">
        <v>330</v>
      </c>
    </row>
    <row r="39" spans="2:7" ht="26.4">
      <c r="B39" s="453">
        <f t="shared" si="0"/>
        <v>29</v>
      </c>
      <c r="C39" s="451"/>
      <c r="D39" s="245" t="s">
        <v>101</v>
      </c>
      <c r="E39" s="247" t="s">
        <v>106</v>
      </c>
      <c r="F39" s="246" t="s">
        <v>103</v>
      </c>
      <c r="G39" s="454">
        <v>240</v>
      </c>
    </row>
    <row r="40" spans="2:7">
      <c r="B40" s="453">
        <f t="shared" si="0"/>
        <v>30</v>
      </c>
      <c r="C40" s="451"/>
      <c r="D40" s="241" t="s">
        <v>113</v>
      </c>
      <c r="E40" s="247" t="s">
        <v>114</v>
      </c>
      <c r="F40" s="248" t="s">
        <v>36</v>
      </c>
      <c r="G40" s="454">
        <v>2</v>
      </c>
    </row>
    <row r="41" spans="2:7">
      <c r="B41" s="453">
        <f t="shared" si="0"/>
        <v>31</v>
      </c>
      <c r="C41" s="451"/>
      <c r="D41" s="241" t="s">
        <v>113</v>
      </c>
      <c r="E41" s="247" t="s">
        <v>115</v>
      </c>
      <c r="F41" s="248" t="s">
        <v>36</v>
      </c>
      <c r="G41" s="454">
        <v>4</v>
      </c>
    </row>
    <row r="42" spans="2:7">
      <c r="B42" s="453">
        <f t="shared" si="0"/>
        <v>32</v>
      </c>
      <c r="C42" s="451"/>
      <c r="D42" s="241" t="s">
        <v>113</v>
      </c>
      <c r="E42" s="247" t="s">
        <v>1000</v>
      </c>
      <c r="F42" s="248" t="s">
        <v>36</v>
      </c>
      <c r="G42" s="454">
        <v>3</v>
      </c>
    </row>
    <row r="43" spans="2:7">
      <c r="B43" s="453">
        <f t="shared" si="0"/>
        <v>33</v>
      </c>
      <c r="C43" s="451"/>
      <c r="D43" s="249" t="s">
        <v>117</v>
      </c>
      <c r="E43" s="250" t="s">
        <v>97</v>
      </c>
      <c r="F43" s="242" t="s">
        <v>22</v>
      </c>
      <c r="G43" s="454">
        <v>4</v>
      </c>
    </row>
    <row r="44" spans="2:7">
      <c r="B44" s="453">
        <f t="shared" si="0"/>
        <v>34</v>
      </c>
      <c r="C44" s="451"/>
      <c r="D44" s="249" t="s">
        <v>117</v>
      </c>
      <c r="E44" s="250" t="s">
        <v>108</v>
      </c>
      <c r="F44" s="242" t="s">
        <v>22</v>
      </c>
      <c r="G44" s="454">
        <v>6</v>
      </c>
    </row>
    <row r="45" spans="2:7">
      <c r="B45" s="453">
        <f t="shared" si="0"/>
        <v>35</v>
      </c>
      <c r="C45" s="451"/>
      <c r="D45" s="249" t="s">
        <v>117</v>
      </c>
      <c r="E45" s="250" t="s">
        <v>118</v>
      </c>
      <c r="F45" s="242" t="s">
        <v>22</v>
      </c>
      <c r="G45" s="454">
        <v>5</v>
      </c>
    </row>
    <row r="46" spans="2:7">
      <c r="B46" s="453">
        <f t="shared" si="0"/>
        <v>36</v>
      </c>
      <c r="C46" s="451"/>
      <c r="D46" s="241" t="s">
        <v>128</v>
      </c>
      <c r="E46" s="251" t="s">
        <v>1001</v>
      </c>
      <c r="F46" s="246" t="s">
        <v>103</v>
      </c>
      <c r="G46" s="454">
        <v>140</v>
      </c>
    </row>
    <row r="47" spans="2:7">
      <c r="B47" s="453">
        <f t="shared" si="0"/>
        <v>37</v>
      </c>
      <c r="C47" s="451"/>
      <c r="D47" s="241" t="s">
        <v>128</v>
      </c>
      <c r="E47" s="251" t="s">
        <v>1002</v>
      </c>
      <c r="F47" s="246" t="s">
        <v>103</v>
      </c>
      <c r="G47" s="454">
        <v>160</v>
      </c>
    </row>
    <row r="48" spans="2:7">
      <c r="B48" s="453">
        <f t="shared" si="0"/>
        <v>38</v>
      </c>
      <c r="C48" s="451"/>
      <c r="D48" s="241" t="s">
        <v>128</v>
      </c>
      <c r="E48" s="251" t="s">
        <v>1003</v>
      </c>
      <c r="F48" s="246" t="s">
        <v>103</v>
      </c>
      <c r="G48" s="454">
        <v>35</v>
      </c>
    </row>
    <row r="49" spans="2:7">
      <c r="B49" s="453">
        <f t="shared" si="0"/>
        <v>39</v>
      </c>
      <c r="C49" s="451"/>
      <c r="D49" s="241" t="s">
        <v>128</v>
      </c>
      <c r="E49" s="251" t="s">
        <v>1004</v>
      </c>
      <c r="F49" s="246" t="s">
        <v>103</v>
      </c>
      <c r="G49" s="454">
        <v>140</v>
      </c>
    </row>
    <row r="50" spans="2:7">
      <c r="B50" s="453">
        <f t="shared" si="0"/>
        <v>40</v>
      </c>
      <c r="C50" s="451"/>
      <c r="D50" s="241" t="s">
        <v>128</v>
      </c>
      <c r="E50" s="251" t="s">
        <v>129</v>
      </c>
      <c r="F50" s="246" t="s">
        <v>103</v>
      </c>
      <c r="G50" s="454">
        <v>220</v>
      </c>
    </row>
    <row r="51" spans="2:7">
      <c r="B51" s="453">
        <f t="shared" si="0"/>
        <v>41</v>
      </c>
      <c r="C51" s="451"/>
      <c r="D51" s="241" t="s">
        <v>128</v>
      </c>
      <c r="E51" s="251" t="s">
        <v>1005</v>
      </c>
      <c r="F51" s="246" t="s">
        <v>103</v>
      </c>
      <c r="G51" s="454">
        <v>300</v>
      </c>
    </row>
    <row r="52" spans="2:7">
      <c r="B52" s="453">
        <f t="shared" si="0"/>
        <v>42</v>
      </c>
      <c r="C52" s="451"/>
      <c r="D52" s="241" t="s">
        <v>128</v>
      </c>
      <c r="E52" s="251" t="s">
        <v>1006</v>
      </c>
      <c r="F52" s="246" t="s">
        <v>103</v>
      </c>
      <c r="G52" s="454">
        <v>250</v>
      </c>
    </row>
    <row r="53" spans="2:7">
      <c r="B53" s="453">
        <f t="shared" si="0"/>
        <v>43</v>
      </c>
      <c r="C53" s="451"/>
      <c r="D53" s="241" t="s">
        <v>126</v>
      </c>
      <c r="E53" s="251" t="s">
        <v>97</v>
      </c>
      <c r="F53" s="248" t="s">
        <v>36</v>
      </c>
      <c r="G53" s="456">
        <v>10</v>
      </c>
    </row>
    <row r="54" spans="2:7">
      <c r="B54" s="453">
        <f t="shared" si="0"/>
        <v>44</v>
      </c>
      <c r="C54" s="451"/>
      <c r="D54" s="241" t="s">
        <v>130</v>
      </c>
      <c r="E54" s="251"/>
      <c r="F54" s="248" t="s">
        <v>36</v>
      </c>
      <c r="G54" s="456">
        <v>1</v>
      </c>
    </row>
    <row r="55" spans="2:7">
      <c r="B55" s="453">
        <f t="shared" si="0"/>
        <v>45</v>
      </c>
      <c r="C55" s="451"/>
      <c r="D55" s="241" t="s">
        <v>131</v>
      </c>
      <c r="E55" s="251"/>
      <c r="F55" s="248" t="s">
        <v>36</v>
      </c>
      <c r="G55" s="456">
        <v>1</v>
      </c>
    </row>
    <row r="56" spans="2:7">
      <c r="B56" s="453">
        <f t="shared" si="0"/>
        <v>46</v>
      </c>
      <c r="C56" s="451"/>
      <c r="D56" s="252" t="s">
        <v>133</v>
      </c>
      <c r="E56" s="253"/>
      <c r="F56" s="248" t="s">
        <v>36</v>
      </c>
      <c r="G56" s="454">
        <v>1</v>
      </c>
    </row>
    <row r="57" spans="2:7">
      <c r="B57" s="453">
        <f t="shared" si="0"/>
        <v>47</v>
      </c>
      <c r="C57" s="451"/>
      <c r="D57" s="241" t="s">
        <v>134</v>
      </c>
      <c r="E57" s="251"/>
      <c r="F57" s="248" t="s">
        <v>36</v>
      </c>
      <c r="G57" s="456">
        <v>1</v>
      </c>
    </row>
    <row r="58" spans="2:7">
      <c r="B58" s="453">
        <f t="shared" si="0"/>
        <v>48</v>
      </c>
      <c r="C58" s="451"/>
      <c r="D58" s="252" t="s">
        <v>135</v>
      </c>
      <c r="E58" s="253"/>
      <c r="F58" s="248" t="s">
        <v>36</v>
      </c>
      <c r="G58" s="454">
        <v>1</v>
      </c>
    </row>
    <row r="59" spans="2:7" ht="26.4">
      <c r="B59" s="453">
        <f t="shared" si="0"/>
        <v>49</v>
      </c>
      <c r="C59" s="451"/>
      <c r="D59" s="254" t="s">
        <v>136</v>
      </c>
      <c r="E59" s="553" t="s">
        <v>137</v>
      </c>
      <c r="F59" s="248" t="s">
        <v>36</v>
      </c>
      <c r="G59" s="457">
        <v>1</v>
      </c>
    </row>
    <row r="60" spans="2:7" ht="26.4">
      <c r="B60" s="453">
        <f t="shared" si="0"/>
        <v>50</v>
      </c>
      <c r="C60" s="451"/>
      <c r="D60" s="241" t="s">
        <v>138</v>
      </c>
      <c r="E60" s="248"/>
      <c r="F60" s="248" t="s">
        <v>36</v>
      </c>
      <c r="G60" s="458">
        <v>1</v>
      </c>
    </row>
    <row r="61" spans="2:7" ht="26.4">
      <c r="B61" s="376"/>
      <c r="C61" s="451"/>
      <c r="D61" s="255" t="s">
        <v>1007</v>
      </c>
      <c r="E61" s="256"/>
      <c r="F61" s="256"/>
      <c r="G61" s="459"/>
    </row>
    <row r="62" spans="2:7" ht="26.4">
      <c r="B62" s="460">
        <f>B60+1</f>
        <v>51</v>
      </c>
      <c r="C62" s="451"/>
      <c r="D62" s="278" t="s">
        <v>772</v>
      </c>
      <c r="E62" s="377" t="s">
        <v>1008</v>
      </c>
      <c r="F62" s="279" t="s">
        <v>36</v>
      </c>
      <c r="G62" s="461">
        <v>9</v>
      </c>
    </row>
    <row r="63" spans="2:7" ht="52.8">
      <c r="B63" s="462">
        <f t="shared" ref="B63:B101" si="1">B62+1</f>
        <v>52</v>
      </c>
      <c r="C63" s="451"/>
      <c r="D63" s="278" t="s">
        <v>1473</v>
      </c>
      <c r="E63" s="377" t="s">
        <v>1009</v>
      </c>
      <c r="F63" s="279" t="s">
        <v>36</v>
      </c>
      <c r="G63" s="461">
        <v>9</v>
      </c>
    </row>
    <row r="64" spans="2:7">
      <c r="B64" s="453">
        <f t="shared" si="1"/>
        <v>53</v>
      </c>
      <c r="C64" s="451"/>
      <c r="D64" s="245" t="s">
        <v>100</v>
      </c>
      <c r="E64" s="554" t="s">
        <v>1010</v>
      </c>
      <c r="F64" s="859" t="s">
        <v>22</v>
      </c>
      <c r="G64" s="860">
        <v>2</v>
      </c>
    </row>
    <row r="65" spans="2:7">
      <c r="B65" s="453">
        <f t="shared" si="1"/>
        <v>54</v>
      </c>
      <c r="C65" s="451"/>
      <c r="D65" s="245" t="s">
        <v>1011</v>
      </c>
      <c r="E65" s="247" t="s">
        <v>1012</v>
      </c>
      <c r="F65" s="861" t="s">
        <v>36</v>
      </c>
      <c r="G65" s="857">
        <v>1</v>
      </c>
    </row>
    <row r="66" spans="2:7">
      <c r="B66" s="453">
        <f t="shared" si="1"/>
        <v>55</v>
      </c>
      <c r="C66" s="451"/>
      <c r="D66" s="245" t="s">
        <v>1013</v>
      </c>
      <c r="E66" s="247" t="s">
        <v>1014</v>
      </c>
      <c r="F66" s="861" t="s">
        <v>36</v>
      </c>
      <c r="G66" s="857">
        <v>1</v>
      </c>
    </row>
    <row r="67" spans="2:7">
      <c r="B67" s="453">
        <f t="shared" si="1"/>
        <v>56</v>
      </c>
      <c r="C67" s="451"/>
      <c r="D67" s="245" t="s">
        <v>113</v>
      </c>
      <c r="E67" s="247" t="s">
        <v>115</v>
      </c>
      <c r="F67" s="861" t="s">
        <v>36</v>
      </c>
      <c r="G67" s="857">
        <v>2</v>
      </c>
    </row>
    <row r="68" spans="2:7">
      <c r="B68" s="453">
        <f t="shared" si="1"/>
        <v>57</v>
      </c>
      <c r="C68" s="451"/>
      <c r="D68" s="245" t="s">
        <v>113</v>
      </c>
      <c r="E68" s="247" t="s">
        <v>116</v>
      </c>
      <c r="F68" s="861" t="s">
        <v>36</v>
      </c>
      <c r="G68" s="857">
        <v>2</v>
      </c>
    </row>
    <row r="69" spans="2:7">
      <c r="B69" s="453">
        <f t="shared" si="1"/>
        <v>58</v>
      </c>
      <c r="C69" s="451"/>
      <c r="D69" s="257" t="s">
        <v>117</v>
      </c>
      <c r="E69" s="247" t="s">
        <v>108</v>
      </c>
      <c r="F69" s="859" t="s">
        <v>22</v>
      </c>
      <c r="G69" s="857">
        <v>12</v>
      </c>
    </row>
    <row r="70" spans="2:7">
      <c r="B70" s="453">
        <f t="shared" si="1"/>
        <v>59</v>
      </c>
      <c r="C70" s="451"/>
      <c r="D70" s="257" t="s">
        <v>117</v>
      </c>
      <c r="E70" s="247" t="s">
        <v>118</v>
      </c>
      <c r="F70" s="859" t="s">
        <v>22</v>
      </c>
      <c r="G70" s="857">
        <v>3</v>
      </c>
    </row>
    <row r="71" spans="2:7">
      <c r="B71" s="453">
        <f t="shared" si="1"/>
        <v>60</v>
      </c>
      <c r="C71" s="451"/>
      <c r="D71" s="257" t="s">
        <v>117</v>
      </c>
      <c r="E71" s="247" t="s">
        <v>109</v>
      </c>
      <c r="F71" s="859" t="s">
        <v>22</v>
      </c>
      <c r="G71" s="857">
        <v>2</v>
      </c>
    </row>
    <row r="72" spans="2:7">
      <c r="B72" s="453">
        <f t="shared" si="1"/>
        <v>61</v>
      </c>
      <c r="C72" s="451"/>
      <c r="D72" s="257" t="s">
        <v>117</v>
      </c>
      <c r="E72" s="247" t="s">
        <v>110</v>
      </c>
      <c r="F72" s="859" t="s">
        <v>22</v>
      </c>
      <c r="G72" s="857">
        <v>2</v>
      </c>
    </row>
    <row r="73" spans="2:7">
      <c r="B73" s="453">
        <f t="shared" si="1"/>
        <v>62</v>
      </c>
      <c r="C73" s="451"/>
      <c r="D73" s="245" t="s">
        <v>119</v>
      </c>
      <c r="E73" s="247" t="s">
        <v>97</v>
      </c>
      <c r="F73" s="859" t="s">
        <v>22</v>
      </c>
      <c r="G73" s="857">
        <v>8</v>
      </c>
    </row>
    <row r="74" spans="2:7">
      <c r="B74" s="453">
        <f t="shared" si="1"/>
        <v>63</v>
      </c>
      <c r="C74" s="451"/>
      <c r="D74" s="245" t="s">
        <v>120</v>
      </c>
      <c r="E74" s="247" t="s">
        <v>97</v>
      </c>
      <c r="F74" s="859" t="s">
        <v>22</v>
      </c>
      <c r="G74" s="857">
        <v>1</v>
      </c>
    </row>
    <row r="75" spans="2:7">
      <c r="B75" s="453">
        <f t="shared" si="1"/>
        <v>64</v>
      </c>
      <c r="C75" s="451"/>
      <c r="D75" s="245" t="s">
        <v>120</v>
      </c>
      <c r="E75" s="247" t="s">
        <v>108</v>
      </c>
      <c r="F75" s="859" t="s">
        <v>22</v>
      </c>
      <c r="G75" s="857">
        <v>3</v>
      </c>
    </row>
    <row r="76" spans="2:7">
      <c r="B76" s="453">
        <f t="shared" si="1"/>
        <v>65</v>
      </c>
      <c r="C76" s="451"/>
      <c r="D76" s="245" t="s">
        <v>121</v>
      </c>
      <c r="E76" s="247" t="s">
        <v>108</v>
      </c>
      <c r="F76" s="859" t="s">
        <v>22</v>
      </c>
      <c r="G76" s="857">
        <v>1</v>
      </c>
    </row>
    <row r="77" spans="2:7">
      <c r="B77" s="453">
        <f t="shared" si="1"/>
        <v>66</v>
      </c>
      <c r="C77" s="451"/>
      <c r="D77" s="245" t="s">
        <v>121</v>
      </c>
      <c r="E77" s="247" t="s">
        <v>118</v>
      </c>
      <c r="F77" s="859" t="s">
        <v>22</v>
      </c>
      <c r="G77" s="857">
        <v>2</v>
      </c>
    </row>
    <row r="78" spans="2:7" ht="26.4">
      <c r="B78" s="453">
        <f t="shared" si="1"/>
        <v>67</v>
      </c>
      <c r="C78" s="451"/>
      <c r="D78" s="245" t="s">
        <v>101</v>
      </c>
      <c r="E78" s="242" t="s">
        <v>104</v>
      </c>
      <c r="F78" s="858" t="s">
        <v>103</v>
      </c>
      <c r="G78" s="862">
        <v>4</v>
      </c>
    </row>
    <row r="79" spans="2:7" ht="26.4">
      <c r="B79" s="453">
        <f t="shared" si="1"/>
        <v>68</v>
      </c>
      <c r="C79" s="451"/>
      <c r="D79" s="245" t="s">
        <v>101</v>
      </c>
      <c r="E79" s="242" t="s">
        <v>105</v>
      </c>
      <c r="F79" s="858" t="s">
        <v>103</v>
      </c>
      <c r="G79" s="857">
        <v>130</v>
      </c>
    </row>
    <row r="80" spans="2:7" ht="26.4">
      <c r="B80" s="453">
        <f t="shared" si="1"/>
        <v>69</v>
      </c>
      <c r="C80" s="451"/>
      <c r="D80" s="245" t="s">
        <v>101</v>
      </c>
      <c r="E80" s="247" t="s">
        <v>106</v>
      </c>
      <c r="F80" s="858" t="s">
        <v>103</v>
      </c>
      <c r="G80" s="857">
        <v>325</v>
      </c>
    </row>
    <row r="81" spans="2:7" ht="26.4">
      <c r="B81" s="453">
        <f t="shared" si="1"/>
        <v>70</v>
      </c>
      <c r="C81" s="451"/>
      <c r="D81" s="241" t="s">
        <v>101</v>
      </c>
      <c r="E81" s="251" t="s">
        <v>107</v>
      </c>
      <c r="F81" s="246" t="s">
        <v>103</v>
      </c>
      <c r="G81" s="463">
        <v>200</v>
      </c>
    </row>
    <row r="82" spans="2:7" ht="26.4">
      <c r="B82" s="453">
        <f t="shared" si="1"/>
        <v>71</v>
      </c>
      <c r="C82" s="451"/>
      <c r="D82" s="245" t="s">
        <v>101</v>
      </c>
      <c r="E82" s="247" t="s">
        <v>1015</v>
      </c>
      <c r="F82" s="246" t="s">
        <v>103</v>
      </c>
      <c r="G82" s="463">
        <v>70</v>
      </c>
    </row>
    <row r="83" spans="2:7" ht="26.4">
      <c r="B83" s="453">
        <f t="shared" si="1"/>
        <v>72</v>
      </c>
      <c r="C83" s="451"/>
      <c r="D83" s="241" t="s">
        <v>101</v>
      </c>
      <c r="E83" s="251" t="s">
        <v>1016</v>
      </c>
      <c r="F83" s="246" t="s">
        <v>103</v>
      </c>
      <c r="G83" s="463">
        <v>30</v>
      </c>
    </row>
    <row r="84" spans="2:7">
      <c r="B84" s="453">
        <f t="shared" si="1"/>
        <v>73</v>
      </c>
      <c r="C84" s="451"/>
      <c r="D84" s="245" t="s">
        <v>122</v>
      </c>
      <c r="E84" s="247" t="s">
        <v>123</v>
      </c>
      <c r="F84" s="859" t="s">
        <v>22</v>
      </c>
      <c r="G84" s="862">
        <v>4</v>
      </c>
    </row>
    <row r="85" spans="2:7">
      <c r="B85" s="453">
        <f t="shared" si="1"/>
        <v>74</v>
      </c>
      <c r="C85" s="451"/>
      <c r="D85" s="245" t="s">
        <v>124</v>
      </c>
      <c r="E85" s="247" t="s">
        <v>125</v>
      </c>
      <c r="F85" s="859" t="s">
        <v>22</v>
      </c>
      <c r="G85" s="862">
        <v>6</v>
      </c>
    </row>
    <row r="86" spans="2:7">
      <c r="B86" s="453">
        <f t="shared" si="1"/>
        <v>75</v>
      </c>
      <c r="C86" s="451"/>
      <c r="D86" s="245" t="s">
        <v>126</v>
      </c>
      <c r="E86" s="247" t="s">
        <v>97</v>
      </c>
      <c r="F86" s="859" t="s">
        <v>22</v>
      </c>
      <c r="G86" s="862">
        <v>11</v>
      </c>
    </row>
    <row r="87" spans="2:7">
      <c r="B87" s="453">
        <f t="shared" si="1"/>
        <v>76</v>
      </c>
      <c r="C87" s="451"/>
      <c r="D87" s="245" t="s">
        <v>127</v>
      </c>
      <c r="E87" s="247" t="s">
        <v>97</v>
      </c>
      <c r="F87" s="859" t="s">
        <v>22</v>
      </c>
      <c r="G87" s="862">
        <v>11</v>
      </c>
    </row>
    <row r="88" spans="2:7">
      <c r="B88" s="453">
        <f t="shared" si="1"/>
        <v>77</v>
      </c>
      <c r="C88" s="451"/>
      <c r="D88" s="245" t="s">
        <v>111</v>
      </c>
      <c r="E88" s="243" t="s">
        <v>112</v>
      </c>
      <c r="F88" s="246" t="s">
        <v>103</v>
      </c>
      <c r="G88" s="454">
        <v>4</v>
      </c>
    </row>
    <row r="89" spans="2:7">
      <c r="B89" s="453">
        <f t="shared" si="1"/>
        <v>78</v>
      </c>
      <c r="C89" s="451"/>
      <c r="D89" s="241" t="s">
        <v>128</v>
      </c>
      <c r="E89" s="251" t="s">
        <v>129</v>
      </c>
      <c r="F89" s="246" t="s">
        <v>103</v>
      </c>
      <c r="G89" s="454">
        <v>5</v>
      </c>
    </row>
    <row r="90" spans="2:7">
      <c r="B90" s="453">
        <f t="shared" si="1"/>
        <v>79</v>
      </c>
      <c r="C90" s="451"/>
      <c r="D90" s="241" t="s">
        <v>128</v>
      </c>
      <c r="E90" s="251" t="s">
        <v>1005</v>
      </c>
      <c r="F90" s="246" t="s">
        <v>103</v>
      </c>
      <c r="G90" s="454">
        <v>140</v>
      </c>
    </row>
    <row r="91" spans="2:7">
      <c r="B91" s="453">
        <f t="shared" si="1"/>
        <v>80</v>
      </c>
      <c r="C91" s="451"/>
      <c r="D91" s="241" t="s">
        <v>128</v>
      </c>
      <c r="E91" s="251" t="s">
        <v>1006</v>
      </c>
      <c r="F91" s="246" t="s">
        <v>103</v>
      </c>
      <c r="G91" s="454">
        <v>345</v>
      </c>
    </row>
    <row r="92" spans="2:7">
      <c r="B92" s="453">
        <f t="shared" si="1"/>
        <v>81</v>
      </c>
      <c r="C92" s="451"/>
      <c r="D92" s="241" t="s">
        <v>128</v>
      </c>
      <c r="E92" s="251" t="s">
        <v>1017</v>
      </c>
      <c r="F92" s="246" t="s">
        <v>103</v>
      </c>
      <c r="G92" s="454">
        <v>220</v>
      </c>
    </row>
    <row r="93" spans="2:7">
      <c r="B93" s="453">
        <f t="shared" si="1"/>
        <v>82</v>
      </c>
      <c r="C93" s="451"/>
      <c r="D93" s="241" t="s">
        <v>128</v>
      </c>
      <c r="E93" s="251" t="s">
        <v>1018</v>
      </c>
      <c r="F93" s="246" t="s">
        <v>103</v>
      </c>
      <c r="G93" s="454">
        <v>75</v>
      </c>
    </row>
    <row r="94" spans="2:7">
      <c r="B94" s="453">
        <f t="shared" si="1"/>
        <v>83</v>
      </c>
      <c r="C94" s="451"/>
      <c r="D94" s="241" t="s">
        <v>128</v>
      </c>
      <c r="E94" s="251" t="s">
        <v>1019</v>
      </c>
      <c r="F94" s="246" t="s">
        <v>103</v>
      </c>
      <c r="G94" s="454">
        <v>32</v>
      </c>
    </row>
    <row r="95" spans="2:7" ht="26.4">
      <c r="B95" s="453">
        <f t="shared" si="1"/>
        <v>84</v>
      </c>
      <c r="C95" s="451"/>
      <c r="D95" s="241" t="s">
        <v>1020</v>
      </c>
      <c r="E95" s="251"/>
      <c r="F95" s="248" t="s">
        <v>36</v>
      </c>
      <c r="G95" s="456">
        <v>1</v>
      </c>
    </row>
    <row r="96" spans="2:7">
      <c r="B96" s="453">
        <f t="shared" si="1"/>
        <v>85</v>
      </c>
      <c r="C96" s="451"/>
      <c r="D96" s="241" t="s">
        <v>131</v>
      </c>
      <c r="E96" s="251"/>
      <c r="F96" s="248" t="s">
        <v>36</v>
      </c>
      <c r="G96" s="456">
        <v>1</v>
      </c>
    </row>
    <row r="97" spans="2:9">
      <c r="B97" s="453">
        <f t="shared" si="1"/>
        <v>86</v>
      </c>
      <c r="C97" s="451"/>
      <c r="D97" s="252" t="s">
        <v>133</v>
      </c>
      <c r="E97" s="253"/>
      <c r="F97" s="248" t="s">
        <v>36</v>
      </c>
      <c r="G97" s="454">
        <v>1</v>
      </c>
    </row>
    <row r="98" spans="2:9">
      <c r="B98" s="453">
        <f t="shared" si="1"/>
        <v>87</v>
      </c>
      <c r="C98" s="451"/>
      <c r="D98" s="245" t="s">
        <v>134</v>
      </c>
      <c r="E98" s="247"/>
      <c r="F98" s="248" t="s">
        <v>36</v>
      </c>
      <c r="G98" s="454">
        <v>1</v>
      </c>
    </row>
    <row r="99" spans="2:9">
      <c r="B99" s="453">
        <f t="shared" si="1"/>
        <v>88</v>
      </c>
      <c r="C99" s="451"/>
      <c r="D99" s="252" t="s">
        <v>135</v>
      </c>
      <c r="E99" s="253"/>
      <c r="F99" s="248" t="s">
        <v>36</v>
      </c>
      <c r="G99" s="454">
        <v>1</v>
      </c>
    </row>
    <row r="100" spans="2:9" s="6" customFormat="1" ht="26.4">
      <c r="B100" s="453">
        <f t="shared" si="1"/>
        <v>89</v>
      </c>
      <c r="C100" s="451"/>
      <c r="D100" s="257" t="s">
        <v>136</v>
      </c>
      <c r="E100" s="125" t="s">
        <v>137</v>
      </c>
      <c r="F100" s="248" t="s">
        <v>36</v>
      </c>
      <c r="G100" s="463">
        <v>1</v>
      </c>
    </row>
    <row r="101" spans="2:9" ht="26.4">
      <c r="B101" s="453">
        <f t="shared" si="1"/>
        <v>90</v>
      </c>
      <c r="C101" s="451"/>
      <c r="D101" s="245" t="s">
        <v>138</v>
      </c>
      <c r="E101" s="258"/>
      <c r="F101" s="248" t="s">
        <v>36</v>
      </c>
      <c r="G101" s="464">
        <v>1</v>
      </c>
    </row>
    <row r="102" spans="2:9">
      <c r="B102" s="134"/>
      <c r="C102" s="135"/>
      <c r="D102" s="128"/>
      <c r="E102" s="128"/>
      <c r="F102" s="129"/>
      <c r="G102" s="398"/>
    </row>
    <row r="103" spans="2:9" customFormat="1" ht="12.75" customHeight="1">
      <c r="B103" s="131"/>
      <c r="C103" s="131"/>
      <c r="D103" s="132"/>
      <c r="E103" s="132"/>
      <c r="F103" s="132" t="s">
        <v>5</v>
      </c>
      <c r="G103" s="132"/>
    </row>
    <row r="104" spans="2:9" customFormat="1" ht="12.75" customHeight="1">
      <c r="B104" s="465"/>
      <c r="C104" s="465"/>
      <c r="D104" s="466"/>
      <c r="E104" s="466"/>
      <c r="F104" s="466"/>
      <c r="G104" s="466"/>
    </row>
    <row r="105" spans="2:9" customFormat="1" ht="45" customHeight="1">
      <c r="B105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05" s="765"/>
      <c r="D105" s="765"/>
      <c r="E105" s="765"/>
      <c r="F105" s="765"/>
      <c r="G105" s="765"/>
      <c r="H105" s="765"/>
      <c r="I105" s="765"/>
    </row>
  </sheetData>
  <mergeCells count="12">
    <mergeCell ref="B7:B8"/>
    <mergeCell ref="C7:C8"/>
    <mergeCell ref="F7:F8"/>
    <mergeCell ref="G7:G8"/>
    <mergeCell ref="B105:I10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00B0F0"/>
  </sheetPr>
  <dimension ref="B1:K69"/>
  <sheetViews>
    <sheetView showZeros="0" view="pageBreakPreview" topLeftCell="A4" zoomScale="80" zoomScaleNormal="100" zoomScaleSheetLayoutView="80" workbookViewId="0">
      <selection activeCell="H10" sqref="H10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5.8867187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3" t="str">
        <f ca="1">MID(CELL("filename",B1), FIND("]", CELL("filename",B1))+ 1, 255)</f>
        <v>2,4</v>
      </c>
    </row>
    <row r="2" spans="2:9" s="3" customFormat="1">
      <c r="B2" s="767" t="str">
        <f>D9</f>
        <v>Ventilācija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9" ht="59.25" customHeight="1">
      <c r="B8" s="780"/>
      <c r="C8" s="770"/>
      <c r="D8" s="797"/>
      <c r="E8" s="798"/>
      <c r="F8" s="782"/>
      <c r="G8" s="783"/>
      <c r="H8" s="20"/>
    </row>
    <row r="9" spans="2:9" ht="15.6">
      <c r="B9" s="13"/>
      <c r="C9" s="14">
        <v>0</v>
      </c>
      <c r="D9" s="15" t="s">
        <v>171</v>
      </c>
      <c r="E9" s="25"/>
      <c r="F9" s="16"/>
      <c r="G9" s="17"/>
      <c r="H9" s="20"/>
    </row>
    <row r="10" spans="2:9" ht="103.2" customHeight="1">
      <c r="B10" s="259">
        <f>C8+1</f>
        <v>1</v>
      </c>
      <c r="C10" s="378"/>
      <c r="D10" s="260" t="s">
        <v>1021</v>
      </c>
      <c r="E10" s="127" t="s">
        <v>882</v>
      </c>
      <c r="F10" s="261" t="s">
        <v>36</v>
      </c>
      <c r="G10" s="262">
        <v>1</v>
      </c>
      <c r="H10" s="20"/>
    </row>
    <row r="11" spans="2:9" ht="106.95" customHeight="1">
      <c r="B11" s="592">
        <v>2</v>
      </c>
      <c r="C11" s="378"/>
      <c r="D11" s="260" t="s">
        <v>1022</v>
      </c>
      <c r="E11" s="127" t="s">
        <v>1060</v>
      </c>
      <c r="F11" s="261" t="s">
        <v>36</v>
      </c>
      <c r="G11" s="262">
        <v>1</v>
      </c>
      <c r="H11" s="20"/>
    </row>
    <row r="12" spans="2:9" ht="26.4">
      <c r="B12" s="573">
        <v>3</v>
      </c>
      <c r="C12" s="597"/>
      <c r="D12" s="593" t="s">
        <v>1023</v>
      </c>
      <c r="E12" s="594" t="s">
        <v>1024</v>
      </c>
      <c r="F12" s="595" t="s">
        <v>36</v>
      </c>
      <c r="G12" s="596">
        <v>2</v>
      </c>
      <c r="H12" s="20"/>
    </row>
    <row r="13" spans="2:9" ht="26.4">
      <c r="B13" s="573">
        <v>4</v>
      </c>
      <c r="C13" s="597"/>
      <c r="D13" s="593" t="s">
        <v>1025</v>
      </c>
      <c r="E13" s="594" t="s">
        <v>1026</v>
      </c>
      <c r="F13" s="595" t="s">
        <v>36</v>
      </c>
      <c r="G13" s="596">
        <v>2</v>
      </c>
      <c r="H13" s="20"/>
    </row>
    <row r="14" spans="2:9">
      <c r="B14" s="573">
        <v>5</v>
      </c>
      <c r="C14" s="597"/>
      <c r="D14" s="593" t="s">
        <v>140</v>
      </c>
      <c r="E14" s="594" t="s">
        <v>141</v>
      </c>
      <c r="F14" s="595" t="s">
        <v>103</v>
      </c>
      <c r="G14" s="596">
        <v>3</v>
      </c>
      <c r="H14" s="20"/>
    </row>
    <row r="15" spans="2:9">
      <c r="B15" s="573">
        <v>6</v>
      </c>
      <c r="C15" s="597"/>
      <c r="D15" s="593" t="s">
        <v>140</v>
      </c>
      <c r="E15" s="594" t="s">
        <v>142</v>
      </c>
      <c r="F15" s="595" t="s">
        <v>103</v>
      </c>
      <c r="G15" s="596">
        <v>12</v>
      </c>
      <c r="H15" s="20"/>
    </row>
    <row r="16" spans="2:9">
      <c r="B16" s="573">
        <v>7</v>
      </c>
      <c r="C16" s="597"/>
      <c r="D16" s="593" t="s">
        <v>140</v>
      </c>
      <c r="E16" s="594" t="s">
        <v>143</v>
      </c>
      <c r="F16" s="595" t="s">
        <v>103</v>
      </c>
      <c r="G16" s="596">
        <v>120</v>
      </c>
      <c r="H16" s="20"/>
    </row>
    <row r="17" spans="2:8">
      <c r="B17" s="573">
        <v>8</v>
      </c>
      <c r="C17" s="597"/>
      <c r="D17" s="593" t="s">
        <v>140</v>
      </c>
      <c r="E17" s="594" t="s">
        <v>144</v>
      </c>
      <c r="F17" s="595" t="s">
        <v>103</v>
      </c>
      <c r="G17" s="596">
        <v>110</v>
      </c>
      <c r="H17" s="20"/>
    </row>
    <row r="18" spans="2:8">
      <c r="B18" s="573">
        <v>9</v>
      </c>
      <c r="C18" s="597"/>
      <c r="D18" s="593" t="s">
        <v>140</v>
      </c>
      <c r="E18" s="594" t="s">
        <v>145</v>
      </c>
      <c r="F18" s="595" t="s">
        <v>103</v>
      </c>
      <c r="G18" s="596">
        <v>80</v>
      </c>
      <c r="H18" s="20"/>
    </row>
    <row r="19" spans="2:8">
      <c r="B19" s="573">
        <v>10</v>
      </c>
      <c r="C19" s="597"/>
      <c r="D19" s="593" t="s">
        <v>140</v>
      </c>
      <c r="E19" s="594" t="s">
        <v>146</v>
      </c>
      <c r="F19" s="595" t="s">
        <v>103</v>
      </c>
      <c r="G19" s="596">
        <v>80</v>
      </c>
      <c r="H19" s="20"/>
    </row>
    <row r="20" spans="2:8">
      <c r="B20" s="573">
        <v>11</v>
      </c>
      <c r="C20" s="597"/>
      <c r="D20" s="593" t="s">
        <v>140</v>
      </c>
      <c r="E20" s="594" t="s">
        <v>147</v>
      </c>
      <c r="F20" s="595" t="s">
        <v>103</v>
      </c>
      <c r="G20" s="596">
        <v>60</v>
      </c>
      <c r="H20" s="20"/>
    </row>
    <row r="21" spans="2:8">
      <c r="B21" s="573">
        <v>12</v>
      </c>
      <c r="C21" s="597"/>
      <c r="D21" s="593" t="s">
        <v>140</v>
      </c>
      <c r="E21" s="594" t="s">
        <v>148</v>
      </c>
      <c r="F21" s="595" t="s">
        <v>103</v>
      </c>
      <c r="G21" s="596">
        <v>60</v>
      </c>
      <c r="H21" s="20"/>
    </row>
    <row r="22" spans="2:8">
      <c r="B22" s="573">
        <v>13</v>
      </c>
      <c r="C22" s="597"/>
      <c r="D22" s="593" t="s">
        <v>140</v>
      </c>
      <c r="E22" s="594" t="s">
        <v>1027</v>
      </c>
      <c r="F22" s="595" t="s">
        <v>103</v>
      </c>
      <c r="G22" s="596">
        <v>1</v>
      </c>
      <c r="H22" s="20"/>
    </row>
    <row r="23" spans="2:8">
      <c r="B23" s="573">
        <v>14</v>
      </c>
      <c r="C23" s="597"/>
      <c r="D23" s="593" t="s">
        <v>140</v>
      </c>
      <c r="E23" s="594" t="s">
        <v>1028</v>
      </c>
      <c r="F23" s="595" t="s">
        <v>103</v>
      </c>
      <c r="G23" s="596">
        <v>1</v>
      </c>
      <c r="H23" s="20"/>
    </row>
    <row r="24" spans="2:8">
      <c r="B24" s="573">
        <v>15</v>
      </c>
      <c r="C24" s="597"/>
      <c r="D24" s="598" t="s">
        <v>1029</v>
      </c>
      <c r="E24" s="594" t="s">
        <v>142</v>
      </c>
      <c r="F24" s="595" t="s">
        <v>103</v>
      </c>
      <c r="G24" s="596">
        <v>15</v>
      </c>
      <c r="H24" s="20"/>
    </row>
    <row r="25" spans="2:8">
      <c r="B25" s="573">
        <v>16</v>
      </c>
      <c r="C25" s="597"/>
      <c r="D25" s="593" t="s">
        <v>150</v>
      </c>
      <c r="E25" s="594" t="s">
        <v>1030</v>
      </c>
      <c r="F25" s="599" t="s">
        <v>22</v>
      </c>
      <c r="G25" s="596">
        <v>18</v>
      </c>
      <c r="H25" s="20"/>
    </row>
    <row r="26" spans="2:8">
      <c r="B26" s="573">
        <v>17</v>
      </c>
      <c r="C26" s="597"/>
      <c r="D26" s="593" t="s">
        <v>150</v>
      </c>
      <c r="E26" s="594" t="s">
        <v>1031</v>
      </c>
      <c r="F26" s="599" t="s">
        <v>22</v>
      </c>
      <c r="G26" s="596">
        <v>15</v>
      </c>
      <c r="H26" s="20"/>
    </row>
    <row r="27" spans="2:8" ht="28.5" customHeight="1">
      <c r="B27" s="573">
        <v>18</v>
      </c>
      <c r="C27" s="597"/>
      <c r="D27" s="593" t="s">
        <v>150</v>
      </c>
      <c r="E27" s="594" t="s">
        <v>1032</v>
      </c>
      <c r="F27" s="599" t="s">
        <v>22</v>
      </c>
      <c r="G27" s="596">
        <v>1</v>
      </c>
      <c r="H27" s="20"/>
    </row>
    <row r="28" spans="2:8">
      <c r="B28" s="573">
        <v>19</v>
      </c>
      <c r="C28" s="597"/>
      <c r="D28" s="593" t="s">
        <v>151</v>
      </c>
      <c r="E28" s="594" t="s">
        <v>1033</v>
      </c>
      <c r="F28" s="599" t="s">
        <v>22</v>
      </c>
      <c r="G28" s="596">
        <v>2</v>
      </c>
      <c r="H28" s="20"/>
    </row>
    <row r="29" spans="2:8">
      <c r="B29" s="573">
        <v>20</v>
      </c>
      <c r="C29" s="597"/>
      <c r="D29" s="593" t="s">
        <v>151</v>
      </c>
      <c r="E29" s="594" t="s">
        <v>1034</v>
      </c>
      <c r="F29" s="599" t="s">
        <v>22</v>
      </c>
      <c r="G29" s="596">
        <v>13</v>
      </c>
      <c r="H29" s="20"/>
    </row>
    <row r="30" spans="2:8">
      <c r="B30" s="573">
        <v>21</v>
      </c>
      <c r="C30" s="597"/>
      <c r="D30" s="593" t="s">
        <v>151</v>
      </c>
      <c r="E30" s="594" t="s">
        <v>1035</v>
      </c>
      <c r="F30" s="599" t="s">
        <v>22</v>
      </c>
      <c r="G30" s="596">
        <v>6</v>
      </c>
      <c r="H30" s="20"/>
    </row>
    <row r="31" spans="2:8">
      <c r="B31" s="573">
        <v>22</v>
      </c>
      <c r="C31" s="597"/>
      <c r="D31" s="593" t="s">
        <v>151</v>
      </c>
      <c r="E31" s="594" t="s">
        <v>1036</v>
      </c>
      <c r="F31" s="599" t="s">
        <v>22</v>
      </c>
      <c r="G31" s="596">
        <v>17</v>
      </c>
      <c r="H31" s="20"/>
    </row>
    <row r="32" spans="2:8">
      <c r="B32" s="573">
        <v>23</v>
      </c>
      <c r="C32" s="597"/>
      <c r="D32" s="593" t="s">
        <v>151</v>
      </c>
      <c r="E32" s="594" t="s">
        <v>1037</v>
      </c>
      <c r="F32" s="599" t="s">
        <v>22</v>
      </c>
      <c r="G32" s="596">
        <v>1</v>
      </c>
      <c r="H32" s="20"/>
    </row>
    <row r="33" spans="2:8" ht="26.4">
      <c r="B33" s="573">
        <v>24</v>
      </c>
      <c r="C33" s="597"/>
      <c r="D33" s="593" t="s">
        <v>1376</v>
      </c>
      <c r="E33" s="594"/>
      <c r="F33" s="595" t="s">
        <v>36</v>
      </c>
      <c r="G33" s="596">
        <v>4</v>
      </c>
      <c r="H33" s="20"/>
    </row>
    <row r="34" spans="2:8">
      <c r="B34" s="573">
        <v>25</v>
      </c>
      <c r="C34" s="597"/>
      <c r="D34" s="593" t="s">
        <v>1038</v>
      </c>
      <c r="E34" s="594" t="s">
        <v>1039</v>
      </c>
      <c r="F34" s="599" t="s">
        <v>22</v>
      </c>
      <c r="G34" s="596">
        <v>4</v>
      </c>
      <c r="H34" s="20"/>
    </row>
    <row r="35" spans="2:8">
      <c r="B35" s="573">
        <v>26</v>
      </c>
      <c r="C35" s="597"/>
      <c r="D35" s="593" t="s">
        <v>1040</v>
      </c>
      <c r="E35" s="594" t="s">
        <v>1041</v>
      </c>
      <c r="F35" s="599" t="s">
        <v>22</v>
      </c>
      <c r="G35" s="596">
        <v>2</v>
      </c>
      <c r="H35" s="20"/>
    </row>
    <row r="36" spans="2:8">
      <c r="B36" s="573">
        <v>27</v>
      </c>
      <c r="C36" s="597"/>
      <c r="D36" s="593" t="s">
        <v>152</v>
      </c>
      <c r="E36" s="594" t="s">
        <v>1042</v>
      </c>
      <c r="F36" s="599" t="s">
        <v>22</v>
      </c>
      <c r="G36" s="596">
        <v>1</v>
      </c>
      <c r="H36" s="20"/>
    </row>
    <row r="37" spans="2:8">
      <c r="B37" s="573">
        <v>28</v>
      </c>
      <c r="C37" s="597"/>
      <c r="D37" s="593" t="s">
        <v>152</v>
      </c>
      <c r="E37" s="594" t="s">
        <v>1043</v>
      </c>
      <c r="F37" s="599" t="s">
        <v>22</v>
      </c>
      <c r="G37" s="596">
        <v>1</v>
      </c>
      <c r="H37" s="20"/>
    </row>
    <row r="38" spans="2:8">
      <c r="B38" s="573">
        <v>29</v>
      </c>
      <c r="C38" s="597"/>
      <c r="D38" s="593" t="s">
        <v>1044</v>
      </c>
      <c r="E38" s="594" t="s">
        <v>1045</v>
      </c>
      <c r="F38" s="599" t="s">
        <v>22</v>
      </c>
      <c r="G38" s="596">
        <v>2</v>
      </c>
      <c r="H38" s="20"/>
    </row>
    <row r="39" spans="2:8">
      <c r="B39" s="573">
        <v>30</v>
      </c>
      <c r="C39" s="597"/>
      <c r="D39" s="593" t="s">
        <v>1044</v>
      </c>
      <c r="E39" s="594" t="s">
        <v>1046</v>
      </c>
      <c r="F39" s="599" t="s">
        <v>22</v>
      </c>
      <c r="G39" s="596">
        <v>1</v>
      </c>
      <c r="H39" s="20"/>
    </row>
    <row r="40" spans="2:8">
      <c r="B40" s="573">
        <v>31</v>
      </c>
      <c r="C40" s="597"/>
      <c r="D40" s="593" t="s">
        <v>1044</v>
      </c>
      <c r="E40" s="594" t="s">
        <v>1047</v>
      </c>
      <c r="F40" s="599" t="s">
        <v>22</v>
      </c>
      <c r="G40" s="596">
        <v>2</v>
      </c>
      <c r="H40" s="20"/>
    </row>
    <row r="41" spans="2:8">
      <c r="B41" s="573">
        <v>32</v>
      </c>
      <c r="C41" s="597"/>
      <c r="D41" s="593" t="s">
        <v>153</v>
      </c>
      <c r="E41" s="594" t="s">
        <v>1048</v>
      </c>
      <c r="F41" s="599" t="s">
        <v>22</v>
      </c>
      <c r="G41" s="596">
        <v>2</v>
      </c>
      <c r="H41" s="20"/>
    </row>
    <row r="42" spans="2:8">
      <c r="B42" s="573">
        <v>33</v>
      </c>
      <c r="C42" s="597"/>
      <c r="D42" s="593" t="s">
        <v>153</v>
      </c>
      <c r="E42" s="594" t="s">
        <v>1049</v>
      </c>
      <c r="F42" s="599" t="s">
        <v>22</v>
      </c>
      <c r="G42" s="596">
        <v>2</v>
      </c>
      <c r="H42" s="20"/>
    </row>
    <row r="43" spans="2:8">
      <c r="B43" s="573">
        <v>34</v>
      </c>
      <c r="C43" s="597"/>
      <c r="D43" s="593" t="s">
        <v>154</v>
      </c>
      <c r="E43" s="594" t="s">
        <v>1050</v>
      </c>
      <c r="F43" s="599" t="s">
        <v>22</v>
      </c>
      <c r="G43" s="596">
        <v>2</v>
      </c>
      <c r="H43" s="20"/>
    </row>
    <row r="44" spans="2:8">
      <c r="B44" s="573">
        <v>35</v>
      </c>
      <c r="C44" s="597"/>
      <c r="D44" s="593" t="s">
        <v>154</v>
      </c>
      <c r="E44" s="594" t="s">
        <v>1051</v>
      </c>
      <c r="F44" s="599" t="s">
        <v>22</v>
      </c>
      <c r="G44" s="596">
        <v>12</v>
      </c>
      <c r="H44" s="20"/>
    </row>
    <row r="45" spans="2:8">
      <c r="B45" s="573">
        <v>36</v>
      </c>
      <c r="C45" s="597"/>
      <c r="D45" s="593" t="s">
        <v>154</v>
      </c>
      <c r="E45" s="594" t="s">
        <v>1052</v>
      </c>
      <c r="F45" s="599" t="s">
        <v>22</v>
      </c>
      <c r="G45" s="596">
        <v>45</v>
      </c>
      <c r="H45" s="20"/>
    </row>
    <row r="46" spans="2:8">
      <c r="B46" s="573">
        <v>37</v>
      </c>
      <c r="C46" s="597"/>
      <c r="D46" s="593" t="s">
        <v>154</v>
      </c>
      <c r="E46" s="594" t="s">
        <v>1053</v>
      </c>
      <c r="F46" s="599" t="s">
        <v>22</v>
      </c>
      <c r="G46" s="596">
        <v>22</v>
      </c>
      <c r="H46" s="20"/>
    </row>
    <row r="47" spans="2:8">
      <c r="B47" s="573">
        <v>38</v>
      </c>
      <c r="C47" s="597"/>
      <c r="D47" s="593" t="s">
        <v>154</v>
      </c>
      <c r="E47" s="594" t="s">
        <v>1054</v>
      </c>
      <c r="F47" s="599" t="s">
        <v>22</v>
      </c>
      <c r="G47" s="596">
        <v>9</v>
      </c>
      <c r="H47" s="20"/>
    </row>
    <row r="48" spans="2:8">
      <c r="B48" s="573">
        <v>39</v>
      </c>
      <c r="C48" s="597"/>
      <c r="D48" s="593" t="s">
        <v>155</v>
      </c>
      <c r="E48" s="594" t="s">
        <v>156</v>
      </c>
      <c r="F48" s="599" t="s">
        <v>22</v>
      </c>
      <c r="G48" s="596">
        <v>2</v>
      </c>
      <c r="H48" s="20"/>
    </row>
    <row r="49" spans="2:8">
      <c r="B49" s="573">
        <v>40</v>
      </c>
      <c r="C49" s="597"/>
      <c r="D49" s="593" t="s">
        <v>155</v>
      </c>
      <c r="E49" s="594" t="s">
        <v>157</v>
      </c>
      <c r="F49" s="599" t="s">
        <v>22</v>
      </c>
      <c r="G49" s="596">
        <v>2</v>
      </c>
      <c r="H49" s="20"/>
    </row>
    <row r="50" spans="2:8">
      <c r="B50" s="573">
        <v>41</v>
      </c>
      <c r="C50" s="597"/>
      <c r="D50" s="593" t="s">
        <v>155</v>
      </c>
      <c r="E50" s="594" t="s">
        <v>158</v>
      </c>
      <c r="F50" s="599" t="s">
        <v>22</v>
      </c>
      <c r="G50" s="596">
        <v>1</v>
      </c>
      <c r="H50" s="20"/>
    </row>
    <row r="51" spans="2:8">
      <c r="B51" s="573">
        <v>42</v>
      </c>
      <c r="C51" s="597"/>
      <c r="D51" s="593" t="s">
        <v>155</v>
      </c>
      <c r="E51" s="594" t="s">
        <v>1055</v>
      </c>
      <c r="F51" s="599" t="s">
        <v>22</v>
      </c>
      <c r="G51" s="596">
        <v>3</v>
      </c>
      <c r="H51" s="20"/>
    </row>
    <row r="52" spans="2:8">
      <c r="B52" s="573">
        <v>43</v>
      </c>
      <c r="C52" s="597"/>
      <c r="D52" s="593" t="s">
        <v>155</v>
      </c>
      <c r="E52" s="594" t="s">
        <v>159</v>
      </c>
      <c r="F52" s="599" t="s">
        <v>22</v>
      </c>
      <c r="G52" s="596">
        <v>1</v>
      </c>
      <c r="H52" s="20"/>
    </row>
    <row r="53" spans="2:8">
      <c r="B53" s="573">
        <v>44</v>
      </c>
      <c r="C53" s="597"/>
      <c r="D53" s="593" t="s">
        <v>155</v>
      </c>
      <c r="E53" s="594" t="s">
        <v>160</v>
      </c>
      <c r="F53" s="599" t="s">
        <v>22</v>
      </c>
      <c r="G53" s="596">
        <v>1</v>
      </c>
      <c r="H53" s="20"/>
    </row>
    <row r="54" spans="2:8" ht="26.4">
      <c r="B54" s="573">
        <v>45</v>
      </c>
      <c r="C54" s="597"/>
      <c r="D54" s="593" t="s">
        <v>161</v>
      </c>
      <c r="E54" s="594" t="s">
        <v>1056</v>
      </c>
      <c r="F54" s="599" t="s">
        <v>22</v>
      </c>
      <c r="G54" s="596">
        <v>3</v>
      </c>
      <c r="H54" s="20"/>
    </row>
    <row r="55" spans="2:8" ht="26.4">
      <c r="B55" s="573">
        <v>46</v>
      </c>
      <c r="C55" s="597"/>
      <c r="D55" s="593" t="s">
        <v>161</v>
      </c>
      <c r="E55" s="594" t="s">
        <v>1057</v>
      </c>
      <c r="F55" s="599" t="s">
        <v>22</v>
      </c>
      <c r="G55" s="596">
        <v>1</v>
      </c>
      <c r="H55" s="20"/>
    </row>
    <row r="56" spans="2:8" ht="26.4">
      <c r="B56" s="573">
        <v>47</v>
      </c>
      <c r="C56" s="597"/>
      <c r="D56" s="593" t="s">
        <v>161</v>
      </c>
      <c r="E56" s="594" t="s">
        <v>1058</v>
      </c>
      <c r="F56" s="599" t="s">
        <v>22</v>
      </c>
      <c r="G56" s="596">
        <v>2</v>
      </c>
      <c r="H56" s="20"/>
    </row>
    <row r="57" spans="2:8">
      <c r="B57" s="573">
        <v>48</v>
      </c>
      <c r="C57" s="597"/>
      <c r="D57" s="593" t="s">
        <v>162</v>
      </c>
      <c r="E57" s="594"/>
      <c r="F57" s="599" t="s">
        <v>22</v>
      </c>
      <c r="G57" s="596">
        <v>74</v>
      </c>
      <c r="H57" s="20"/>
    </row>
    <row r="58" spans="2:8" ht="26.4">
      <c r="B58" s="573">
        <v>49</v>
      </c>
      <c r="C58" s="597"/>
      <c r="D58" s="593" t="s">
        <v>1474</v>
      </c>
      <c r="E58" s="594" t="s">
        <v>163</v>
      </c>
      <c r="F58" s="595" t="s">
        <v>164</v>
      </c>
      <c r="G58" s="600">
        <v>80</v>
      </c>
      <c r="H58" s="20"/>
    </row>
    <row r="59" spans="2:8" ht="26.4">
      <c r="B59" s="573">
        <v>50</v>
      </c>
      <c r="C59" s="597"/>
      <c r="D59" s="593" t="s">
        <v>1059</v>
      </c>
      <c r="E59" s="594" t="s">
        <v>165</v>
      </c>
      <c r="F59" s="595" t="s">
        <v>164</v>
      </c>
      <c r="G59" s="600">
        <v>220</v>
      </c>
      <c r="H59" s="20"/>
    </row>
    <row r="60" spans="2:8" ht="26.4">
      <c r="B60" s="573">
        <v>51</v>
      </c>
      <c r="C60" s="597"/>
      <c r="D60" s="593" t="s">
        <v>1475</v>
      </c>
      <c r="E60" s="594" t="s">
        <v>166</v>
      </c>
      <c r="F60" s="595" t="s">
        <v>164</v>
      </c>
      <c r="G60" s="600">
        <v>70</v>
      </c>
      <c r="H60" s="20"/>
    </row>
    <row r="61" spans="2:8">
      <c r="B61" s="573">
        <v>52</v>
      </c>
      <c r="C61" s="597"/>
      <c r="D61" s="593" t="s">
        <v>167</v>
      </c>
      <c r="E61" s="601"/>
      <c r="F61" s="595" t="s">
        <v>36</v>
      </c>
      <c r="G61" s="596">
        <v>1</v>
      </c>
      <c r="H61" s="20"/>
    </row>
    <row r="62" spans="2:8">
      <c r="B62" s="573">
        <v>53</v>
      </c>
      <c r="C62" s="597"/>
      <c r="D62" s="602" t="s">
        <v>168</v>
      </c>
      <c r="E62" s="601"/>
      <c r="F62" s="595" t="s">
        <v>36</v>
      </c>
      <c r="G62" s="596">
        <v>1</v>
      </c>
      <c r="H62" s="20"/>
    </row>
    <row r="63" spans="2:8">
      <c r="B63" s="573">
        <v>54</v>
      </c>
      <c r="C63" s="597"/>
      <c r="D63" s="593" t="s">
        <v>169</v>
      </c>
      <c r="E63" s="594"/>
      <c r="F63" s="595" t="s">
        <v>36</v>
      </c>
      <c r="G63" s="596">
        <v>1</v>
      </c>
      <c r="H63" s="20"/>
    </row>
    <row r="64" spans="2:8">
      <c r="B64" s="573">
        <v>55</v>
      </c>
      <c r="C64" s="597"/>
      <c r="D64" s="602" t="s">
        <v>170</v>
      </c>
      <c r="E64" s="601"/>
      <c r="F64" s="595" t="s">
        <v>36</v>
      </c>
      <c r="G64" s="596">
        <v>1</v>
      </c>
      <c r="H64" s="20"/>
    </row>
    <row r="65" spans="2:9">
      <c r="B65" s="134"/>
      <c r="C65" s="135"/>
      <c r="D65" s="128"/>
      <c r="E65" s="128"/>
      <c r="F65" s="129"/>
      <c r="G65" s="138"/>
      <c r="H65" s="20"/>
    </row>
    <row r="66" spans="2:9">
      <c r="B66" s="131"/>
      <c r="C66" s="131"/>
      <c r="D66" s="132"/>
      <c r="E66" s="132"/>
      <c r="F66" s="132" t="s">
        <v>5</v>
      </c>
      <c r="G66" s="139"/>
      <c r="H66" s="20"/>
    </row>
    <row r="68" spans="2:9" customFormat="1" ht="12.75" customHeight="1">
      <c r="C68" s="8" t="str">
        <f>'1,1'!C22</f>
        <v>Piezīmes:</v>
      </c>
    </row>
    <row r="69" spans="2:9" customFormat="1" ht="45" customHeight="1">
      <c r="B69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69" s="765"/>
      <c r="D69" s="765"/>
      <c r="E69" s="765"/>
      <c r="F69" s="765"/>
      <c r="G69" s="765"/>
      <c r="H69" s="765"/>
      <c r="I69" s="765"/>
    </row>
  </sheetData>
  <mergeCells count="11">
    <mergeCell ref="B7:B8"/>
    <mergeCell ref="C7:C8"/>
    <mergeCell ref="F7:F8"/>
    <mergeCell ref="G7:G8"/>
    <mergeCell ref="B69:I69"/>
    <mergeCell ref="D7:E8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00B0F0"/>
  </sheetPr>
  <dimension ref="B1:K24"/>
  <sheetViews>
    <sheetView showZeros="0" view="pageBreakPreview" topLeftCell="B1" zoomScale="80" zoomScaleNormal="100" zoomScaleSheetLayoutView="80" workbookViewId="0">
      <selection activeCell="G11" sqref="G11:G20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9.4414062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2,5</v>
      </c>
    </row>
    <row r="2" spans="2:9" s="3" customFormat="1">
      <c r="B2" s="767" t="str">
        <f>D9</f>
        <v>Gaisa kondicionēšana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9" ht="59.25" customHeight="1">
      <c r="B8" s="780"/>
      <c r="C8" s="770"/>
      <c r="D8" s="797"/>
      <c r="E8" s="798"/>
      <c r="F8" s="782"/>
      <c r="G8" s="783"/>
      <c r="H8" s="20"/>
    </row>
    <row r="9" spans="2:9" ht="15.6">
      <c r="B9" s="26"/>
      <c r="C9" s="27">
        <v>0</v>
      </c>
      <c r="D9" s="799" t="s">
        <v>183</v>
      </c>
      <c r="E9" s="800"/>
      <c r="F9" s="123"/>
      <c r="G9" s="467"/>
    </row>
    <row r="10" spans="2:9" ht="15.6">
      <c r="B10" s="264"/>
      <c r="C10" s="265"/>
      <c r="D10" s="266" t="s">
        <v>1116</v>
      </c>
      <c r="E10" s="267"/>
      <c r="F10" s="268"/>
      <c r="G10" s="468"/>
    </row>
    <row r="11" spans="2:9" ht="26.4">
      <c r="B11" s="269">
        <f>B10+1</f>
        <v>1</v>
      </c>
      <c r="C11" s="270"/>
      <c r="D11" s="271" t="s">
        <v>1061</v>
      </c>
      <c r="E11" s="272" t="s">
        <v>1476</v>
      </c>
      <c r="F11" s="273" t="s">
        <v>36</v>
      </c>
      <c r="G11" s="469">
        <v>1</v>
      </c>
    </row>
    <row r="12" spans="2:9" ht="26.4">
      <c r="B12" s="269">
        <f>B11+1</f>
        <v>2</v>
      </c>
      <c r="C12" s="270"/>
      <c r="D12" s="271" t="s">
        <v>1062</v>
      </c>
      <c r="E12" s="272" t="s">
        <v>1477</v>
      </c>
      <c r="F12" s="273" t="s">
        <v>36</v>
      </c>
      <c r="G12" s="469">
        <v>1</v>
      </c>
    </row>
    <row r="13" spans="2:9">
      <c r="B13" s="269">
        <f t="shared" ref="B13:B20" si="0">B12+1</f>
        <v>3</v>
      </c>
      <c r="C13" s="270"/>
      <c r="D13" s="271" t="s">
        <v>180</v>
      </c>
      <c r="E13" s="273" t="s">
        <v>1063</v>
      </c>
      <c r="F13" s="274" t="s">
        <v>103</v>
      </c>
      <c r="G13" s="469">
        <v>5</v>
      </c>
    </row>
    <row r="14" spans="2:9">
      <c r="B14" s="269">
        <f t="shared" si="0"/>
        <v>4</v>
      </c>
      <c r="C14" s="270"/>
      <c r="D14" s="271" t="s">
        <v>180</v>
      </c>
      <c r="E14" s="273" t="s">
        <v>1064</v>
      </c>
      <c r="F14" s="274" t="s">
        <v>103</v>
      </c>
      <c r="G14" s="469">
        <v>5</v>
      </c>
    </row>
    <row r="15" spans="2:9">
      <c r="B15" s="269">
        <f t="shared" si="0"/>
        <v>5</v>
      </c>
      <c r="C15" s="275"/>
      <c r="D15" s="271" t="s">
        <v>180</v>
      </c>
      <c r="E15" s="273" t="s">
        <v>1065</v>
      </c>
      <c r="F15" s="274" t="s">
        <v>103</v>
      </c>
      <c r="G15" s="469">
        <v>5</v>
      </c>
    </row>
    <row r="16" spans="2:9">
      <c r="B16" s="269">
        <f t="shared" si="0"/>
        <v>6</v>
      </c>
      <c r="C16" s="275"/>
      <c r="D16" s="271" t="s">
        <v>180</v>
      </c>
      <c r="E16" s="273" t="s">
        <v>1066</v>
      </c>
      <c r="F16" s="274" t="s">
        <v>103</v>
      </c>
      <c r="G16" s="469">
        <v>5</v>
      </c>
    </row>
    <row r="17" spans="2:9">
      <c r="B17" s="269">
        <f t="shared" si="0"/>
        <v>7</v>
      </c>
      <c r="C17" s="275"/>
      <c r="D17" s="271" t="s">
        <v>1067</v>
      </c>
      <c r="E17" s="273" t="s">
        <v>181</v>
      </c>
      <c r="F17" s="274" t="s">
        <v>624</v>
      </c>
      <c r="G17" s="469">
        <v>5</v>
      </c>
    </row>
    <row r="18" spans="2:9">
      <c r="B18" s="269">
        <f t="shared" si="0"/>
        <v>8</v>
      </c>
      <c r="C18" s="275"/>
      <c r="D18" s="271" t="s">
        <v>1068</v>
      </c>
      <c r="E18" s="276"/>
      <c r="F18" s="277" t="s">
        <v>36</v>
      </c>
      <c r="G18" s="470">
        <v>1</v>
      </c>
    </row>
    <row r="19" spans="2:9">
      <c r="B19" s="269">
        <f t="shared" si="0"/>
        <v>9</v>
      </c>
      <c r="C19" s="275"/>
      <c r="D19" s="271" t="s">
        <v>1069</v>
      </c>
      <c r="E19" s="276"/>
      <c r="F19" s="277" t="s">
        <v>36</v>
      </c>
      <c r="G19" s="470">
        <v>1</v>
      </c>
    </row>
    <row r="20" spans="2:9">
      <c r="B20" s="269">
        <f t="shared" si="0"/>
        <v>10</v>
      </c>
      <c r="C20" s="275"/>
      <c r="D20" s="271" t="s">
        <v>1070</v>
      </c>
      <c r="E20" s="276"/>
      <c r="F20" s="277" t="s">
        <v>36</v>
      </c>
      <c r="G20" s="470">
        <v>1</v>
      </c>
    </row>
    <row r="21" spans="2:9">
      <c r="B21" s="134"/>
      <c r="C21" s="135"/>
      <c r="D21" s="128"/>
      <c r="E21" s="128"/>
      <c r="F21" s="129"/>
      <c r="G21" s="398"/>
    </row>
    <row r="22" spans="2:9">
      <c r="B22" s="131"/>
      <c r="C22" s="131"/>
      <c r="D22" s="132"/>
      <c r="E22" s="132"/>
      <c r="F22" s="132" t="s">
        <v>5</v>
      </c>
      <c r="G22" s="132"/>
    </row>
    <row r="23" spans="2:9" s="65" customFormat="1" ht="12.75" customHeight="1">
      <c r="C23" s="8" t="str">
        <f>'1,1'!C22</f>
        <v>Piezīmes:</v>
      </c>
    </row>
    <row r="24" spans="2:9" s="65" customFormat="1" ht="45" customHeight="1">
      <c r="B24" s="801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4" s="801"/>
      <c r="D24" s="801"/>
      <c r="E24" s="801"/>
      <c r="F24" s="801"/>
      <c r="G24" s="801"/>
      <c r="H24" s="801"/>
      <c r="I24" s="801"/>
    </row>
  </sheetData>
  <mergeCells count="12">
    <mergeCell ref="B7:B8"/>
    <mergeCell ref="C7:C8"/>
    <mergeCell ref="F7:F8"/>
    <mergeCell ref="G7:G8"/>
    <mergeCell ref="B24:I24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 tint="0.39997558519241921"/>
  </sheetPr>
  <dimension ref="A1:I48"/>
  <sheetViews>
    <sheetView showZeros="0" view="pageBreakPreview" topLeftCell="A19" zoomScale="90" zoomScaleNormal="100" zoomScaleSheetLayoutView="90" workbookViewId="0">
      <selection activeCell="C27" sqref="C27:D27"/>
    </sheetView>
  </sheetViews>
  <sheetFormatPr defaultColWidth="9.109375" defaultRowHeight="13.2"/>
  <cols>
    <col min="1" max="1" width="10.33203125" style="79" customWidth="1"/>
    <col min="2" max="2" width="12.6640625" style="79" customWidth="1"/>
    <col min="3" max="3" width="32.6640625" style="79" customWidth="1"/>
    <col min="4" max="4" width="10" style="79" customWidth="1"/>
    <col min="5" max="5" width="13.33203125" style="79" customWidth="1"/>
    <col min="6" max="6" width="13.6640625" style="79" customWidth="1"/>
    <col min="7" max="7" width="17.6640625" style="79" customWidth="1"/>
    <col min="8" max="8" width="12.88671875" style="79" customWidth="1"/>
    <col min="9" max="9" width="16" style="79" customWidth="1"/>
    <col min="10" max="16384" width="9.109375" style="79"/>
  </cols>
  <sheetData>
    <row r="1" spans="1:9" ht="17.399999999999999">
      <c r="A1" s="78"/>
    </row>
    <row r="2" spans="1:9" ht="18" customHeight="1">
      <c r="A2" s="743" t="s">
        <v>819</v>
      </c>
      <c r="B2" s="743"/>
      <c r="C2" s="743"/>
      <c r="D2" s="743"/>
      <c r="E2" s="743"/>
      <c r="F2" s="743"/>
      <c r="G2" s="743"/>
      <c r="H2" s="743"/>
      <c r="I2" s="743"/>
    </row>
    <row r="3" spans="1:9" ht="17.399999999999999">
      <c r="C3" s="80"/>
      <c r="D3" s="81"/>
      <c r="F3" s="82"/>
      <c r="G3" s="82"/>
      <c r="H3" s="82"/>
      <c r="I3" s="82"/>
    </row>
    <row r="4" spans="1:9" ht="17.399999999999999">
      <c r="C4" s="80"/>
      <c r="D4" s="81"/>
      <c r="F4" s="82"/>
      <c r="G4" s="82"/>
      <c r="H4" s="82"/>
      <c r="I4" s="82"/>
    </row>
    <row r="5" spans="1:9">
      <c r="A5" s="83"/>
    </row>
    <row r="6" spans="1:9" ht="17.399999999999999">
      <c r="A6" s="744" t="str">
        <f>[3]Koptame!C21</f>
        <v>Vispārējie būvdarbi</v>
      </c>
      <c r="B6" s="745"/>
      <c r="C6" s="745"/>
      <c r="D6" s="745"/>
      <c r="E6" s="745"/>
      <c r="F6" s="745"/>
      <c r="G6" s="745"/>
      <c r="H6" s="745"/>
      <c r="I6" s="746"/>
    </row>
    <row r="7" spans="1:9">
      <c r="A7" s="83"/>
    </row>
    <row r="8" spans="1:9" ht="15">
      <c r="A8" s="747" t="s">
        <v>808</v>
      </c>
      <c r="B8" s="747"/>
      <c r="C8" s="748" t="str">
        <f>Koptame!C8</f>
        <v>Ražošanas ēka</v>
      </c>
      <c r="D8" s="748"/>
      <c r="E8" s="748"/>
      <c r="F8" s="748"/>
      <c r="G8" s="748"/>
      <c r="H8" s="748"/>
      <c r="I8" s="748"/>
    </row>
    <row r="9" spans="1:9" ht="15.75" customHeight="1">
      <c r="A9" s="749" t="s">
        <v>809</v>
      </c>
      <c r="B9" s="749"/>
      <c r="C9" s="748" t="str">
        <f>Koptame!C9</f>
        <v>Ražošanas ēkas jaunbūve</v>
      </c>
      <c r="D9" s="748"/>
      <c r="E9" s="748"/>
      <c r="F9" s="748"/>
      <c r="G9" s="748"/>
      <c r="H9" s="748"/>
      <c r="I9" s="748"/>
    </row>
    <row r="10" spans="1:9" ht="15">
      <c r="A10" s="749" t="s">
        <v>810</v>
      </c>
      <c r="B10" s="749"/>
      <c r="C10" s="748" t="str">
        <f>Koptame!C10</f>
        <v>Ventspils,Ganību iela 103, Ventspils</v>
      </c>
      <c r="D10" s="748"/>
      <c r="E10" s="748"/>
      <c r="F10" s="748"/>
      <c r="G10" s="748"/>
      <c r="H10" s="748"/>
      <c r="I10" s="748"/>
    </row>
    <row r="11" spans="1:9" ht="15">
      <c r="A11" s="749"/>
      <c r="B11" s="749"/>
      <c r="C11" s="84">
        <f>[3]Koptame!C14</f>
        <v>0</v>
      </c>
      <c r="D11" s="82"/>
      <c r="F11" s="85"/>
      <c r="G11" s="85"/>
      <c r="H11" s="85"/>
      <c r="I11" s="85"/>
    </row>
    <row r="12" spans="1:9" ht="15.15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755" t="s">
        <v>820</v>
      </c>
      <c r="G13" s="756"/>
      <c r="H13" s="88">
        <f>E37</f>
        <v>0</v>
      </c>
      <c r="I13" s="89"/>
    </row>
    <row r="14" spans="1:9" ht="17.399999999999999">
      <c r="A14" s="87"/>
      <c r="F14" s="755" t="s">
        <v>821</v>
      </c>
      <c r="G14" s="756"/>
      <c r="H14" s="88">
        <f>I33</f>
        <v>0</v>
      </c>
      <c r="I14" s="89"/>
    </row>
    <row r="15" spans="1:9" ht="13.8">
      <c r="G15" s="90" t="str">
        <f>[3]Koptame!D16</f>
        <v xml:space="preserve">Tāme sastādīta:  </v>
      </c>
      <c r="H15" s="91">
        <f>H14+[3]kops2!H14+[3]kops3!H14+[3]kops4!H14</f>
        <v>0</v>
      </c>
    </row>
    <row r="16" spans="1:9" ht="13.8">
      <c r="G16" s="90"/>
    </row>
    <row r="17" spans="1:9" ht="15">
      <c r="A17" s="92"/>
    </row>
    <row r="18" spans="1:9" ht="51.15" customHeight="1">
      <c r="A18" s="750" t="s">
        <v>4</v>
      </c>
      <c r="B18" s="750" t="s">
        <v>822</v>
      </c>
      <c r="C18" s="751" t="s">
        <v>823</v>
      </c>
      <c r="D18" s="752"/>
      <c r="E18" s="750" t="s">
        <v>824</v>
      </c>
      <c r="F18" s="750" t="s">
        <v>825</v>
      </c>
      <c r="G18" s="750"/>
      <c r="H18" s="750"/>
      <c r="I18" s="750" t="s">
        <v>826</v>
      </c>
    </row>
    <row r="19" spans="1:9" ht="40.950000000000003" customHeight="1">
      <c r="A19" s="750"/>
      <c r="B19" s="750"/>
      <c r="C19" s="753"/>
      <c r="D19" s="754"/>
      <c r="E19" s="750"/>
      <c r="F19" s="93" t="s">
        <v>827</v>
      </c>
      <c r="G19" s="93" t="s">
        <v>828</v>
      </c>
      <c r="H19" s="93" t="s">
        <v>829</v>
      </c>
      <c r="I19" s="750"/>
    </row>
    <row r="20" spans="1:9" ht="17.399999999999999">
      <c r="A20" s="94"/>
      <c r="B20" s="95"/>
      <c r="C20" s="759"/>
      <c r="D20" s="760"/>
      <c r="E20" s="95"/>
      <c r="F20" s="95"/>
      <c r="G20" s="95"/>
      <c r="H20" s="95"/>
      <c r="I20" s="96"/>
    </row>
    <row r="21" spans="1:9">
      <c r="A21" s="97">
        <v>1</v>
      </c>
      <c r="B21" s="98" t="s">
        <v>830</v>
      </c>
      <c r="C21" s="757" t="s">
        <v>487</v>
      </c>
      <c r="D21" s="758"/>
      <c r="E21" s="99"/>
      <c r="F21" s="99"/>
      <c r="G21" s="99"/>
      <c r="H21" s="99"/>
      <c r="I21" s="100"/>
    </row>
    <row r="22" spans="1:9">
      <c r="A22" s="97">
        <v>2</v>
      </c>
      <c r="B22" s="98" t="s">
        <v>831</v>
      </c>
      <c r="C22" s="757" t="s">
        <v>514</v>
      </c>
      <c r="D22" s="758"/>
      <c r="E22" s="99"/>
      <c r="F22" s="99"/>
      <c r="G22" s="99"/>
      <c r="H22" s="99"/>
      <c r="I22" s="100"/>
    </row>
    <row r="23" spans="1:9">
      <c r="A23" s="97">
        <v>3</v>
      </c>
      <c r="B23" s="98" t="s">
        <v>832</v>
      </c>
      <c r="C23" s="757" t="s">
        <v>585</v>
      </c>
      <c r="D23" s="758"/>
      <c r="E23" s="99"/>
      <c r="F23" s="99"/>
      <c r="G23" s="99"/>
      <c r="H23" s="99"/>
      <c r="I23" s="100"/>
    </row>
    <row r="24" spans="1:9" ht="12" customHeight="1">
      <c r="A24" s="97">
        <v>4</v>
      </c>
      <c r="B24" s="98" t="s">
        <v>833</v>
      </c>
      <c r="C24" s="757" t="s">
        <v>591</v>
      </c>
      <c r="D24" s="758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40</v>
      </c>
      <c r="C25" s="757" t="s">
        <v>608</v>
      </c>
      <c r="D25" s="758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834</v>
      </c>
      <c r="C26" s="757" t="s">
        <v>611</v>
      </c>
      <c r="D26" s="758"/>
      <c r="E26" s="99"/>
      <c r="F26" s="99"/>
      <c r="G26" s="99"/>
      <c r="H26" s="99"/>
      <c r="I26" s="100"/>
    </row>
    <row r="27" spans="1:9">
      <c r="A27" s="97">
        <v>7</v>
      </c>
      <c r="B27" s="98" t="s">
        <v>835</v>
      </c>
      <c r="C27" s="757" t="s">
        <v>638</v>
      </c>
      <c r="D27" s="758"/>
      <c r="E27" s="99"/>
      <c r="F27" s="99"/>
      <c r="G27" s="99"/>
      <c r="H27" s="99"/>
      <c r="I27" s="100"/>
    </row>
    <row r="28" spans="1:9">
      <c r="A28" s="97">
        <v>8</v>
      </c>
      <c r="B28" s="98" t="s">
        <v>836</v>
      </c>
      <c r="C28" s="757" t="s">
        <v>647</v>
      </c>
      <c r="D28" s="758"/>
      <c r="E28" s="99"/>
      <c r="F28" s="99"/>
      <c r="G28" s="99"/>
      <c r="H28" s="99"/>
      <c r="I28" s="100"/>
    </row>
    <row r="29" spans="1:9">
      <c r="A29" s="97">
        <v>9</v>
      </c>
      <c r="B29" s="98" t="s">
        <v>837</v>
      </c>
      <c r="C29" s="757" t="s">
        <v>682</v>
      </c>
      <c r="D29" s="758"/>
      <c r="E29" s="99"/>
      <c r="F29" s="99"/>
      <c r="G29" s="99"/>
      <c r="H29" s="99"/>
      <c r="I29" s="100"/>
    </row>
    <row r="30" spans="1:9" ht="12.75" customHeight="1">
      <c r="A30" s="97">
        <v>10</v>
      </c>
      <c r="B30" s="98" t="s">
        <v>838</v>
      </c>
      <c r="C30" s="757" t="s">
        <v>693</v>
      </c>
      <c r="D30" s="758"/>
      <c r="E30" s="99"/>
      <c r="F30" s="99"/>
      <c r="G30" s="99"/>
      <c r="H30" s="99"/>
      <c r="I30" s="100"/>
    </row>
    <row r="31" spans="1:9">
      <c r="A31" s="97">
        <v>11</v>
      </c>
      <c r="B31" s="98" t="s">
        <v>839</v>
      </c>
      <c r="C31" s="757" t="s">
        <v>694</v>
      </c>
      <c r="D31" s="758"/>
      <c r="E31" s="99"/>
      <c r="F31" s="99"/>
      <c r="G31" s="99"/>
      <c r="H31" s="99"/>
      <c r="I31" s="100"/>
    </row>
    <row r="32" spans="1:9">
      <c r="A32" s="101"/>
      <c r="B32" s="102"/>
      <c r="C32" s="761"/>
      <c r="D32" s="762"/>
      <c r="E32" s="103"/>
      <c r="F32" s="103"/>
      <c r="G32" s="103"/>
      <c r="H32" s="103"/>
      <c r="I32" s="104"/>
    </row>
    <row r="33" spans="1:9" ht="16.5" customHeight="1">
      <c r="A33" s="105"/>
      <c r="B33" s="105"/>
      <c r="C33" s="106" t="s">
        <v>5</v>
      </c>
      <c r="D33" s="106"/>
      <c r="E33" s="107"/>
      <c r="F33" s="107"/>
      <c r="G33" s="107"/>
      <c r="H33" s="107"/>
      <c r="I33" s="107"/>
    </row>
    <row r="34" spans="1:9" ht="15.6">
      <c r="A34" s="763" t="s">
        <v>840</v>
      </c>
      <c r="B34" s="763"/>
      <c r="C34" s="763"/>
      <c r="D34" s="108"/>
      <c r="E34" s="109"/>
      <c r="F34" s="109"/>
      <c r="G34" s="109"/>
      <c r="H34" s="109"/>
      <c r="I34" s="109"/>
    </row>
    <row r="35" spans="1:9" ht="15.6">
      <c r="A35" s="110"/>
      <c r="B35" s="110"/>
      <c r="C35" s="111" t="s">
        <v>841</v>
      </c>
      <c r="D35" s="108"/>
      <c r="E35" s="109"/>
      <c r="F35" s="109"/>
      <c r="G35" s="109"/>
      <c r="H35" s="109"/>
      <c r="I35" s="109"/>
    </row>
    <row r="36" spans="1:9" ht="15.6">
      <c r="A36" s="763" t="s">
        <v>842</v>
      </c>
      <c r="B36" s="763"/>
      <c r="C36" s="763"/>
      <c r="D36" s="108"/>
      <c r="E36" s="109"/>
      <c r="F36" s="109"/>
      <c r="G36" s="109"/>
      <c r="H36" s="109"/>
      <c r="I36" s="109"/>
    </row>
    <row r="37" spans="1:9" ht="18" customHeight="1">
      <c r="A37" s="764"/>
      <c r="B37" s="764"/>
      <c r="C37" s="106" t="s">
        <v>843</v>
      </c>
      <c r="D37" s="106"/>
      <c r="E37" s="112"/>
      <c r="F37" s="112"/>
      <c r="G37" s="112"/>
      <c r="H37" s="112"/>
      <c r="I37" s="109"/>
    </row>
    <row r="38" spans="1:9" ht="17.399999999999999">
      <c r="A38" s="113"/>
    </row>
    <row r="39" spans="1:9" ht="17.399999999999999">
      <c r="A39" s="113"/>
    </row>
    <row r="40" spans="1:9" ht="13.8">
      <c r="A40" s="114"/>
      <c r="B40" s="23" t="s">
        <v>0</v>
      </c>
      <c r="C40" s="22"/>
      <c r="F40" s="85"/>
    </row>
    <row r="41" spans="1:9" ht="13.8">
      <c r="A41" s="85"/>
      <c r="B41" s="22"/>
      <c r="C41" s="11"/>
      <c r="D41" s="115"/>
      <c r="E41" s="115"/>
      <c r="F41" s="85"/>
    </row>
    <row r="42" spans="1:9" ht="13.8">
      <c r="A42" s="116"/>
      <c r="B42" s="23"/>
      <c r="C42" s="12"/>
      <c r="D42" s="85"/>
      <c r="E42" s="85"/>
      <c r="F42" s="85"/>
    </row>
    <row r="43" spans="1:9" ht="13.8">
      <c r="B43" s="23"/>
      <c r="C43" s="12"/>
    </row>
    <row r="44" spans="1:9" ht="13.8">
      <c r="B44" s="23"/>
      <c r="C44" s="12"/>
    </row>
    <row r="45" spans="1:9" ht="13.8">
      <c r="B45" s="73"/>
      <c r="C45" s="65"/>
    </row>
    <row r="46" spans="1:9" ht="13.8">
      <c r="B46" s="23" t="str">
        <f>[3]Koptame!B39</f>
        <v>Pārbaudīja:</v>
      </c>
      <c r="C46" s="45"/>
    </row>
    <row r="47" spans="1:9" ht="13.8">
      <c r="B47" s="22"/>
      <c r="C47" s="11"/>
    </row>
    <row r="48" spans="1:9" ht="13.8">
      <c r="B48" s="23"/>
      <c r="C48" s="12"/>
    </row>
  </sheetData>
  <mergeCells count="33">
    <mergeCell ref="C31:D31"/>
    <mergeCell ref="C32:D32"/>
    <mergeCell ref="A34:C34"/>
    <mergeCell ref="A36:C36"/>
    <mergeCell ref="A37:B37"/>
    <mergeCell ref="C30:D30"/>
    <mergeCell ref="I18:I19"/>
    <mergeCell ref="C20:D20"/>
    <mergeCell ref="C21:D21"/>
    <mergeCell ref="C22:D22"/>
    <mergeCell ref="C23:D23"/>
    <mergeCell ref="C24:D24"/>
    <mergeCell ref="C25:D25"/>
    <mergeCell ref="C26:D26"/>
    <mergeCell ref="C27:D27"/>
    <mergeCell ref="C28:D28"/>
    <mergeCell ref="C29:D29"/>
    <mergeCell ref="A10:B10"/>
    <mergeCell ref="C10:I10"/>
    <mergeCell ref="A11:B11"/>
    <mergeCell ref="F13:G13"/>
    <mergeCell ref="F14:G14"/>
    <mergeCell ref="A18:A19"/>
    <mergeCell ref="B18:B19"/>
    <mergeCell ref="C18:D19"/>
    <mergeCell ref="E18:E19"/>
    <mergeCell ref="F18:H18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00B0F0"/>
  </sheetPr>
  <dimension ref="B1:K99"/>
  <sheetViews>
    <sheetView showZeros="0" view="pageBreakPreview" topLeftCell="B77" zoomScale="80" zoomScaleNormal="100" zoomScaleSheetLayoutView="80" workbookViewId="0">
      <selection activeCell="I12" sqref="I12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6.3320312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2,6</v>
      </c>
    </row>
    <row r="2" spans="2:9" s="3" customFormat="1">
      <c r="B2" s="767" t="str">
        <f>D9</f>
        <v>Siltuma mezgls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9" ht="59.25" customHeight="1">
      <c r="B8" s="780"/>
      <c r="C8" s="770"/>
      <c r="D8" s="797"/>
      <c r="E8" s="798"/>
      <c r="F8" s="782"/>
      <c r="G8" s="783"/>
      <c r="H8" s="20"/>
    </row>
    <row r="9" spans="2:9" ht="15.6">
      <c r="B9" s="564"/>
      <c r="C9" s="557">
        <v>0</v>
      </c>
      <c r="D9" s="802" t="s">
        <v>198</v>
      </c>
      <c r="E9" s="803"/>
      <c r="F9" s="617"/>
      <c r="G9" s="618"/>
      <c r="H9" s="20"/>
    </row>
    <row r="10" spans="2:9" ht="26.4">
      <c r="B10" s="583">
        <v>1</v>
      </c>
      <c r="C10" s="588"/>
      <c r="D10" s="603" t="s">
        <v>1071</v>
      </c>
      <c r="E10" s="587" t="s">
        <v>1072</v>
      </c>
      <c r="F10" s="561" t="s">
        <v>36</v>
      </c>
      <c r="G10" s="569">
        <v>2</v>
      </c>
      <c r="H10" s="20"/>
    </row>
    <row r="11" spans="2:9">
      <c r="B11" s="591"/>
      <c r="C11" s="596"/>
      <c r="D11" s="598" t="s">
        <v>1073</v>
      </c>
      <c r="E11" s="604" t="s">
        <v>1074</v>
      </c>
      <c r="F11" s="605" t="s">
        <v>36</v>
      </c>
      <c r="G11" s="585">
        <v>1</v>
      </c>
      <c r="H11" s="20"/>
    </row>
    <row r="12" spans="2:9" ht="26.4">
      <c r="B12" s="591"/>
      <c r="C12" s="596"/>
      <c r="D12" s="606" t="s">
        <v>1075</v>
      </c>
      <c r="E12" s="604"/>
      <c r="F12" s="605" t="s">
        <v>36</v>
      </c>
      <c r="G12" s="585">
        <v>1</v>
      </c>
      <c r="H12" s="20"/>
    </row>
    <row r="13" spans="2:9">
      <c r="B13" s="591"/>
      <c r="C13" s="596"/>
      <c r="D13" s="606" t="s">
        <v>1377</v>
      </c>
      <c r="E13" s="604"/>
      <c r="F13" s="605" t="s">
        <v>36</v>
      </c>
      <c r="G13" s="585">
        <v>2</v>
      </c>
      <c r="H13" s="20"/>
    </row>
    <row r="14" spans="2:9">
      <c r="B14" s="591"/>
      <c r="C14" s="596"/>
      <c r="D14" s="606" t="s">
        <v>1378</v>
      </c>
      <c r="E14" s="604"/>
      <c r="F14" s="605" t="s">
        <v>36</v>
      </c>
      <c r="G14" s="585">
        <v>1</v>
      </c>
      <c r="H14" s="20"/>
    </row>
    <row r="15" spans="2:9" ht="26.4">
      <c r="B15" s="591"/>
      <c r="C15" s="596"/>
      <c r="D15" s="606" t="s">
        <v>1379</v>
      </c>
      <c r="E15" s="604"/>
      <c r="F15" s="605" t="s">
        <v>36</v>
      </c>
      <c r="G15" s="585">
        <v>1</v>
      </c>
      <c r="H15" s="20"/>
    </row>
    <row r="16" spans="2:9" ht="26.4">
      <c r="B16" s="591"/>
      <c r="C16" s="596"/>
      <c r="D16" s="606" t="s">
        <v>1076</v>
      </c>
      <c r="E16" s="604"/>
      <c r="F16" s="605" t="s">
        <v>36</v>
      </c>
      <c r="G16" s="585">
        <v>5</v>
      </c>
      <c r="H16" s="20"/>
    </row>
    <row r="17" spans="2:8" ht="26.4">
      <c r="B17" s="591"/>
      <c r="C17" s="596"/>
      <c r="D17" s="606" t="s">
        <v>1077</v>
      </c>
      <c r="E17" s="604"/>
      <c r="F17" s="605" t="s">
        <v>36</v>
      </c>
      <c r="G17" s="585">
        <v>1</v>
      </c>
      <c r="H17" s="20"/>
    </row>
    <row r="18" spans="2:8">
      <c r="B18" s="591"/>
      <c r="C18" s="596"/>
      <c r="D18" s="606" t="s">
        <v>1078</v>
      </c>
      <c r="E18" s="604"/>
      <c r="F18" s="605" t="s">
        <v>36</v>
      </c>
      <c r="G18" s="585">
        <v>1</v>
      </c>
      <c r="H18" s="20"/>
    </row>
    <row r="19" spans="2:8">
      <c r="B19" s="576">
        <v>2</v>
      </c>
      <c r="C19" s="607"/>
      <c r="D19" s="598" t="s">
        <v>1079</v>
      </c>
      <c r="E19" s="604" t="s">
        <v>1080</v>
      </c>
      <c r="F19" s="605" t="s">
        <v>36</v>
      </c>
      <c r="G19" s="585">
        <v>1</v>
      </c>
      <c r="H19" s="20"/>
    </row>
    <row r="20" spans="2:8">
      <c r="B20" s="576">
        <v>3</v>
      </c>
      <c r="C20" s="607"/>
      <c r="D20" s="598" t="s">
        <v>1081</v>
      </c>
      <c r="E20" s="604" t="s">
        <v>773</v>
      </c>
      <c r="F20" s="605" t="s">
        <v>36</v>
      </c>
      <c r="G20" s="585">
        <v>1</v>
      </c>
      <c r="H20" s="20"/>
    </row>
    <row r="21" spans="2:8">
      <c r="B21" s="576">
        <v>4</v>
      </c>
      <c r="C21" s="607"/>
      <c r="D21" s="608" t="s">
        <v>184</v>
      </c>
      <c r="E21" s="609"/>
      <c r="F21" s="610" t="s">
        <v>22</v>
      </c>
      <c r="G21" s="577">
        <v>1</v>
      </c>
      <c r="H21" s="20"/>
    </row>
    <row r="22" spans="2:8">
      <c r="B22" s="576">
        <v>5</v>
      </c>
      <c r="C22" s="607"/>
      <c r="D22" s="608" t="s">
        <v>185</v>
      </c>
      <c r="E22" s="604" t="s">
        <v>1082</v>
      </c>
      <c r="F22" s="610" t="s">
        <v>22</v>
      </c>
      <c r="G22" s="577">
        <v>2</v>
      </c>
      <c r="H22" s="20"/>
    </row>
    <row r="23" spans="2:8">
      <c r="B23" s="576">
        <v>6</v>
      </c>
      <c r="C23" s="607"/>
      <c r="D23" s="608" t="s">
        <v>185</v>
      </c>
      <c r="E23" s="604" t="s">
        <v>1083</v>
      </c>
      <c r="F23" s="610" t="s">
        <v>22</v>
      </c>
      <c r="G23" s="577">
        <v>1</v>
      </c>
      <c r="H23" s="20"/>
    </row>
    <row r="24" spans="2:8">
      <c r="B24" s="576">
        <v>7</v>
      </c>
      <c r="C24" s="607"/>
      <c r="D24" s="608" t="s">
        <v>185</v>
      </c>
      <c r="E24" s="604" t="s">
        <v>1084</v>
      </c>
      <c r="F24" s="610" t="s">
        <v>22</v>
      </c>
      <c r="G24" s="577">
        <v>2</v>
      </c>
      <c r="H24" s="20"/>
    </row>
    <row r="25" spans="2:8">
      <c r="B25" s="576">
        <v>8</v>
      </c>
      <c r="C25" s="607"/>
      <c r="D25" s="608" t="s">
        <v>185</v>
      </c>
      <c r="E25" s="604" t="s">
        <v>1085</v>
      </c>
      <c r="F25" s="610" t="s">
        <v>22</v>
      </c>
      <c r="G25" s="577">
        <v>2</v>
      </c>
      <c r="H25" s="20"/>
    </row>
    <row r="26" spans="2:8" ht="39.6">
      <c r="B26" s="576">
        <v>9</v>
      </c>
      <c r="C26" s="607"/>
      <c r="D26" s="593" t="s">
        <v>1086</v>
      </c>
      <c r="E26" s="611" t="s">
        <v>1087</v>
      </c>
      <c r="F26" s="610" t="s">
        <v>22</v>
      </c>
      <c r="G26" s="577">
        <v>3</v>
      </c>
      <c r="H26" s="20"/>
    </row>
    <row r="27" spans="2:8" ht="39.6">
      <c r="B27" s="576">
        <v>10</v>
      </c>
      <c r="C27" s="607"/>
      <c r="D27" s="593" t="s">
        <v>1088</v>
      </c>
      <c r="E27" s="611" t="s">
        <v>1089</v>
      </c>
      <c r="F27" s="610" t="s">
        <v>22</v>
      </c>
      <c r="G27" s="577">
        <v>1</v>
      </c>
      <c r="H27" s="20"/>
    </row>
    <row r="28" spans="2:8" ht="39.6">
      <c r="B28" s="576">
        <v>11</v>
      </c>
      <c r="C28" s="607"/>
      <c r="D28" s="593" t="s">
        <v>1090</v>
      </c>
      <c r="E28" s="611" t="s">
        <v>1091</v>
      </c>
      <c r="F28" s="610" t="s">
        <v>22</v>
      </c>
      <c r="G28" s="577">
        <v>1</v>
      </c>
      <c r="H28" s="20"/>
    </row>
    <row r="29" spans="2:8" ht="26.4">
      <c r="B29" s="576">
        <v>12</v>
      </c>
      <c r="C29" s="607"/>
      <c r="D29" s="593" t="s">
        <v>1092</v>
      </c>
      <c r="E29" s="611" t="s">
        <v>189</v>
      </c>
      <c r="F29" s="610" t="s">
        <v>22</v>
      </c>
      <c r="G29" s="577">
        <v>1</v>
      </c>
      <c r="H29" s="20"/>
    </row>
    <row r="30" spans="2:8" ht="26.4">
      <c r="B30" s="576">
        <v>13</v>
      </c>
      <c r="C30" s="607"/>
      <c r="D30" s="593" t="s">
        <v>1092</v>
      </c>
      <c r="E30" s="612" t="s">
        <v>190</v>
      </c>
      <c r="F30" s="610" t="s">
        <v>22</v>
      </c>
      <c r="G30" s="577">
        <v>2</v>
      </c>
      <c r="H30" s="20"/>
    </row>
    <row r="31" spans="2:8" ht="26.4">
      <c r="B31" s="576">
        <v>14</v>
      </c>
      <c r="C31" s="607"/>
      <c r="D31" s="593" t="s">
        <v>1092</v>
      </c>
      <c r="E31" s="612" t="s">
        <v>192</v>
      </c>
      <c r="F31" s="610" t="s">
        <v>22</v>
      </c>
      <c r="G31" s="577">
        <v>1</v>
      </c>
      <c r="H31" s="20"/>
    </row>
    <row r="32" spans="2:8" ht="26.4">
      <c r="B32" s="576">
        <v>15</v>
      </c>
      <c r="C32" s="607"/>
      <c r="D32" s="593" t="s">
        <v>1092</v>
      </c>
      <c r="E32" s="612" t="s">
        <v>173</v>
      </c>
      <c r="F32" s="610" t="s">
        <v>22</v>
      </c>
      <c r="G32" s="577">
        <v>1</v>
      </c>
      <c r="H32" s="20"/>
    </row>
    <row r="33" spans="2:8">
      <c r="B33" s="576">
        <v>16</v>
      </c>
      <c r="C33" s="607"/>
      <c r="D33" s="613" t="s">
        <v>186</v>
      </c>
      <c r="E33" s="614" t="s">
        <v>1093</v>
      </c>
      <c r="F33" s="610" t="s">
        <v>22</v>
      </c>
      <c r="G33" s="582">
        <v>1</v>
      </c>
      <c r="H33" s="20"/>
    </row>
    <row r="34" spans="2:8">
      <c r="B34" s="576">
        <v>17</v>
      </c>
      <c r="C34" s="607"/>
      <c r="D34" s="613" t="s">
        <v>186</v>
      </c>
      <c r="E34" s="614" t="s">
        <v>1094</v>
      </c>
      <c r="F34" s="610" t="s">
        <v>22</v>
      </c>
      <c r="G34" s="582">
        <v>2</v>
      </c>
      <c r="H34" s="20"/>
    </row>
    <row r="35" spans="2:8">
      <c r="B35" s="576">
        <v>18</v>
      </c>
      <c r="C35" s="607"/>
      <c r="D35" s="613" t="s">
        <v>186</v>
      </c>
      <c r="E35" s="614" t="s">
        <v>1095</v>
      </c>
      <c r="F35" s="610" t="s">
        <v>22</v>
      </c>
      <c r="G35" s="582">
        <v>2</v>
      </c>
      <c r="H35" s="20"/>
    </row>
    <row r="36" spans="2:8">
      <c r="B36" s="576">
        <v>19</v>
      </c>
      <c r="C36" s="607"/>
      <c r="D36" s="613" t="s">
        <v>186</v>
      </c>
      <c r="E36" s="614" t="s">
        <v>1096</v>
      </c>
      <c r="F36" s="610" t="s">
        <v>22</v>
      </c>
      <c r="G36" s="582">
        <v>2</v>
      </c>
      <c r="H36" s="20"/>
    </row>
    <row r="37" spans="2:8">
      <c r="B37" s="576">
        <v>20</v>
      </c>
      <c r="C37" s="607"/>
      <c r="D37" s="608" t="s">
        <v>187</v>
      </c>
      <c r="E37" s="614" t="s">
        <v>1097</v>
      </c>
      <c r="F37" s="610" t="s">
        <v>22</v>
      </c>
      <c r="G37" s="577">
        <v>1</v>
      </c>
      <c r="H37" s="20"/>
    </row>
    <row r="38" spans="2:8">
      <c r="B38" s="576">
        <v>21</v>
      </c>
      <c r="C38" s="607"/>
      <c r="D38" s="608" t="s">
        <v>187</v>
      </c>
      <c r="E38" s="614" t="s">
        <v>1098</v>
      </c>
      <c r="F38" s="610" t="s">
        <v>22</v>
      </c>
      <c r="G38" s="577">
        <v>2</v>
      </c>
      <c r="H38" s="20"/>
    </row>
    <row r="39" spans="2:8" ht="15.6">
      <c r="B39" s="576">
        <v>22</v>
      </c>
      <c r="C39" s="607"/>
      <c r="D39" s="608" t="s">
        <v>1099</v>
      </c>
      <c r="E39" s="614" t="s">
        <v>1380</v>
      </c>
      <c r="F39" s="610" t="s">
        <v>22</v>
      </c>
      <c r="G39" s="577">
        <v>1</v>
      </c>
      <c r="H39" s="20"/>
    </row>
    <row r="40" spans="2:8">
      <c r="B40" s="576">
        <v>23</v>
      </c>
      <c r="C40" s="607"/>
      <c r="D40" s="608" t="s">
        <v>1100</v>
      </c>
      <c r="E40" s="614" t="s">
        <v>1101</v>
      </c>
      <c r="F40" s="610" t="s">
        <v>22</v>
      </c>
      <c r="G40" s="577">
        <v>2</v>
      </c>
      <c r="H40" s="20"/>
    </row>
    <row r="41" spans="2:8">
      <c r="B41" s="576">
        <v>24</v>
      </c>
      <c r="C41" s="607"/>
      <c r="D41" s="608" t="s">
        <v>1100</v>
      </c>
      <c r="E41" s="614" t="s">
        <v>1102</v>
      </c>
      <c r="F41" s="610" t="s">
        <v>22</v>
      </c>
      <c r="G41" s="577">
        <v>1</v>
      </c>
      <c r="H41" s="20"/>
    </row>
    <row r="42" spans="2:8">
      <c r="B42" s="576">
        <v>25</v>
      </c>
      <c r="C42" s="607"/>
      <c r="D42" s="608" t="s">
        <v>1103</v>
      </c>
      <c r="E42" s="614" t="s">
        <v>189</v>
      </c>
      <c r="F42" s="610" t="s">
        <v>22</v>
      </c>
      <c r="G42" s="577">
        <v>3</v>
      </c>
      <c r="H42" s="20"/>
    </row>
    <row r="43" spans="2:8">
      <c r="B43" s="576">
        <v>26</v>
      </c>
      <c r="C43" s="607"/>
      <c r="D43" s="608" t="s">
        <v>172</v>
      </c>
      <c r="E43" s="614" t="s">
        <v>175</v>
      </c>
      <c r="F43" s="610" t="s">
        <v>22</v>
      </c>
      <c r="G43" s="577">
        <v>6</v>
      </c>
      <c r="H43" s="20"/>
    </row>
    <row r="44" spans="2:8">
      <c r="B44" s="576">
        <v>27</v>
      </c>
      <c r="C44" s="607"/>
      <c r="D44" s="608" t="s">
        <v>172</v>
      </c>
      <c r="E44" s="614" t="s">
        <v>189</v>
      </c>
      <c r="F44" s="610" t="s">
        <v>22</v>
      </c>
      <c r="G44" s="577">
        <v>4</v>
      </c>
      <c r="H44" s="20"/>
    </row>
    <row r="45" spans="2:8">
      <c r="B45" s="576">
        <v>28</v>
      </c>
      <c r="C45" s="607"/>
      <c r="D45" s="608" t="s">
        <v>172</v>
      </c>
      <c r="E45" s="614" t="s">
        <v>190</v>
      </c>
      <c r="F45" s="610" t="s">
        <v>22</v>
      </c>
      <c r="G45" s="577">
        <v>10</v>
      </c>
      <c r="H45" s="20"/>
    </row>
    <row r="46" spans="2:8">
      <c r="B46" s="576">
        <v>29</v>
      </c>
      <c r="C46" s="607"/>
      <c r="D46" s="608" t="s">
        <v>188</v>
      </c>
      <c r="E46" s="614" t="s">
        <v>192</v>
      </c>
      <c r="F46" s="610" t="s">
        <v>22</v>
      </c>
      <c r="G46" s="577">
        <v>4</v>
      </c>
      <c r="H46" s="20"/>
    </row>
    <row r="47" spans="2:8">
      <c r="B47" s="576">
        <v>30</v>
      </c>
      <c r="C47" s="607"/>
      <c r="D47" s="608" t="s">
        <v>188</v>
      </c>
      <c r="E47" s="614" t="s">
        <v>173</v>
      </c>
      <c r="F47" s="610" t="s">
        <v>22</v>
      </c>
      <c r="G47" s="577">
        <v>4</v>
      </c>
      <c r="H47" s="20"/>
    </row>
    <row r="48" spans="2:8">
      <c r="B48" s="576">
        <v>31</v>
      </c>
      <c r="C48" s="607"/>
      <c r="D48" s="608" t="s">
        <v>188</v>
      </c>
      <c r="E48" s="614" t="s">
        <v>174</v>
      </c>
      <c r="F48" s="610" t="s">
        <v>22</v>
      </c>
      <c r="G48" s="577">
        <v>8</v>
      </c>
      <c r="H48" s="20"/>
    </row>
    <row r="49" spans="2:8">
      <c r="B49" s="576">
        <v>32</v>
      </c>
      <c r="C49" s="607"/>
      <c r="D49" s="598" t="s">
        <v>119</v>
      </c>
      <c r="E49" s="614" t="s">
        <v>175</v>
      </c>
      <c r="F49" s="610" t="s">
        <v>22</v>
      </c>
      <c r="G49" s="558">
        <v>28</v>
      </c>
      <c r="H49" s="20"/>
    </row>
    <row r="50" spans="2:8">
      <c r="B50" s="576">
        <v>33</v>
      </c>
      <c r="C50" s="607"/>
      <c r="D50" s="608" t="s">
        <v>191</v>
      </c>
      <c r="E50" s="614" t="s">
        <v>175</v>
      </c>
      <c r="F50" s="610" t="s">
        <v>22</v>
      </c>
      <c r="G50" s="577">
        <v>2</v>
      </c>
      <c r="H50" s="20"/>
    </row>
    <row r="51" spans="2:8">
      <c r="B51" s="576">
        <v>34</v>
      </c>
      <c r="C51" s="607"/>
      <c r="D51" s="608" t="s">
        <v>191</v>
      </c>
      <c r="E51" s="614" t="s">
        <v>189</v>
      </c>
      <c r="F51" s="610" t="s">
        <v>22</v>
      </c>
      <c r="G51" s="577">
        <v>1</v>
      </c>
      <c r="H51" s="20"/>
    </row>
    <row r="52" spans="2:8">
      <c r="B52" s="576">
        <v>35</v>
      </c>
      <c r="C52" s="607"/>
      <c r="D52" s="608" t="s">
        <v>191</v>
      </c>
      <c r="E52" s="614" t="s">
        <v>190</v>
      </c>
      <c r="F52" s="610" t="s">
        <v>22</v>
      </c>
      <c r="G52" s="577">
        <v>3</v>
      </c>
      <c r="H52" s="20"/>
    </row>
    <row r="53" spans="2:8">
      <c r="B53" s="576">
        <v>36</v>
      </c>
      <c r="C53" s="607"/>
      <c r="D53" s="608" t="s">
        <v>191</v>
      </c>
      <c r="E53" s="614" t="s">
        <v>192</v>
      </c>
      <c r="F53" s="610" t="s">
        <v>22</v>
      </c>
      <c r="G53" s="577">
        <v>1</v>
      </c>
      <c r="H53" s="20"/>
    </row>
    <row r="54" spans="2:8">
      <c r="B54" s="576">
        <v>37</v>
      </c>
      <c r="C54" s="607"/>
      <c r="D54" s="608" t="s">
        <v>191</v>
      </c>
      <c r="E54" s="614" t="s">
        <v>173</v>
      </c>
      <c r="F54" s="610" t="s">
        <v>22</v>
      </c>
      <c r="G54" s="577">
        <v>1</v>
      </c>
      <c r="H54" s="20"/>
    </row>
    <row r="55" spans="2:8">
      <c r="B55" s="576">
        <v>38</v>
      </c>
      <c r="C55" s="607"/>
      <c r="D55" s="608" t="s">
        <v>194</v>
      </c>
      <c r="E55" s="614" t="s">
        <v>175</v>
      </c>
      <c r="F55" s="610" t="s">
        <v>22</v>
      </c>
      <c r="G55" s="577">
        <v>2</v>
      </c>
      <c r="H55" s="20"/>
    </row>
    <row r="56" spans="2:8">
      <c r="B56" s="576">
        <v>39</v>
      </c>
      <c r="C56" s="607"/>
      <c r="D56" s="608" t="s">
        <v>194</v>
      </c>
      <c r="E56" s="614" t="s">
        <v>189</v>
      </c>
      <c r="F56" s="610" t="s">
        <v>22</v>
      </c>
      <c r="G56" s="577">
        <v>1</v>
      </c>
      <c r="H56" s="20"/>
    </row>
    <row r="57" spans="2:8">
      <c r="B57" s="576">
        <v>40</v>
      </c>
      <c r="C57" s="607"/>
      <c r="D57" s="608" t="s">
        <v>194</v>
      </c>
      <c r="E57" s="614" t="s">
        <v>190</v>
      </c>
      <c r="F57" s="610" t="s">
        <v>22</v>
      </c>
      <c r="G57" s="577">
        <v>2</v>
      </c>
      <c r="H57" s="20"/>
    </row>
    <row r="58" spans="2:8">
      <c r="B58" s="576">
        <v>41</v>
      </c>
      <c r="C58" s="607"/>
      <c r="D58" s="608" t="s">
        <v>194</v>
      </c>
      <c r="E58" s="614" t="s">
        <v>192</v>
      </c>
      <c r="F58" s="610" t="s">
        <v>22</v>
      </c>
      <c r="G58" s="577">
        <v>1</v>
      </c>
      <c r="H58" s="20"/>
    </row>
    <row r="59" spans="2:8">
      <c r="B59" s="576">
        <v>42</v>
      </c>
      <c r="C59" s="607"/>
      <c r="D59" s="608" t="s">
        <v>193</v>
      </c>
      <c r="E59" s="614" t="s">
        <v>173</v>
      </c>
      <c r="F59" s="610" t="s">
        <v>22</v>
      </c>
      <c r="G59" s="577">
        <v>1</v>
      </c>
      <c r="H59" s="20"/>
    </row>
    <row r="60" spans="2:8">
      <c r="B60" s="576">
        <v>43</v>
      </c>
      <c r="C60" s="607"/>
      <c r="D60" s="608" t="s">
        <v>1104</v>
      </c>
      <c r="E60" s="614" t="s">
        <v>174</v>
      </c>
      <c r="F60" s="610" t="s">
        <v>22</v>
      </c>
      <c r="G60" s="577">
        <v>2</v>
      </c>
      <c r="H60" s="20"/>
    </row>
    <row r="61" spans="2:8">
      <c r="B61" s="576">
        <v>44</v>
      </c>
      <c r="C61" s="607"/>
      <c r="D61" s="608" t="s">
        <v>176</v>
      </c>
      <c r="E61" s="614" t="s">
        <v>177</v>
      </c>
      <c r="F61" s="610" t="s">
        <v>22</v>
      </c>
      <c r="G61" s="577">
        <v>1</v>
      </c>
      <c r="H61" s="20"/>
    </row>
    <row r="62" spans="2:8">
      <c r="B62" s="576">
        <v>45</v>
      </c>
      <c r="C62" s="607"/>
      <c r="D62" s="608" t="s">
        <v>176</v>
      </c>
      <c r="E62" s="614" t="s">
        <v>1105</v>
      </c>
      <c r="F62" s="610" t="s">
        <v>22</v>
      </c>
      <c r="G62" s="577">
        <v>14</v>
      </c>
      <c r="H62" s="20"/>
    </row>
    <row r="63" spans="2:8">
      <c r="B63" s="576">
        <v>46</v>
      </c>
      <c r="C63" s="607"/>
      <c r="D63" s="608" t="s">
        <v>178</v>
      </c>
      <c r="E63" s="614" t="s">
        <v>125</v>
      </c>
      <c r="F63" s="610" t="s">
        <v>22</v>
      </c>
      <c r="G63" s="577">
        <v>14</v>
      </c>
      <c r="H63" s="20"/>
    </row>
    <row r="64" spans="2:8">
      <c r="B64" s="576">
        <v>47</v>
      </c>
      <c r="C64" s="607"/>
      <c r="D64" s="598" t="s">
        <v>127</v>
      </c>
      <c r="E64" s="614" t="s">
        <v>97</v>
      </c>
      <c r="F64" s="610" t="s">
        <v>22</v>
      </c>
      <c r="G64" s="558">
        <v>16</v>
      </c>
      <c r="H64" s="20"/>
    </row>
    <row r="65" spans="2:8">
      <c r="B65" s="576">
        <v>48</v>
      </c>
      <c r="C65" s="607"/>
      <c r="D65" s="598" t="s">
        <v>126</v>
      </c>
      <c r="E65" s="612" t="s">
        <v>97</v>
      </c>
      <c r="F65" s="610" t="s">
        <v>22</v>
      </c>
      <c r="G65" s="560">
        <v>12</v>
      </c>
      <c r="H65" s="20"/>
    </row>
    <row r="66" spans="2:8" ht="26.4">
      <c r="B66" s="576">
        <v>49</v>
      </c>
      <c r="C66" s="607"/>
      <c r="D66" s="593" t="s">
        <v>101</v>
      </c>
      <c r="E66" s="604" t="s">
        <v>104</v>
      </c>
      <c r="F66" s="595" t="s">
        <v>103</v>
      </c>
      <c r="G66" s="582">
        <v>23</v>
      </c>
      <c r="H66" s="20"/>
    </row>
    <row r="67" spans="2:8" ht="26.4">
      <c r="B67" s="576">
        <v>50</v>
      </c>
      <c r="C67" s="607"/>
      <c r="D67" s="593" t="s">
        <v>101</v>
      </c>
      <c r="E67" s="604" t="s">
        <v>105</v>
      </c>
      <c r="F67" s="595" t="s">
        <v>103</v>
      </c>
      <c r="G67" s="589">
        <v>30</v>
      </c>
      <c r="H67" s="20"/>
    </row>
    <row r="68" spans="2:8" ht="26.4">
      <c r="B68" s="576">
        <v>51</v>
      </c>
      <c r="C68" s="607"/>
      <c r="D68" s="593" t="s">
        <v>101</v>
      </c>
      <c r="E68" s="615" t="s">
        <v>106</v>
      </c>
      <c r="F68" s="595" t="s">
        <v>103</v>
      </c>
      <c r="G68" s="589">
        <v>30</v>
      </c>
      <c r="H68" s="20"/>
    </row>
    <row r="69" spans="2:8" ht="26.4">
      <c r="B69" s="576">
        <v>52</v>
      </c>
      <c r="C69" s="607"/>
      <c r="D69" s="593" t="s">
        <v>101</v>
      </c>
      <c r="E69" s="615" t="s">
        <v>1015</v>
      </c>
      <c r="F69" s="595" t="s">
        <v>103</v>
      </c>
      <c r="G69" s="589">
        <v>12</v>
      </c>
      <c r="H69" s="20"/>
    </row>
    <row r="70" spans="2:8" ht="26.4">
      <c r="B70" s="576">
        <v>53</v>
      </c>
      <c r="C70" s="607"/>
      <c r="D70" s="598" t="s">
        <v>101</v>
      </c>
      <c r="E70" s="614" t="s">
        <v>1016</v>
      </c>
      <c r="F70" s="595" t="s">
        <v>103</v>
      </c>
      <c r="G70" s="589">
        <v>10</v>
      </c>
      <c r="H70" s="20"/>
    </row>
    <row r="71" spans="2:8">
      <c r="B71" s="576">
        <v>54</v>
      </c>
      <c r="C71" s="607"/>
      <c r="D71" s="608" t="s">
        <v>196</v>
      </c>
      <c r="E71" s="614" t="s">
        <v>192</v>
      </c>
      <c r="F71" s="595" t="s">
        <v>103</v>
      </c>
      <c r="G71" s="577">
        <v>10</v>
      </c>
      <c r="H71" s="20"/>
    </row>
    <row r="72" spans="2:8">
      <c r="B72" s="576">
        <v>55</v>
      </c>
      <c r="C72" s="607"/>
      <c r="D72" s="608" t="s">
        <v>196</v>
      </c>
      <c r="E72" s="614" t="s">
        <v>174</v>
      </c>
      <c r="F72" s="595" t="s">
        <v>103</v>
      </c>
      <c r="G72" s="577">
        <v>20</v>
      </c>
      <c r="H72" s="20"/>
    </row>
    <row r="73" spans="2:8">
      <c r="B73" s="576">
        <v>56</v>
      </c>
      <c r="C73" s="607"/>
      <c r="D73" s="608" t="s">
        <v>196</v>
      </c>
      <c r="E73" s="614" t="s">
        <v>179</v>
      </c>
      <c r="F73" s="595" t="s">
        <v>103</v>
      </c>
      <c r="G73" s="577">
        <v>10</v>
      </c>
      <c r="H73" s="20"/>
    </row>
    <row r="74" spans="2:8">
      <c r="B74" s="576">
        <v>57</v>
      </c>
      <c r="C74" s="607"/>
      <c r="D74" s="613" t="s">
        <v>111</v>
      </c>
      <c r="E74" s="614" t="s">
        <v>1106</v>
      </c>
      <c r="F74" s="595" t="s">
        <v>103</v>
      </c>
      <c r="G74" s="578">
        <v>5</v>
      </c>
      <c r="H74" s="20"/>
    </row>
    <row r="75" spans="2:8">
      <c r="B75" s="576">
        <v>58</v>
      </c>
      <c r="C75" s="607"/>
      <c r="D75" s="598" t="s">
        <v>128</v>
      </c>
      <c r="E75" s="614" t="s">
        <v>129</v>
      </c>
      <c r="F75" s="595" t="s">
        <v>103</v>
      </c>
      <c r="G75" s="577">
        <v>24</v>
      </c>
      <c r="H75" s="20"/>
    </row>
    <row r="76" spans="2:8">
      <c r="B76" s="576">
        <v>59</v>
      </c>
      <c r="C76" s="607"/>
      <c r="D76" s="598" t="s">
        <v>128</v>
      </c>
      <c r="E76" s="614" t="s">
        <v>1005</v>
      </c>
      <c r="F76" s="595" t="s">
        <v>103</v>
      </c>
      <c r="G76" s="577">
        <v>33</v>
      </c>
      <c r="H76" s="20"/>
    </row>
    <row r="77" spans="2:8">
      <c r="B77" s="576">
        <v>60</v>
      </c>
      <c r="C77" s="607"/>
      <c r="D77" s="598" t="s">
        <v>128</v>
      </c>
      <c r="E77" s="614" t="s">
        <v>1006</v>
      </c>
      <c r="F77" s="595" t="s">
        <v>103</v>
      </c>
      <c r="G77" s="577">
        <v>33</v>
      </c>
      <c r="H77" s="20"/>
    </row>
    <row r="78" spans="2:8">
      <c r="B78" s="576">
        <v>61</v>
      </c>
      <c r="C78" s="607"/>
      <c r="D78" s="598" t="s">
        <v>128</v>
      </c>
      <c r="E78" s="614" t="s">
        <v>1107</v>
      </c>
      <c r="F78" s="595" t="s">
        <v>103</v>
      </c>
      <c r="G78" s="577">
        <v>11</v>
      </c>
      <c r="H78" s="20"/>
    </row>
    <row r="79" spans="2:8">
      <c r="B79" s="576">
        <v>62</v>
      </c>
      <c r="C79" s="607"/>
      <c r="D79" s="598" t="s">
        <v>128</v>
      </c>
      <c r="E79" s="614" t="s">
        <v>1018</v>
      </c>
      <c r="F79" s="595" t="s">
        <v>103</v>
      </c>
      <c r="G79" s="589">
        <v>13</v>
      </c>
      <c r="H79" s="20"/>
    </row>
    <row r="80" spans="2:8">
      <c r="B80" s="576">
        <v>63</v>
      </c>
      <c r="C80" s="607"/>
      <c r="D80" s="598" t="s">
        <v>128</v>
      </c>
      <c r="E80" s="614" t="s">
        <v>1019</v>
      </c>
      <c r="F80" s="595" t="s">
        <v>103</v>
      </c>
      <c r="G80" s="589">
        <v>11</v>
      </c>
      <c r="H80" s="20"/>
    </row>
    <row r="81" spans="2:8">
      <c r="B81" s="576">
        <v>64</v>
      </c>
      <c r="C81" s="607"/>
      <c r="D81" s="598" t="s">
        <v>128</v>
      </c>
      <c r="E81" s="614" t="s">
        <v>1108</v>
      </c>
      <c r="F81" s="595" t="s">
        <v>103</v>
      </c>
      <c r="G81" s="577">
        <v>22</v>
      </c>
      <c r="H81" s="20"/>
    </row>
    <row r="82" spans="2:8">
      <c r="B82" s="576">
        <v>65</v>
      </c>
      <c r="C82" s="607"/>
      <c r="D82" s="598" t="s">
        <v>128</v>
      </c>
      <c r="E82" s="614" t="s">
        <v>1109</v>
      </c>
      <c r="F82" s="595" t="s">
        <v>103</v>
      </c>
      <c r="G82" s="577">
        <v>11</v>
      </c>
      <c r="H82" s="20"/>
    </row>
    <row r="83" spans="2:8" ht="26.4">
      <c r="B83" s="576">
        <v>66</v>
      </c>
      <c r="C83" s="607"/>
      <c r="D83" s="608" t="s">
        <v>1478</v>
      </c>
      <c r="E83" s="614"/>
      <c r="F83" s="610" t="s">
        <v>624</v>
      </c>
      <c r="G83" s="577">
        <v>4</v>
      </c>
      <c r="H83" s="20"/>
    </row>
    <row r="84" spans="2:8">
      <c r="B84" s="576">
        <v>67</v>
      </c>
      <c r="C84" s="607"/>
      <c r="D84" s="608" t="s">
        <v>1110</v>
      </c>
      <c r="E84" s="614"/>
      <c r="F84" s="610" t="s">
        <v>624</v>
      </c>
      <c r="G84" s="577">
        <v>2</v>
      </c>
      <c r="H84" s="20"/>
    </row>
    <row r="85" spans="2:8" ht="26.4">
      <c r="B85" s="576">
        <v>68</v>
      </c>
      <c r="C85" s="607"/>
      <c r="D85" s="598" t="s">
        <v>1111</v>
      </c>
      <c r="E85" s="612" t="s">
        <v>1112</v>
      </c>
      <c r="F85" s="605" t="s">
        <v>36</v>
      </c>
      <c r="G85" s="577">
        <v>1</v>
      </c>
      <c r="H85" s="20"/>
    </row>
    <row r="86" spans="2:8" ht="26.4">
      <c r="B86" s="576">
        <v>69</v>
      </c>
      <c r="C86" s="607"/>
      <c r="D86" s="598" t="s">
        <v>1113</v>
      </c>
      <c r="E86" s="612" t="s">
        <v>1114</v>
      </c>
      <c r="F86" s="605" t="s">
        <v>36</v>
      </c>
      <c r="G86" s="577">
        <v>1</v>
      </c>
      <c r="H86" s="20"/>
    </row>
    <row r="87" spans="2:8">
      <c r="B87" s="576">
        <v>70</v>
      </c>
      <c r="C87" s="607"/>
      <c r="D87" s="608" t="s">
        <v>197</v>
      </c>
      <c r="E87" s="616"/>
      <c r="F87" s="605" t="s">
        <v>36</v>
      </c>
      <c r="G87" s="577">
        <v>1</v>
      </c>
      <c r="H87" s="20"/>
    </row>
    <row r="88" spans="2:8">
      <c r="B88" s="576">
        <v>71</v>
      </c>
      <c r="C88" s="607"/>
      <c r="D88" s="598" t="s">
        <v>132</v>
      </c>
      <c r="E88" s="616"/>
      <c r="F88" s="605" t="s">
        <v>36</v>
      </c>
      <c r="G88" s="577">
        <v>1</v>
      </c>
      <c r="H88" s="20"/>
    </row>
    <row r="89" spans="2:8" ht="26.4">
      <c r="B89" s="576">
        <v>72</v>
      </c>
      <c r="C89" s="607"/>
      <c r="D89" s="598" t="s">
        <v>1020</v>
      </c>
      <c r="E89" s="614"/>
      <c r="F89" s="605" t="s">
        <v>36</v>
      </c>
      <c r="G89" s="582">
        <v>1</v>
      </c>
      <c r="H89" s="20"/>
    </row>
    <row r="90" spans="2:8">
      <c r="B90" s="576">
        <v>73</v>
      </c>
      <c r="C90" s="607"/>
      <c r="D90" s="598" t="s">
        <v>1115</v>
      </c>
      <c r="E90" s="614"/>
      <c r="F90" s="605" t="s">
        <v>36</v>
      </c>
      <c r="G90" s="582">
        <v>1</v>
      </c>
      <c r="H90" s="20"/>
    </row>
    <row r="91" spans="2:8">
      <c r="B91" s="576">
        <v>74</v>
      </c>
      <c r="C91" s="607"/>
      <c r="D91" s="598" t="s">
        <v>134</v>
      </c>
      <c r="E91" s="614"/>
      <c r="F91" s="605" t="s">
        <v>36</v>
      </c>
      <c r="G91" s="582">
        <v>1</v>
      </c>
      <c r="H91" s="20"/>
    </row>
    <row r="92" spans="2:8">
      <c r="B92" s="576">
        <v>75</v>
      </c>
      <c r="C92" s="607"/>
      <c r="D92" s="608" t="s">
        <v>135</v>
      </c>
      <c r="E92" s="616"/>
      <c r="F92" s="605" t="s">
        <v>36</v>
      </c>
      <c r="G92" s="577">
        <v>1</v>
      </c>
      <c r="H92" s="20"/>
    </row>
    <row r="93" spans="2:8">
      <c r="B93" s="576">
        <v>76</v>
      </c>
      <c r="C93" s="607"/>
      <c r="D93" s="608" t="s">
        <v>133</v>
      </c>
      <c r="E93" s="616"/>
      <c r="F93" s="605" t="s">
        <v>36</v>
      </c>
      <c r="G93" s="577">
        <v>1</v>
      </c>
      <c r="H93" s="20"/>
    </row>
    <row r="94" spans="2:8" ht="26.4">
      <c r="B94" s="576">
        <v>77</v>
      </c>
      <c r="C94" s="607"/>
      <c r="D94" s="598" t="s">
        <v>138</v>
      </c>
      <c r="E94" s="605"/>
      <c r="F94" s="605" t="s">
        <v>36</v>
      </c>
      <c r="G94" s="570">
        <v>1</v>
      </c>
      <c r="H94" s="20"/>
    </row>
    <row r="95" spans="2:8">
      <c r="B95" s="134"/>
      <c r="C95" s="135"/>
      <c r="D95" s="128"/>
      <c r="E95" s="128"/>
      <c r="F95" s="129"/>
      <c r="G95" s="398"/>
      <c r="H95" s="20"/>
    </row>
    <row r="96" spans="2:8">
      <c r="B96" s="131"/>
      <c r="C96" s="131"/>
      <c r="D96" s="132"/>
      <c r="E96" s="132"/>
      <c r="F96" s="132" t="s">
        <v>5</v>
      </c>
      <c r="G96" s="132"/>
      <c r="H96" s="20"/>
    </row>
    <row r="98" spans="2:9" customFormat="1" ht="12.75" customHeight="1">
      <c r="C98" s="8" t="str">
        <f>'1,1'!C22</f>
        <v>Piezīmes:</v>
      </c>
    </row>
    <row r="99" spans="2:9" customFormat="1" ht="45" customHeight="1">
      <c r="B99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99" s="765"/>
      <c r="D99" s="765"/>
      <c r="E99" s="765"/>
      <c r="F99" s="765"/>
      <c r="G99" s="765"/>
      <c r="H99" s="765"/>
      <c r="I99" s="765"/>
    </row>
  </sheetData>
  <mergeCells count="12">
    <mergeCell ref="B7:B8"/>
    <mergeCell ref="C7:C8"/>
    <mergeCell ref="F7:F8"/>
    <mergeCell ref="G7:G8"/>
    <mergeCell ref="B99:I9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rgb="FF00B0F0"/>
  </sheetPr>
  <dimension ref="A1:IT164"/>
  <sheetViews>
    <sheetView showZeros="0" view="pageBreakPreview" topLeftCell="B142" zoomScale="85" zoomScaleNormal="100" zoomScaleSheetLayoutView="85" workbookViewId="0">
      <selection activeCell="N165" sqref="N165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52" style="1" customWidth="1"/>
    <col min="5" max="5" width="19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F1" s="3" t="str">
        <f ca="1">MID(CELL("filename",B1), FIND("]", CELL("filename",B1))+ 1, 255)</f>
        <v>2,7</v>
      </c>
    </row>
    <row r="2" spans="2:8" s="3" customFormat="1">
      <c r="B2" s="767" t="str">
        <f>D9</f>
        <v>Elektroinstalācija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804" t="s">
        <v>4</v>
      </c>
      <c r="C7" s="806"/>
      <c r="D7" s="812" t="s">
        <v>6</v>
      </c>
      <c r="E7" s="812"/>
      <c r="F7" s="808" t="s">
        <v>7</v>
      </c>
      <c r="G7" s="810" t="s">
        <v>8</v>
      </c>
    </row>
    <row r="8" spans="2:8" ht="59.25" customHeight="1">
      <c r="B8" s="805"/>
      <c r="C8" s="807"/>
      <c r="D8" s="813"/>
      <c r="E8" s="813"/>
      <c r="F8" s="809"/>
      <c r="G8" s="811"/>
    </row>
    <row r="9" spans="2:8" ht="15.6">
      <c r="B9" s="471">
        <v>0</v>
      </c>
      <c r="C9" s="472"/>
      <c r="D9" s="814" t="s">
        <v>278</v>
      </c>
      <c r="E9" s="814"/>
      <c r="F9" s="473"/>
      <c r="G9" s="474"/>
    </row>
    <row r="10" spans="2:8">
      <c r="B10" s="574"/>
      <c r="C10" s="568"/>
      <c r="D10" s="626" t="s">
        <v>1142</v>
      </c>
      <c r="E10" s="575"/>
      <c r="F10" s="575"/>
      <c r="G10" s="624"/>
    </row>
    <row r="11" spans="2:8" ht="79.95" customHeight="1">
      <c r="B11" s="625">
        <v>1</v>
      </c>
      <c r="C11" s="619"/>
      <c r="D11" s="559" t="s">
        <v>1117</v>
      </c>
      <c r="E11" s="556" t="s">
        <v>1442</v>
      </c>
      <c r="F11" s="556" t="s">
        <v>36</v>
      </c>
      <c r="G11" s="581">
        <v>1</v>
      </c>
      <c r="H11" s="729"/>
    </row>
    <row r="12" spans="2:8" ht="52.8">
      <c r="B12" s="269">
        <v>2</v>
      </c>
      <c r="C12" s="627"/>
      <c r="D12" s="289" t="s">
        <v>1489</v>
      </c>
      <c r="E12" s="629" t="s">
        <v>1485</v>
      </c>
      <c r="F12" s="629" t="s">
        <v>36</v>
      </c>
      <c r="G12" s="477">
        <v>2</v>
      </c>
      <c r="H12" s="729"/>
    </row>
    <row r="13" spans="2:8" ht="52.8">
      <c r="B13" s="269">
        <v>3</v>
      </c>
      <c r="C13" s="627"/>
      <c r="D13" s="302" t="s">
        <v>1117</v>
      </c>
      <c r="E13" s="629" t="s">
        <v>1442</v>
      </c>
      <c r="F13" s="629" t="s">
        <v>36</v>
      </c>
      <c r="G13" s="477">
        <v>1</v>
      </c>
      <c r="H13" s="729"/>
    </row>
    <row r="14" spans="2:8" ht="66">
      <c r="B14" s="269">
        <v>4</v>
      </c>
      <c r="C14" s="627"/>
      <c r="D14" s="302" t="s">
        <v>1118</v>
      </c>
      <c r="E14" s="629" t="s">
        <v>1486</v>
      </c>
      <c r="F14" s="629" t="s">
        <v>36</v>
      </c>
      <c r="G14" s="477">
        <v>4</v>
      </c>
      <c r="H14" s="729"/>
    </row>
    <row r="15" spans="2:8" ht="198">
      <c r="B15" s="269">
        <v>5</v>
      </c>
      <c r="C15" s="627"/>
      <c r="D15" s="630" t="s">
        <v>199</v>
      </c>
      <c r="E15" s="629" t="s">
        <v>1487</v>
      </c>
      <c r="F15" s="629" t="s">
        <v>36</v>
      </c>
      <c r="G15" s="477">
        <v>4</v>
      </c>
      <c r="H15" s="729"/>
    </row>
    <row r="16" spans="2:8" ht="211.2">
      <c r="B16" s="269">
        <v>6</v>
      </c>
      <c r="C16" s="627"/>
      <c r="D16" s="630" t="s">
        <v>1119</v>
      </c>
      <c r="E16" s="629" t="s">
        <v>1487</v>
      </c>
      <c r="F16" s="629" t="s">
        <v>36</v>
      </c>
      <c r="G16" s="477">
        <v>4</v>
      </c>
      <c r="H16" s="729"/>
    </row>
    <row r="17" spans="2:8" ht="171.6">
      <c r="B17" s="269">
        <v>7</v>
      </c>
      <c r="C17" s="627"/>
      <c r="D17" s="630" t="s">
        <v>1120</v>
      </c>
      <c r="E17" s="629" t="s">
        <v>1488</v>
      </c>
      <c r="F17" s="629" t="s">
        <v>36</v>
      </c>
      <c r="G17" s="477">
        <v>1</v>
      </c>
      <c r="H17" s="729"/>
    </row>
    <row r="18" spans="2:8" ht="158.4">
      <c r="B18" s="269">
        <v>8</v>
      </c>
      <c r="C18" s="627"/>
      <c r="D18" s="630" t="s">
        <v>201</v>
      </c>
      <c r="E18" s="629" t="s">
        <v>1488</v>
      </c>
      <c r="F18" s="629" t="s">
        <v>36</v>
      </c>
      <c r="G18" s="477">
        <v>1</v>
      </c>
      <c r="H18" s="729"/>
    </row>
    <row r="19" spans="2:8" ht="184.8">
      <c r="B19" s="269">
        <v>9</v>
      </c>
      <c r="C19" s="627"/>
      <c r="D19" s="630" t="s">
        <v>1121</v>
      </c>
      <c r="E19" s="629" t="s">
        <v>1487</v>
      </c>
      <c r="F19" s="629" t="s">
        <v>36</v>
      </c>
      <c r="G19" s="477">
        <v>1</v>
      </c>
      <c r="H19" s="729"/>
    </row>
    <row r="20" spans="2:8" ht="171.6">
      <c r="B20" s="269">
        <v>10</v>
      </c>
      <c r="C20" s="627"/>
      <c r="D20" s="630" t="s">
        <v>1120</v>
      </c>
      <c r="E20" s="629" t="s">
        <v>1488</v>
      </c>
      <c r="F20" s="629" t="s">
        <v>36</v>
      </c>
      <c r="G20" s="477">
        <v>1</v>
      </c>
      <c r="H20" s="729"/>
    </row>
    <row r="21" spans="2:8" ht="158.4">
      <c r="B21" s="269">
        <v>11</v>
      </c>
      <c r="C21" s="627"/>
      <c r="D21" s="630" t="s">
        <v>1122</v>
      </c>
      <c r="E21" s="629" t="s">
        <v>1488</v>
      </c>
      <c r="F21" s="629" t="s">
        <v>36</v>
      </c>
      <c r="G21" s="477">
        <v>1</v>
      </c>
      <c r="H21" s="729"/>
    </row>
    <row r="22" spans="2:8" ht="171.6">
      <c r="B22" s="269">
        <v>12</v>
      </c>
      <c r="C22" s="627"/>
      <c r="D22" s="630" t="s">
        <v>200</v>
      </c>
      <c r="E22" s="629" t="s">
        <v>1487</v>
      </c>
      <c r="F22" s="629" t="s">
        <v>36</v>
      </c>
      <c r="G22" s="477">
        <v>1</v>
      </c>
      <c r="H22" s="729"/>
    </row>
    <row r="23" spans="2:8" ht="171.6">
      <c r="B23" s="269">
        <v>13</v>
      </c>
      <c r="C23" s="627"/>
      <c r="D23" s="630" t="s">
        <v>200</v>
      </c>
      <c r="E23" s="629" t="s">
        <v>1487</v>
      </c>
      <c r="F23" s="629" t="s">
        <v>36</v>
      </c>
      <c r="G23" s="477">
        <v>1</v>
      </c>
      <c r="H23" s="729"/>
    </row>
    <row r="24" spans="2:8">
      <c r="B24" s="269">
        <v>14</v>
      </c>
      <c r="C24" s="627"/>
      <c r="D24" s="630" t="s">
        <v>202</v>
      </c>
      <c r="E24" s="333"/>
      <c r="F24" s="333" t="s">
        <v>22</v>
      </c>
      <c r="G24" s="475">
        <v>23</v>
      </c>
      <c r="H24" s="730"/>
    </row>
    <row r="25" spans="2:8">
      <c r="B25" s="699" t="s">
        <v>1543</v>
      </c>
      <c r="C25" s="627"/>
      <c r="D25" s="628" t="s">
        <v>203</v>
      </c>
      <c r="E25" s="629"/>
      <c r="F25" s="333"/>
      <c r="G25" s="475"/>
      <c r="H25" s="730"/>
    </row>
    <row r="26" spans="2:8" ht="66">
      <c r="B26" s="269">
        <v>15</v>
      </c>
      <c r="C26" s="627"/>
      <c r="D26" s="631" t="s">
        <v>1441</v>
      </c>
      <c r="E26" s="632"/>
      <c r="F26" s="629" t="s">
        <v>36</v>
      </c>
      <c r="G26" s="475">
        <v>28</v>
      </c>
      <c r="H26" s="730"/>
    </row>
    <row r="27" spans="2:8" ht="52.8">
      <c r="B27" s="269">
        <v>16</v>
      </c>
      <c r="C27" s="627"/>
      <c r="D27" s="631" t="s">
        <v>1440</v>
      </c>
      <c r="E27" s="632"/>
      <c r="F27" s="629" t="s">
        <v>36</v>
      </c>
      <c r="G27" s="475">
        <v>12</v>
      </c>
      <c r="H27" s="730"/>
    </row>
    <row r="28" spans="2:8" ht="52.8">
      <c r="B28" s="269">
        <v>17</v>
      </c>
      <c r="C28" s="627"/>
      <c r="D28" s="631" t="s">
        <v>1439</v>
      </c>
      <c r="E28" s="632"/>
      <c r="F28" s="629" t="s">
        <v>36</v>
      </c>
      <c r="G28" s="475">
        <v>17</v>
      </c>
      <c r="H28" s="730"/>
    </row>
    <row r="29" spans="2:8" ht="66">
      <c r="B29" s="269">
        <v>18</v>
      </c>
      <c r="C29" s="627"/>
      <c r="D29" s="631" t="s">
        <v>1438</v>
      </c>
      <c r="E29" s="632"/>
      <c r="F29" s="629" t="s">
        <v>36</v>
      </c>
      <c r="G29" s="475">
        <v>25</v>
      </c>
      <c r="H29" s="730"/>
    </row>
    <row r="30" spans="2:8" ht="66">
      <c r="B30" s="269">
        <v>19</v>
      </c>
      <c r="C30" s="627"/>
      <c r="D30" s="631" t="s">
        <v>1437</v>
      </c>
      <c r="E30" s="632"/>
      <c r="F30" s="629" t="s">
        <v>36</v>
      </c>
      <c r="G30" s="475">
        <v>215</v>
      </c>
      <c r="H30" s="730"/>
    </row>
    <row r="31" spans="2:8" ht="52.8">
      <c r="B31" s="269">
        <v>20</v>
      </c>
      <c r="C31" s="627"/>
      <c r="D31" s="631" t="s">
        <v>1436</v>
      </c>
      <c r="E31" s="632"/>
      <c r="F31" s="629" t="s">
        <v>36</v>
      </c>
      <c r="G31" s="475">
        <v>16</v>
      </c>
      <c r="H31" s="730"/>
    </row>
    <row r="32" spans="2:8" ht="52.8">
      <c r="B32" s="269">
        <v>21</v>
      </c>
      <c r="C32" s="627"/>
      <c r="D32" s="631" t="s">
        <v>1435</v>
      </c>
      <c r="E32" s="632"/>
      <c r="F32" s="629" t="s">
        <v>36</v>
      </c>
      <c r="G32" s="475">
        <v>7</v>
      </c>
      <c r="H32" s="730"/>
    </row>
    <row r="33" spans="2:8" ht="52.8">
      <c r="B33" s="269">
        <v>22</v>
      </c>
      <c r="C33" s="627"/>
      <c r="D33" s="631" t="s">
        <v>1434</v>
      </c>
      <c r="E33" s="632"/>
      <c r="F33" s="629" t="s">
        <v>36</v>
      </c>
      <c r="G33" s="475">
        <v>4</v>
      </c>
      <c r="H33" s="730"/>
    </row>
    <row r="34" spans="2:8" ht="52.8">
      <c r="B34" s="269">
        <v>23</v>
      </c>
      <c r="C34" s="627"/>
      <c r="D34" s="631" t="s">
        <v>1433</v>
      </c>
      <c r="E34" s="632"/>
      <c r="F34" s="629" t="s">
        <v>36</v>
      </c>
      <c r="G34" s="475">
        <v>6</v>
      </c>
      <c r="H34" s="730"/>
    </row>
    <row r="35" spans="2:8" ht="66">
      <c r="B35" s="269">
        <v>24</v>
      </c>
      <c r="C35" s="627"/>
      <c r="D35" s="631" t="s">
        <v>1432</v>
      </c>
      <c r="E35" s="632"/>
      <c r="F35" s="629" t="s">
        <v>36</v>
      </c>
      <c r="G35" s="475">
        <v>3</v>
      </c>
      <c r="H35" s="730"/>
    </row>
    <row r="36" spans="2:8" ht="66">
      <c r="B36" s="269">
        <v>25</v>
      </c>
      <c r="C36" s="627"/>
      <c r="D36" s="631" t="s">
        <v>1431</v>
      </c>
      <c r="E36" s="632"/>
      <c r="F36" s="629" t="s">
        <v>36</v>
      </c>
      <c r="G36" s="475">
        <v>45</v>
      </c>
      <c r="H36" s="730"/>
    </row>
    <row r="37" spans="2:8" ht="52.8">
      <c r="B37" s="269">
        <v>26</v>
      </c>
      <c r="C37" s="627"/>
      <c r="D37" s="631" t="s">
        <v>1430</v>
      </c>
      <c r="E37" s="632"/>
      <c r="F37" s="629" t="s">
        <v>36</v>
      </c>
      <c r="G37" s="475">
        <v>4</v>
      </c>
      <c r="H37" s="730"/>
    </row>
    <row r="38" spans="2:8">
      <c r="B38" s="699" t="s">
        <v>1544</v>
      </c>
      <c r="C38" s="627"/>
      <c r="D38" s="633" t="s">
        <v>695</v>
      </c>
      <c r="E38" s="632"/>
      <c r="F38" s="333"/>
      <c r="G38" s="475"/>
      <c r="H38" s="730"/>
    </row>
    <row r="39" spans="2:8" ht="52.8">
      <c r="B39" s="269">
        <v>27</v>
      </c>
      <c r="C39" s="627"/>
      <c r="D39" s="631" t="s">
        <v>1429</v>
      </c>
      <c r="E39" s="629"/>
      <c r="F39" s="629" t="s">
        <v>36</v>
      </c>
      <c r="G39" s="475">
        <v>8</v>
      </c>
      <c r="H39" s="730"/>
    </row>
    <row r="40" spans="2:8" ht="66">
      <c r="B40" s="269">
        <v>28</v>
      </c>
      <c r="C40" s="627"/>
      <c r="D40" s="631" t="s">
        <v>1428</v>
      </c>
      <c r="E40" s="629"/>
      <c r="F40" s="629" t="s">
        <v>36</v>
      </c>
      <c r="G40" s="475">
        <v>7</v>
      </c>
      <c r="H40" s="730"/>
    </row>
    <row r="41" spans="2:8" ht="52.8">
      <c r="B41" s="269">
        <v>29</v>
      </c>
      <c r="C41" s="627"/>
      <c r="D41" s="631" t="s">
        <v>1427</v>
      </c>
      <c r="E41" s="629"/>
      <c r="F41" s="629" t="s">
        <v>36</v>
      </c>
      <c r="G41" s="475">
        <v>36</v>
      </c>
      <c r="H41" s="730"/>
    </row>
    <row r="42" spans="2:8" ht="39.6">
      <c r="B42" s="269">
        <v>30</v>
      </c>
      <c r="C42" s="627"/>
      <c r="D42" s="631" t="s">
        <v>1426</v>
      </c>
      <c r="E42" s="629"/>
      <c r="F42" s="629" t="s">
        <v>36</v>
      </c>
      <c r="G42" s="475">
        <v>2</v>
      </c>
      <c r="H42" s="730"/>
    </row>
    <row r="43" spans="2:8" ht="52.8">
      <c r="B43" s="269">
        <v>31</v>
      </c>
      <c r="C43" s="627"/>
      <c r="D43" s="631" t="s">
        <v>1425</v>
      </c>
      <c r="E43" s="629"/>
      <c r="F43" s="629" t="s">
        <v>36</v>
      </c>
      <c r="G43" s="475">
        <v>1</v>
      </c>
      <c r="H43" s="730"/>
    </row>
    <row r="44" spans="2:8" ht="39.6">
      <c r="B44" s="269">
        <v>32</v>
      </c>
      <c r="C44" s="627"/>
      <c r="D44" s="631" t="s">
        <v>1424</v>
      </c>
      <c r="E44" s="629"/>
      <c r="F44" s="629" t="s">
        <v>36</v>
      </c>
      <c r="G44" s="475">
        <v>15</v>
      </c>
      <c r="H44" s="730"/>
    </row>
    <row r="45" spans="2:8" ht="52.8">
      <c r="B45" s="269">
        <v>33</v>
      </c>
      <c r="C45" s="627"/>
      <c r="D45" s="630" t="s">
        <v>696</v>
      </c>
      <c r="E45" s="333"/>
      <c r="F45" s="629" t="s">
        <v>36</v>
      </c>
      <c r="G45" s="475">
        <v>1</v>
      </c>
      <c r="H45" s="730"/>
    </row>
    <row r="46" spans="2:8">
      <c r="B46" s="699" t="s">
        <v>1545</v>
      </c>
      <c r="C46" s="627"/>
      <c r="D46" s="633" t="s">
        <v>204</v>
      </c>
      <c r="E46" s="629"/>
      <c r="F46" s="333"/>
      <c r="G46" s="475"/>
      <c r="H46" s="730"/>
    </row>
    <row r="47" spans="2:8" ht="52.8">
      <c r="B47" s="269">
        <v>34</v>
      </c>
      <c r="C47" s="627"/>
      <c r="D47" s="634" t="s">
        <v>1423</v>
      </c>
      <c r="E47" s="635"/>
      <c r="F47" s="629" t="s">
        <v>36</v>
      </c>
      <c r="G47" s="476">
        <v>4</v>
      </c>
      <c r="H47" s="731"/>
    </row>
    <row r="48" spans="2:8" ht="48.75" customHeight="1">
      <c r="B48" s="269">
        <v>35</v>
      </c>
      <c r="C48" s="627"/>
      <c r="D48" s="634" t="s">
        <v>1422</v>
      </c>
      <c r="E48" s="635"/>
      <c r="F48" s="629" t="s">
        <v>36</v>
      </c>
      <c r="G48" s="693">
        <v>7</v>
      </c>
      <c r="H48" s="731"/>
    </row>
    <row r="49" spans="2:8" ht="52.8">
      <c r="B49" s="269">
        <v>36</v>
      </c>
      <c r="C49" s="627"/>
      <c r="D49" s="634" t="s">
        <v>1421</v>
      </c>
      <c r="E49" s="635"/>
      <c r="F49" s="629" t="s">
        <v>36</v>
      </c>
      <c r="G49" s="476">
        <v>10</v>
      </c>
      <c r="H49" s="731"/>
    </row>
    <row r="50" spans="2:8" ht="66">
      <c r="B50" s="269">
        <v>37</v>
      </c>
      <c r="C50" s="627"/>
      <c r="D50" s="634" t="s">
        <v>1419</v>
      </c>
      <c r="E50" s="635"/>
      <c r="F50" s="629" t="s">
        <v>36</v>
      </c>
      <c r="G50" s="476">
        <v>5</v>
      </c>
      <c r="H50" s="731"/>
    </row>
    <row r="51" spans="2:8" ht="66">
      <c r="B51" s="269">
        <v>38</v>
      </c>
      <c r="C51" s="627"/>
      <c r="D51" s="634" t="s">
        <v>1420</v>
      </c>
      <c r="E51" s="635"/>
      <c r="F51" s="629" t="s">
        <v>36</v>
      </c>
      <c r="G51" s="476">
        <v>6</v>
      </c>
      <c r="H51" s="731"/>
    </row>
    <row r="52" spans="2:8">
      <c r="B52" s="699" t="s">
        <v>1541</v>
      </c>
      <c r="C52" s="627"/>
      <c r="D52" s="636" t="s">
        <v>205</v>
      </c>
      <c r="E52" s="637"/>
      <c r="F52" s="333"/>
      <c r="G52" s="579"/>
      <c r="H52" s="698"/>
    </row>
    <row r="53" spans="2:8">
      <c r="B53" s="269">
        <v>39</v>
      </c>
      <c r="C53" s="627"/>
      <c r="D53" s="630" t="s">
        <v>206</v>
      </c>
      <c r="E53" s="638" t="s">
        <v>1452</v>
      </c>
      <c r="F53" s="629" t="s">
        <v>36</v>
      </c>
      <c r="G53" s="477">
        <v>4</v>
      </c>
      <c r="H53" s="729"/>
    </row>
    <row r="54" spans="2:8">
      <c r="B54" s="269">
        <v>40</v>
      </c>
      <c r="C54" s="627"/>
      <c r="D54" s="630" t="s">
        <v>207</v>
      </c>
      <c r="E54" s="629" t="s">
        <v>1450</v>
      </c>
      <c r="F54" s="629" t="s">
        <v>36</v>
      </c>
      <c r="G54" s="477">
        <v>4</v>
      </c>
      <c r="H54" s="729"/>
    </row>
    <row r="55" spans="2:8">
      <c r="B55" s="269">
        <v>41</v>
      </c>
      <c r="C55" s="627"/>
      <c r="D55" s="630" t="s">
        <v>208</v>
      </c>
      <c r="E55" s="629" t="s">
        <v>1452</v>
      </c>
      <c r="F55" s="629" t="s">
        <v>36</v>
      </c>
      <c r="G55" s="477">
        <v>3</v>
      </c>
      <c r="H55" s="729"/>
    </row>
    <row r="56" spans="2:8">
      <c r="B56" s="269">
        <v>42</v>
      </c>
      <c r="C56" s="627"/>
      <c r="D56" s="630" t="s">
        <v>209</v>
      </c>
      <c r="E56" s="629" t="s">
        <v>1540</v>
      </c>
      <c r="F56" s="629" t="s">
        <v>36</v>
      </c>
      <c r="G56" s="477">
        <v>3</v>
      </c>
      <c r="H56" s="729"/>
    </row>
    <row r="57" spans="2:8">
      <c r="B57" s="269">
        <v>43</v>
      </c>
      <c r="C57" s="627"/>
      <c r="D57" s="630" t="s">
        <v>210</v>
      </c>
      <c r="E57" s="629" t="s">
        <v>1450</v>
      </c>
      <c r="F57" s="629" t="s">
        <v>36</v>
      </c>
      <c r="G57" s="477">
        <v>4</v>
      </c>
      <c r="H57" s="729"/>
    </row>
    <row r="58" spans="2:8" ht="26.4">
      <c r="B58" s="269">
        <v>44</v>
      </c>
      <c r="C58" s="627"/>
      <c r="D58" s="631" t="s">
        <v>1445</v>
      </c>
      <c r="E58" s="629" t="s">
        <v>1535</v>
      </c>
      <c r="F58" s="629" t="s">
        <v>36</v>
      </c>
      <c r="G58" s="475">
        <v>3</v>
      </c>
      <c r="H58" s="730"/>
    </row>
    <row r="59" spans="2:8" ht="26.4">
      <c r="B59" s="269">
        <v>45</v>
      </c>
      <c r="C59" s="627"/>
      <c r="D59" s="631" t="s">
        <v>1444</v>
      </c>
      <c r="E59" s="629" t="s">
        <v>1539</v>
      </c>
      <c r="F59" s="629" t="s">
        <v>36</v>
      </c>
      <c r="G59" s="475">
        <v>6</v>
      </c>
      <c r="H59" s="730"/>
    </row>
    <row r="60" spans="2:8" ht="26.4">
      <c r="B60" s="269">
        <v>46</v>
      </c>
      <c r="C60" s="627"/>
      <c r="D60" s="631" t="s">
        <v>1443</v>
      </c>
      <c r="E60" s="629" t="s">
        <v>1536</v>
      </c>
      <c r="F60" s="629" t="s">
        <v>36</v>
      </c>
      <c r="G60" s="475">
        <v>9</v>
      </c>
      <c r="H60" s="730"/>
    </row>
    <row r="61" spans="2:8" ht="39.6">
      <c r="B61" s="269">
        <v>47</v>
      </c>
      <c r="C61" s="627"/>
      <c r="D61" s="630" t="s">
        <v>1446</v>
      </c>
      <c r="E61" s="333" t="s">
        <v>1538</v>
      </c>
      <c r="F61" s="333" t="s">
        <v>36</v>
      </c>
      <c r="G61" s="483">
        <v>9</v>
      </c>
      <c r="H61" s="730"/>
    </row>
    <row r="62" spans="2:8">
      <c r="B62" s="269">
        <v>48</v>
      </c>
      <c r="C62" s="627"/>
      <c r="D62" s="630" t="s">
        <v>211</v>
      </c>
      <c r="E62" s="333" t="s">
        <v>1537</v>
      </c>
      <c r="F62" s="333" t="s">
        <v>36</v>
      </c>
      <c r="G62" s="863">
        <v>1</v>
      </c>
      <c r="H62" s="732"/>
    </row>
    <row r="63" spans="2:8">
      <c r="B63" s="269">
        <v>49</v>
      </c>
      <c r="C63" s="627"/>
      <c r="D63" s="630" t="s">
        <v>212</v>
      </c>
      <c r="E63" s="333"/>
      <c r="F63" s="333" t="s">
        <v>22</v>
      </c>
      <c r="G63" s="863">
        <v>82</v>
      </c>
      <c r="H63" s="732"/>
    </row>
    <row r="64" spans="2:8">
      <c r="B64" s="699" t="s">
        <v>1542</v>
      </c>
      <c r="C64" s="627"/>
      <c r="D64" s="628" t="s">
        <v>213</v>
      </c>
      <c r="E64" s="333"/>
      <c r="F64" s="218"/>
      <c r="G64" s="863"/>
      <c r="H64" s="732"/>
    </row>
    <row r="65" spans="2:8" ht="26.4">
      <c r="B65" s="269">
        <v>50</v>
      </c>
      <c r="C65" s="627"/>
      <c r="D65" s="630" t="s">
        <v>214</v>
      </c>
      <c r="E65" s="333" t="s">
        <v>1447</v>
      </c>
      <c r="F65" s="218" t="s">
        <v>16</v>
      </c>
      <c r="G65" s="485">
        <v>80</v>
      </c>
      <c r="H65" s="732"/>
    </row>
    <row r="66" spans="2:8" ht="26.4">
      <c r="B66" s="269">
        <v>51</v>
      </c>
      <c r="C66" s="627"/>
      <c r="D66" s="630" t="s">
        <v>215</v>
      </c>
      <c r="E66" s="333" t="s">
        <v>1447</v>
      </c>
      <c r="F66" s="218" t="s">
        <v>16</v>
      </c>
      <c r="G66" s="485">
        <v>215</v>
      </c>
      <c r="H66" s="732"/>
    </row>
    <row r="67" spans="2:8" ht="26.4">
      <c r="B67" s="269">
        <v>52</v>
      </c>
      <c r="C67" s="627"/>
      <c r="D67" s="630" t="s">
        <v>216</v>
      </c>
      <c r="E67" s="333" t="s">
        <v>1447</v>
      </c>
      <c r="F67" s="218" t="s">
        <v>16</v>
      </c>
      <c r="G67" s="863">
        <v>600</v>
      </c>
      <c r="H67" s="732"/>
    </row>
    <row r="68" spans="2:8" ht="26.4">
      <c r="B68" s="269">
        <v>53</v>
      </c>
      <c r="C68" s="627"/>
      <c r="D68" s="630" t="s">
        <v>217</v>
      </c>
      <c r="E68" s="333" t="s">
        <v>1447</v>
      </c>
      <c r="F68" s="218" t="s">
        <v>16</v>
      </c>
      <c r="G68" s="863">
        <v>200</v>
      </c>
      <c r="H68" s="732"/>
    </row>
    <row r="69" spans="2:8" ht="26.4">
      <c r="B69" s="269">
        <v>54</v>
      </c>
      <c r="C69" s="627"/>
      <c r="D69" s="289" t="s">
        <v>1402</v>
      </c>
      <c r="E69" s="333" t="s">
        <v>1447</v>
      </c>
      <c r="F69" s="218" t="s">
        <v>16</v>
      </c>
      <c r="G69" s="485">
        <v>660</v>
      </c>
      <c r="H69" s="732"/>
    </row>
    <row r="70" spans="2:8" ht="26.4">
      <c r="B70" s="269">
        <v>55</v>
      </c>
      <c r="C70" s="627"/>
      <c r="D70" s="630" t="s">
        <v>218</v>
      </c>
      <c r="E70" s="333" t="s">
        <v>1448</v>
      </c>
      <c r="F70" s="218" t="s">
        <v>16</v>
      </c>
      <c r="G70" s="863">
        <v>2100</v>
      </c>
      <c r="H70" s="732"/>
    </row>
    <row r="71" spans="2:8" ht="26.4">
      <c r="B71" s="269">
        <v>56</v>
      </c>
      <c r="C71" s="627"/>
      <c r="D71" s="630" t="s">
        <v>219</v>
      </c>
      <c r="E71" s="333" t="s">
        <v>1448</v>
      </c>
      <c r="F71" s="218" t="s">
        <v>16</v>
      </c>
      <c r="G71" s="863">
        <v>1600</v>
      </c>
      <c r="H71" s="732"/>
    </row>
    <row r="72" spans="2:8" ht="26.4">
      <c r="B72" s="269">
        <v>57</v>
      </c>
      <c r="C72" s="627"/>
      <c r="D72" s="630" t="s">
        <v>220</v>
      </c>
      <c r="E72" s="333" t="s">
        <v>1448</v>
      </c>
      <c r="F72" s="218" t="s">
        <v>16</v>
      </c>
      <c r="G72" s="863">
        <v>800</v>
      </c>
      <c r="H72" s="732"/>
    </row>
    <row r="73" spans="2:8" ht="26.4">
      <c r="B73" s="269">
        <v>58</v>
      </c>
      <c r="C73" s="627"/>
      <c r="D73" s="630" t="s">
        <v>221</v>
      </c>
      <c r="E73" s="333" t="s">
        <v>1448</v>
      </c>
      <c r="F73" s="218" t="s">
        <v>16</v>
      </c>
      <c r="G73" s="863">
        <v>2600</v>
      </c>
      <c r="H73" s="732"/>
    </row>
    <row r="74" spans="2:8" ht="26.4">
      <c r="B74" s="269">
        <v>59</v>
      </c>
      <c r="C74" s="627"/>
      <c r="D74" s="630" t="s">
        <v>1123</v>
      </c>
      <c r="E74" s="333" t="s">
        <v>1447</v>
      </c>
      <c r="F74" s="218" t="s">
        <v>16</v>
      </c>
      <c r="G74" s="485">
        <v>115</v>
      </c>
      <c r="H74" s="732"/>
    </row>
    <row r="75" spans="2:8" ht="26.4">
      <c r="B75" s="269">
        <v>60</v>
      </c>
      <c r="C75" s="689"/>
      <c r="D75" s="289" t="s">
        <v>1403</v>
      </c>
      <c r="E75" s="290" t="s">
        <v>1447</v>
      </c>
      <c r="F75" s="216" t="s">
        <v>16</v>
      </c>
      <c r="G75" s="485">
        <v>10</v>
      </c>
      <c r="H75" s="732"/>
    </row>
    <row r="76" spans="2:8" ht="26.4">
      <c r="B76" s="269">
        <v>61</v>
      </c>
      <c r="C76" s="689"/>
      <c r="D76" s="289" t="s">
        <v>1404</v>
      </c>
      <c r="E76" s="290" t="s">
        <v>1447</v>
      </c>
      <c r="F76" s="216" t="s">
        <v>16</v>
      </c>
      <c r="G76" s="485">
        <v>20</v>
      </c>
      <c r="H76" s="732"/>
    </row>
    <row r="77" spans="2:8" ht="26.4">
      <c r="B77" s="269">
        <v>62</v>
      </c>
      <c r="C77" s="627"/>
      <c r="D77" s="630" t="s">
        <v>1124</v>
      </c>
      <c r="E77" s="333" t="s">
        <v>1447</v>
      </c>
      <c r="F77" s="218" t="s">
        <v>16</v>
      </c>
      <c r="G77" s="863">
        <v>1200</v>
      </c>
      <c r="H77" s="732"/>
    </row>
    <row r="78" spans="2:8" ht="26.4">
      <c r="B78" s="269">
        <v>63</v>
      </c>
      <c r="C78" s="689"/>
      <c r="D78" s="289" t="s">
        <v>222</v>
      </c>
      <c r="E78" s="290" t="s">
        <v>1447</v>
      </c>
      <c r="F78" s="216" t="s">
        <v>16</v>
      </c>
      <c r="G78" s="485">
        <v>600</v>
      </c>
      <c r="H78" s="732"/>
    </row>
    <row r="79" spans="2:8" ht="26.4">
      <c r="B79" s="269">
        <v>64</v>
      </c>
      <c r="C79" s="627"/>
      <c r="D79" s="630" t="s">
        <v>223</v>
      </c>
      <c r="E79" s="629" t="s">
        <v>1449</v>
      </c>
      <c r="F79" s="638" t="s">
        <v>16</v>
      </c>
      <c r="G79" s="478">
        <v>60</v>
      </c>
      <c r="H79" s="732"/>
    </row>
    <row r="80" spans="2:8" ht="26.4">
      <c r="B80" s="269">
        <v>65</v>
      </c>
      <c r="C80" s="627"/>
      <c r="D80" s="630" t="s">
        <v>224</v>
      </c>
      <c r="E80" s="629" t="s">
        <v>1449</v>
      </c>
      <c r="F80" s="638" t="s">
        <v>16</v>
      </c>
      <c r="G80" s="478">
        <v>60</v>
      </c>
      <c r="H80" s="732"/>
    </row>
    <row r="81" spans="2:8" ht="26.4">
      <c r="B81" s="269">
        <v>66</v>
      </c>
      <c r="C81" s="627"/>
      <c r="D81" s="630" t="s">
        <v>225</v>
      </c>
      <c r="E81" s="333" t="s">
        <v>1449</v>
      </c>
      <c r="F81" s="218" t="s">
        <v>16</v>
      </c>
      <c r="G81" s="485">
        <v>600</v>
      </c>
      <c r="H81" s="732"/>
    </row>
    <row r="82" spans="2:8" ht="26.4">
      <c r="B82" s="269">
        <v>67</v>
      </c>
      <c r="C82" s="627"/>
      <c r="D82" s="630" t="s">
        <v>226</v>
      </c>
      <c r="E82" s="333" t="s">
        <v>1449</v>
      </c>
      <c r="F82" s="218" t="s">
        <v>16</v>
      </c>
      <c r="G82" s="863">
        <v>500</v>
      </c>
      <c r="H82" s="732"/>
    </row>
    <row r="83" spans="2:8" ht="26.4">
      <c r="B83" s="269">
        <v>68</v>
      </c>
      <c r="C83" s="627"/>
      <c r="D83" s="630" t="s">
        <v>227</v>
      </c>
      <c r="E83" s="333" t="s">
        <v>1449</v>
      </c>
      <c r="F83" s="218" t="s">
        <v>16</v>
      </c>
      <c r="G83" s="863">
        <v>600</v>
      </c>
      <c r="H83" s="732"/>
    </row>
    <row r="84" spans="2:8" ht="26.4">
      <c r="B84" s="269">
        <v>69</v>
      </c>
      <c r="C84" s="627"/>
      <c r="D84" s="630" t="s">
        <v>228</v>
      </c>
      <c r="E84" s="333" t="s">
        <v>1451</v>
      </c>
      <c r="F84" s="333" t="s">
        <v>36</v>
      </c>
      <c r="G84" s="485">
        <v>1</v>
      </c>
      <c r="H84" s="732"/>
    </row>
    <row r="85" spans="2:8">
      <c r="B85" s="699" t="s">
        <v>1546</v>
      </c>
      <c r="C85" s="627"/>
      <c r="D85" s="628" t="s">
        <v>229</v>
      </c>
      <c r="E85" s="333"/>
      <c r="F85" s="218"/>
      <c r="G85" s="863"/>
      <c r="H85" s="732"/>
    </row>
    <row r="86" spans="2:8">
      <c r="B86" s="269">
        <v>70</v>
      </c>
      <c r="C86" s="627"/>
      <c r="D86" s="630" t="s">
        <v>230</v>
      </c>
      <c r="E86" s="333" t="s">
        <v>1450</v>
      </c>
      <c r="F86" s="333" t="s">
        <v>36</v>
      </c>
      <c r="G86" s="863">
        <v>7</v>
      </c>
      <c r="H86" s="732"/>
    </row>
    <row r="87" spans="2:8" ht="26.4">
      <c r="B87" s="269">
        <v>71</v>
      </c>
      <c r="C87" s="627"/>
      <c r="D87" s="630" t="s">
        <v>231</v>
      </c>
      <c r="E87" s="333" t="s">
        <v>1450</v>
      </c>
      <c r="F87" s="333" t="s">
        <v>36</v>
      </c>
      <c r="G87" s="863">
        <v>20</v>
      </c>
      <c r="H87" s="732"/>
    </row>
    <row r="88" spans="2:8" ht="26.4">
      <c r="B88" s="269">
        <v>72</v>
      </c>
      <c r="C88" s="627"/>
      <c r="D88" s="630" t="s">
        <v>232</v>
      </c>
      <c r="E88" s="333" t="s">
        <v>1450</v>
      </c>
      <c r="F88" s="333" t="s">
        <v>36</v>
      </c>
      <c r="G88" s="863">
        <v>1</v>
      </c>
      <c r="H88" s="732"/>
    </row>
    <row r="89" spans="2:8">
      <c r="B89" s="269">
        <v>73</v>
      </c>
      <c r="C89" s="627"/>
      <c r="D89" s="630" t="s">
        <v>233</v>
      </c>
      <c r="E89" s="333" t="s">
        <v>1450</v>
      </c>
      <c r="F89" s="333" t="s">
        <v>36</v>
      </c>
      <c r="G89" s="863">
        <v>21</v>
      </c>
      <c r="H89" s="732"/>
    </row>
    <row r="90" spans="2:8" ht="26.4">
      <c r="B90" s="269">
        <v>74</v>
      </c>
      <c r="C90" s="627"/>
      <c r="D90" s="630" t="s">
        <v>234</v>
      </c>
      <c r="E90" s="333" t="s">
        <v>1450</v>
      </c>
      <c r="F90" s="333" t="s">
        <v>36</v>
      </c>
      <c r="G90" s="863">
        <v>10</v>
      </c>
      <c r="H90" s="732"/>
    </row>
    <row r="91" spans="2:8">
      <c r="B91" s="692">
        <v>75</v>
      </c>
      <c r="C91" s="689"/>
      <c r="D91" s="289" t="s">
        <v>1405</v>
      </c>
      <c r="E91" s="290" t="s">
        <v>1450</v>
      </c>
      <c r="F91" s="290" t="s">
        <v>36</v>
      </c>
      <c r="G91" s="485">
        <v>1</v>
      </c>
      <c r="H91" s="732"/>
    </row>
    <row r="92" spans="2:8" ht="26.4">
      <c r="B92" s="269">
        <v>76</v>
      </c>
      <c r="C92" s="627"/>
      <c r="D92" s="630" t="s">
        <v>235</v>
      </c>
      <c r="E92" s="333" t="s">
        <v>1452</v>
      </c>
      <c r="F92" s="333" t="s">
        <v>36</v>
      </c>
      <c r="G92" s="485">
        <v>2</v>
      </c>
      <c r="H92" s="732"/>
    </row>
    <row r="93" spans="2:8">
      <c r="B93" s="269">
        <v>77</v>
      </c>
      <c r="C93" s="627"/>
      <c r="D93" s="630" t="s">
        <v>236</v>
      </c>
      <c r="E93" s="333" t="s">
        <v>1453</v>
      </c>
      <c r="F93" s="333" t="s">
        <v>36</v>
      </c>
      <c r="G93" s="863">
        <v>5</v>
      </c>
      <c r="H93" s="732"/>
    </row>
    <row r="94" spans="2:8" ht="26.4">
      <c r="B94" s="269">
        <v>78</v>
      </c>
      <c r="C94" s="627"/>
      <c r="D94" s="630" t="s">
        <v>1125</v>
      </c>
      <c r="E94" s="333" t="s">
        <v>1126</v>
      </c>
      <c r="F94" s="333" t="s">
        <v>36</v>
      </c>
      <c r="G94" s="863">
        <v>13</v>
      </c>
      <c r="H94" s="732"/>
    </row>
    <row r="95" spans="2:8">
      <c r="B95" s="269">
        <v>79</v>
      </c>
      <c r="C95" s="627"/>
      <c r="D95" s="630" t="s">
        <v>237</v>
      </c>
      <c r="E95" s="333"/>
      <c r="F95" s="333" t="s">
        <v>22</v>
      </c>
      <c r="G95" s="485">
        <v>5</v>
      </c>
      <c r="H95" s="732"/>
    </row>
    <row r="96" spans="2:8">
      <c r="B96" s="269">
        <v>80</v>
      </c>
      <c r="C96" s="627"/>
      <c r="D96" s="630" t="s">
        <v>238</v>
      </c>
      <c r="E96" s="333"/>
      <c r="F96" s="333" t="s">
        <v>22</v>
      </c>
      <c r="G96" s="485">
        <v>19</v>
      </c>
      <c r="H96" s="732"/>
    </row>
    <row r="97" spans="1:254">
      <c r="B97" s="269">
        <v>81</v>
      </c>
      <c r="C97" s="627"/>
      <c r="D97" s="630" t="s">
        <v>239</v>
      </c>
      <c r="E97" s="629"/>
      <c r="F97" s="629" t="s">
        <v>36</v>
      </c>
      <c r="G97" s="478">
        <v>7</v>
      </c>
      <c r="H97" s="732"/>
    </row>
    <row r="98" spans="1:254">
      <c r="B98" s="269">
        <v>82</v>
      </c>
      <c r="C98" s="627"/>
      <c r="D98" s="630" t="s">
        <v>240</v>
      </c>
      <c r="E98" s="629"/>
      <c r="F98" s="333" t="s">
        <v>22</v>
      </c>
      <c r="G98" s="478">
        <v>25</v>
      </c>
      <c r="H98" s="732"/>
    </row>
    <row r="99" spans="1:254">
      <c r="B99" s="269">
        <v>83</v>
      </c>
      <c r="C99" s="627"/>
      <c r="D99" s="630" t="s">
        <v>1127</v>
      </c>
      <c r="E99" s="629"/>
      <c r="F99" s="629" t="s">
        <v>36</v>
      </c>
      <c r="G99" s="478">
        <v>1</v>
      </c>
      <c r="H99" s="732"/>
    </row>
    <row r="100" spans="1:254">
      <c r="B100" s="269">
        <v>84</v>
      </c>
      <c r="C100" s="627"/>
      <c r="D100" s="630" t="s">
        <v>241</v>
      </c>
      <c r="E100" s="629" t="s">
        <v>1450</v>
      </c>
      <c r="F100" s="629" t="s">
        <v>36</v>
      </c>
      <c r="G100" s="478">
        <v>1</v>
      </c>
      <c r="H100" s="732"/>
    </row>
    <row r="101" spans="1:254">
      <c r="B101" s="699" t="s">
        <v>1547</v>
      </c>
      <c r="C101" s="627"/>
      <c r="D101" s="628" t="s">
        <v>242</v>
      </c>
      <c r="E101" s="629"/>
      <c r="F101" s="638"/>
      <c r="G101" s="478"/>
      <c r="H101" s="732"/>
    </row>
    <row r="102" spans="1:254">
      <c r="B102" s="269">
        <v>85</v>
      </c>
      <c r="C102" s="627"/>
      <c r="D102" s="639" t="s">
        <v>1128</v>
      </c>
      <c r="E102" s="629" t="s">
        <v>1454</v>
      </c>
      <c r="F102" s="638" t="s">
        <v>16</v>
      </c>
      <c r="G102" s="478">
        <v>6</v>
      </c>
      <c r="H102" s="732"/>
    </row>
    <row r="103" spans="1:254">
      <c r="B103" s="269">
        <v>86</v>
      </c>
      <c r="C103" s="627"/>
      <c r="D103" s="639" t="s">
        <v>1130</v>
      </c>
      <c r="E103" s="629" t="s">
        <v>1454</v>
      </c>
      <c r="F103" s="638" t="s">
        <v>16</v>
      </c>
      <c r="G103" s="478">
        <v>240</v>
      </c>
      <c r="H103" s="732"/>
    </row>
    <row r="104" spans="1:254">
      <c r="B104" s="269">
        <v>87</v>
      </c>
      <c r="C104" s="627"/>
      <c r="D104" s="639" t="s">
        <v>1131</v>
      </c>
      <c r="E104" s="629" t="s">
        <v>1454</v>
      </c>
      <c r="F104" s="638" t="s">
        <v>16</v>
      </c>
      <c r="G104" s="478">
        <v>50</v>
      </c>
      <c r="H104" s="732"/>
    </row>
    <row r="105" spans="1:254">
      <c r="B105" s="269">
        <v>88</v>
      </c>
      <c r="C105" s="627"/>
      <c r="D105" s="639" t="s">
        <v>1132</v>
      </c>
      <c r="E105" s="629" t="s">
        <v>1454</v>
      </c>
      <c r="F105" s="638" t="s">
        <v>16</v>
      </c>
      <c r="G105" s="478">
        <v>50</v>
      </c>
      <c r="H105" s="732"/>
    </row>
    <row r="106" spans="1:254">
      <c r="B106" s="269">
        <v>89</v>
      </c>
      <c r="C106" s="627"/>
      <c r="D106" s="864" t="s">
        <v>1133</v>
      </c>
      <c r="E106" s="333" t="s">
        <v>1454</v>
      </c>
      <c r="F106" s="218" t="s">
        <v>16</v>
      </c>
      <c r="G106" s="485">
        <v>17</v>
      </c>
      <c r="H106" s="732"/>
    </row>
    <row r="107" spans="1:254">
      <c r="B107" s="269">
        <v>90</v>
      </c>
      <c r="C107" s="627"/>
      <c r="D107" s="864" t="s">
        <v>1134</v>
      </c>
      <c r="E107" s="333" t="s">
        <v>1454</v>
      </c>
      <c r="F107" s="218" t="s">
        <v>16</v>
      </c>
      <c r="G107" s="485">
        <v>15</v>
      </c>
      <c r="H107" s="732"/>
    </row>
    <row r="108" spans="1:254" ht="27.75" customHeight="1">
      <c r="B108" s="269">
        <v>91</v>
      </c>
      <c r="C108" s="627"/>
      <c r="D108" s="864" t="s">
        <v>1135</v>
      </c>
      <c r="E108" s="333" t="s">
        <v>1455</v>
      </c>
      <c r="F108" s="218" t="s">
        <v>16</v>
      </c>
      <c r="G108" s="863">
        <v>1290</v>
      </c>
      <c r="H108" s="732"/>
    </row>
    <row r="109" spans="1:254">
      <c r="B109" s="269">
        <v>92</v>
      </c>
      <c r="C109" s="627"/>
      <c r="D109" s="217" t="s">
        <v>1381</v>
      </c>
      <c r="E109" s="333" t="s">
        <v>1454</v>
      </c>
      <c r="F109" s="218" t="s">
        <v>16</v>
      </c>
      <c r="G109" s="863">
        <v>580</v>
      </c>
      <c r="H109" s="732"/>
    </row>
    <row r="110" spans="1:254" ht="26.4">
      <c r="B110" s="269">
        <v>93</v>
      </c>
      <c r="C110" s="627"/>
      <c r="D110" s="864" t="s">
        <v>243</v>
      </c>
      <c r="E110" s="333" t="s">
        <v>1454</v>
      </c>
      <c r="F110" s="333" t="s">
        <v>36</v>
      </c>
      <c r="G110" s="863">
        <v>20</v>
      </c>
      <c r="H110" s="732"/>
    </row>
    <row r="111" spans="1:254">
      <c r="B111" s="574">
        <v>94</v>
      </c>
      <c r="C111" s="568"/>
      <c r="D111" s="865" t="s">
        <v>244</v>
      </c>
      <c r="E111" s="866" t="s">
        <v>1456</v>
      </c>
      <c r="F111" s="867" t="s">
        <v>16</v>
      </c>
      <c r="G111" s="868">
        <v>60</v>
      </c>
      <c r="H111" s="732"/>
    </row>
    <row r="112" spans="1:254" s="680" customFormat="1" ht="18" customHeight="1">
      <c r="A112" s="681"/>
      <c r="B112" s="269">
        <v>95</v>
      </c>
      <c r="C112" s="686" t="s">
        <v>1129</v>
      </c>
      <c r="D112" s="869" t="s">
        <v>1406</v>
      </c>
      <c r="E112" s="866" t="s">
        <v>1454</v>
      </c>
      <c r="F112" s="870" t="s">
        <v>1407</v>
      </c>
      <c r="G112" s="871">
        <v>5</v>
      </c>
      <c r="H112" s="732"/>
      <c r="P112" s="679"/>
      <c r="Q112" s="679"/>
      <c r="R112" s="679"/>
      <c r="S112" s="679"/>
      <c r="T112" s="679"/>
      <c r="U112" s="679"/>
      <c r="V112" s="679"/>
      <c r="W112" s="679"/>
      <c r="X112" s="679"/>
      <c r="Y112" s="679"/>
      <c r="Z112" s="679"/>
      <c r="AA112" s="679"/>
      <c r="AB112" s="679"/>
      <c r="AC112" s="679"/>
      <c r="AD112" s="679"/>
      <c r="AE112" s="679"/>
      <c r="AF112" s="679"/>
      <c r="AG112" s="679"/>
      <c r="AH112" s="679"/>
      <c r="AI112" s="679"/>
      <c r="AJ112" s="679"/>
      <c r="AK112" s="679"/>
      <c r="AL112" s="679"/>
      <c r="AM112" s="679"/>
      <c r="AN112" s="679"/>
      <c r="AO112" s="679"/>
      <c r="AP112" s="679"/>
      <c r="AQ112" s="679"/>
      <c r="AR112" s="679"/>
      <c r="AS112" s="679"/>
      <c r="AT112" s="679"/>
      <c r="AU112" s="679"/>
      <c r="AV112" s="679"/>
      <c r="AW112" s="679"/>
      <c r="AX112" s="679"/>
      <c r="AY112" s="679"/>
      <c r="AZ112" s="679"/>
      <c r="BA112" s="679"/>
      <c r="BB112" s="679"/>
      <c r="BC112" s="679"/>
      <c r="BD112" s="679"/>
      <c r="BE112" s="679"/>
      <c r="BF112" s="679"/>
      <c r="BG112" s="679"/>
      <c r="BH112" s="679"/>
      <c r="BI112" s="679"/>
      <c r="BJ112" s="679"/>
      <c r="BK112" s="679"/>
      <c r="BL112" s="679"/>
      <c r="BM112" s="679"/>
      <c r="BN112" s="679"/>
      <c r="BO112" s="679"/>
      <c r="BP112" s="679"/>
      <c r="BQ112" s="679"/>
      <c r="BR112" s="679"/>
      <c r="BS112" s="679"/>
      <c r="BT112" s="679"/>
      <c r="BU112" s="679"/>
      <c r="BV112" s="679"/>
      <c r="BW112" s="679"/>
      <c r="BX112" s="679"/>
      <c r="BY112" s="679"/>
      <c r="BZ112" s="679"/>
      <c r="CA112" s="679"/>
      <c r="CB112" s="679"/>
      <c r="CC112" s="679"/>
      <c r="CD112" s="679"/>
      <c r="CE112" s="679"/>
      <c r="CF112" s="679"/>
      <c r="CG112" s="679"/>
      <c r="CH112" s="679"/>
      <c r="CI112" s="679"/>
      <c r="CJ112" s="679"/>
      <c r="CK112" s="679"/>
      <c r="CL112" s="679"/>
      <c r="CM112" s="679"/>
      <c r="CN112" s="679"/>
      <c r="CO112" s="679"/>
      <c r="CP112" s="679"/>
      <c r="CQ112" s="679"/>
      <c r="CR112" s="679"/>
      <c r="CS112" s="679"/>
      <c r="CT112" s="679"/>
      <c r="CU112" s="679"/>
      <c r="CV112" s="679"/>
      <c r="CW112" s="679"/>
      <c r="CX112" s="679"/>
      <c r="CY112" s="679"/>
      <c r="CZ112" s="679"/>
      <c r="DA112" s="679"/>
      <c r="DB112" s="679"/>
      <c r="DC112" s="679"/>
      <c r="DD112" s="679"/>
      <c r="DE112" s="679"/>
      <c r="DF112" s="679"/>
      <c r="DG112" s="679"/>
      <c r="DH112" s="679"/>
      <c r="DI112" s="679"/>
      <c r="DJ112" s="679"/>
      <c r="DK112" s="679"/>
      <c r="DL112" s="679"/>
      <c r="DM112" s="679"/>
      <c r="DN112" s="679"/>
      <c r="DO112" s="679"/>
      <c r="DP112" s="679"/>
      <c r="DQ112" s="679"/>
      <c r="DR112" s="679"/>
      <c r="DS112" s="679"/>
      <c r="DT112" s="679"/>
      <c r="DU112" s="679"/>
      <c r="DV112" s="679"/>
      <c r="DW112" s="679"/>
      <c r="DX112" s="679"/>
      <c r="DY112" s="679"/>
      <c r="DZ112" s="679"/>
      <c r="EA112" s="679"/>
      <c r="EB112" s="679"/>
      <c r="EC112" s="679"/>
      <c r="ED112" s="679"/>
      <c r="EE112" s="679"/>
      <c r="EF112" s="679"/>
      <c r="EG112" s="679"/>
      <c r="EH112" s="679"/>
      <c r="EI112" s="679"/>
      <c r="EJ112" s="679"/>
      <c r="EK112" s="679"/>
      <c r="EL112" s="679"/>
      <c r="EM112" s="679"/>
      <c r="EN112" s="679"/>
      <c r="EO112" s="679"/>
      <c r="EP112" s="679"/>
      <c r="EQ112" s="679"/>
      <c r="ER112" s="679"/>
      <c r="ES112" s="679"/>
      <c r="ET112" s="679"/>
      <c r="EU112" s="679"/>
      <c r="EV112" s="679"/>
      <c r="EW112" s="679"/>
      <c r="EX112" s="679"/>
      <c r="EY112" s="679"/>
      <c r="EZ112" s="679"/>
      <c r="FA112" s="679"/>
      <c r="FB112" s="679"/>
      <c r="FC112" s="679"/>
      <c r="FD112" s="679"/>
      <c r="FE112" s="679"/>
      <c r="FF112" s="679"/>
      <c r="FG112" s="679"/>
      <c r="FH112" s="679"/>
      <c r="FI112" s="679"/>
      <c r="FJ112" s="679"/>
      <c r="FK112" s="679"/>
      <c r="FL112" s="679"/>
      <c r="FM112" s="679"/>
      <c r="FN112" s="679"/>
      <c r="FO112" s="679"/>
      <c r="FP112" s="679"/>
      <c r="FQ112" s="679"/>
      <c r="FR112" s="679"/>
      <c r="FS112" s="679"/>
      <c r="FT112" s="679"/>
      <c r="FU112" s="679"/>
      <c r="FV112" s="679"/>
      <c r="FW112" s="679"/>
      <c r="FX112" s="679"/>
      <c r="FY112" s="679"/>
      <c r="FZ112" s="679"/>
      <c r="GA112" s="679"/>
      <c r="GB112" s="679"/>
      <c r="GC112" s="679"/>
      <c r="GD112" s="679"/>
      <c r="GE112" s="679"/>
      <c r="GF112" s="679"/>
      <c r="GG112" s="679"/>
      <c r="GH112" s="679"/>
      <c r="GI112" s="679"/>
      <c r="GJ112" s="679"/>
      <c r="GK112" s="679"/>
      <c r="GL112" s="679"/>
      <c r="GM112" s="679"/>
      <c r="GN112" s="679"/>
      <c r="GO112" s="679"/>
      <c r="GP112" s="679"/>
      <c r="GQ112" s="679"/>
      <c r="GR112" s="679"/>
      <c r="GS112" s="679"/>
      <c r="GT112" s="679"/>
      <c r="GU112" s="679"/>
      <c r="GV112" s="679"/>
      <c r="GW112" s="679"/>
      <c r="GX112" s="679"/>
      <c r="GY112" s="679"/>
      <c r="GZ112" s="679"/>
      <c r="HA112" s="679"/>
      <c r="HB112" s="679"/>
      <c r="HC112" s="679"/>
      <c r="HD112" s="679"/>
      <c r="HE112" s="679"/>
      <c r="HF112" s="679"/>
      <c r="HG112" s="679"/>
      <c r="HH112" s="679"/>
      <c r="HI112" s="679"/>
      <c r="HJ112" s="679"/>
      <c r="HK112" s="679"/>
      <c r="HL112" s="679"/>
      <c r="HM112" s="679"/>
      <c r="HN112" s="679"/>
      <c r="HO112" s="679"/>
      <c r="HP112" s="679"/>
      <c r="HQ112" s="679"/>
      <c r="HR112" s="679"/>
      <c r="HS112" s="679"/>
      <c r="HT112" s="679"/>
      <c r="HU112" s="679"/>
      <c r="HV112" s="679"/>
      <c r="HW112" s="679"/>
      <c r="HX112" s="679"/>
      <c r="HY112" s="679"/>
      <c r="HZ112" s="679"/>
      <c r="IA112" s="679"/>
      <c r="IB112" s="679"/>
      <c r="IC112" s="679"/>
      <c r="ID112" s="679"/>
      <c r="IE112" s="679"/>
      <c r="IF112" s="679"/>
      <c r="IG112" s="679"/>
      <c r="IH112" s="679"/>
      <c r="II112" s="679"/>
      <c r="IJ112" s="679"/>
      <c r="IK112" s="679"/>
      <c r="IL112" s="679"/>
      <c r="IM112" s="679"/>
      <c r="IN112" s="679"/>
      <c r="IO112" s="679"/>
      <c r="IP112" s="679"/>
      <c r="IQ112" s="679"/>
      <c r="IR112" s="679"/>
      <c r="IS112" s="679"/>
      <c r="IT112" s="679"/>
    </row>
    <row r="113" spans="1:254" s="680" customFormat="1" ht="18.149999999999999" customHeight="1">
      <c r="A113" s="681"/>
      <c r="B113" s="269">
        <v>96</v>
      </c>
      <c r="C113" s="686" t="s">
        <v>1129</v>
      </c>
      <c r="D113" s="869" t="s">
        <v>1408</v>
      </c>
      <c r="E113" s="866" t="s">
        <v>1454</v>
      </c>
      <c r="F113" s="870" t="s">
        <v>1407</v>
      </c>
      <c r="G113" s="871">
        <v>5</v>
      </c>
      <c r="H113" s="732"/>
      <c r="P113" s="679"/>
      <c r="Q113" s="679"/>
      <c r="R113" s="679"/>
      <c r="S113" s="679"/>
      <c r="T113" s="679"/>
      <c r="U113" s="679"/>
      <c r="V113" s="679"/>
      <c r="W113" s="679"/>
      <c r="X113" s="679"/>
      <c r="Y113" s="679"/>
      <c r="Z113" s="679"/>
      <c r="AA113" s="679"/>
      <c r="AB113" s="679"/>
      <c r="AC113" s="679"/>
      <c r="AD113" s="679"/>
      <c r="AE113" s="679"/>
      <c r="AF113" s="679"/>
      <c r="AG113" s="679"/>
      <c r="AH113" s="679"/>
      <c r="AI113" s="679"/>
      <c r="AJ113" s="679"/>
      <c r="AK113" s="679"/>
      <c r="AL113" s="679"/>
      <c r="AM113" s="679"/>
      <c r="AN113" s="679"/>
      <c r="AO113" s="679"/>
      <c r="AP113" s="679"/>
      <c r="AQ113" s="679"/>
      <c r="AR113" s="679"/>
      <c r="AS113" s="679"/>
      <c r="AT113" s="679"/>
      <c r="AU113" s="679"/>
      <c r="AV113" s="679"/>
      <c r="AW113" s="679"/>
      <c r="AX113" s="679"/>
      <c r="AY113" s="679"/>
      <c r="AZ113" s="679"/>
      <c r="BA113" s="679"/>
      <c r="BB113" s="679"/>
      <c r="BC113" s="679"/>
      <c r="BD113" s="679"/>
      <c r="BE113" s="679"/>
      <c r="BF113" s="679"/>
      <c r="BG113" s="679"/>
      <c r="BH113" s="679"/>
      <c r="BI113" s="679"/>
      <c r="BJ113" s="679"/>
      <c r="BK113" s="679"/>
      <c r="BL113" s="679"/>
      <c r="BM113" s="679"/>
      <c r="BN113" s="679"/>
      <c r="BO113" s="679"/>
      <c r="BP113" s="679"/>
      <c r="BQ113" s="679"/>
      <c r="BR113" s="679"/>
      <c r="BS113" s="679"/>
      <c r="BT113" s="679"/>
      <c r="BU113" s="679"/>
      <c r="BV113" s="679"/>
      <c r="BW113" s="679"/>
      <c r="BX113" s="679"/>
      <c r="BY113" s="679"/>
      <c r="BZ113" s="679"/>
      <c r="CA113" s="679"/>
      <c r="CB113" s="679"/>
      <c r="CC113" s="679"/>
      <c r="CD113" s="679"/>
      <c r="CE113" s="679"/>
      <c r="CF113" s="679"/>
      <c r="CG113" s="679"/>
      <c r="CH113" s="679"/>
      <c r="CI113" s="679"/>
      <c r="CJ113" s="679"/>
      <c r="CK113" s="679"/>
      <c r="CL113" s="679"/>
      <c r="CM113" s="679"/>
      <c r="CN113" s="679"/>
      <c r="CO113" s="679"/>
      <c r="CP113" s="679"/>
      <c r="CQ113" s="679"/>
      <c r="CR113" s="679"/>
      <c r="CS113" s="679"/>
      <c r="CT113" s="679"/>
      <c r="CU113" s="679"/>
      <c r="CV113" s="679"/>
      <c r="CW113" s="679"/>
      <c r="CX113" s="679"/>
      <c r="CY113" s="679"/>
      <c r="CZ113" s="679"/>
      <c r="DA113" s="679"/>
      <c r="DB113" s="679"/>
      <c r="DC113" s="679"/>
      <c r="DD113" s="679"/>
      <c r="DE113" s="679"/>
      <c r="DF113" s="679"/>
      <c r="DG113" s="679"/>
      <c r="DH113" s="679"/>
      <c r="DI113" s="679"/>
      <c r="DJ113" s="679"/>
      <c r="DK113" s="679"/>
      <c r="DL113" s="679"/>
      <c r="DM113" s="679"/>
      <c r="DN113" s="679"/>
      <c r="DO113" s="679"/>
      <c r="DP113" s="679"/>
      <c r="DQ113" s="679"/>
      <c r="DR113" s="679"/>
      <c r="DS113" s="679"/>
      <c r="DT113" s="679"/>
      <c r="DU113" s="679"/>
      <c r="DV113" s="679"/>
      <c r="DW113" s="679"/>
      <c r="DX113" s="679"/>
      <c r="DY113" s="679"/>
      <c r="DZ113" s="679"/>
      <c r="EA113" s="679"/>
      <c r="EB113" s="679"/>
      <c r="EC113" s="679"/>
      <c r="ED113" s="679"/>
      <c r="EE113" s="679"/>
      <c r="EF113" s="679"/>
      <c r="EG113" s="679"/>
      <c r="EH113" s="679"/>
      <c r="EI113" s="679"/>
      <c r="EJ113" s="679"/>
      <c r="EK113" s="679"/>
      <c r="EL113" s="679"/>
      <c r="EM113" s="679"/>
      <c r="EN113" s="679"/>
      <c r="EO113" s="679"/>
      <c r="EP113" s="679"/>
      <c r="EQ113" s="679"/>
      <c r="ER113" s="679"/>
      <c r="ES113" s="679"/>
      <c r="ET113" s="679"/>
      <c r="EU113" s="679"/>
      <c r="EV113" s="679"/>
      <c r="EW113" s="679"/>
      <c r="EX113" s="679"/>
      <c r="EY113" s="679"/>
      <c r="EZ113" s="679"/>
      <c r="FA113" s="679"/>
      <c r="FB113" s="679"/>
      <c r="FC113" s="679"/>
      <c r="FD113" s="679"/>
      <c r="FE113" s="679"/>
      <c r="FF113" s="679"/>
      <c r="FG113" s="679"/>
      <c r="FH113" s="679"/>
      <c r="FI113" s="679"/>
      <c r="FJ113" s="679"/>
      <c r="FK113" s="679"/>
      <c r="FL113" s="679"/>
      <c r="FM113" s="679"/>
      <c r="FN113" s="679"/>
      <c r="FO113" s="679"/>
      <c r="FP113" s="679"/>
      <c r="FQ113" s="679"/>
      <c r="FR113" s="679"/>
      <c r="FS113" s="679"/>
      <c r="FT113" s="679"/>
      <c r="FU113" s="679"/>
      <c r="FV113" s="679"/>
      <c r="FW113" s="679"/>
      <c r="FX113" s="679"/>
      <c r="FY113" s="679"/>
      <c r="FZ113" s="679"/>
      <c r="GA113" s="679"/>
      <c r="GB113" s="679"/>
      <c r="GC113" s="679"/>
      <c r="GD113" s="679"/>
      <c r="GE113" s="679"/>
      <c r="GF113" s="679"/>
      <c r="GG113" s="679"/>
      <c r="GH113" s="679"/>
      <c r="GI113" s="679"/>
      <c r="GJ113" s="679"/>
      <c r="GK113" s="679"/>
      <c r="GL113" s="679"/>
      <c r="GM113" s="679"/>
      <c r="GN113" s="679"/>
      <c r="GO113" s="679"/>
      <c r="GP113" s="679"/>
      <c r="GQ113" s="679"/>
      <c r="GR113" s="679"/>
      <c r="GS113" s="679"/>
      <c r="GT113" s="679"/>
      <c r="GU113" s="679"/>
      <c r="GV113" s="679"/>
      <c r="GW113" s="679"/>
      <c r="GX113" s="679"/>
      <c r="GY113" s="679"/>
      <c r="GZ113" s="679"/>
      <c r="HA113" s="679"/>
      <c r="HB113" s="679"/>
      <c r="HC113" s="679"/>
      <c r="HD113" s="679"/>
      <c r="HE113" s="679"/>
      <c r="HF113" s="679"/>
      <c r="HG113" s="679"/>
      <c r="HH113" s="679"/>
      <c r="HI113" s="679"/>
      <c r="HJ113" s="679"/>
      <c r="HK113" s="679"/>
      <c r="HL113" s="679"/>
      <c r="HM113" s="679"/>
      <c r="HN113" s="679"/>
      <c r="HO113" s="679"/>
      <c r="HP113" s="679"/>
      <c r="HQ113" s="679"/>
      <c r="HR113" s="679"/>
      <c r="HS113" s="679"/>
      <c r="HT113" s="679"/>
      <c r="HU113" s="679"/>
      <c r="HV113" s="679"/>
      <c r="HW113" s="679"/>
      <c r="HX113" s="679"/>
      <c r="HY113" s="679"/>
      <c r="HZ113" s="679"/>
      <c r="IA113" s="679"/>
      <c r="IB113" s="679"/>
      <c r="IC113" s="679"/>
      <c r="ID113" s="679"/>
      <c r="IE113" s="679"/>
      <c r="IF113" s="679"/>
      <c r="IG113" s="679"/>
      <c r="IH113" s="679"/>
      <c r="II113" s="679"/>
      <c r="IJ113" s="679"/>
      <c r="IK113" s="679"/>
      <c r="IL113" s="679"/>
      <c r="IM113" s="679"/>
      <c r="IN113" s="679"/>
      <c r="IO113" s="679"/>
      <c r="IP113" s="679"/>
      <c r="IQ113" s="679"/>
      <c r="IR113" s="679"/>
      <c r="IS113" s="679"/>
      <c r="IT113" s="679"/>
    </row>
    <row r="114" spans="1:254" s="680" customFormat="1" ht="18.149999999999999" customHeight="1">
      <c r="A114" s="681"/>
      <c r="B114" s="574">
        <v>97</v>
      </c>
      <c r="C114" s="686" t="s">
        <v>1129</v>
      </c>
      <c r="D114" s="869" t="s">
        <v>1409</v>
      </c>
      <c r="E114" s="866" t="s">
        <v>1454</v>
      </c>
      <c r="F114" s="870" t="s">
        <v>1407</v>
      </c>
      <c r="G114" s="871">
        <v>1</v>
      </c>
      <c r="H114" s="732"/>
      <c r="P114" s="679"/>
      <c r="Q114" s="679"/>
      <c r="R114" s="679"/>
      <c r="S114" s="679"/>
      <c r="T114" s="679"/>
      <c r="U114" s="679"/>
      <c r="V114" s="679"/>
      <c r="W114" s="679"/>
      <c r="X114" s="679"/>
      <c r="Y114" s="679"/>
      <c r="Z114" s="679"/>
      <c r="AA114" s="679"/>
      <c r="AB114" s="679"/>
      <c r="AC114" s="679"/>
      <c r="AD114" s="679"/>
      <c r="AE114" s="679"/>
      <c r="AF114" s="679"/>
      <c r="AG114" s="679"/>
      <c r="AH114" s="679"/>
      <c r="AI114" s="679"/>
      <c r="AJ114" s="679"/>
      <c r="AK114" s="679"/>
      <c r="AL114" s="679"/>
      <c r="AM114" s="679"/>
      <c r="AN114" s="679"/>
      <c r="AO114" s="679"/>
      <c r="AP114" s="679"/>
      <c r="AQ114" s="679"/>
      <c r="AR114" s="679"/>
      <c r="AS114" s="679"/>
      <c r="AT114" s="679"/>
      <c r="AU114" s="679"/>
      <c r="AV114" s="679"/>
      <c r="AW114" s="679"/>
      <c r="AX114" s="679"/>
      <c r="AY114" s="679"/>
      <c r="AZ114" s="679"/>
      <c r="BA114" s="679"/>
      <c r="BB114" s="679"/>
      <c r="BC114" s="679"/>
      <c r="BD114" s="679"/>
      <c r="BE114" s="679"/>
      <c r="BF114" s="679"/>
      <c r="BG114" s="679"/>
      <c r="BH114" s="679"/>
      <c r="BI114" s="679"/>
      <c r="BJ114" s="679"/>
      <c r="BK114" s="679"/>
      <c r="BL114" s="679"/>
      <c r="BM114" s="679"/>
      <c r="BN114" s="679"/>
      <c r="BO114" s="679"/>
      <c r="BP114" s="679"/>
      <c r="BQ114" s="679"/>
      <c r="BR114" s="679"/>
      <c r="BS114" s="679"/>
      <c r="BT114" s="679"/>
      <c r="BU114" s="679"/>
      <c r="BV114" s="679"/>
      <c r="BW114" s="679"/>
      <c r="BX114" s="679"/>
      <c r="BY114" s="679"/>
      <c r="BZ114" s="679"/>
      <c r="CA114" s="679"/>
      <c r="CB114" s="679"/>
      <c r="CC114" s="679"/>
      <c r="CD114" s="679"/>
      <c r="CE114" s="679"/>
      <c r="CF114" s="679"/>
      <c r="CG114" s="679"/>
      <c r="CH114" s="679"/>
      <c r="CI114" s="679"/>
      <c r="CJ114" s="679"/>
      <c r="CK114" s="679"/>
      <c r="CL114" s="679"/>
      <c r="CM114" s="679"/>
      <c r="CN114" s="679"/>
      <c r="CO114" s="679"/>
      <c r="CP114" s="679"/>
      <c r="CQ114" s="679"/>
      <c r="CR114" s="679"/>
      <c r="CS114" s="679"/>
      <c r="CT114" s="679"/>
      <c r="CU114" s="679"/>
      <c r="CV114" s="679"/>
      <c r="CW114" s="679"/>
      <c r="CX114" s="679"/>
      <c r="CY114" s="679"/>
      <c r="CZ114" s="679"/>
      <c r="DA114" s="679"/>
      <c r="DB114" s="679"/>
      <c r="DC114" s="679"/>
      <c r="DD114" s="679"/>
      <c r="DE114" s="679"/>
      <c r="DF114" s="679"/>
      <c r="DG114" s="679"/>
      <c r="DH114" s="679"/>
      <c r="DI114" s="679"/>
      <c r="DJ114" s="679"/>
      <c r="DK114" s="679"/>
      <c r="DL114" s="679"/>
      <c r="DM114" s="679"/>
      <c r="DN114" s="679"/>
      <c r="DO114" s="679"/>
      <c r="DP114" s="679"/>
      <c r="DQ114" s="679"/>
      <c r="DR114" s="679"/>
      <c r="DS114" s="679"/>
      <c r="DT114" s="679"/>
      <c r="DU114" s="679"/>
      <c r="DV114" s="679"/>
      <c r="DW114" s="679"/>
      <c r="DX114" s="679"/>
      <c r="DY114" s="679"/>
      <c r="DZ114" s="679"/>
      <c r="EA114" s="679"/>
      <c r="EB114" s="679"/>
      <c r="EC114" s="679"/>
      <c r="ED114" s="679"/>
      <c r="EE114" s="679"/>
      <c r="EF114" s="679"/>
      <c r="EG114" s="679"/>
      <c r="EH114" s="679"/>
      <c r="EI114" s="679"/>
      <c r="EJ114" s="679"/>
      <c r="EK114" s="679"/>
      <c r="EL114" s="679"/>
      <c r="EM114" s="679"/>
      <c r="EN114" s="679"/>
      <c r="EO114" s="679"/>
      <c r="EP114" s="679"/>
      <c r="EQ114" s="679"/>
      <c r="ER114" s="679"/>
      <c r="ES114" s="679"/>
      <c r="ET114" s="679"/>
      <c r="EU114" s="679"/>
      <c r="EV114" s="679"/>
      <c r="EW114" s="679"/>
      <c r="EX114" s="679"/>
      <c r="EY114" s="679"/>
      <c r="EZ114" s="679"/>
      <c r="FA114" s="679"/>
      <c r="FB114" s="679"/>
      <c r="FC114" s="679"/>
      <c r="FD114" s="679"/>
      <c r="FE114" s="679"/>
      <c r="FF114" s="679"/>
      <c r="FG114" s="679"/>
      <c r="FH114" s="679"/>
      <c r="FI114" s="679"/>
      <c r="FJ114" s="679"/>
      <c r="FK114" s="679"/>
      <c r="FL114" s="679"/>
      <c r="FM114" s="679"/>
      <c r="FN114" s="679"/>
      <c r="FO114" s="679"/>
      <c r="FP114" s="679"/>
      <c r="FQ114" s="679"/>
      <c r="FR114" s="679"/>
      <c r="FS114" s="679"/>
      <c r="FT114" s="679"/>
      <c r="FU114" s="679"/>
      <c r="FV114" s="679"/>
      <c r="FW114" s="679"/>
      <c r="FX114" s="679"/>
      <c r="FY114" s="679"/>
      <c r="FZ114" s="679"/>
      <c r="GA114" s="679"/>
      <c r="GB114" s="679"/>
      <c r="GC114" s="679"/>
      <c r="GD114" s="679"/>
      <c r="GE114" s="679"/>
      <c r="GF114" s="679"/>
      <c r="GG114" s="679"/>
      <c r="GH114" s="679"/>
      <c r="GI114" s="679"/>
      <c r="GJ114" s="679"/>
      <c r="GK114" s="679"/>
      <c r="GL114" s="679"/>
      <c r="GM114" s="679"/>
      <c r="GN114" s="679"/>
      <c r="GO114" s="679"/>
      <c r="GP114" s="679"/>
      <c r="GQ114" s="679"/>
      <c r="GR114" s="679"/>
      <c r="GS114" s="679"/>
      <c r="GT114" s="679"/>
      <c r="GU114" s="679"/>
      <c r="GV114" s="679"/>
      <c r="GW114" s="679"/>
      <c r="GX114" s="679"/>
      <c r="GY114" s="679"/>
      <c r="GZ114" s="679"/>
      <c r="HA114" s="679"/>
      <c r="HB114" s="679"/>
      <c r="HC114" s="679"/>
      <c r="HD114" s="679"/>
      <c r="HE114" s="679"/>
      <c r="HF114" s="679"/>
      <c r="HG114" s="679"/>
      <c r="HH114" s="679"/>
      <c r="HI114" s="679"/>
      <c r="HJ114" s="679"/>
      <c r="HK114" s="679"/>
      <c r="HL114" s="679"/>
      <c r="HM114" s="679"/>
      <c r="HN114" s="679"/>
      <c r="HO114" s="679"/>
      <c r="HP114" s="679"/>
      <c r="HQ114" s="679"/>
      <c r="HR114" s="679"/>
      <c r="HS114" s="679"/>
      <c r="HT114" s="679"/>
      <c r="HU114" s="679"/>
      <c r="HV114" s="679"/>
      <c r="HW114" s="679"/>
      <c r="HX114" s="679"/>
      <c r="HY114" s="679"/>
      <c r="HZ114" s="679"/>
      <c r="IA114" s="679"/>
      <c r="IB114" s="679"/>
      <c r="IC114" s="679"/>
      <c r="ID114" s="679"/>
      <c r="IE114" s="679"/>
      <c r="IF114" s="679"/>
      <c r="IG114" s="679"/>
      <c r="IH114" s="679"/>
      <c r="II114" s="679"/>
      <c r="IJ114" s="679"/>
      <c r="IK114" s="679"/>
      <c r="IL114" s="679"/>
      <c r="IM114" s="679"/>
      <c r="IN114" s="679"/>
      <c r="IO114" s="679"/>
      <c r="IP114" s="679"/>
      <c r="IQ114" s="679"/>
      <c r="IR114" s="679"/>
      <c r="IS114" s="679"/>
      <c r="IT114" s="679"/>
    </row>
    <row r="115" spans="1:254" s="680" customFormat="1" ht="18.149999999999999" customHeight="1">
      <c r="A115" s="681"/>
      <c r="B115" s="269">
        <v>98</v>
      </c>
      <c r="C115" s="686" t="s">
        <v>1129</v>
      </c>
      <c r="D115" s="869" t="s">
        <v>1410</v>
      </c>
      <c r="E115" s="866" t="s">
        <v>1454</v>
      </c>
      <c r="F115" s="870" t="s">
        <v>1407</v>
      </c>
      <c r="G115" s="871">
        <v>1</v>
      </c>
      <c r="H115" s="732"/>
      <c r="P115" s="679"/>
      <c r="Q115" s="679"/>
      <c r="R115" s="679"/>
      <c r="S115" s="679"/>
      <c r="T115" s="679"/>
      <c r="U115" s="679"/>
      <c r="V115" s="679"/>
      <c r="W115" s="679"/>
      <c r="X115" s="679"/>
      <c r="Y115" s="679"/>
      <c r="Z115" s="679"/>
      <c r="AA115" s="679"/>
      <c r="AB115" s="679"/>
      <c r="AC115" s="679"/>
      <c r="AD115" s="679"/>
      <c r="AE115" s="679"/>
      <c r="AF115" s="679"/>
      <c r="AG115" s="679"/>
      <c r="AH115" s="679"/>
      <c r="AI115" s="679"/>
      <c r="AJ115" s="679"/>
      <c r="AK115" s="679"/>
      <c r="AL115" s="679"/>
      <c r="AM115" s="679"/>
      <c r="AN115" s="679"/>
      <c r="AO115" s="679"/>
      <c r="AP115" s="679"/>
      <c r="AQ115" s="679"/>
      <c r="AR115" s="679"/>
      <c r="AS115" s="679"/>
      <c r="AT115" s="679"/>
      <c r="AU115" s="679"/>
      <c r="AV115" s="679"/>
      <c r="AW115" s="679"/>
      <c r="AX115" s="679"/>
      <c r="AY115" s="679"/>
      <c r="AZ115" s="679"/>
      <c r="BA115" s="679"/>
      <c r="BB115" s="679"/>
      <c r="BC115" s="679"/>
      <c r="BD115" s="679"/>
      <c r="BE115" s="679"/>
      <c r="BF115" s="679"/>
      <c r="BG115" s="679"/>
      <c r="BH115" s="679"/>
      <c r="BI115" s="679"/>
      <c r="BJ115" s="679"/>
      <c r="BK115" s="679"/>
      <c r="BL115" s="679"/>
      <c r="BM115" s="679"/>
      <c r="BN115" s="679"/>
      <c r="BO115" s="679"/>
      <c r="BP115" s="679"/>
      <c r="BQ115" s="679"/>
      <c r="BR115" s="679"/>
      <c r="BS115" s="679"/>
      <c r="BT115" s="679"/>
      <c r="BU115" s="679"/>
      <c r="BV115" s="679"/>
      <c r="BW115" s="679"/>
      <c r="BX115" s="679"/>
      <c r="BY115" s="679"/>
      <c r="BZ115" s="679"/>
      <c r="CA115" s="679"/>
      <c r="CB115" s="679"/>
      <c r="CC115" s="679"/>
      <c r="CD115" s="679"/>
      <c r="CE115" s="679"/>
      <c r="CF115" s="679"/>
      <c r="CG115" s="679"/>
      <c r="CH115" s="679"/>
      <c r="CI115" s="679"/>
      <c r="CJ115" s="679"/>
      <c r="CK115" s="679"/>
      <c r="CL115" s="679"/>
      <c r="CM115" s="679"/>
      <c r="CN115" s="679"/>
      <c r="CO115" s="679"/>
      <c r="CP115" s="679"/>
      <c r="CQ115" s="679"/>
      <c r="CR115" s="679"/>
      <c r="CS115" s="679"/>
      <c r="CT115" s="679"/>
      <c r="CU115" s="679"/>
      <c r="CV115" s="679"/>
      <c r="CW115" s="679"/>
      <c r="CX115" s="679"/>
      <c r="CY115" s="679"/>
      <c r="CZ115" s="679"/>
      <c r="DA115" s="679"/>
      <c r="DB115" s="679"/>
      <c r="DC115" s="679"/>
      <c r="DD115" s="679"/>
      <c r="DE115" s="679"/>
      <c r="DF115" s="679"/>
      <c r="DG115" s="679"/>
      <c r="DH115" s="679"/>
      <c r="DI115" s="679"/>
      <c r="DJ115" s="679"/>
      <c r="DK115" s="679"/>
      <c r="DL115" s="679"/>
      <c r="DM115" s="679"/>
      <c r="DN115" s="679"/>
      <c r="DO115" s="679"/>
      <c r="DP115" s="679"/>
      <c r="DQ115" s="679"/>
      <c r="DR115" s="679"/>
      <c r="DS115" s="679"/>
      <c r="DT115" s="679"/>
      <c r="DU115" s="679"/>
      <c r="DV115" s="679"/>
      <c r="DW115" s="679"/>
      <c r="DX115" s="679"/>
      <c r="DY115" s="679"/>
      <c r="DZ115" s="679"/>
      <c r="EA115" s="679"/>
      <c r="EB115" s="679"/>
      <c r="EC115" s="679"/>
      <c r="ED115" s="679"/>
      <c r="EE115" s="679"/>
      <c r="EF115" s="679"/>
      <c r="EG115" s="679"/>
      <c r="EH115" s="679"/>
      <c r="EI115" s="679"/>
      <c r="EJ115" s="679"/>
      <c r="EK115" s="679"/>
      <c r="EL115" s="679"/>
      <c r="EM115" s="679"/>
      <c r="EN115" s="679"/>
      <c r="EO115" s="679"/>
      <c r="EP115" s="679"/>
      <c r="EQ115" s="679"/>
      <c r="ER115" s="679"/>
      <c r="ES115" s="679"/>
      <c r="ET115" s="679"/>
      <c r="EU115" s="679"/>
      <c r="EV115" s="679"/>
      <c r="EW115" s="679"/>
      <c r="EX115" s="679"/>
      <c r="EY115" s="679"/>
      <c r="EZ115" s="679"/>
      <c r="FA115" s="679"/>
      <c r="FB115" s="679"/>
      <c r="FC115" s="679"/>
      <c r="FD115" s="679"/>
      <c r="FE115" s="679"/>
      <c r="FF115" s="679"/>
      <c r="FG115" s="679"/>
      <c r="FH115" s="679"/>
      <c r="FI115" s="679"/>
      <c r="FJ115" s="679"/>
      <c r="FK115" s="679"/>
      <c r="FL115" s="679"/>
      <c r="FM115" s="679"/>
      <c r="FN115" s="679"/>
      <c r="FO115" s="679"/>
      <c r="FP115" s="679"/>
      <c r="FQ115" s="679"/>
      <c r="FR115" s="679"/>
      <c r="FS115" s="679"/>
      <c r="FT115" s="679"/>
      <c r="FU115" s="679"/>
      <c r="FV115" s="679"/>
      <c r="FW115" s="679"/>
      <c r="FX115" s="679"/>
      <c r="FY115" s="679"/>
      <c r="FZ115" s="679"/>
      <c r="GA115" s="679"/>
      <c r="GB115" s="679"/>
      <c r="GC115" s="679"/>
      <c r="GD115" s="679"/>
      <c r="GE115" s="679"/>
      <c r="GF115" s="679"/>
      <c r="GG115" s="679"/>
      <c r="GH115" s="679"/>
      <c r="GI115" s="679"/>
      <c r="GJ115" s="679"/>
      <c r="GK115" s="679"/>
      <c r="GL115" s="679"/>
      <c r="GM115" s="679"/>
      <c r="GN115" s="679"/>
      <c r="GO115" s="679"/>
      <c r="GP115" s="679"/>
      <c r="GQ115" s="679"/>
      <c r="GR115" s="679"/>
      <c r="GS115" s="679"/>
      <c r="GT115" s="679"/>
      <c r="GU115" s="679"/>
      <c r="GV115" s="679"/>
      <c r="GW115" s="679"/>
      <c r="GX115" s="679"/>
      <c r="GY115" s="679"/>
      <c r="GZ115" s="679"/>
      <c r="HA115" s="679"/>
      <c r="HB115" s="679"/>
      <c r="HC115" s="679"/>
      <c r="HD115" s="679"/>
      <c r="HE115" s="679"/>
      <c r="HF115" s="679"/>
      <c r="HG115" s="679"/>
      <c r="HH115" s="679"/>
      <c r="HI115" s="679"/>
      <c r="HJ115" s="679"/>
      <c r="HK115" s="679"/>
      <c r="HL115" s="679"/>
      <c r="HM115" s="679"/>
      <c r="HN115" s="679"/>
      <c r="HO115" s="679"/>
      <c r="HP115" s="679"/>
      <c r="HQ115" s="679"/>
      <c r="HR115" s="679"/>
      <c r="HS115" s="679"/>
      <c r="HT115" s="679"/>
      <c r="HU115" s="679"/>
      <c r="HV115" s="679"/>
      <c r="HW115" s="679"/>
      <c r="HX115" s="679"/>
      <c r="HY115" s="679"/>
      <c r="HZ115" s="679"/>
      <c r="IA115" s="679"/>
      <c r="IB115" s="679"/>
      <c r="IC115" s="679"/>
      <c r="ID115" s="679"/>
      <c r="IE115" s="679"/>
      <c r="IF115" s="679"/>
      <c r="IG115" s="679"/>
      <c r="IH115" s="679"/>
      <c r="II115" s="679"/>
      <c r="IJ115" s="679"/>
      <c r="IK115" s="679"/>
      <c r="IL115" s="679"/>
      <c r="IM115" s="679"/>
      <c r="IN115" s="679"/>
      <c r="IO115" s="679"/>
      <c r="IP115" s="679"/>
      <c r="IQ115" s="679"/>
      <c r="IR115" s="679"/>
      <c r="IS115" s="679"/>
      <c r="IT115" s="679"/>
    </row>
    <row r="116" spans="1:254" s="680" customFormat="1" ht="18.149999999999999" customHeight="1">
      <c r="A116" s="681"/>
      <c r="B116" s="269">
        <v>99</v>
      </c>
      <c r="C116" s="686" t="s">
        <v>1129</v>
      </c>
      <c r="D116" s="869" t="s">
        <v>1411</v>
      </c>
      <c r="E116" s="866" t="s">
        <v>1454</v>
      </c>
      <c r="F116" s="870" t="s">
        <v>1407</v>
      </c>
      <c r="G116" s="871">
        <v>1</v>
      </c>
      <c r="H116" s="732"/>
      <c r="P116" s="679"/>
      <c r="Q116" s="679"/>
      <c r="R116" s="679"/>
      <c r="S116" s="679"/>
      <c r="T116" s="679"/>
      <c r="U116" s="679"/>
      <c r="V116" s="679"/>
      <c r="W116" s="679"/>
      <c r="X116" s="679"/>
      <c r="Y116" s="679"/>
      <c r="Z116" s="679"/>
      <c r="AA116" s="679"/>
      <c r="AB116" s="679"/>
      <c r="AC116" s="679"/>
      <c r="AD116" s="679"/>
      <c r="AE116" s="679"/>
      <c r="AF116" s="679"/>
      <c r="AG116" s="679"/>
      <c r="AH116" s="679"/>
      <c r="AI116" s="679"/>
      <c r="AJ116" s="679"/>
      <c r="AK116" s="679"/>
      <c r="AL116" s="679"/>
      <c r="AM116" s="679"/>
      <c r="AN116" s="679"/>
      <c r="AO116" s="679"/>
      <c r="AP116" s="679"/>
      <c r="AQ116" s="679"/>
      <c r="AR116" s="679"/>
      <c r="AS116" s="679"/>
      <c r="AT116" s="679"/>
      <c r="AU116" s="679"/>
      <c r="AV116" s="679"/>
      <c r="AW116" s="679"/>
      <c r="AX116" s="679"/>
      <c r="AY116" s="679"/>
      <c r="AZ116" s="679"/>
      <c r="BA116" s="679"/>
      <c r="BB116" s="679"/>
      <c r="BC116" s="679"/>
      <c r="BD116" s="679"/>
      <c r="BE116" s="679"/>
      <c r="BF116" s="679"/>
      <c r="BG116" s="679"/>
      <c r="BH116" s="679"/>
      <c r="BI116" s="679"/>
      <c r="BJ116" s="679"/>
      <c r="BK116" s="679"/>
      <c r="BL116" s="679"/>
      <c r="BM116" s="679"/>
      <c r="BN116" s="679"/>
      <c r="BO116" s="679"/>
      <c r="BP116" s="679"/>
      <c r="BQ116" s="679"/>
      <c r="BR116" s="679"/>
      <c r="BS116" s="679"/>
      <c r="BT116" s="679"/>
      <c r="BU116" s="679"/>
      <c r="BV116" s="679"/>
      <c r="BW116" s="679"/>
      <c r="BX116" s="679"/>
      <c r="BY116" s="679"/>
      <c r="BZ116" s="679"/>
      <c r="CA116" s="679"/>
      <c r="CB116" s="679"/>
      <c r="CC116" s="679"/>
      <c r="CD116" s="679"/>
      <c r="CE116" s="679"/>
      <c r="CF116" s="679"/>
      <c r="CG116" s="679"/>
      <c r="CH116" s="679"/>
      <c r="CI116" s="679"/>
      <c r="CJ116" s="679"/>
      <c r="CK116" s="679"/>
      <c r="CL116" s="679"/>
      <c r="CM116" s="679"/>
      <c r="CN116" s="679"/>
      <c r="CO116" s="679"/>
      <c r="CP116" s="679"/>
      <c r="CQ116" s="679"/>
      <c r="CR116" s="679"/>
      <c r="CS116" s="679"/>
      <c r="CT116" s="679"/>
      <c r="CU116" s="679"/>
      <c r="CV116" s="679"/>
      <c r="CW116" s="679"/>
      <c r="CX116" s="679"/>
      <c r="CY116" s="679"/>
      <c r="CZ116" s="679"/>
      <c r="DA116" s="679"/>
      <c r="DB116" s="679"/>
      <c r="DC116" s="679"/>
      <c r="DD116" s="679"/>
      <c r="DE116" s="679"/>
      <c r="DF116" s="679"/>
      <c r="DG116" s="679"/>
      <c r="DH116" s="679"/>
      <c r="DI116" s="679"/>
      <c r="DJ116" s="679"/>
      <c r="DK116" s="679"/>
      <c r="DL116" s="679"/>
      <c r="DM116" s="679"/>
      <c r="DN116" s="679"/>
      <c r="DO116" s="679"/>
      <c r="DP116" s="679"/>
      <c r="DQ116" s="679"/>
      <c r="DR116" s="679"/>
      <c r="DS116" s="679"/>
      <c r="DT116" s="679"/>
      <c r="DU116" s="679"/>
      <c r="DV116" s="679"/>
      <c r="DW116" s="679"/>
      <c r="DX116" s="679"/>
      <c r="DY116" s="679"/>
      <c r="DZ116" s="679"/>
      <c r="EA116" s="679"/>
      <c r="EB116" s="679"/>
      <c r="EC116" s="679"/>
      <c r="ED116" s="679"/>
      <c r="EE116" s="679"/>
      <c r="EF116" s="679"/>
      <c r="EG116" s="679"/>
      <c r="EH116" s="679"/>
      <c r="EI116" s="679"/>
      <c r="EJ116" s="679"/>
      <c r="EK116" s="679"/>
      <c r="EL116" s="679"/>
      <c r="EM116" s="679"/>
      <c r="EN116" s="679"/>
      <c r="EO116" s="679"/>
      <c r="EP116" s="679"/>
      <c r="EQ116" s="679"/>
      <c r="ER116" s="679"/>
      <c r="ES116" s="679"/>
      <c r="ET116" s="679"/>
      <c r="EU116" s="679"/>
      <c r="EV116" s="679"/>
      <c r="EW116" s="679"/>
      <c r="EX116" s="679"/>
      <c r="EY116" s="679"/>
      <c r="EZ116" s="679"/>
      <c r="FA116" s="679"/>
      <c r="FB116" s="679"/>
      <c r="FC116" s="679"/>
      <c r="FD116" s="679"/>
      <c r="FE116" s="679"/>
      <c r="FF116" s="679"/>
      <c r="FG116" s="679"/>
      <c r="FH116" s="679"/>
      <c r="FI116" s="679"/>
      <c r="FJ116" s="679"/>
      <c r="FK116" s="679"/>
      <c r="FL116" s="679"/>
      <c r="FM116" s="679"/>
      <c r="FN116" s="679"/>
      <c r="FO116" s="679"/>
      <c r="FP116" s="679"/>
      <c r="FQ116" s="679"/>
      <c r="FR116" s="679"/>
      <c r="FS116" s="679"/>
      <c r="FT116" s="679"/>
      <c r="FU116" s="679"/>
      <c r="FV116" s="679"/>
      <c r="FW116" s="679"/>
      <c r="FX116" s="679"/>
      <c r="FY116" s="679"/>
      <c r="FZ116" s="679"/>
      <c r="GA116" s="679"/>
      <c r="GB116" s="679"/>
      <c r="GC116" s="679"/>
      <c r="GD116" s="679"/>
      <c r="GE116" s="679"/>
      <c r="GF116" s="679"/>
      <c r="GG116" s="679"/>
      <c r="GH116" s="679"/>
      <c r="GI116" s="679"/>
      <c r="GJ116" s="679"/>
      <c r="GK116" s="679"/>
      <c r="GL116" s="679"/>
      <c r="GM116" s="679"/>
      <c r="GN116" s="679"/>
      <c r="GO116" s="679"/>
      <c r="GP116" s="679"/>
      <c r="GQ116" s="679"/>
      <c r="GR116" s="679"/>
      <c r="GS116" s="679"/>
      <c r="GT116" s="679"/>
      <c r="GU116" s="679"/>
      <c r="GV116" s="679"/>
      <c r="GW116" s="679"/>
      <c r="GX116" s="679"/>
      <c r="GY116" s="679"/>
      <c r="GZ116" s="679"/>
      <c r="HA116" s="679"/>
      <c r="HB116" s="679"/>
      <c r="HC116" s="679"/>
      <c r="HD116" s="679"/>
      <c r="HE116" s="679"/>
      <c r="HF116" s="679"/>
      <c r="HG116" s="679"/>
      <c r="HH116" s="679"/>
      <c r="HI116" s="679"/>
      <c r="HJ116" s="679"/>
      <c r="HK116" s="679"/>
      <c r="HL116" s="679"/>
      <c r="HM116" s="679"/>
      <c r="HN116" s="679"/>
      <c r="HO116" s="679"/>
      <c r="HP116" s="679"/>
      <c r="HQ116" s="679"/>
      <c r="HR116" s="679"/>
      <c r="HS116" s="679"/>
      <c r="HT116" s="679"/>
      <c r="HU116" s="679"/>
      <c r="HV116" s="679"/>
      <c r="HW116" s="679"/>
      <c r="HX116" s="679"/>
      <c r="HY116" s="679"/>
      <c r="HZ116" s="679"/>
      <c r="IA116" s="679"/>
      <c r="IB116" s="679"/>
      <c r="IC116" s="679"/>
      <c r="ID116" s="679"/>
      <c r="IE116" s="679"/>
      <c r="IF116" s="679"/>
      <c r="IG116" s="679"/>
      <c r="IH116" s="679"/>
      <c r="II116" s="679"/>
      <c r="IJ116" s="679"/>
      <c r="IK116" s="679"/>
      <c r="IL116" s="679"/>
      <c r="IM116" s="679"/>
      <c r="IN116" s="679"/>
      <c r="IO116" s="679"/>
      <c r="IP116" s="679"/>
      <c r="IQ116" s="679"/>
      <c r="IR116" s="679"/>
      <c r="IS116" s="679"/>
      <c r="IT116" s="679"/>
    </row>
    <row r="117" spans="1:254" s="680" customFormat="1" ht="18.149999999999999" customHeight="1">
      <c r="A117" s="681"/>
      <c r="B117" s="574">
        <v>100</v>
      </c>
      <c r="C117" s="686" t="s">
        <v>1129</v>
      </c>
      <c r="D117" s="869" t="s">
        <v>1412</v>
      </c>
      <c r="E117" s="866" t="s">
        <v>1454</v>
      </c>
      <c r="F117" s="870" t="s">
        <v>1407</v>
      </c>
      <c r="G117" s="871">
        <v>5</v>
      </c>
      <c r="H117" s="732"/>
      <c r="P117" s="679"/>
      <c r="Q117" s="679"/>
      <c r="R117" s="679"/>
      <c r="S117" s="679"/>
      <c r="T117" s="679"/>
      <c r="U117" s="679"/>
      <c r="V117" s="679"/>
      <c r="W117" s="679"/>
      <c r="X117" s="679"/>
      <c r="Y117" s="679"/>
      <c r="Z117" s="679"/>
      <c r="AA117" s="679"/>
      <c r="AB117" s="679"/>
      <c r="AC117" s="679"/>
      <c r="AD117" s="679"/>
      <c r="AE117" s="679"/>
      <c r="AF117" s="679"/>
      <c r="AG117" s="679"/>
      <c r="AH117" s="679"/>
      <c r="AI117" s="679"/>
      <c r="AJ117" s="679"/>
      <c r="AK117" s="679"/>
      <c r="AL117" s="679"/>
      <c r="AM117" s="679"/>
      <c r="AN117" s="679"/>
      <c r="AO117" s="679"/>
      <c r="AP117" s="679"/>
      <c r="AQ117" s="679"/>
      <c r="AR117" s="679"/>
      <c r="AS117" s="679"/>
      <c r="AT117" s="679"/>
      <c r="AU117" s="679"/>
      <c r="AV117" s="679"/>
      <c r="AW117" s="679"/>
      <c r="AX117" s="679"/>
      <c r="AY117" s="679"/>
      <c r="AZ117" s="679"/>
      <c r="BA117" s="679"/>
      <c r="BB117" s="679"/>
      <c r="BC117" s="679"/>
      <c r="BD117" s="679"/>
      <c r="BE117" s="679"/>
      <c r="BF117" s="679"/>
      <c r="BG117" s="679"/>
      <c r="BH117" s="679"/>
      <c r="BI117" s="679"/>
      <c r="BJ117" s="679"/>
      <c r="BK117" s="679"/>
      <c r="BL117" s="679"/>
      <c r="BM117" s="679"/>
      <c r="BN117" s="679"/>
      <c r="BO117" s="679"/>
      <c r="BP117" s="679"/>
      <c r="BQ117" s="679"/>
      <c r="BR117" s="679"/>
      <c r="BS117" s="679"/>
      <c r="BT117" s="679"/>
      <c r="BU117" s="679"/>
      <c r="BV117" s="679"/>
      <c r="BW117" s="679"/>
      <c r="BX117" s="679"/>
      <c r="BY117" s="679"/>
      <c r="BZ117" s="679"/>
      <c r="CA117" s="679"/>
      <c r="CB117" s="679"/>
      <c r="CC117" s="679"/>
      <c r="CD117" s="679"/>
      <c r="CE117" s="679"/>
      <c r="CF117" s="679"/>
      <c r="CG117" s="679"/>
      <c r="CH117" s="679"/>
      <c r="CI117" s="679"/>
      <c r="CJ117" s="679"/>
      <c r="CK117" s="679"/>
      <c r="CL117" s="679"/>
      <c r="CM117" s="679"/>
      <c r="CN117" s="679"/>
      <c r="CO117" s="679"/>
      <c r="CP117" s="679"/>
      <c r="CQ117" s="679"/>
      <c r="CR117" s="679"/>
      <c r="CS117" s="679"/>
      <c r="CT117" s="679"/>
      <c r="CU117" s="679"/>
      <c r="CV117" s="679"/>
      <c r="CW117" s="679"/>
      <c r="CX117" s="679"/>
      <c r="CY117" s="679"/>
      <c r="CZ117" s="679"/>
      <c r="DA117" s="679"/>
      <c r="DB117" s="679"/>
      <c r="DC117" s="679"/>
      <c r="DD117" s="679"/>
      <c r="DE117" s="679"/>
      <c r="DF117" s="679"/>
      <c r="DG117" s="679"/>
      <c r="DH117" s="679"/>
      <c r="DI117" s="679"/>
      <c r="DJ117" s="679"/>
      <c r="DK117" s="679"/>
      <c r="DL117" s="679"/>
      <c r="DM117" s="679"/>
      <c r="DN117" s="679"/>
      <c r="DO117" s="679"/>
      <c r="DP117" s="679"/>
      <c r="DQ117" s="679"/>
      <c r="DR117" s="679"/>
      <c r="DS117" s="679"/>
      <c r="DT117" s="679"/>
      <c r="DU117" s="679"/>
      <c r="DV117" s="679"/>
      <c r="DW117" s="679"/>
      <c r="DX117" s="679"/>
      <c r="DY117" s="679"/>
      <c r="DZ117" s="679"/>
      <c r="EA117" s="679"/>
      <c r="EB117" s="679"/>
      <c r="EC117" s="679"/>
      <c r="ED117" s="679"/>
      <c r="EE117" s="679"/>
      <c r="EF117" s="679"/>
      <c r="EG117" s="679"/>
      <c r="EH117" s="679"/>
      <c r="EI117" s="679"/>
      <c r="EJ117" s="679"/>
      <c r="EK117" s="679"/>
      <c r="EL117" s="679"/>
      <c r="EM117" s="679"/>
      <c r="EN117" s="679"/>
      <c r="EO117" s="679"/>
      <c r="EP117" s="679"/>
      <c r="EQ117" s="679"/>
      <c r="ER117" s="679"/>
      <c r="ES117" s="679"/>
      <c r="ET117" s="679"/>
      <c r="EU117" s="679"/>
      <c r="EV117" s="679"/>
      <c r="EW117" s="679"/>
      <c r="EX117" s="679"/>
      <c r="EY117" s="679"/>
      <c r="EZ117" s="679"/>
      <c r="FA117" s="679"/>
      <c r="FB117" s="679"/>
      <c r="FC117" s="679"/>
      <c r="FD117" s="679"/>
      <c r="FE117" s="679"/>
      <c r="FF117" s="679"/>
      <c r="FG117" s="679"/>
      <c r="FH117" s="679"/>
      <c r="FI117" s="679"/>
      <c r="FJ117" s="679"/>
      <c r="FK117" s="679"/>
      <c r="FL117" s="679"/>
      <c r="FM117" s="679"/>
      <c r="FN117" s="679"/>
      <c r="FO117" s="679"/>
      <c r="FP117" s="679"/>
      <c r="FQ117" s="679"/>
      <c r="FR117" s="679"/>
      <c r="FS117" s="679"/>
      <c r="FT117" s="679"/>
      <c r="FU117" s="679"/>
      <c r="FV117" s="679"/>
      <c r="FW117" s="679"/>
      <c r="FX117" s="679"/>
      <c r="FY117" s="679"/>
      <c r="FZ117" s="679"/>
      <c r="GA117" s="679"/>
      <c r="GB117" s="679"/>
      <c r="GC117" s="679"/>
      <c r="GD117" s="679"/>
      <c r="GE117" s="679"/>
      <c r="GF117" s="679"/>
      <c r="GG117" s="679"/>
      <c r="GH117" s="679"/>
      <c r="GI117" s="679"/>
      <c r="GJ117" s="679"/>
      <c r="GK117" s="679"/>
      <c r="GL117" s="679"/>
      <c r="GM117" s="679"/>
      <c r="GN117" s="679"/>
      <c r="GO117" s="679"/>
      <c r="GP117" s="679"/>
      <c r="GQ117" s="679"/>
      <c r="GR117" s="679"/>
      <c r="GS117" s="679"/>
      <c r="GT117" s="679"/>
      <c r="GU117" s="679"/>
      <c r="GV117" s="679"/>
      <c r="GW117" s="679"/>
      <c r="GX117" s="679"/>
      <c r="GY117" s="679"/>
      <c r="GZ117" s="679"/>
      <c r="HA117" s="679"/>
      <c r="HB117" s="679"/>
      <c r="HC117" s="679"/>
      <c r="HD117" s="679"/>
      <c r="HE117" s="679"/>
      <c r="HF117" s="679"/>
      <c r="HG117" s="679"/>
      <c r="HH117" s="679"/>
      <c r="HI117" s="679"/>
      <c r="HJ117" s="679"/>
      <c r="HK117" s="679"/>
      <c r="HL117" s="679"/>
      <c r="HM117" s="679"/>
      <c r="HN117" s="679"/>
      <c r="HO117" s="679"/>
      <c r="HP117" s="679"/>
      <c r="HQ117" s="679"/>
      <c r="HR117" s="679"/>
      <c r="HS117" s="679"/>
      <c r="HT117" s="679"/>
      <c r="HU117" s="679"/>
      <c r="HV117" s="679"/>
      <c r="HW117" s="679"/>
      <c r="HX117" s="679"/>
      <c r="HY117" s="679"/>
      <c r="HZ117" s="679"/>
      <c r="IA117" s="679"/>
      <c r="IB117" s="679"/>
      <c r="IC117" s="679"/>
      <c r="ID117" s="679"/>
      <c r="IE117" s="679"/>
      <c r="IF117" s="679"/>
      <c r="IG117" s="679"/>
      <c r="IH117" s="679"/>
      <c r="II117" s="679"/>
      <c r="IJ117" s="679"/>
      <c r="IK117" s="679"/>
      <c r="IL117" s="679"/>
      <c r="IM117" s="679"/>
      <c r="IN117" s="679"/>
      <c r="IO117" s="679"/>
      <c r="IP117" s="679"/>
      <c r="IQ117" s="679"/>
      <c r="IR117" s="679"/>
      <c r="IS117" s="679"/>
      <c r="IT117" s="679"/>
    </row>
    <row r="118" spans="1:254" s="680" customFormat="1" ht="18.149999999999999" customHeight="1">
      <c r="A118" s="681"/>
      <c r="B118" s="269">
        <v>101</v>
      </c>
      <c r="C118" s="686" t="s">
        <v>1129</v>
      </c>
      <c r="D118" s="869" t="s">
        <v>1413</v>
      </c>
      <c r="E118" s="866" t="s">
        <v>1454</v>
      </c>
      <c r="F118" s="870" t="s">
        <v>1407</v>
      </c>
      <c r="G118" s="871">
        <v>2</v>
      </c>
      <c r="H118" s="732"/>
      <c r="P118" s="679"/>
      <c r="Q118" s="679"/>
      <c r="R118" s="679"/>
      <c r="S118" s="679"/>
      <c r="T118" s="679"/>
      <c r="U118" s="679"/>
      <c r="V118" s="679"/>
      <c r="W118" s="679"/>
      <c r="X118" s="679"/>
      <c r="Y118" s="679"/>
      <c r="Z118" s="679"/>
      <c r="AA118" s="679"/>
      <c r="AB118" s="679"/>
      <c r="AC118" s="679"/>
      <c r="AD118" s="679"/>
      <c r="AE118" s="679"/>
      <c r="AF118" s="679"/>
      <c r="AG118" s="679"/>
      <c r="AH118" s="679"/>
      <c r="AI118" s="679"/>
      <c r="AJ118" s="679"/>
      <c r="AK118" s="679"/>
      <c r="AL118" s="679"/>
      <c r="AM118" s="679"/>
      <c r="AN118" s="679"/>
      <c r="AO118" s="679"/>
      <c r="AP118" s="679"/>
      <c r="AQ118" s="679"/>
      <c r="AR118" s="679"/>
      <c r="AS118" s="679"/>
      <c r="AT118" s="679"/>
      <c r="AU118" s="679"/>
      <c r="AV118" s="679"/>
      <c r="AW118" s="679"/>
      <c r="AX118" s="679"/>
      <c r="AY118" s="679"/>
      <c r="AZ118" s="679"/>
      <c r="BA118" s="679"/>
      <c r="BB118" s="679"/>
      <c r="BC118" s="679"/>
      <c r="BD118" s="679"/>
      <c r="BE118" s="679"/>
      <c r="BF118" s="679"/>
      <c r="BG118" s="679"/>
      <c r="BH118" s="679"/>
      <c r="BI118" s="679"/>
      <c r="BJ118" s="679"/>
      <c r="BK118" s="679"/>
      <c r="BL118" s="679"/>
      <c r="BM118" s="679"/>
      <c r="BN118" s="679"/>
      <c r="BO118" s="679"/>
      <c r="BP118" s="679"/>
      <c r="BQ118" s="679"/>
      <c r="BR118" s="679"/>
      <c r="BS118" s="679"/>
      <c r="BT118" s="679"/>
      <c r="BU118" s="679"/>
      <c r="BV118" s="679"/>
      <c r="BW118" s="679"/>
      <c r="BX118" s="679"/>
      <c r="BY118" s="679"/>
      <c r="BZ118" s="679"/>
      <c r="CA118" s="679"/>
      <c r="CB118" s="679"/>
      <c r="CC118" s="679"/>
      <c r="CD118" s="679"/>
      <c r="CE118" s="679"/>
      <c r="CF118" s="679"/>
      <c r="CG118" s="679"/>
      <c r="CH118" s="679"/>
      <c r="CI118" s="679"/>
      <c r="CJ118" s="679"/>
      <c r="CK118" s="679"/>
      <c r="CL118" s="679"/>
      <c r="CM118" s="679"/>
      <c r="CN118" s="679"/>
      <c r="CO118" s="679"/>
      <c r="CP118" s="679"/>
      <c r="CQ118" s="679"/>
      <c r="CR118" s="679"/>
      <c r="CS118" s="679"/>
      <c r="CT118" s="679"/>
      <c r="CU118" s="679"/>
      <c r="CV118" s="679"/>
      <c r="CW118" s="679"/>
      <c r="CX118" s="679"/>
      <c r="CY118" s="679"/>
      <c r="CZ118" s="679"/>
      <c r="DA118" s="679"/>
      <c r="DB118" s="679"/>
      <c r="DC118" s="679"/>
      <c r="DD118" s="679"/>
      <c r="DE118" s="679"/>
      <c r="DF118" s="679"/>
      <c r="DG118" s="679"/>
      <c r="DH118" s="679"/>
      <c r="DI118" s="679"/>
      <c r="DJ118" s="679"/>
      <c r="DK118" s="679"/>
      <c r="DL118" s="679"/>
      <c r="DM118" s="679"/>
      <c r="DN118" s="679"/>
      <c r="DO118" s="679"/>
      <c r="DP118" s="679"/>
      <c r="DQ118" s="679"/>
      <c r="DR118" s="679"/>
      <c r="DS118" s="679"/>
      <c r="DT118" s="679"/>
      <c r="DU118" s="679"/>
      <c r="DV118" s="679"/>
      <c r="DW118" s="679"/>
      <c r="DX118" s="679"/>
      <c r="DY118" s="679"/>
      <c r="DZ118" s="679"/>
      <c r="EA118" s="679"/>
      <c r="EB118" s="679"/>
      <c r="EC118" s="679"/>
      <c r="ED118" s="679"/>
      <c r="EE118" s="679"/>
      <c r="EF118" s="679"/>
      <c r="EG118" s="679"/>
      <c r="EH118" s="679"/>
      <c r="EI118" s="679"/>
      <c r="EJ118" s="679"/>
      <c r="EK118" s="679"/>
      <c r="EL118" s="679"/>
      <c r="EM118" s="679"/>
      <c r="EN118" s="679"/>
      <c r="EO118" s="679"/>
      <c r="EP118" s="679"/>
      <c r="EQ118" s="679"/>
      <c r="ER118" s="679"/>
      <c r="ES118" s="679"/>
      <c r="ET118" s="679"/>
      <c r="EU118" s="679"/>
      <c r="EV118" s="679"/>
      <c r="EW118" s="679"/>
      <c r="EX118" s="679"/>
      <c r="EY118" s="679"/>
      <c r="EZ118" s="679"/>
      <c r="FA118" s="679"/>
      <c r="FB118" s="679"/>
      <c r="FC118" s="679"/>
      <c r="FD118" s="679"/>
      <c r="FE118" s="679"/>
      <c r="FF118" s="679"/>
      <c r="FG118" s="679"/>
      <c r="FH118" s="679"/>
      <c r="FI118" s="679"/>
      <c r="FJ118" s="679"/>
      <c r="FK118" s="679"/>
      <c r="FL118" s="679"/>
      <c r="FM118" s="679"/>
      <c r="FN118" s="679"/>
      <c r="FO118" s="679"/>
      <c r="FP118" s="679"/>
      <c r="FQ118" s="679"/>
      <c r="FR118" s="679"/>
      <c r="FS118" s="679"/>
      <c r="FT118" s="679"/>
      <c r="FU118" s="679"/>
      <c r="FV118" s="679"/>
      <c r="FW118" s="679"/>
      <c r="FX118" s="679"/>
      <c r="FY118" s="679"/>
      <c r="FZ118" s="679"/>
      <c r="GA118" s="679"/>
      <c r="GB118" s="679"/>
      <c r="GC118" s="679"/>
      <c r="GD118" s="679"/>
      <c r="GE118" s="679"/>
      <c r="GF118" s="679"/>
      <c r="GG118" s="679"/>
      <c r="GH118" s="679"/>
      <c r="GI118" s="679"/>
      <c r="GJ118" s="679"/>
      <c r="GK118" s="679"/>
      <c r="GL118" s="679"/>
      <c r="GM118" s="679"/>
      <c r="GN118" s="679"/>
      <c r="GO118" s="679"/>
      <c r="GP118" s="679"/>
      <c r="GQ118" s="679"/>
      <c r="GR118" s="679"/>
      <c r="GS118" s="679"/>
      <c r="GT118" s="679"/>
      <c r="GU118" s="679"/>
      <c r="GV118" s="679"/>
      <c r="GW118" s="679"/>
      <c r="GX118" s="679"/>
      <c r="GY118" s="679"/>
      <c r="GZ118" s="679"/>
      <c r="HA118" s="679"/>
      <c r="HB118" s="679"/>
      <c r="HC118" s="679"/>
      <c r="HD118" s="679"/>
      <c r="HE118" s="679"/>
      <c r="HF118" s="679"/>
      <c r="HG118" s="679"/>
      <c r="HH118" s="679"/>
      <c r="HI118" s="679"/>
      <c r="HJ118" s="679"/>
      <c r="HK118" s="679"/>
      <c r="HL118" s="679"/>
      <c r="HM118" s="679"/>
      <c r="HN118" s="679"/>
      <c r="HO118" s="679"/>
      <c r="HP118" s="679"/>
      <c r="HQ118" s="679"/>
      <c r="HR118" s="679"/>
      <c r="HS118" s="679"/>
      <c r="HT118" s="679"/>
      <c r="HU118" s="679"/>
      <c r="HV118" s="679"/>
      <c r="HW118" s="679"/>
      <c r="HX118" s="679"/>
      <c r="HY118" s="679"/>
      <c r="HZ118" s="679"/>
      <c r="IA118" s="679"/>
      <c r="IB118" s="679"/>
      <c r="IC118" s="679"/>
      <c r="ID118" s="679"/>
      <c r="IE118" s="679"/>
      <c r="IF118" s="679"/>
      <c r="IG118" s="679"/>
      <c r="IH118" s="679"/>
      <c r="II118" s="679"/>
      <c r="IJ118" s="679"/>
      <c r="IK118" s="679"/>
      <c r="IL118" s="679"/>
      <c r="IM118" s="679"/>
      <c r="IN118" s="679"/>
      <c r="IO118" s="679"/>
      <c r="IP118" s="679"/>
      <c r="IQ118" s="679"/>
      <c r="IR118" s="679"/>
      <c r="IS118" s="679"/>
      <c r="IT118" s="679"/>
    </row>
    <row r="119" spans="1:254" s="680" customFormat="1" ht="18.149999999999999" customHeight="1">
      <c r="A119" s="681"/>
      <c r="B119" s="269">
        <v>102</v>
      </c>
      <c r="C119" s="686" t="s">
        <v>1129</v>
      </c>
      <c r="D119" s="869" t="s">
        <v>1414</v>
      </c>
      <c r="E119" s="866" t="s">
        <v>1454</v>
      </c>
      <c r="F119" s="870" t="s">
        <v>1407</v>
      </c>
      <c r="G119" s="871">
        <v>7</v>
      </c>
      <c r="H119" s="732"/>
      <c r="P119" s="679"/>
      <c r="Q119" s="679"/>
      <c r="R119" s="679"/>
      <c r="S119" s="679"/>
      <c r="T119" s="679"/>
      <c r="U119" s="679"/>
      <c r="V119" s="679"/>
      <c r="W119" s="679"/>
      <c r="X119" s="679"/>
      <c r="Y119" s="679"/>
      <c r="Z119" s="679"/>
      <c r="AA119" s="679"/>
      <c r="AB119" s="679"/>
      <c r="AC119" s="679"/>
      <c r="AD119" s="679"/>
      <c r="AE119" s="679"/>
      <c r="AF119" s="679"/>
      <c r="AG119" s="679"/>
      <c r="AH119" s="679"/>
      <c r="AI119" s="679"/>
      <c r="AJ119" s="679"/>
      <c r="AK119" s="679"/>
      <c r="AL119" s="679"/>
      <c r="AM119" s="679"/>
      <c r="AN119" s="679"/>
      <c r="AO119" s="679"/>
      <c r="AP119" s="679"/>
      <c r="AQ119" s="679"/>
      <c r="AR119" s="679"/>
      <c r="AS119" s="679"/>
      <c r="AT119" s="679"/>
      <c r="AU119" s="679"/>
      <c r="AV119" s="679"/>
      <c r="AW119" s="679"/>
      <c r="AX119" s="679"/>
      <c r="AY119" s="679"/>
      <c r="AZ119" s="679"/>
      <c r="BA119" s="679"/>
      <c r="BB119" s="679"/>
      <c r="BC119" s="679"/>
      <c r="BD119" s="679"/>
      <c r="BE119" s="679"/>
      <c r="BF119" s="679"/>
      <c r="BG119" s="679"/>
      <c r="BH119" s="679"/>
      <c r="BI119" s="679"/>
      <c r="BJ119" s="679"/>
      <c r="BK119" s="679"/>
      <c r="BL119" s="679"/>
      <c r="BM119" s="679"/>
      <c r="BN119" s="679"/>
      <c r="BO119" s="679"/>
      <c r="BP119" s="679"/>
      <c r="BQ119" s="679"/>
      <c r="BR119" s="679"/>
      <c r="BS119" s="679"/>
      <c r="BT119" s="679"/>
      <c r="BU119" s="679"/>
      <c r="BV119" s="679"/>
      <c r="BW119" s="679"/>
      <c r="BX119" s="679"/>
      <c r="BY119" s="679"/>
      <c r="BZ119" s="679"/>
      <c r="CA119" s="679"/>
      <c r="CB119" s="679"/>
      <c r="CC119" s="679"/>
      <c r="CD119" s="679"/>
      <c r="CE119" s="679"/>
      <c r="CF119" s="679"/>
      <c r="CG119" s="679"/>
      <c r="CH119" s="679"/>
      <c r="CI119" s="679"/>
      <c r="CJ119" s="679"/>
      <c r="CK119" s="679"/>
      <c r="CL119" s="679"/>
      <c r="CM119" s="679"/>
      <c r="CN119" s="679"/>
      <c r="CO119" s="679"/>
      <c r="CP119" s="679"/>
      <c r="CQ119" s="679"/>
      <c r="CR119" s="679"/>
      <c r="CS119" s="679"/>
      <c r="CT119" s="679"/>
      <c r="CU119" s="679"/>
      <c r="CV119" s="679"/>
      <c r="CW119" s="679"/>
      <c r="CX119" s="679"/>
      <c r="CY119" s="679"/>
      <c r="CZ119" s="679"/>
      <c r="DA119" s="679"/>
      <c r="DB119" s="679"/>
      <c r="DC119" s="679"/>
      <c r="DD119" s="679"/>
      <c r="DE119" s="679"/>
      <c r="DF119" s="679"/>
      <c r="DG119" s="679"/>
      <c r="DH119" s="679"/>
      <c r="DI119" s="679"/>
      <c r="DJ119" s="679"/>
      <c r="DK119" s="679"/>
      <c r="DL119" s="679"/>
      <c r="DM119" s="679"/>
      <c r="DN119" s="679"/>
      <c r="DO119" s="679"/>
      <c r="DP119" s="679"/>
      <c r="DQ119" s="679"/>
      <c r="DR119" s="679"/>
      <c r="DS119" s="679"/>
      <c r="DT119" s="679"/>
      <c r="DU119" s="679"/>
      <c r="DV119" s="679"/>
      <c r="DW119" s="679"/>
      <c r="DX119" s="679"/>
      <c r="DY119" s="679"/>
      <c r="DZ119" s="679"/>
      <c r="EA119" s="679"/>
      <c r="EB119" s="679"/>
      <c r="EC119" s="679"/>
      <c r="ED119" s="679"/>
      <c r="EE119" s="679"/>
      <c r="EF119" s="679"/>
      <c r="EG119" s="679"/>
      <c r="EH119" s="679"/>
      <c r="EI119" s="679"/>
      <c r="EJ119" s="679"/>
      <c r="EK119" s="679"/>
      <c r="EL119" s="679"/>
      <c r="EM119" s="679"/>
      <c r="EN119" s="679"/>
      <c r="EO119" s="679"/>
      <c r="EP119" s="679"/>
      <c r="EQ119" s="679"/>
      <c r="ER119" s="679"/>
      <c r="ES119" s="679"/>
      <c r="ET119" s="679"/>
      <c r="EU119" s="679"/>
      <c r="EV119" s="679"/>
      <c r="EW119" s="679"/>
      <c r="EX119" s="679"/>
      <c r="EY119" s="679"/>
      <c r="EZ119" s="679"/>
      <c r="FA119" s="679"/>
      <c r="FB119" s="679"/>
      <c r="FC119" s="679"/>
      <c r="FD119" s="679"/>
      <c r="FE119" s="679"/>
      <c r="FF119" s="679"/>
      <c r="FG119" s="679"/>
      <c r="FH119" s="679"/>
      <c r="FI119" s="679"/>
      <c r="FJ119" s="679"/>
      <c r="FK119" s="679"/>
      <c r="FL119" s="679"/>
      <c r="FM119" s="679"/>
      <c r="FN119" s="679"/>
      <c r="FO119" s="679"/>
      <c r="FP119" s="679"/>
      <c r="FQ119" s="679"/>
      <c r="FR119" s="679"/>
      <c r="FS119" s="679"/>
      <c r="FT119" s="679"/>
      <c r="FU119" s="679"/>
      <c r="FV119" s="679"/>
      <c r="FW119" s="679"/>
      <c r="FX119" s="679"/>
      <c r="FY119" s="679"/>
      <c r="FZ119" s="679"/>
      <c r="GA119" s="679"/>
      <c r="GB119" s="679"/>
      <c r="GC119" s="679"/>
      <c r="GD119" s="679"/>
      <c r="GE119" s="679"/>
      <c r="GF119" s="679"/>
      <c r="GG119" s="679"/>
      <c r="GH119" s="679"/>
      <c r="GI119" s="679"/>
      <c r="GJ119" s="679"/>
      <c r="GK119" s="679"/>
      <c r="GL119" s="679"/>
      <c r="GM119" s="679"/>
      <c r="GN119" s="679"/>
      <c r="GO119" s="679"/>
      <c r="GP119" s="679"/>
      <c r="GQ119" s="679"/>
      <c r="GR119" s="679"/>
      <c r="GS119" s="679"/>
      <c r="GT119" s="679"/>
      <c r="GU119" s="679"/>
      <c r="GV119" s="679"/>
      <c r="GW119" s="679"/>
      <c r="GX119" s="679"/>
      <c r="GY119" s="679"/>
      <c r="GZ119" s="679"/>
      <c r="HA119" s="679"/>
      <c r="HB119" s="679"/>
      <c r="HC119" s="679"/>
      <c r="HD119" s="679"/>
      <c r="HE119" s="679"/>
      <c r="HF119" s="679"/>
      <c r="HG119" s="679"/>
      <c r="HH119" s="679"/>
      <c r="HI119" s="679"/>
      <c r="HJ119" s="679"/>
      <c r="HK119" s="679"/>
      <c r="HL119" s="679"/>
      <c r="HM119" s="679"/>
      <c r="HN119" s="679"/>
      <c r="HO119" s="679"/>
      <c r="HP119" s="679"/>
      <c r="HQ119" s="679"/>
      <c r="HR119" s="679"/>
      <c r="HS119" s="679"/>
      <c r="HT119" s="679"/>
      <c r="HU119" s="679"/>
      <c r="HV119" s="679"/>
      <c r="HW119" s="679"/>
      <c r="HX119" s="679"/>
      <c r="HY119" s="679"/>
      <c r="HZ119" s="679"/>
      <c r="IA119" s="679"/>
      <c r="IB119" s="679"/>
      <c r="IC119" s="679"/>
      <c r="ID119" s="679"/>
      <c r="IE119" s="679"/>
      <c r="IF119" s="679"/>
      <c r="IG119" s="679"/>
      <c r="IH119" s="679"/>
      <c r="II119" s="679"/>
      <c r="IJ119" s="679"/>
      <c r="IK119" s="679"/>
      <c r="IL119" s="679"/>
      <c r="IM119" s="679"/>
      <c r="IN119" s="679"/>
      <c r="IO119" s="679"/>
      <c r="IP119" s="679"/>
      <c r="IQ119" s="679"/>
      <c r="IR119" s="679"/>
      <c r="IS119" s="679"/>
      <c r="IT119" s="679"/>
    </row>
    <row r="120" spans="1:254" s="680" customFormat="1" ht="18.149999999999999" customHeight="1">
      <c r="A120" s="681"/>
      <c r="B120" s="574">
        <v>103</v>
      </c>
      <c r="C120" s="686" t="s">
        <v>1129</v>
      </c>
      <c r="D120" s="869" t="s">
        <v>1415</v>
      </c>
      <c r="E120" s="866" t="s">
        <v>1454</v>
      </c>
      <c r="F120" s="870" t="s">
        <v>1407</v>
      </c>
      <c r="G120" s="871">
        <v>2</v>
      </c>
      <c r="H120" s="732"/>
      <c r="P120" s="679"/>
      <c r="Q120" s="679"/>
      <c r="R120" s="679"/>
      <c r="S120" s="679"/>
      <c r="T120" s="679"/>
      <c r="U120" s="679"/>
      <c r="V120" s="679"/>
      <c r="W120" s="679"/>
      <c r="X120" s="679"/>
      <c r="Y120" s="679"/>
      <c r="Z120" s="679"/>
      <c r="AA120" s="679"/>
      <c r="AB120" s="679"/>
      <c r="AC120" s="679"/>
      <c r="AD120" s="679"/>
      <c r="AE120" s="679"/>
      <c r="AF120" s="679"/>
      <c r="AG120" s="679"/>
      <c r="AH120" s="679"/>
      <c r="AI120" s="679"/>
      <c r="AJ120" s="679"/>
      <c r="AK120" s="679"/>
      <c r="AL120" s="679"/>
      <c r="AM120" s="679"/>
      <c r="AN120" s="679"/>
      <c r="AO120" s="679"/>
      <c r="AP120" s="679"/>
      <c r="AQ120" s="679"/>
      <c r="AR120" s="679"/>
      <c r="AS120" s="679"/>
      <c r="AT120" s="679"/>
      <c r="AU120" s="679"/>
      <c r="AV120" s="679"/>
      <c r="AW120" s="679"/>
      <c r="AX120" s="679"/>
      <c r="AY120" s="679"/>
      <c r="AZ120" s="679"/>
      <c r="BA120" s="679"/>
      <c r="BB120" s="679"/>
      <c r="BC120" s="679"/>
      <c r="BD120" s="679"/>
      <c r="BE120" s="679"/>
      <c r="BF120" s="679"/>
      <c r="BG120" s="679"/>
      <c r="BH120" s="679"/>
      <c r="BI120" s="679"/>
      <c r="BJ120" s="679"/>
      <c r="BK120" s="679"/>
      <c r="BL120" s="679"/>
      <c r="BM120" s="679"/>
      <c r="BN120" s="679"/>
      <c r="BO120" s="679"/>
      <c r="BP120" s="679"/>
      <c r="BQ120" s="679"/>
      <c r="BR120" s="679"/>
      <c r="BS120" s="679"/>
      <c r="BT120" s="679"/>
      <c r="BU120" s="679"/>
      <c r="BV120" s="679"/>
      <c r="BW120" s="679"/>
      <c r="BX120" s="679"/>
      <c r="BY120" s="679"/>
      <c r="BZ120" s="679"/>
      <c r="CA120" s="679"/>
      <c r="CB120" s="679"/>
      <c r="CC120" s="679"/>
      <c r="CD120" s="679"/>
      <c r="CE120" s="679"/>
      <c r="CF120" s="679"/>
      <c r="CG120" s="679"/>
      <c r="CH120" s="679"/>
      <c r="CI120" s="679"/>
      <c r="CJ120" s="679"/>
      <c r="CK120" s="679"/>
      <c r="CL120" s="679"/>
      <c r="CM120" s="679"/>
      <c r="CN120" s="679"/>
      <c r="CO120" s="679"/>
      <c r="CP120" s="679"/>
      <c r="CQ120" s="679"/>
      <c r="CR120" s="679"/>
      <c r="CS120" s="679"/>
      <c r="CT120" s="679"/>
      <c r="CU120" s="679"/>
      <c r="CV120" s="679"/>
      <c r="CW120" s="679"/>
      <c r="CX120" s="679"/>
      <c r="CY120" s="679"/>
      <c r="CZ120" s="679"/>
      <c r="DA120" s="679"/>
      <c r="DB120" s="679"/>
      <c r="DC120" s="679"/>
      <c r="DD120" s="679"/>
      <c r="DE120" s="679"/>
      <c r="DF120" s="679"/>
      <c r="DG120" s="679"/>
      <c r="DH120" s="679"/>
      <c r="DI120" s="679"/>
      <c r="DJ120" s="679"/>
      <c r="DK120" s="679"/>
      <c r="DL120" s="679"/>
      <c r="DM120" s="679"/>
      <c r="DN120" s="679"/>
      <c r="DO120" s="679"/>
      <c r="DP120" s="679"/>
      <c r="DQ120" s="679"/>
      <c r="DR120" s="679"/>
      <c r="DS120" s="679"/>
      <c r="DT120" s="679"/>
      <c r="DU120" s="679"/>
      <c r="DV120" s="679"/>
      <c r="DW120" s="679"/>
      <c r="DX120" s="679"/>
      <c r="DY120" s="679"/>
      <c r="DZ120" s="679"/>
      <c r="EA120" s="679"/>
      <c r="EB120" s="679"/>
      <c r="EC120" s="679"/>
      <c r="ED120" s="679"/>
      <c r="EE120" s="679"/>
      <c r="EF120" s="679"/>
      <c r="EG120" s="679"/>
      <c r="EH120" s="679"/>
      <c r="EI120" s="679"/>
      <c r="EJ120" s="679"/>
      <c r="EK120" s="679"/>
      <c r="EL120" s="679"/>
      <c r="EM120" s="679"/>
      <c r="EN120" s="679"/>
      <c r="EO120" s="679"/>
      <c r="EP120" s="679"/>
      <c r="EQ120" s="679"/>
      <c r="ER120" s="679"/>
      <c r="ES120" s="679"/>
      <c r="ET120" s="679"/>
      <c r="EU120" s="679"/>
      <c r="EV120" s="679"/>
      <c r="EW120" s="679"/>
      <c r="EX120" s="679"/>
      <c r="EY120" s="679"/>
      <c r="EZ120" s="679"/>
      <c r="FA120" s="679"/>
      <c r="FB120" s="679"/>
      <c r="FC120" s="679"/>
      <c r="FD120" s="679"/>
      <c r="FE120" s="679"/>
      <c r="FF120" s="679"/>
      <c r="FG120" s="679"/>
      <c r="FH120" s="679"/>
      <c r="FI120" s="679"/>
      <c r="FJ120" s="679"/>
      <c r="FK120" s="679"/>
      <c r="FL120" s="679"/>
      <c r="FM120" s="679"/>
      <c r="FN120" s="679"/>
      <c r="FO120" s="679"/>
      <c r="FP120" s="679"/>
      <c r="FQ120" s="679"/>
      <c r="FR120" s="679"/>
      <c r="FS120" s="679"/>
      <c r="FT120" s="679"/>
      <c r="FU120" s="679"/>
      <c r="FV120" s="679"/>
      <c r="FW120" s="679"/>
      <c r="FX120" s="679"/>
      <c r="FY120" s="679"/>
      <c r="FZ120" s="679"/>
      <c r="GA120" s="679"/>
      <c r="GB120" s="679"/>
      <c r="GC120" s="679"/>
      <c r="GD120" s="679"/>
      <c r="GE120" s="679"/>
      <c r="GF120" s="679"/>
      <c r="GG120" s="679"/>
      <c r="GH120" s="679"/>
      <c r="GI120" s="679"/>
      <c r="GJ120" s="679"/>
      <c r="GK120" s="679"/>
      <c r="GL120" s="679"/>
      <c r="GM120" s="679"/>
      <c r="GN120" s="679"/>
      <c r="GO120" s="679"/>
      <c r="GP120" s="679"/>
      <c r="GQ120" s="679"/>
      <c r="GR120" s="679"/>
      <c r="GS120" s="679"/>
      <c r="GT120" s="679"/>
      <c r="GU120" s="679"/>
      <c r="GV120" s="679"/>
      <c r="GW120" s="679"/>
      <c r="GX120" s="679"/>
      <c r="GY120" s="679"/>
      <c r="GZ120" s="679"/>
      <c r="HA120" s="679"/>
      <c r="HB120" s="679"/>
      <c r="HC120" s="679"/>
      <c r="HD120" s="679"/>
      <c r="HE120" s="679"/>
      <c r="HF120" s="679"/>
      <c r="HG120" s="679"/>
      <c r="HH120" s="679"/>
      <c r="HI120" s="679"/>
      <c r="HJ120" s="679"/>
      <c r="HK120" s="679"/>
      <c r="HL120" s="679"/>
      <c r="HM120" s="679"/>
      <c r="HN120" s="679"/>
      <c r="HO120" s="679"/>
      <c r="HP120" s="679"/>
      <c r="HQ120" s="679"/>
      <c r="HR120" s="679"/>
      <c r="HS120" s="679"/>
      <c r="HT120" s="679"/>
      <c r="HU120" s="679"/>
      <c r="HV120" s="679"/>
      <c r="HW120" s="679"/>
      <c r="HX120" s="679"/>
      <c r="HY120" s="679"/>
      <c r="HZ120" s="679"/>
      <c r="IA120" s="679"/>
      <c r="IB120" s="679"/>
      <c r="IC120" s="679"/>
      <c r="ID120" s="679"/>
      <c r="IE120" s="679"/>
      <c r="IF120" s="679"/>
      <c r="IG120" s="679"/>
      <c r="IH120" s="679"/>
      <c r="II120" s="679"/>
      <c r="IJ120" s="679"/>
      <c r="IK120" s="679"/>
      <c r="IL120" s="679"/>
      <c r="IM120" s="679"/>
      <c r="IN120" s="679"/>
      <c r="IO120" s="679"/>
      <c r="IP120" s="679"/>
      <c r="IQ120" s="679"/>
      <c r="IR120" s="679"/>
      <c r="IS120" s="679"/>
      <c r="IT120" s="679"/>
    </row>
    <row r="121" spans="1:254" s="680" customFormat="1" ht="18.149999999999999" customHeight="1">
      <c r="A121" s="681"/>
      <c r="B121" s="269">
        <v>104</v>
      </c>
      <c r="C121" s="686" t="s">
        <v>1129</v>
      </c>
      <c r="D121" s="869" t="s">
        <v>1416</v>
      </c>
      <c r="E121" s="866" t="s">
        <v>1454</v>
      </c>
      <c r="F121" s="870" t="s">
        <v>1407</v>
      </c>
      <c r="G121" s="871">
        <v>2</v>
      </c>
      <c r="H121" s="732"/>
      <c r="P121" s="679"/>
      <c r="Q121" s="679"/>
      <c r="R121" s="679"/>
      <c r="S121" s="679"/>
      <c r="T121" s="679"/>
      <c r="U121" s="679"/>
      <c r="V121" s="679"/>
      <c r="W121" s="679"/>
      <c r="X121" s="679"/>
      <c r="Y121" s="679"/>
      <c r="Z121" s="679"/>
      <c r="AA121" s="679"/>
      <c r="AB121" s="679"/>
      <c r="AC121" s="679"/>
      <c r="AD121" s="679"/>
      <c r="AE121" s="679"/>
      <c r="AF121" s="679"/>
      <c r="AG121" s="679"/>
      <c r="AH121" s="679"/>
      <c r="AI121" s="679"/>
      <c r="AJ121" s="679"/>
      <c r="AK121" s="679"/>
      <c r="AL121" s="679"/>
      <c r="AM121" s="679"/>
      <c r="AN121" s="679"/>
      <c r="AO121" s="679"/>
      <c r="AP121" s="679"/>
      <c r="AQ121" s="679"/>
      <c r="AR121" s="679"/>
      <c r="AS121" s="679"/>
      <c r="AT121" s="679"/>
      <c r="AU121" s="679"/>
      <c r="AV121" s="679"/>
      <c r="AW121" s="679"/>
      <c r="AX121" s="679"/>
      <c r="AY121" s="679"/>
      <c r="AZ121" s="679"/>
      <c r="BA121" s="679"/>
      <c r="BB121" s="679"/>
      <c r="BC121" s="679"/>
      <c r="BD121" s="679"/>
      <c r="BE121" s="679"/>
      <c r="BF121" s="679"/>
      <c r="BG121" s="679"/>
      <c r="BH121" s="679"/>
      <c r="BI121" s="679"/>
      <c r="BJ121" s="679"/>
      <c r="BK121" s="679"/>
      <c r="BL121" s="679"/>
      <c r="BM121" s="679"/>
      <c r="BN121" s="679"/>
      <c r="BO121" s="679"/>
      <c r="BP121" s="679"/>
      <c r="BQ121" s="679"/>
      <c r="BR121" s="679"/>
      <c r="BS121" s="679"/>
      <c r="BT121" s="679"/>
      <c r="BU121" s="679"/>
      <c r="BV121" s="679"/>
      <c r="BW121" s="679"/>
      <c r="BX121" s="679"/>
      <c r="BY121" s="679"/>
      <c r="BZ121" s="679"/>
      <c r="CA121" s="679"/>
      <c r="CB121" s="679"/>
      <c r="CC121" s="679"/>
      <c r="CD121" s="679"/>
      <c r="CE121" s="679"/>
      <c r="CF121" s="679"/>
      <c r="CG121" s="679"/>
      <c r="CH121" s="679"/>
      <c r="CI121" s="679"/>
      <c r="CJ121" s="679"/>
      <c r="CK121" s="679"/>
      <c r="CL121" s="679"/>
      <c r="CM121" s="679"/>
      <c r="CN121" s="679"/>
      <c r="CO121" s="679"/>
      <c r="CP121" s="679"/>
      <c r="CQ121" s="679"/>
      <c r="CR121" s="679"/>
      <c r="CS121" s="679"/>
      <c r="CT121" s="679"/>
      <c r="CU121" s="679"/>
      <c r="CV121" s="679"/>
      <c r="CW121" s="679"/>
      <c r="CX121" s="679"/>
      <c r="CY121" s="679"/>
      <c r="CZ121" s="679"/>
      <c r="DA121" s="679"/>
      <c r="DB121" s="679"/>
      <c r="DC121" s="679"/>
      <c r="DD121" s="679"/>
      <c r="DE121" s="679"/>
      <c r="DF121" s="679"/>
      <c r="DG121" s="679"/>
      <c r="DH121" s="679"/>
      <c r="DI121" s="679"/>
      <c r="DJ121" s="679"/>
      <c r="DK121" s="679"/>
      <c r="DL121" s="679"/>
      <c r="DM121" s="679"/>
      <c r="DN121" s="679"/>
      <c r="DO121" s="679"/>
      <c r="DP121" s="679"/>
      <c r="DQ121" s="679"/>
      <c r="DR121" s="679"/>
      <c r="DS121" s="679"/>
      <c r="DT121" s="679"/>
      <c r="DU121" s="679"/>
      <c r="DV121" s="679"/>
      <c r="DW121" s="679"/>
      <c r="DX121" s="679"/>
      <c r="DY121" s="679"/>
      <c r="DZ121" s="679"/>
      <c r="EA121" s="679"/>
      <c r="EB121" s="679"/>
      <c r="EC121" s="679"/>
      <c r="ED121" s="679"/>
      <c r="EE121" s="679"/>
      <c r="EF121" s="679"/>
      <c r="EG121" s="679"/>
      <c r="EH121" s="679"/>
      <c r="EI121" s="679"/>
      <c r="EJ121" s="679"/>
      <c r="EK121" s="679"/>
      <c r="EL121" s="679"/>
      <c r="EM121" s="679"/>
      <c r="EN121" s="679"/>
      <c r="EO121" s="679"/>
      <c r="EP121" s="679"/>
      <c r="EQ121" s="679"/>
      <c r="ER121" s="679"/>
      <c r="ES121" s="679"/>
      <c r="ET121" s="679"/>
      <c r="EU121" s="679"/>
      <c r="EV121" s="679"/>
      <c r="EW121" s="679"/>
      <c r="EX121" s="679"/>
      <c r="EY121" s="679"/>
      <c r="EZ121" s="679"/>
      <c r="FA121" s="679"/>
      <c r="FB121" s="679"/>
      <c r="FC121" s="679"/>
      <c r="FD121" s="679"/>
      <c r="FE121" s="679"/>
      <c r="FF121" s="679"/>
      <c r="FG121" s="679"/>
      <c r="FH121" s="679"/>
      <c r="FI121" s="679"/>
      <c r="FJ121" s="679"/>
      <c r="FK121" s="679"/>
      <c r="FL121" s="679"/>
      <c r="FM121" s="679"/>
      <c r="FN121" s="679"/>
      <c r="FO121" s="679"/>
      <c r="FP121" s="679"/>
      <c r="FQ121" s="679"/>
      <c r="FR121" s="679"/>
      <c r="FS121" s="679"/>
      <c r="FT121" s="679"/>
      <c r="FU121" s="679"/>
      <c r="FV121" s="679"/>
      <c r="FW121" s="679"/>
      <c r="FX121" s="679"/>
      <c r="FY121" s="679"/>
      <c r="FZ121" s="679"/>
      <c r="GA121" s="679"/>
      <c r="GB121" s="679"/>
      <c r="GC121" s="679"/>
      <c r="GD121" s="679"/>
      <c r="GE121" s="679"/>
      <c r="GF121" s="679"/>
      <c r="GG121" s="679"/>
      <c r="GH121" s="679"/>
      <c r="GI121" s="679"/>
      <c r="GJ121" s="679"/>
      <c r="GK121" s="679"/>
      <c r="GL121" s="679"/>
      <c r="GM121" s="679"/>
      <c r="GN121" s="679"/>
      <c r="GO121" s="679"/>
      <c r="GP121" s="679"/>
      <c r="GQ121" s="679"/>
      <c r="GR121" s="679"/>
      <c r="GS121" s="679"/>
      <c r="GT121" s="679"/>
      <c r="GU121" s="679"/>
      <c r="GV121" s="679"/>
      <c r="GW121" s="679"/>
      <c r="GX121" s="679"/>
      <c r="GY121" s="679"/>
      <c r="GZ121" s="679"/>
      <c r="HA121" s="679"/>
      <c r="HB121" s="679"/>
      <c r="HC121" s="679"/>
      <c r="HD121" s="679"/>
      <c r="HE121" s="679"/>
      <c r="HF121" s="679"/>
      <c r="HG121" s="679"/>
      <c r="HH121" s="679"/>
      <c r="HI121" s="679"/>
      <c r="HJ121" s="679"/>
      <c r="HK121" s="679"/>
      <c r="HL121" s="679"/>
      <c r="HM121" s="679"/>
      <c r="HN121" s="679"/>
      <c r="HO121" s="679"/>
      <c r="HP121" s="679"/>
      <c r="HQ121" s="679"/>
      <c r="HR121" s="679"/>
      <c r="HS121" s="679"/>
      <c r="HT121" s="679"/>
      <c r="HU121" s="679"/>
      <c r="HV121" s="679"/>
      <c r="HW121" s="679"/>
      <c r="HX121" s="679"/>
      <c r="HY121" s="679"/>
      <c r="HZ121" s="679"/>
      <c r="IA121" s="679"/>
      <c r="IB121" s="679"/>
      <c r="IC121" s="679"/>
      <c r="ID121" s="679"/>
      <c r="IE121" s="679"/>
      <c r="IF121" s="679"/>
      <c r="IG121" s="679"/>
      <c r="IH121" s="679"/>
      <c r="II121" s="679"/>
      <c r="IJ121" s="679"/>
      <c r="IK121" s="679"/>
      <c r="IL121" s="679"/>
      <c r="IM121" s="679"/>
      <c r="IN121" s="679"/>
      <c r="IO121" s="679"/>
      <c r="IP121" s="679"/>
      <c r="IQ121" s="679"/>
      <c r="IR121" s="679"/>
      <c r="IS121" s="679"/>
      <c r="IT121" s="679"/>
    </row>
    <row r="122" spans="1:254" s="680" customFormat="1" ht="18.149999999999999" customHeight="1">
      <c r="A122" s="681"/>
      <c r="B122" s="269">
        <v>105</v>
      </c>
      <c r="C122" s="686" t="s">
        <v>1129</v>
      </c>
      <c r="D122" s="869" t="s">
        <v>1417</v>
      </c>
      <c r="E122" s="866" t="s">
        <v>1454</v>
      </c>
      <c r="F122" s="870" t="s">
        <v>1407</v>
      </c>
      <c r="G122" s="871">
        <v>5</v>
      </c>
      <c r="H122" s="732"/>
      <c r="P122" s="679"/>
      <c r="Q122" s="679"/>
      <c r="R122" s="679"/>
      <c r="S122" s="679"/>
      <c r="T122" s="679"/>
      <c r="U122" s="679"/>
      <c r="V122" s="679"/>
      <c r="W122" s="679"/>
      <c r="X122" s="679"/>
      <c r="Y122" s="679"/>
      <c r="Z122" s="679"/>
      <c r="AA122" s="679"/>
      <c r="AB122" s="679"/>
      <c r="AC122" s="679"/>
      <c r="AD122" s="679"/>
      <c r="AE122" s="679"/>
      <c r="AF122" s="679"/>
      <c r="AG122" s="679"/>
      <c r="AH122" s="679"/>
      <c r="AI122" s="679"/>
      <c r="AJ122" s="679"/>
      <c r="AK122" s="679"/>
      <c r="AL122" s="679"/>
      <c r="AM122" s="679"/>
      <c r="AN122" s="679"/>
      <c r="AO122" s="679"/>
      <c r="AP122" s="679"/>
      <c r="AQ122" s="679"/>
      <c r="AR122" s="679"/>
      <c r="AS122" s="679"/>
      <c r="AT122" s="679"/>
      <c r="AU122" s="679"/>
      <c r="AV122" s="679"/>
      <c r="AW122" s="679"/>
      <c r="AX122" s="679"/>
      <c r="AY122" s="679"/>
      <c r="AZ122" s="679"/>
      <c r="BA122" s="679"/>
      <c r="BB122" s="679"/>
      <c r="BC122" s="679"/>
      <c r="BD122" s="679"/>
      <c r="BE122" s="679"/>
      <c r="BF122" s="679"/>
      <c r="BG122" s="679"/>
      <c r="BH122" s="679"/>
      <c r="BI122" s="679"/>
      <c r="BJ122" s="679"/>
      <c r="BK122" s="679"/>
      <c r="BL122" s="679"/>
      <c r="BM122" s="679"/>
      <c r="BN122" s="679"/>
      <c r="BO122" s="679"/>
      <c r="BP122" s="679"/>
      <c r="BQ122" s="679"/>
      <c r="BR122" s="679"/>
      <c r="BS122" s="679"/>
      <c r="BT122" s="679"/>
      <c r="BU122" s="679"/>
      <c r="BV122" s="679"/>
      <c r="BW122" s="679"/>
      <c r="BX122" s="679"/>
      <c r="BY122" s="679"/>
      <c r="BZ122" s="679"/>
      <c r="CA122" s="679"/>
      <c r="CB122" s="679"/>
      <c r="CC122" s="679"/>
      <c r="CD122" s="679"/>
      <c r="CE122" s="679"/>
      <c r="CF122" s="679"/>
      <c r="CG122" s="679"/>
      <c r="CH122" s="679"/>
      <c r="CI122" s="679"/>
      <c r="CJ122" s="679"/>
      <c r="CK122" s="679"/>
      <c r="CL122" s="679"/>
      <c r="CM122" s="679"/>
      <c r="CN122" s="679"/>
      <c r="CO122" s="679"/>
      <c r="CP122" s="679"/>
      <c r="CQ122" s="679"/>
      <c r="CR122" s="679"/>
      <c r="CS122" s="679"/>
      <c r="CT122" s="679"/>
      <c r="CU122" s="679"/>
      <c r="CV122" s="679"/>
      <c r="CW122" s="679"/>
      <c r="CX122" s="679"/>
      <c r="CY122" s="679"/>
      <c r="CZ122" s="679"/>
      <c r="DA122" s="679"/>
      <c r="DB122" s="679"/>
      <c r="DC122" s="679"/>
      <c r="DD122" s="679"/>
      <c r="DE122" s="679"/>
      <c r="DF122" s="679"/>
      <c r="DG122" s="679"/>
      <c r="DH122" s="679"/>
      <c r="DI122" s="679"/>
      <c r="DJ122" s="679"/>
      <c r="DK122" s="679"/>
      <c r="DL122" s="679"/>
      <c r="DM122" s="679"/>
      <c r="DN122" s="679"/>
      <c r="DO122" s="679"/>
      <c r="DP122" s="679"/>
      <c r="DQ122" s="679"/>
      <c r="DR122" s="679"/>
      <c r="DS122" s="679"/>
      <c r="DT122" s="679"/>
      <c r="DU122" s="679"/>
      <c r="DV122" s="679"/>
      <c r="DW122" s="679"/>
      <c r="DX122" s="679"/>
      <c r="DY122" s="679"/>
      <c r="DZ122" s="679"/>
      <c r="EA122" s="679"/>
      <c r="EB122" s="679"/>
      <c r="EC122" s="679"/>
      <c r="ED122" s="679"/>
      <c r="EE122" s="679"/>
      <c r="EF122" s="679"/>
      <c r="EG122" s="679"/>
      <c r="EH122" s="679"/>
      <c r="EI122" s="679"/>
      <c r="EJ122" s="679"/>
      <c r="EK122" s="679"/>
      <c r="EL122" s="679"/>
      <c r="EM122" s="679"/>
      <c r="EN122" s="679"/>
      <c r="EO122" s="679"/>
      <c r="EP122" s="679"/>
      <c r="EQ122" s="679"/>
      <c r="ER122" s="679"/>
      <c r="ES122" s="679"/>
      <c r="ET122" s="679"/>
      <c r="EU122" s="679"/>
      <c r="EV122" s="679"/>
      <c r="EW122" s="679"/>
      <c r="EX122" s="679"/>
      <c r="EY122" s="679"/>
      <c r="EZ122" s="679"/>
      <c r="FA122" s="679"/>
      <c r="FB122" s="679"/>
      <c r="FC122" s="679"/>
      <c r="FD122" s="679"/>
      <c r="FE122" s="679"/>
      <c r="FF122" s="679"/>
      <c r="FG122" s="679"/>
      <c r="FH122" s="679"/>
      <c r="FI122" s="679"/>
      <c r="FJ122" s="679"/>
      <c r="FK122" s="679"/>
      <c r="FL122" s="679"/>
      <c r="FM122" s="679"/>
      <c r="FN122" s="679"/>
      <c r="FO122" s="679"/>
      <c r="FP122" s="679"/>
      <c r="FQ122" s="679"/>
      <c r="FR122" s="679"/>
      <c r="FS122" s="679"/>
      <c r="FT122" s="679"/>
      <c r="FU122" s="679"/>
      <c r="FV122" s="679"/>
      <c r="FW122" s="679"/>
      <c r="FX122" s="679"/>
      <c r="FY122" s="679"/>
      <c r="FZ122" s="679"/>
      <c r="GA122" s="679"/>
      <c r="GB122" s="679"/>
      <c r="GC122" s="679"/>
      <c r="GD122" s="679"/>
      <c r="GE122" s="679"/>
      <c r="GF122" s="679"/>
      <c r="GG122" s="679"/>
      <c r="GH122" s="679"/>
      <c r="GI122" s="679"/>
      <c r="GJ122" s="679"/>
      <c r="GK122" s="679"/>
      <c r="GL122" s="679"/>
      <c r="GM122" s="679"/>
      <c r="GN122" s="679"/>
      <c r="GO122" s="679"/>
      <c r="GP122" s="679"/>
      <c r="GQ122" s="679"/>
      <c r="GR122" s="679"/>
      <c r="GS122" s="679"/>
      <c r="GT122" s="679"/>
      <c r="GU122" s="679"/>
      <c r="GV122" s="679"/>
      <c r="GW122" s="679"/>
      <c r="GX122" s="679"/>
      <c r="GY122" s="679"/>
      <c r="GZ122" s="679"/>
      <c r="HA122" s="679"/>
      <c r="HB122" s="679"/>
      <c r="HC122" s="679"/>
      <c r="HD122" s="679"/>
      <c r="HE122" s="679"/>
      <c r="HF122" s="679"/>
      <c r="HG122" s="679"/>
      <c r="HH122" s="679"/>
      <c r="HI122" s="679"/>
      <c r="HJ122" s="679"/>
      <c r="HK122" s="679"/>
      <c r="HL122" s="679"/>
      <c r="HM122" s="679"/>
      <c r="HN122" s="679"/>
      <c r="HO122" s="679"/>
      <c r="HP122" s="679"/>
      <c r="HQ122" s="679"/>
      <c r="HR122" s="679"/>
      <c r="HS122" s="679"/>
      <c r="HT122" s="679"/>
      <c r="HU122" s="679"/>
      <c r="HV122" s="679"/>
      <c r="HW122" s="679"/>
      <c r="HX122" s="679"/>
      <c r="HY122" s="679"/>
      <c r="HZ122" s="679"/>
      <c r="IA122" s="679"/>
      <c r="IB122" s="679"/>
      <c r="IC122" s="679"/>
      <c r="ID122" s="679"/>
      <c r="IE122" s="679"/>
      <c r="IF122" s="679"/>
      <c r="IG122" s="679"/>
      <c r="IH122" s="679"/>
      <c r="II122" s="679"/>
      <c r="IJ122" s="679"/>
      <c r="IK122" s="679"/>
      <c r="IL122" s="679"/>
      <c r="IM122" s="679"/>
      <c r="IN122" s="679"/>
      <c r="IO122" s="679"/>
      <c r="IP122" s="679"/>
      <c r="IQ122" s="679"/>
      <c r="IR122" s="679"/>
      <c r="IS122" s="679"/>
      <c r="IT122" s="679"/>
    </row>
    <row r="123" spans="1:254" s="680" customFormat="1" ht="15.6">
      <c r="A123" s="681"/>
      <c r="B123" s="574">
        <v>106</v>
      </c>
      <c r="C123" s="686" t="s">
        <v>1129</v>
      </c>
      <c r="D123" s="872" t="s">
        <v>1418</v>
      </c>
      <c r="E123" s="333" t="s">
        <v>1454</v>
      </c>
      <c r="F123" s="870" t="s">
        <v>1407</v>
      </c>
      <c r="G123" s="871">
        <v>14</v>
      </c>
      <c r="H123" s="732"/>
      <c r="P123" s="679"/>
      <c r="Q123" s="679"/>
      <c r="R123" s="679"/>
      <c r="S123" s="679"/>
      <c r="T123" s="679"/>
      <c r="U123" s="679"/>
      <c r="V123" s="679"/>
      <c r="W123" s="679"/>
      <c r="X123" s="679"/>
      <c r="Y123" s="679"/>
      <c r="Z123" s="679"/>
      <c r="AA123" s="679"/>
      <c r="AB123" s="679"/>
      <c r="AC123" s="679"/>
      <c r="AD123" s="679"/>
      <c r="AE123" s="679"/>
      <c r="AF123" s="679"/>
      <c r="AG123" s="679"/>
      <c r="AH123" s="679"/>
      <c r="AI123" s="679"/>
      <c r="AJ123" s="679"/>
      <c r="AK123" s="679"/>
      <c r="AL123" s="679"/>
      <c r="AM123" s="679"/>
      <c r="AN123" s="679"/>
      <c r="AO123" s="679"/>
      <c r="AP123" s="679"/>
      <c r="AQ123" s="679"/>
      <c r="AR123" s="679"/>
      <c r="AS123" s="679"/>
      <c r="AT123" s="679"/>
      <c r="AU123" s="679"/>
      <c r="AV123" s="679"/>
      <c r="AW123" s="679"/>
      <c r="AX123" s="679"/>
      <c r="AY123" s="679"/>
      <c r="AZ123" s="679"/>
      <c r="BA123" s="679"/>
      <c r="BB123" s="679"/>
      <c r="BC123" s="679"/>
      <c r="BD123" s="679"/>
      <c r="BE123" s="679"/>
      <c r="BF123" s="679"/>
      <c r="BG123" s="679"/>
      <c r="BH123" s="679"/>
      <c r="BI123" s="679"/>
      <c r="BJ123" s="679"/>
      <c r="BK123" s="679"/>
      <c r="BL123" s="679"/>
      <c r="BM123" s="679"/>
      <c r="BN123" s="679"/>
      <c r="BO123" s="679"/>
      <c r="BP123" s="679"/>
      <c r="BQ123" s="679"/>
      <c r="BR123" s="679"/>
      <c r="BS123" s="679"/>
      <c r="BT123" s="679"/>
      <c r="BU123" s="679"/>
      <c r="BV123" s="679"/>
      <c r="BW123" s="679"/>
      <c r="BX123" s="679"/>
      <c r="BY123" s="679"/>
      <c r="BZ123" s="679"/>
      <c r="CA123" s="679"/>
      <c r="CB123" s="679"/>
      <c r="CC123" s="679"/>
      <c r="CD123" s="679"/>
      <c r="CE123" s="679"/>
      <c r="CF123" s="679"/>
      <c r="CG123" s="679"/>
      <c r="CH123" s="679"/>
      <c r="CI123" s="679"/>
      <c r="CJ123" s="679"/>
      <c r="CK123" s="679"/>
      <c r="CL123" s="679"/>
      <c r="CM123" s="679"/>
      <c r="CN123" s="679"/>
      <c r="CO123" s="679"/>
      <c r="CP123" s="679"/>
      <c r="CQ123" s="679"/>
      <c r="CR123" s="679"/>
      <c r="CS123" s="679"/>
      <c r="CT123" s="679"/>
      <c r="CU123" s="679"/>
      <c r="CV123" s="679"/>
      <c r="CW123" s="679"/>
      <c r="CX123" s="679"/>
      <c r="CY123" s="679"/>
      <c r="CZ123" s="679"/>
      <c r="DA123" s="679"/>
      <c r="DB123" s="679"/>
      <c r="DC123" s="679"/>
      <c r="DD123" s="679"/>
      <c r="DE123" s="679"/>
      <c r="DF123" s="679"/>
      <c r="DG123" s="679"/>
      <c r="DH123" s="679"/>
      <c r="DI123" s="679"/>
      <c r="DJ123" s="679"/>
      <c r="DK123" s="679"/>
      <c r="DL123" s="679"/>
      <c r="DM123" s="679"/>
      <c r="DN123" s="679"/>
      <c r="DO123" s="679"/>
      <c r="DP123" s="679"/>
      <c r="DQ123" s="679"/>
      <c r="DR123" s="679"/>
      <c r="DS123" s="679"/>
      <c r="DT123" s="679"/>
      <c r="DU123" s="679"/>
      <c r="DV123" s="679"/>
      <c r="DW123" s="679"/>
      <c r="DX123" s="679"/>
      <c r="DY123" s="679"/>
      <c r="DZ123" s="679"/>
      <c r="EA123" s="679"/>
      <c r="EB123" s="679"/>
      <c r="EC123" s="679"/>
      <c r="ED123" s="679"/>
      <c r="EE123" s="679"/>
      <c r="EF123" s="679"/>
      <c r="EG123" s="679"/>
      <c r="EH123" s="679"/>
      <c r="EI123" s="679"/>
      <c r="EJ123" s="679"/>
      <c r="EK123" s="679"/>
      <c r="EL123" s="679"/>
      <c r="EM123" s="679"/>
      <c r="EN123" s="679"/>
      <c r="EO123" s="679"/>
      <c r="EP123" s="679"/>
      <c r="EQ123" s="679"/>
      <c r="ER123" s="679"/>
      <c r="ES123" s="679"/>
      <c r="ET123" s="679"/>
      <c r="EU123" s="679"/>
      <c r="EV123" s="679"/>
      <c r="EW123" s="679"/>
      <c r="EX123" s="679"/>
      <c r="EY123" s="679"/>
      <c r="EZ123" s="679"/>
      <c r="FA123" s="679"/>
      <c r="FB123" s="679"/>
      <c r="FC123" s="679"/>
      <c r="FD123" s="679"/>
      <c r="FE123" s="679"/>
      <c r="FF123" s="679"/>
      <c r="FG123" s="679"/>
      <c r="FH123" s="679"/>
      <c r="FI123" s="679"/>
      <c r="FJ123" s="679"/>
      <c r="FK123" s="679"/>
      <c r="FL123" s="679"/>
      <c r="FM123" s="679"/>
      <c r="FN123" s="679"/>
      <c r="FO123" s="679"/>
      <c r="FP123" s="679"/>
      <c r="FQ123" s="679"/>
      <c r="FR123" s="679"/>
      <c r="FS123" s="679"/>
      <c r="FT123" s="679"/>
      <c r="FU123" s="679"/>
      <c r="FV123" s="679"/>
      <c r="FW123" s="679"/>
      <c r="FX123" s="679"/>
      <c r="FY123" s="679"/>
      <c r="FZ123" s="679"/>
      <c r="GA123" s="679"/>
      <c r="GB123" s="679"/>
      <c r="GC123" s="679"/>
      <c r="GD123" s="679"/>
      <c r="GE123" s="679"/>
      <c r="GF123" s="679"/>
      <c r="GG123" s="679"/>
      <c r="GH123" s="679"/>
      <c r="GI123" s="679"/>
      <c r="GJ123" s="679"/>
      <c r="GK123" s="679"/>
      <c r="GL123" s="679"/>
      <c r="GM123" s="679"/>
      <c r="GN123" s="679"/>
      <c r="GO123" s="679"/>
      <c r="GP123" s="679"/>
      <c r="GQ123" s="679"/>
      <c r="GR123" s="679"/>
      <c r="GS123" s="679"/>
      <c r="GT123" s="679"/>
      <c r="GU123" s="679"/>
      <c r="GV123" s="679"/>
      <c r="GW123" s="679"/>
      <c r="GX123" s="679"/>
      <c r="GY123" s="679"/>
      <c r="GZ123" s="679"/>
      <c r="HA123" s="679"/>
      <c r="HB123" s="679"/>
      <c r="HC123" s="679"/>
      <c r="HD123" s="679"/>
      <c r="HE123" s="679"/>
      <c r="HF123" s="679"/>
      <c r="HG123" s="679"/>
      <c r="HH123" s="679"/>
      <c r="HI123" s="679"/>
      <c r="HJ123" s="679"/>
      <c r="HK123" s="679"/>
      <c r="HL123" s="679"/>
      <c r="HM123" s="679"/>
      <c r="HN123" s="679"/>
      <c r="HO123" s="679"/>
      <c r="HP123" s="679"/>
      <c r="HQ123" s="679"/>
      <c r="HR123" s="679"/>
      <c r="HS123" s="679"/>
      <c r="HT123" s="679"/>
      <c r="HU123" s="679"/>
      <c r="HV123" s="679"/>
      <c r="HW123" s="679"/>
      <c r="HX123" s="679"/>
      <c r="HY123" s="679"/>
      <c r="HZ123" s="679"/>
      <c r="IA123" s="679"/>
      <c r="IB123" s="679"/>
      <c r="IC123" s="679"/>
      <c r="ID123" s="679"/>
      <c r="IE123" s="679"/>
      <c r="IF123" s="679"/>
      <c r="IG123" s="679"/>
      <c r="IH123" s="679"/>
      <c r="II123" s="679"/>
      <c r="IJ123" s="679"/>
      <c r="IK123" s="679"/>
      <c r="IL123" s="679"/>
      <c r="IM123" s="679"/>
      <c r="IN123" s="679"/>
      <c r="IO123" s="679"/>
      <c r="IP123" s="679"/>
      <c r="IQ123" s="679"/>
      <c r="IR123" s="679"/>
      <c r="IS123" s="679"/>
      <c r="IT123" s="679"/>
    </row>
    <row r="124" spans="1:254" ht="26.4">
      <c r="B124" s="269">
        <v>107</v>
      </c>
      <c r="C124" s="682"/>
      <c r="D124" s="683" t="s">
        <v>1136</v>
      </c>
      <c r="E124" s="684" t="s">
        <v>1449</v>
      </c>
      <c r="F124" s="685" t="s">
        <v>16</v>
      </c>
      <c r="G124" s="678">
        <v>20</v>
      </c>
      <c r="H124" s="732"/>
    </row>
    <row r="125" spans="1:254" ht="26.4">
      <c r="B125" s="269">
        <v>108</v>
      </c>
      <c r="C125" s="627"/>
      <c r="D125" s="639" t="s">
        <v>1137</v>
      </c>
      <c r="E125" s="629" t="s">
        <v>1449</v>
      </c>
      <c r="F125" s="638" t="s">
        <v>16</v>
      </c>
      <c r="G125" s="478">
        <v>30</v>
      </c>
      <c r="H125" s="732"/>
    </row>
    <row r="126" spans="1:254" ht="26.4">
      <c r="B126" s="269">
        <v>109</v>
      </c>
      <c r="C126" s="627"/>
      <c r="D126" s="639" t="s">
        <v>1138</v>
      </c>
      <c r="E126" s="629" t="s">
        <v>1449</v>
      </c>
      <c r="F126" s="638" t="s">
        <v>16</v>
      </c>
      <c r="G126" s="478">
        <v>100</v>
      </c>
      <c r="H126" s="732"/>
    </row>
    <row r="127" spans="1:254" ht="26.4">
      <c r="B127" s="574">
        <v>110</v>
      </c>
      <c r="C127" s="627"/>
      <c r="D127" s="639" t="s">
        <v>1139</v>
      </c>
      <c r="E127" s="629" t="s">
        <v>1449</v>
      </c>
      <c r="F127" s="638" t="s">
        <v>16</v>
      </c>
      <c r="G127" s="478">
        <v>200</v>
      </c>
      <c r="H127" s="732"/>
    </row>
    <row r="128" spans="1:254" ht="26.4">
      <c r="B128" s="269">
        <v>111</v>
      </c>
      <c r="C128" s="627"/>
      <c r="D128" s="639" t="s">
        <v>1140</v>
      </c>
      <c r="E128" s="629" t="s">
        <v>1449</v>
      </c>
      <c r="F128" s="638" t="s">
        <v>16</v>
      </c>
      <c r="G128" s="478">
        <v>300</v>
      </c>
      <c r="H128" s="732"/>
    </row>
    <row r="129" spans="2:8" ht="26.4">
      <c r="B129" s="269">
        <v>112</v>
      </c>
      <c r="C129" s="627"/>
      <c r="D129" s="639" t="s">
        <v>1141</v>
      </c>
      <c r="E129" s="629" t="s">
        <v>1449</v>
      </c>
      <c r="F129" s="638" t="s">
        <v>16</v>
      </c>
      <c r="G129" s="478">
        <v>400</v>
      </c>
      <c r="H129" s="732"/>
    </row>
    <row r="130" spans="2:8">
      <c r="B130" s="574">
        <v>113</v>
      </c>
      <c r="C130" s="627"/>
      <c r="D130" s="630" t="s">
        <v>245</v>
      </c>
      <c r="E130" s="290" t="s">
        <v>1457</v>
      </c>
      <c r="F130" s="629" t="s">
        <v>36</v>
      </c>
      <c r="G130" s="478">
        <v>1</v>
      </c>
      <c r="H130" s="732"/>
    </row>
    <row r="131" spans="2:8">
      <c r="B131" s="269">
        <v>114</v>
      </c>
      <c r="C131" s="627"/>
      <c r="D131" s="630" t="s">
        <v>246</v>
      </c>
      <c r="E131" s="290" t="s">
        <v>1457</v>
      </c>
      <c r="F131" s="629" t="s">
        <v>36</v>
      </c>
      <c r="G131" s="478">
        <v>1</v>
      </c>
      <c r="H131" s="732"/>
    </row>
    <row r="132" spans="2:8">
      <c r="B132" s="269">
        <v>115</v>
      </c>
      <c r="C132" s="627"/>
      <c r="D132" s="630" t="s">
        <v>247</v>
      </c>
      <c r="E132" s="629" t="s">
        <v>1458</v>
      </c>
      <c r="F132" s="629" t="s">
        <v>36</v>
      </c>
      <c r="G132" s="478">
        <v>20</v>
      </c>
      <c r="H132" s="732"/>
    </row>
    <row r="133" spans="2:8" ht="26.4">
      <c r="B133" s="574">
        <v>116</v>
      </c>
      <c r="C133" s="627"/>
      <c r="D133" s="630" t="s">
        <v>774</v>
      </c>
      <c r="E133" s="629" t="s">
        <v>1459</v>
      </c>
      <c r="F133" s="333" t="s">
        <v>22</v>
      </c>
      <c r="G133" s="478">
        <v>4</v>
      </c>
      <c r="H133" s="732"/>
    </row>
    <row r="134" spans="2:8" ht="26.4">
      <c r="B134" s="269">
        <v>117</v>
      </c>
      <c r="C134" s="627"/>
      <c r="D134" s="630" t="s">
        <v>775</v>
      </c>
      <c r="E134" s="629" t="s">
        <v>1459</v>
      </c>
      <c r="F134" s="333" t="s">
        <v>22</v>
      </c>
      <c r="G134" s="478">
        <v>8</v>
      </c>
      <c r="H134" s="732"/>
    </row>
    <row r="135" spans="2:8">
      <c r="B135" s="269">
        <v>118</v>
      </c>
      <c r="C135" s="627"/>
      <c r="D135" s="630" t="s">
        <v>249</v>
      </c>
      <c r="E135" s="640"/>
      <c r="F135" s="333" t="s">
        <v>22</v>
      </c>
      <c r="G135" s="478">
        <v>24</v>
      </c>
      <c r="H135" s="732"/>
    </row>
    <row r="136" spans="2:8">
      <c r="B136" s="574">
        <v>119</v>
      </c>
      <c r="C136" s="627"/>
      <c r="D136" s="630" t="s">
        <v>250</v>
      </c>
      <c r="E136" s="640"/>
      <c r="F136" s="333" t="s">
        <v>22</v>
      </c>
      <c r="G136" s="478">
        <v>8</v>
      </c>
      <c r="H136" s="732"/>
    </row>
    <row r="137" spans="2:8">
      <c r="B137" s="269">
        <v>120</v>
      </c>
      <c r="C137" s="627"/>
      <c r="D137" s="630" t="s">
        <v>251</v>
      </c>
      <c r="E137" s="640"/>
      <c r="F137" s="629" t="s">
        <v>36</v>
      </c>
      <c r="G137" s="478">
        <v>1</v>
      </c>
      <c r="H137" s="732"/>
    </row>
    <row r="138" spans="2:8">
      <c r="B138" s="699" t="s">
        <v>1547</v>
      </c>
      <c r="C138" s="627"/>
      <c r="D138" s="641" t="s">
        <v>252</v>
      </c>
      <c r="E138" s="629"/>
      <c r="F138" s="638"/>
      <c r="G138" s="677"/>
      <c r="H138" s="732"/>
    </row>
    <row r="139" spans="2:8" ht="26.4">
      <c r="B139" s="269">
        <v>121</v>
      </c>
      <c r="C139" s="627"/>
      <c r="D139" s="631" t="s">
        <v>776</v>
      </c>
      <c r="E139" s="642" t="s">
        <v>1454</v>
      </c>
      <c r="F139" s="675" t="s">
        <v>22</v>
      </c>
      <c r="G139" s="873">
        <v>4</v>
      </c>
      <c r="H139" s="732"/>
    </row>
    <row r="140" spans="2:8" ht="26.4">
      <c r="B140" s="269">
        <v>122</v>
      </c>
      <c r="C140" s="627"/>
      <c r="D140" s="631" t="s">
        <v>255</v>
      </c>
      <c r="E140" s="642" t="s">
        <v>1454</v>
      </c>
      <c r="F140" s="676" t="s">
        <v>16</v>
      </c>
      <c r="G140" s="873">
        <v>780</v>
      </c>
      <c r="H140" s="732"/>
    </row>
    <row r="141" spans="2:8" ht="26.4">
      <c r="B141" s="269">
        <v>123</v>
      </c>
      <c r="C141" s="627"/>
      <c r="D141" s="631" t="s">
        <v>256</v>
      </c>
      <c r="E141" s="642" t="s">
        <v>1454</v>
      </c>
      <c r="F141" s="676" t="s">
        <v>16</v>
      </c>
      <c r="G141" s="873">
        <v>200</v>
      </c>
      <c r="H141" s="732"/>
    </row>
    <row r="142" spans="2:8" ht="15.6">
      <c r="B142" s="269">
        <v>124</v>
      </c>
      <c r="C142" s="627"/>
      <c r="D142" s="630" t="s">
        <v>257</v>
      </c>
      <c r="E142" s="642" t="s">
        <v>1454</v>
      </c>
      <c r="F142" s="675" t="s">
        <v>22</v>
      </c>
      <c r="G142" s="873">
        <v>19</v>
      </c>
      <c r="H142" s="732"/>
    </row>
    <row r="143" spans="2:8" ht="26.4">
      <c r="B143" s="269">
        <v>125</v>
      </c>
      <c r="C143" s="627"/>
      <c r="D143" s="630" t="s">
        <v>258</v>
      </c>
      <c r="E143" s="642" t="s">
        <v>1454</v>
      </c>
      <c r="F143" s="675" t="s">
        <v>22</v>
      </c>
      <c r="G143" s="873">
        <v>7</v>
      </c>
      <c r="H143" s="732"/>
    </row>
    <row r="144" spans="2:8" ht="15.6">
      <c r="B144" s="269">
        <v>126</v>
      </c>
      <c r="C144" s="627"/>
      <c r="D144" s="630" t="s">
        <v>261</v>
      </c>
      <c r="E144" s="642" t="s">
        <v>1454</v>
      </c>
      <c r="F144" s="675" t="s">
        <v>22</v>
      </c>
      <c r="G144" s="873">
        <v>54</v>
      </c>
      <c r="H144" s="732"/>
    </row>
    <row r="145" spans="2:8" ht="15.6">
      <c r="B145" s="269">
        <v>127</v>
      </c>
      <c r="C145" s="627"/>
      <c r="D145" s="630" t="s">
        <v>262</v>
      </c>
      <c r="E145" s="642" t="s">
        <v>1454</v>
      </c>
      <c r="F145" s="675" t="s">
        <v>22</v>
      </c>
      <c r="G145" s="873">
        <v>12</v>
      </c>
      <c r="H145" s="732"/>
    </row>
    <row r="146" spans="2:8" ht="15.6">
      <c r="B146" s="269">
        <v>128</v>
      </c>
      <c r="C146" s="627"/>
      <c r="D146" s="630" t="s">
        <v>263</v>
      </c>
      <c r="E146" s="642" t="s">
        <v>1454</v>
      </c>
      <c r="F146" s="675" t="s">
        <v>22</v>
      </c>
      <c r="G146" s="873">
        <v>19</v>
      </c>
      <c r="H146" s="732"/>
    </row>
    <row r="147" spans="2:8" ht="15.6">
      <c r="B147" s="269">
        <v>129</v>
      </c>
      <c r="C147" s="627"/>
      <c r="D147" s="630" t="s">
        <v>264</v>
      </c>
      <c r="E147" s="642" t="s">
        <v>1454</v>
      </c>
      <c r="F147" s="675" t="s">
        <v>22</v>
      </c>
      <c r="G147" s="873">
        <v>2</v>
      </c>
      <c r="H147" s="732"/>
    </row>
    <row r="148" spans="2:8" ht="15.6">
      <c r="B148" s="269">
        <v>130</v>
      </c>
      <c r="C148" s="627"/>
      <c r="D148" s="630" t="s">
        <v>265</v>
      </c>
      <c r="E148" s="642" t="s">
        <v>1454</v>
      </c>
      <c r="F148" s="675" t="s">
        <v>22</v>
      </c>
      <c r="G148" s="873">
        <v>12</v>
      </c>
      <c r="H148" s="732"/>
    </row>
    <row r="149" spans="2:8">
      <c r="B149" s="269">
        <v>131</v>
      </c>
      <c r="C149" s="627"/>
      <c r="D149" s="630" t="s">
        <v>266</v>
      </c>
      <c r="E149" s="642" t="s">
        <v>1454</v>
      </c>
      <c r="F149" s="333" t="s">
        <v>22</v>
      </c>
      <c r="G149" s="678">
        <v>2</v>
      </c>
      <c r="H149" s="732"/>
    </row>
    <row r="150" spans="2:8" ht="19.649999999999999" customHeight="1">
      <c r="B150" s="269">
        <v>132</v>
      </c>
      <c r="C150" s="627"/>
      <c r="D150" s="630" t="s">
        <v>267</v>
      </c>
      <c r="E150" s="642" t="s">
        <v>1460</v>
      </c>
      <c r="F150" s="629" t="s">
        <v>36</v>
      </c>
      <c r="G150" s="478">
        <v>2</v>
      </c>
      <c r="H150" s="732"/>
    </row>
    <row r="151" spans="2:8">
      <c r="B151" s="269">
        <v>133</v>
      </c>
      <c r="C151" s="627"/>
      <c r="D151" s="630" t="s">
        <v>268</v>
      </c>
      <c r="E151" s="642" t="s">
        <v>269</v>
      </c>
      <c r="F151" s="629" t="s">
        <v>36</v>
      </c>
      <c r="G151" s="478">
        <v>21</v>
      </c>
      <c r="H151" s="732"/>
    </row>
    <row r="152" spans="2:8" ht="26.4">
      <c r="B152" s="269">
        <v>134</v>
      </c>
      <c r="C152" s="627"/>
      <c r="D152" s="630" t="s">
        <v>270</v>
      </c>
      <c r="E152" s="629" t="s">
        <v>1447</v>
      </c>
      <c r="F152" s="638" t="s">
        <v>16</v>
      </c>
      <c r="G152" s="478">
        <v>20</v>
      </c>
      <c r="H152" s="732"/>
    </row>
    <row r="153" spans="2:8" ht="26.4">
      <c r="B153" s="269">
        <v>135</v>
      </c>
      <c r="C153" s="627"/>
      <c r="D153" s="630" t="s">
        <v>271</v>
      </c>
      <c r="E153" s="629" t="s">
        <v>1447</v>
      </c>
      <c r="F153" s="638" t="s">
        <v>16</v>
      </c>
      <c r="G153" s="478">
        <v>50</v>
      </c>
      <c r="H153" s="732"/>
    </row>
    <row r="154" spans="2:8" ht="26.4">
      <c r="B154" s="269">
        <v>136</v>
      </c>
      <c r="C154" s="627"/>
      <c r="D154" s="630" t="s">
        <v>272</v>
      </c>
      <c r="E154" s="629" t="s">
        <v>1447</v>
      </c>
      <c r="F154" s="638" t="s">
        <v>16</v>
      </c>
      <c r="G154" s="478">
        <v>500</v>
      </c>
      <c r="H154" s="732"/>
    </row>
    <row r="155" spans="2:8" ht="26.4">
      <c r="B155" s="269">
        <v>137</v>
      </c>
      <c r="C155" s="627"/>
      <c r="D155" s="630" t="s">
        <v>273</v>
      </c>
      <c r="E155" s="629" t="s">
        <v>1447</v>
      </c>
      <c r="F155" s="638" t="s">
        <v>16</v>
      </c>
      <c r="G155" s="478">
        <v>800</v>
      </c>
      <c r="H155" s="732"/>
    </row>
    <row r="156" spans="2:8" ht="26.4">
      <c r="B156" s="269">
        <v>138</v>
      </c>
      <c r="C156" s="627"/>
      <c r="D156" s="630" t="s">
        <v>274</v>
      </c>
      <c r="E156" s="629" t="s">
        <v>1447</v>
      </c>
      <c r="F156" s="638" t="s">
        <v>16</v>
      </c>
      <c r="G156" s="478">
        <v>2300</v>
      </c>
      <c r="H156" s="732"/>
    </row>
    <row r="157" spans="2:8">
      <c r="B157" s="269">
        <v>139</v>
      </c>
      <c r="C157" s="627"/>
      <c r="D157" s="630" t="s">
        <v>275</v>
      </c>
      <c r="E157" s="642" t="s">
        <v>1454</v>
      </c>
      <c r="F157" s="333" t="s">
        <v>22</v>
      </c>
      <c r="G157" s="478">
        <v>2</v>
      </c>
      <c r="H157" s="732"/>
    </row>
    <row r="158" spans="2:8">
      <c r="B158" s="269">
        <v>140</v>
      </c>
      <c r="C158" s="627"/>
      <c r="D158" s="630" t="s">
        <v>276</v>
      </c>
      <c r="E158" s="629"/>
      <c r="F158" s="638" t="s">
        <v>16</v>
      </c>
      <c r="G158" s="478">
        <v>80</v>
      </c>
      <c r="H158" s="732"/>
    </row>
    <row r="159" spans="2:8">
      <c r="B159" s="269">
        <v>141</v>
      </c>
      <c r="C159" s="627"/>
      <c r="D159" s="630" t="s">
        <v>277</v>
      </c>
      <c r="E159" s="639"/>
      <c r="F159" s="629" t="s">
        <v>36</v>
      </c>
      <c r="G159" s="478">
        <v>1</v>
      </c>
      <c r="H159" s="732"/>
    </row>
    <row r="160" spans="2:8">
      <c r="B160" s="134"/>
      <c r="C160" s="135"/>
      <c r="D160" s="128"/>
      <c r="E160" s="128"/>
      <c r="F160" s="129"/>
      <c r="G160" s="398"/>
    </row>
    <row r="161" spans="2:8">
      <c r="B161" s="131"/>
      <c r="C161" s="131"/>
      <c r="D161" s="132"/>
      <c r="E161" s="132"/>
      <c r="F161" s="132" t="s">
        <v>5</v>
      </c>
      <c r="G161" s="132"/>
    </row>
    <row r="162" spans="2:8">
      <c r="B162" s="130"/>
      <c r="C162" s="130"/>
      <c r="D162" s="130"/>
      <c r="E162" s="130"/>
      <c r="F162" s="130"/>
      <c r="G162" s="130"/>
    </row>
    <row r="163" spans="2:8" customFormat="1" ht="12.75" customHeight="1">
      <c r="C163" s="8" t="str">
        <f>'1,1'!C22</f>
        <v>Piezīmes:</v>
      </c>
    </row>
    <row r="164" spans="2:8" customFormat="1" ht="45" customHeight="1">
      <c r="B164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64" s="765"/>
      <c r="D164" s="765"/>
      <c r="E164" s="765"/>
      <c r="F164" s="765"/>
      <c r="G164" s="765"/>
      <c r="H164" s="765"/>
    </row>
  </sheetData>
  <mergeCells count="12">
    <mergeCell ref="B164:H164"/>
    <mergeCell ref="B7:B8"/>
    <mergeCell ref="C7:C8"/>
    <mergeCell ref="F7:F8"/>
    <mergeCell ref="G7:G8"/>
    <mergeCell ref="D7:E8"/>
    <mergeCell ref="D9:E9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rgb="FF00B0F0"/>
  </sheetPr>
  <dimension ref="B1:K59"/>
  <sheetViews>
    <sheetView showZeros="0" view="pageBreakPreview" topLeftCell="A31" zoomScale="80" zoomScaleNormal="100" zoomScaleSheetLayoutView="80" workbookViewId="0">
      <selection activeCell="E28" sqref="E28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9.3320312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2,8</v>
      </c>
    </row>
    <row r="2" spans="2:9" s="3" customFormat="1">
      <c r="B2" s="767" t="str">
        <f>D9</f>
        <v>Apsardzes un piekļuves sistēmas iekārtas un ierīces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9" ht="59.25" customHeight="1">
      <c r="B8" s="780"/>
      <c r="C8" s="770"/>
      <c r="D8" s="797"/>
      <c r="E8" s="798"/>
      <c r="F8" s="782"/>
      <c r="G8" s="783"/>
      <c r="H8" s="20"/>
    </row>
    <row r="9" spans="2:9" ht="15.6" customHeight="1">
      <c r="B9" s="26"/>
      <c r="C9" s="27"/>
      <c r="D9" s="799" t="s">
        <v>317</v>
      </c>
      <c r="E9" s="800"/>
      <c r="F9" s="28"/>
      <c r="G9" s="402"/>
    </row>
    <row r="10" spans="2:9">
      <c r="B10" s="269"/>
      <c r="C10" s="379"/>
      <c r="D10" s="280" t="s">
        <v>1143</v>
      </c>
      <c r="E10" s="280"/>
      <c r="F10" s="280"/>
      <c r="G10" s="480"/>
    </row>
    <row r="11" spans="2:9" ht="66">
      <c r="B11" s="281">
        <v>1</v>
      </c>
      <c r="C11" s="379"/>
      <c r="D11" s="282" t="s">
        <v>279</v>
      </c>
      <c r="E11" s="284" t="s">
        <v>1479</v>
      </c>
      <c r="F11" s="283" t="s">
        <v>280</v>
      </c>
      <c r="G11" s="481">
        <v>1</v>
      </c>
    </row>
    <row r="12" spans="2:9" ht="26.4">
      <c r="B12" s="281">
        <v>2</v>
      </c>
      <c r="C12" s="379"/>
      <c r="D12" s="282" t="s">
        <v>1525</v>
      </c>
      <c r="E12" s="284" t="s">
        <v>1479</v>
      </c>
      <c r="F12" s="283" t="s">
        <v>11</v>
      </c>
      <c r="G12" s="481">
        <v>1</v>
      </c>
    </row>
    <row r="13" spans="2:9" ht="26.4">
      <c r="B13" s="281">
        <v>3</v>
      </c>
      <c r="C13" s="379"/>
      <c r="D13" s="282" t="s">
        <v>281</v>
      </c>
      <c r="E13" s="284" t="s">
        <v>1479</v>
      </c>
      <c r="F13" s="283" t="s">
        <v>11</v>
      </c>
      <c r="G13" s="481">
        <v>1</v>
      </c>
    </row>
    <row r="14" spans="2:9" ht="26.4">
      <c r="B14" s="281">
        <v>4</v>
      </c>
      <c r="C14" s="379"/>
      <c r="D14" s="282" t="s">
        <v>282</v>
      </c>
      <c r="E14" s="284" t="s">
        <v>1479</v>
      </c>
      <c r="F14" s="283" t="s">
        <v>11</v>
      </c>
      <c r="G14" s="481">
        <v>4</v>
      </c>
    </row>
    <row r="15" spans="2:9" ht="145.19999999999999">
      <c r="B15" s="281">
        <v>5</v>
      </c>
      <c r="C15" s="379"/>
      <c r="D15" s="282" t="s">
        <v>283</v>
      </c>
      <c r="E15" s="284" t="s">
        <v>1479</v>
      </c>
      <c r="F15" s="283" t="s">
        <v>280</v>
      </c>
      <c r="G15" s="481">
        <v>1</v>
      </c>
    </row>
    <row r="16" spans="2:9" ht="26.4">
      <c r="B16" s="281">
        <v>6</v>
      </c>
      <c r="C16" s="379"/>
      <c r="D16" s="282" t="s">
        <v>1144</v>
      </c>
      <c r="E16" s="284" t="s">
        <v>1479</v>
      </c>
      <c r="F16" s="283" t="s">
        <v>280</v>
      </c>
      <c r="G16" s="481">
        <v>1</v>
      </c>
    </row>
    <row r="17" spans="2:7" ht="26.4">
      <c r="B17" s="281">
        <v>7</v>
      </c>
      <c r="C17" s="379"/>
      <c r="D17" s="285" t="s">
        <v>1145</v>
      </c>
      <c r="E17" s="284" t="s">
        <v>1479</v>
      </c>
      <c r="F17" s="283" t="s">
        <v>11</v>
      </c>
      <c r="G17" s="481">
        <v>1</v>
      </c>
    </row>
    <row r="18" spans="2:7" ht="26.4">
      <c r="B18" s="281">
        <v>8</v>
      </c>
      <c r="C18" s="379"/>
      <c r="D18" s="285" t="s">
        <v>1146</v>
      </c>
      <c r="E18" s="284" t="s">
        <v>1479</v>
      </c>
      <c r="F18" s="283" t="s">
        <v>11</v>
      </c>
      <c r="G18" s="481">
        <v>1</v>
      </c>
    </row>
    <row r="19" spans="2:7" ht="26.4">
      <c r="B19" s="281">
        <v>9</v>
      </c>
      <c r="C19" s="379"/>
      <c r="D19" s="285" t="s">
        <v>1147</v>
      </c>
      <c r="E19" s="284" t="s">
        <v>1479</v>
      </c>
      <c r="F19" s="283" t="s">
        <v>11</v>
      </c>
      <c r="G19" s="481">
        <v>8</v>
      </c>
    </row>
    <row r="20" spans="2:7" ht="26.4">
      <c r="B20" s="281">
        <v>10</v>
      </c>
      <c r="C20" s="379"/>
      <c r="D20" s="282" t="s">
        <v>284</v>
      </c>
      <c r="E20" s="284" t="s">
        <v>1479</v>
      </c>
      <c r="F20" s="283" t="s">
        <v>11</v>
      </c>
      <c r="G20" s="481">
        <v>1</v>
      </c>
    </row>
    <row r="21" spans="2:7" ht="26.4">
      <c r="B21" s="281">
        <v>11</v>
      </c>
      <c r="C21" s="379"/>
      <c r="D21" s="282" t="s">
        <v>1148</v>
      </c>
      <c r="E21" s="284" t="s">
        <v>1479</v>
      </c>
      <c r="F21" s="283" t="s">
        <v>11</v>
      </c>
      <c r="G21" s="481">
        <v>1</v>
      </c>
    </row>
    <row r="22" spans="2:7" ht="26.4">
      <c r="B22" s="281">
        <v>12</v>
      </c>
      <c r="C22" s="379"/>
      <c r="D22" s="282" t="s">
        <v>285</v>
      </c>
      <c r="E22" s="284" t="s">
        <v>1479</v>
      </c>
      <c r="F22" s="283" t="s">
        <v>11</v>
      </c>
      <c r="G22" s="481">
        <v>1</v>
      </c>
    </row>
    <row r="23" spans="2:7" ht="26.4">
      <c r="B23" s="281">
        <v>13</v>
      </c>
      <c r="C23" s="379"/>
      <c r="D23" s="282" t="s">
        <v>1149</v>
      </c>
      <c r="E23" s="284" t="s">
        <v>1479</v>
      </c>
      <c r="F23" s="283" t="s">
        <v>280</v>
      </c>
      <c r="G23" s="481">
        <v>1</v>
      </c>
    </row>
    <row r="24" spans="2:7" ht="26.4">
      <c r="B24" s="281">
        <v>14</v>
      </c>
      <c r="C24" s="379"/>
      <c r="D24" s="282" t="s">
        <v>1150</v>
      </c>
      <c r="E24" s="284" t="s">
        <v>1479</v>
      </c>
      <c r="F24" s="283" t="s">
        <v>11</v>
      </c>
      <c r="G24" s="481">
        <v>1</v>
      </c>
    </row>
    <row r="25" spans="2:7" ht="26.4">
      <c r="B25" s="281">
        <v>15</v>
      </c>
      <c r="C25" s="379"/>
      <c r="D25" s="282" t="s">
        <v>286</v>
      </c>
      <c r="E25" s="284" t="s">
        <v>1479</v>
      </c>
      <c r="F25" s="283" t="s">
        <v>280</v>
      </c>
      <c r="G25" s="481">
        <v>6</v>
      </c>
    </row>
    <row r="26" spans="2:7" ht="26.4">
      <c r="B26" s="281">
        <v>16</v>
      </c>
      <c r="C26" s="379"/>
      <c r="D26" s="282" t="s">
        <v>287</v>
      </c>
      <c r="E26" s="284" t="s">
        <v>1479</v>
      </c>
      <c r="F26" s="283" t="s">
        <v>280</v>
      </c>
      <c r="G26" s="481">
        <v>19</v>
      </c>
    </row>
    <row r="27" spans="2:7" ht="26.4">
      <c r="B27" s="281">
        <v>17</v>
      </c>
      <c r="C27" s="379"/>
      <c r="D27" s="282" t="s">
        <v>288</v>
      </c>
      <c r="E27" s="284" t="s">
        <v>1479</v>
      </c>
      <c r="F27" s="283" t="s">
        <v>11</v>
      </c>
      <c r="G27" s="481">
        <v>1</v>
      </c>
    </row>
    <row r="28" spans="2:7" ht="52.8">
      <c r="B28" s="281">
        <v>18</v>
      </c>
      <c r="C28" s="379"/>
      <c r="D28" s="282" t="s">
        <v>289</v>
      </c>
      <c r="E28" s="284"/>
      <c r="F28" s="283" t="s">
        <v>280</v>
      </c>
      <c r="G28" s="481">
        <v>1</v>
      </c>
    </row>
    <row r="29" spans="2:7" ht="26.4">
      <c r="B29" s="281">
        <v>19</v>
      </c>
      <c r="C29" s="379"/>
      <c r="D29" s="282" t="s">
        <v>290</v>
      </c>
      <c r="E29" s="284" t="s">
        <v>1479</v>
      </c>
      <c r="F29" s="283" t="s">
        <v>11</v>
      </c>
      <c r="G29" s="481">
        <v>25</v>
      </c>
    </row>
    <row r="30" spans="2:7" ht="26.4">
      <c r="B30" s="281">
        <v>20</v>
      </c>
      <c r="C30" s="379"/>
      <c r="D30" s="282" t="s">
        <v>291</v>
      </c>
      <c r="E30" s="284" t="s">
        <v>1479</v>
      </c>
      <c r="F30" s="283" t="s">
        <v>11</v>
      </c>
      <c r="G30" s="481">
        <v>1</v>
      </c>
    </row>
    <row r="31" spans="2:7">
      <c r="B31" s="281">
        <v>21</v>
      </c>
      <c r="C31" s="379"/>
      <c r="D31" s="282" t="s">
        <v>292</v>
      </c>
      <c r="E31" s="283"/>
      <c r="F31" s="283" t="s">
        <v>11</v>
      </c>
      <c r="G31" s="481">
        <v>1</v>
      </c>
    </row>
    <row r="32" spans="2:7" ht="39.6">
      <c r="B32" s="281">
        <v>22</v>
      </c>
      <c r="C32" s="379"/>
      <c r="D32" s="282" t="s">
        <v>293</v>
      </c>
      <c r="E32" s="284" t="s">
        <v>1526</v>
      </c>
      <c r="F32" s="283" t="s">
        <v>11</v>
      </c>
      <c r="G32" s="481">
        <v>20</v>
      </c>
    </row>
    <row r="33" spans="2:7">
      <c r="B33" s="286"/>
      <c r="C33" s="379"/>
      <c r="D33" s="280" t="s">
        <v>294</v>
      </c>
      <c r="E33" s="287"/>
      <c r="F33" s="287"/>
      <c r="G33" s="482"/>
    </row>
    <row r="34" spans="2:7">
      <c r="B34" s="281">
        <v>23</v>
      </c>
      <c r="C34" s="379"/>
      <c r="D34" s="282" t="s">
        <v>295</v>
      </c>
      <c r="E34" s="283"/>
      <c r="F34" s="283" t="s">
        <v>11</v>
      </c>
      <c r="G34" s="481">
        <v>28</v>
      </c>
    </row>
    <row r="35" spans="2:7">
      <c r="B35" s="281">
        <v>24</v>
      </c>
      <c r="C35" s="379"/>
      <c r="D35" s="282" t="s">
        <v>296</v>
      </c>
      <c r="E35" s="283"/>
      <c r="F35" s="283" t="s">
        <v>11</v>
      </c>
      <c r="G35" s="481">
        <v>6</v>
      </c>
    </row>
    <row r="36" spans="2:7">
      <c r="B36" s="281">
        <v>25</v>
      </c>
      <c r="C36" s="379"/>
      <c r="D36" s="282" t="s">
        <v>297</v>
      </c>
      <c r="E36" s="283"/>
      <c r="F36" s="283" t="s">
        <v>11</v>
      </c>
      <c r="G36" s="481">
        <v>30</v>
      </c>
    </row>
    <row r="37" spans="2:7" ht="26.4">
      <c r="B37" s="281">
        <v>26</v>
      </c>
      <c r="C37" s="379"/>
      <c r="D37" s="282" t="s">
        <v>298</v>
      </c>
      <c r="E37" s="283"/>
      <c r="F37" s="283" t="s">
        <v>11</v>
      </c>
      <c r="G37" s="481">
        <v>30</v>
      </c>
    </row>
    <row r="38" spans="2:7">
      <c r="B38" s="281">
        <v>27</v>
      </c>
      <c r="C38" s="379"/>
      <c r="D38" s="282" t="s">
        <v>299</v>
      </c>
      <c r="E38" s="283" t="s">
        <v>300</v>
      </c>
      <c r="F38" s="283" t="s">
        <v>11</v>
      </c>
      <c r="G38" s="481">
        <v>17</v>
      </c>
    </row>
    <row r="39" spans="2:7">
      <c r="B39" s="281">
        <v>28</v>
      </c>
      <c r="C39" s="379"/>
      <c r="D39" s="282" t="s">
        <v>301</v>
      </c>
      <c r="E39" s="283" t="s">
        <v>302</v>
      </c>
      <c r="F39" s="283" t="s">
        <v>11</v>
      </c>
      <c r="G39" s="481">
        <v>20</v>
      </c>
    </row>
    <row r="40" spans="2:7">
      <c r="B40" s="281">
        <v>29</v>
      </c>
      <c r="C40" s="379"/>
      <c r="D40" s="282" t="s">
        <v>303</v>
      </c>
      <c r="E40" s="283"/>
      <c r="F40" s="283" t="s">
        <v>11</v>
      </c>
      <c r="G40" s="481">
        <v>25</v>
      </c>
    </row>
    <row r="41" spans="2:7">
      <c r="B41" s="286"/>
      <c r="C41" s="379"/>
      <c r="D41" s="280" t="s">
        <v>304</v>
      </c>
      <c r="E41" s="287"/>
      <c r="F41" s="287"/>
      <c r="G41" s="482"/>
    </row>
    <row r="42" spans="2:7">
      <c r="B42" s="288">
        <v>30</v>
      </c>
      <c r="C42" s="379"/>
      <c r="D42" s="289" t="s">
        <v>1151</v>
      </c>
      <c r="E42" s="290" t="s">
        <v>1152</v>
      </c>
      <c r="F42" s="290" t="s">
        <v>16</v>
      </c>
      <c r="G42" s="483">
        <v>850</v>
      </c>
    </row>
    <row r="43" spans="2:7">
      <c r="B43" s="288">
        <v>31</v>
      </c>
      <c r="C43" s="379"/>
      <c r="D43" s="289" t="s">
        <v>305</v>
      </c>
      <c r="E43" s="290" t="s">
        <v>1153</v>
      </c>
      <c r="F43" s="290" t="s">
        <v>16</v>
      </c>
      <c r="G43" s="483">
        <v>1300</v>
      </c>
    </row>
    <row r="44" spans="2:7">
      <c r="B44" s="288">
        <v>32</v>
      </c>
      <c r="C44" s="379"/>
      <c r="D44" s="289" t="s">
        <v>306</v>
      </c>
      <c r="E44" s="290" t="s">
        <v>307</v>
      </c>
      <c r="F44" s="290" t="s">
        <v>16</v>
      </c>
      <c r="G44" s="483">
        <v>850</v>
      </c>
    </row>
    <row r="45" spans="2:7" s="6" customFormat="1">
      <c r="B45" s="288">
        <v>33</v>
      </c>
      <c r="C45" s="379"/>
      <c r="D45" s="289" t="s">
        <v>306</v>
      </c>
      <c r="E45" s="290" t="s">
        <v>308</v>
      </c>
      <c r="F45" s="290" t="s">
        <v>16</v>
      </c>
      <c r="G45" s="483">
        <v>60</v>
      </c>
    </row>
    <row r="46" spans="2:7">
      <c r="B46" s="288">
        <v>34</v>
      </c>
      <c r="C46" s="379"/>
      <c r="D46" s="282" t="s">
        <v>309</v>
      </c>
      <c r="E46" s="284" t="s">
        <v>310</v>
      </c>
      <c r="F46" s="284" t="s">
        <v>16</v>
      </c>
      <c r="G46" s="484">
        <v>3000</v>
      </c>
    </row>
    <row r="47" spans="2:7">
      <c r="B47" s="288">
        <v>35</v>
      </c>
      <c r="C47" s="379"/>
      <c r="D47" s="282" t="s">
        <v>311</v>
      </c>
      <c r="E47" s="284" t="s">
        <v>312</v>
      </c>
      <c r="F47" s="284" t="s">
        <v>16</v>
      </c>
      <c r="G47" s="484">
        <v>300</v>
      </c>
    </row>
    <row r="48" spans="2:7">
      <c r="B48" s="288">
        <v>36</v>
      </c>
      <c r="C48" s="379"/>
      <c r="D48" s="282" t="s">
        <v>313</v>
      </c>
      <c r="E48" s="284"/>
      <c r="F48" s="284" t="s">
        <v>11</v>
      </c>
      <c r="G48" s="484">
        <v>1</v>
      </c>
    </row>
    <row r="49" spans="2:9">
      <c r="B49" s="288">
        <v>37</v>
      </c>
      <c r="C49" s="379"/>
      <c r="D49" s="282" t="s">
        <v>314</v>
      </c>
      <c r="E49" s="284"/>
      <c r="F49" s="284" t="s">
        <v>280</v>
      </c>
      <c r="G49" s="484">
        <v>1</v>
      </c>
    </row>
    <row r="50" spans="2:9">
      <c r="B50" s="288">
        <v>38</v>
      </c>
      <c r="C50" s="379"/>
      <c r="D50" s="282" t="s">
        <v>315</v>
      </c>
      <c r="E50" s="284" t="s">
        <v>316</v>
      </c>
      <c r="F50" s="283" t="s">
        <v>280</v>
      </c>
      <c r="G50" s="485">
        <v>1</v>
      </c>
    </row>
    <row r="51" spans="2:9">
      <c r="B51" s="134"/>
      <c r="C51" s="135"/>
      <c r="D51" s="128"/>
      <c r="E51" s="128"/>
      <c r="F51" s="129"/>
      <c r="G51" s="398"/>
    </row>
    <row r="52" spans="2:9">
      <c r="B52" s="131"/>
      <c r="C52" s="131"/>
      <c r="D52" s="132"/>
      <c r="E52" s="132"/>
      <c r="F52" s="132" t="s">
        <v>5</v>
      </c>
      <c r="G52" s="132"/>
    </row>
    <row r="58" spans="2:9" customFormat="1" ht="12.75" customHeight="1">
      <c r="C58" s="8" t="str">
        <f>'1,1'!C22</f>
        <v>Piezīmes:</v>
      </c>
    </row>
    <row r="59" spans="2:9" customFormat="1" ht="45" customHeight="1">
      <c r="B59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9" s="765"/>
      <c r="D59" s="765"/>
      <c r="E59" s="765"/>
      <c r="F59" s="765"/>
      <c r="G59" s="765"/>
      <c r="H59" s="765"/>
      <c r="I59" s="765"/>
    </row>
  </sheetData>
  <mergeCells count="12">
    <mergeCell ref="B7:B8"/>
    <mergeCell ref="C7:C8"/>
    <mergeCell ref="F7:F8"/>
    <mergeCell ref="G7:G8"/>
    <mergeCell ref="B59:I5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rgb="FF00B0F0"/>
  </sheetPr>
  <dimension ref="A1:Q108"/>
  <sheetViews>
    <sheetView showZeros="0" topLeftCell="A57" zoomScale="85" zoomScaleNormal="85" zoomScaleSheetLayoutView="80" workbookViewId="0">
      <selection activeCell="H12" sqref="H12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5.664062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1:9" s="3" customFormat="1">
      <c r="B1" s="766" t="s">
        <v>12</v>
      </c>
      <c r="C1" s="766"/>
      <c r="D1" s="766"/>
      <c r="E1" s="3" t="str">
        <f ca="1">MID(CELL("filename",B1), FIND("]", CELL("filename",B1))+ 1, 255)</f>
        <v>2,9</v>
      </c>
    </row>
    <row r="2" spans="1:9" s="3" customFormat="1">
      <c r="B2" s="767" t="str">
        <f>D9</f>
        <v>VAS</v>
      </c>
      <c r="C2" s="767"/>
      <c r="D2" s="767"/>
      <c r="E2" s="767"/>
      <c r="F2" s="767"/>
      <c r="G2" s="767"/>
      <c r="H2" s="767"/>
    </row>
    <row r="3" spans="1:9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1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1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1:9" ht="15">
      <c r="B6" s="5"/>
      <c r="C6" s="5"/>
    </row>
    <row r="7" spans="1:9" ht="14.25" customHeight="1">
      <c r="A7" s="130"/>
      <c r="B7" s="775" t="s">
        <v>4</v>
      </c>
      <c r="C7" s="776"/>
      <c r="D7" s="815" t="s">
        <v>6</v>
      </c>
      <c r="E7" s="816"/>
      <c r="F7" s="779" t="s">
        <v>7</v>
      </c>
      <c r="G7" s="819" t="s">
        <v>8</v>
      </c>
      <c r="H7" s="140"/>
      <c r="I7" s="130"/>
    </row>
    <row r="8" spans="1:9" ht="59.25" customHeight="1">
      <c r="A8" s="130"/>
      <c r="B8" s="775"/>
      <c r="C8" s="777"/>
      <c r="D8" s="817"/>
      <c r="E8" s="818"/>
      <c r="F8" s="779"/>
      <c r="G8" s="819"/>
      <c r="H8" s="140"/>
      <c r="I8" s="130"/>
    </row>
    <row r="9" spans="1:9" ht="21" customHeight="1">
      <c r="A9" s="130"/>
      <c r="B9" s="136"/>
      <c r="C9" s="137"/>
      <c r="D9" s="15" t="s">
        <v>769</v>
      </c>
      <c r="E9" s="25"/>
      <c r="F9" s="16"/>
      <c r="G9" s="17"/>
      <c r="H9" s="140"/>
      <c r="I9" s="130"/>
    </row>
    <row r="10" spans="1:9" ht="14.4">
      <c r="A10" s="130"/>
      <c r="B10" s="269"/>
      <c r="C10" s="379"/>
      <c r="D10" s="303" t="s">
        <v>709</v>
      </c>
      <c r="E10" s="303"/>
      <c r="F10" s="304"/>
      <c r="G10" s="305"/>
      <c r="H10" s="140"/>
      <c r="I10" s="130"/>
    </row>
    <row r="11" spans="1:9" ht="14.4">
      <c r="A11" s="130"/>
      <c r="B11" s="306"/>
      <c r="C11" s="379"/>
      <c r="D11" s="307" t="s">
        <v>710</v>
      </c>
      <c r="E11" s="307"/>
      <c r="F11" s="268"/>
      <c r="G11" s="468"/>
      <c r="H11" s="130"/>
      <c r="I11" s="130"/>
    </row>
    <row r="12" spans="1:9" ht="250.8">
      <c r="A12" s="130"/>
      <c r="B12" s="288">
        <v>1</v>
      </c>
      <c r="C12" s="379"/>
      <c r="D12" s="308" t="s">
        <v>1154</v>
      </c>
      <c r="E12" s="309" t="s">
        <v>711</v>
      </c>
      <c r="F12" s="310" t="s">
        <v>36</v>
      </c>
      <c r="G12" s="697">
        <v>1</v>
      </c>
      <c r="H12" s="719"/>
      <c r="I12" s="130"/>
    </row>
    <row r="13" spans="1:9" ht="26.4">
      <c r="A13" s="130"/>
      <c r="B13" s="288">
        <v>2</v>
      </c>
      <c r="C13" s="379"/>
      <c r="D13" s="312" t="s">
        <v>1155</v>
      </c>
      <c r="E13" s="309" t="s">
        <v>1156</v>
      </c>
      <c r="F13" s="310" t="s">
        <v>22</v>
      </c>
      <c r="G13" s="697">
        <v>1</v>
      </c>
      <c r="H13" s="724"/>
      <c r="I13" s="130"/>
    </row>
    <row r="14" spans="1:9">
      <c r="A14" s="130"/>
      <c r="B14" s="288">
        <v>3</v>
      </c>
      <c r="C14" s="379"/>
      <c r="D14" s="312" t="s">
        <v>1157</v>
      </c>
      <c r="E14" s="309" t="s">
        <v>1158</v>
      </c>
      <c r="F14" s="310" t="s">
        <v>22</v>
      </c>
      <c r="G14" s="697">
        <v>2</v>
      </c>
      <c r="H14" s="724"/>
      <c r="I14" s="130"/>
    </row>
    <row r="15" spans="1:9">
      <c r="A15" s="130"/>
      <c r="B15" s="288">
        <v>4</v>
      </c>
      <c r="C15" s="379"/>
      <c r="D15" s="312" t="s">
        <v>1159</v>
      </c>
      <c r="E15" s="309" t="s">
        <v>1160</v>
      </c>
      <c r="F15" s="310" t="s">
        <v>22</v>
      </c>
      <c r="G15" s="697">
        <v>2</v>
      </c>
      <c r="H15" s="724"/>
      <c r="I15" s="130"/>
    </row>
    <row r="16" spans="1:9" s="6" customFormat="1">
      <c r="A16" s="130"/>
      <c r="B16" s="288">
        <v>5</v>
      </c>
      <c r="C16" s="379"/>
      <c r="D16" s="312" t="s">
        <v>1161</v>
      </c>
      <c r="E16" s="309" t="s">
        <v>1162</v>
      </c>
      <c r="F16" s="310" t="s">
        <v>22</v>
      </c>
      <c r="G16" s="697">
        <v>2</v>
      </c>
      <c r="H16" s="724"/>
      <c r="I16" s="130"/>
    </row>
    <row r="17" spans="1:17">
      <c r="A17" s="130"/>
      <c r="B17" s="288">
        <v>6</v>
      </c>
      <c r="C17" s="379"/>
      <c r="D17" s="312" t="s">
        <v>1163</v>
      </c>
      <c r="E17" s="309" t="s">
        <v>1164</v>
      </c>
      <c r="F17" s="310" t="s">
        <v>22</v>
      </c>
      <c r="G17" s="697">
        <v>3</v>
      </c>
      <c r="H17" s="724"/>
      <c r="I17" s="130"/>
    </row>
    <row r="18" spans="1:17">
      <c r="A18" s="130"/>
      <c r="B18" s="288">
        <v>7</v>
      </c>
      <c r="C18" s="379"/>
      <c r="D18" s="312" t="s">
        <v>1165</v>
      </c>
      <c r="E18" s="309" t="s">
        <v>1166</v>
      </c>
      <c r="F18" s="310" t="s">
        <v>22</v>
      </c>
      <c r="G18" s="697">
        <v>4</v>
      </c>
      <c r="H18" s="724"/>
      <c r="I18" s="130"/>
    </row>
    <row r="19" spans="1:17" customFormat="1" ht="12.75" customHeight="1">
      <c r="A19" s="130"/>
      <c r="B19" s="288">
        <v>8</v>
      </c>
      <c r="C19" s="379"/>
      <c r="D19" s="312" t="s">
        <v>1167</v>
      </c>
      <c r="E19" s="309" t="s">
        <v>1168</v>
      </c>
      <c r="F19" s="310" t="s">
        <v>22</v>
      </c>
      <c r="G19" s="697">
        <v>2</v>
      </c>
      <c r="H19" s="724"/>
      <c r="I19" s="130"/>
    </row>
    <row r="20" spans="1:17" customFormat="1" ht="45" customHeight="1">
      <c r="A20" s="130"/>
      <c r="B20" s="288">
        <v>9</v>
      </c>
      <c r="C20" s="379"/>
      <c r="D20" s="312" t="s">
        <v>1169</v>
      </c>
      <c r="E20" s="309" t="s">
        <v>1170</v>
      </c>
      <c r="F20" s="310" t="s">
        <v>22</v>
      </c>
      <c r="G20" s="697">
        <v>3</v>
      </c>
      <c r="H20" s="724"/>
      <c r="I20" s="130"/>
      <c r="K20" s="765"/>
      <c r="L20" s="765"/>
      <c r="M20" s="765"/>
      <c r="N20" s="765"/>
      <c r="O20" s="765"/>
      <c r="P20" s="765"/>
      <c r="Q20" s="765"/>
    </row>
    <row r="21" spans="1:17" ht="39.6">
      <c r="A21" s="130"/>
      <c r="B21" s="288">
        <v>10</v>
      </c>
      <c r="C21" s="379"/>
      <c r="D21" s="312" t="s">
        <v>1171</v>
      </c>
      <c r="E21" s="309" t="s">
        <v>1172</v>
      </c>
      <c r="F21" s="310" t="s">
        <v>36</v>
      </c>
      <c r="G21" s="697">
        <v>1</v>
      </c>
      <c r="H21" s="724"/>
      <c r="I21" s="130"/>
    </row>
    <row r="22" spans="1:17" ht="26.4">
      <c r="A22" s="130"/>
      <c r="B22" s="288">
        <v>11</v>
      </c>
      <c r="C22" s="379"/>
      <c r="D22" s="312" t="s">
        <v>712</v>
      </c>
      <c r="E22" s="309" t="s">
        <v>713</v>
      </c>
      <c r="F22" s="310" t="s">
        <v>22</v>
      </c>
      <c r="G22" s="697">
        <v>1</v>
      </c>
      <c r="H22" s="724"/>
      <c r="I22" s="130"/>
    </row>
    <row r="23" spans="1:17">
      <c r="A23" s="130"/>
      <c r="B23" s="288">
        <v>12</v>
      </c>
      <c r="C23" s="379"/>
      <c r="D23" s="312" t="s">
        <v>714</v>
      </c>
      <c r="E23" s="309" t="s">
        <v>715</v>
      </c>
      <c r="F23" s="310" t="s">
        <v>22</v>
      </c>
      <c r="G23" s="697">
        <v>1</v>
      </c>
      <c r="H23" s="724"/>
      <c r="I23" s="130"/>
    </row>
    <row r="24" spans="1:17">
      <c r="A24" s="130"/>
      <c r="B24" s="288">
        <v>13</v>
      </c>
      <c r="C24" s="379"/>
      <c r="D24" s="308" t="s">
        <v>716</v>
      </c>
      <c r="E24" s="309"/>
      <c r="F24" s="310" t="s">
        <v>36</v>
      </c>
      <c r="G24" s="697">
        <v>1</v>
      </c>
      <c r="H24" s="724"/>
      <c r="I24" s="130"/>
    </row>
    <row r="25" spans="1:17">
      <c r="A25" s="130"/>
      <c r="B25" s="288">
        <v>14</v>
      </c>
      <c r="C25" s="379"/>
      <c r="D25" s="308" t="s">
        <v>717</v>
      </c>
      <c r="E25" s="309"/>
      <c r="F25" s="310" t="s">
        <v>36</v>
      </c>
      <c r="G25" s="697">
        <v>1</v>
      </c>
      <c r="H25" s="724"/>
      <c r="I25" s="130"/>
    </row>
    <row r="26" spans="1:17">
      <c r="A26" s="130"/>
      <c r="B26" s="288">
        <v>15</v>
      </c>
      <c r="C26" s="379"/>
      <c r="D26" s="308" t="s">
        <v>718</v>
      </c>
      <c r="E26" s="309"/>
      <c r="F26" s="310" t="s">
        <v>36</v>
      </c>
      <c r="G26" s="697">
        <v>2</v>
      </c>
      <c r="H26" s="724"/>
      <c r="I26" s="130"/>
    </row>
    <row r="27" spans="1:17">
      <c r="A27" s="130"/>
      <c r="B27" s="288">
        <v>16</v>
      </c>
      <c r="C27" s="379"/>
      <c r="D27" s="313" t="s">
        <v>719</v>
      </c>
      <c r="E27" s="309"/>
      <c r="F27" s="310" t="s">
        <v>36</v>
      </c>
      <c r="G27" s="697">
        <v>1</v>
      </c>
      <c r="H27" s="724"/>
      <c r="I27" s="130"/>
    </row>
    <row r="28" spans="1:17">
      <c r="A28" s="130"/>
      <c r="B28" s="288">
        <v>17</v>
      </c>
      <c r="C28" s="379"/>
      <c r="D28" s="313" t="s">
        <v>1173</v>
      </c>
      <c r="E28" s="309"/>
      <c r="F28" s="310" t="s">
        <v>36</v>
      </c>
      <c r="G28" s="697">
        <v>1</v>
      </c>
      <c r="H28" s="724"/>
      <c r="I28" s="130"/>
    </row>
    <row r="29" spans="1:17">
      <c r="A29" s="130"/>
      <c r="B29" s="288">
        <v>18</v>
      </c>
      <c r="C29" s="379"/>
      <c r="D29" s="308" t="s">
        <v>720</v>
      </c>
      <c r="E29" s="309"/>
      <c r="F29" s="310" t="s">
        <v>36</v>
      </c>
      <c r="G29" s="697">
        <v>1</v>
      </c>
      <c r="H29" s="724"/>
      <c r="I29" s="130"/>
    </row>
    <row r="30" spans="1:17">
      <c r="A30" s="130"/>
      <c r="B30" s="286"/>
      <c r="C30" s="379"/>
      <c r="D30" s="314" t="s">
        <v>721</v>
      </c>
      <c r="E30" s="315"/>
      <c r="F30" s="311"/>
      <c r="G30" s="697"/>
      <c r="H30" s="724"/>
      <c r="I30" s="130"/>
    </row>
    <row r="31" spans="1:17">
      <c r="A31" s="130"/>
      <c r="B31" s="288">
        <v>19</v>
      </c>
      <c r="C31" s="379"/>
      <c r="D31" s="312" t="s">
        <v>722</v>
      </c>
      <c r="E31" s="315" t="s">
        <v>723</v>
      </c>
      <c r="F31" s="310" t="s">
        <v>22</v>
      </c>
      <c r="G31" s="697">
        <v>1</v>
      </c>
      <c r="H31" s="724"/>
      <c r="I31" s="130"/>
    </row>
    <row r="32" spans="1:17">
      <c r="A32" s="130"/>
      <c r="B32" s="288">
        <v>20</v>
      </c>
      <c r="C32" s="379"/>
      <c r="D32" s="312" t="s">
        <v>724</v>
      </c>
      <c r="E32" s="315" t="s">
        <v>725</v>
      </c>
      <c r="F32" s="310" t="s">
        <v>22</v>
      </c>
      <c r="G32" s="697">
        <v>6</v>
      </c>
      <c r="H32" s="724"/>
      <c r="I32" s="130"/>
    </row>
    <row r="33" spans="1:9" ht="39.6">
      <c r="A33" s="130"/>
      <c r="B33" s="288">
        <v>21</v>
      </c>
      <c r="C33" s="379"/>
      <c r="D33" s="312" t="s">
        <v>726</v>
      </c>
      <c r="E33" s="315" t="s">
        <v>727</v>
      </c>
      <c r="F33" s="310" t="s">
        <v>22</v>
      </c>
      <c r="G33" s="697">
        <v>1</v>
      </c>
      <c r="H33" s="724"/>
      <c r="I33" s="130"/>
    </row>
    <row r="34" spans="1:9">
      <c r="A34" s="130"/>
      <c r="B34" s="288">
        <v>22</v>
      </c>
      <c r="C34" s="379"/>
      <c r="D34" s="296" t="s">
        <v>728</v>
      </c>
      <c r="E34" s="315"/>
      <c r="F34" s="310" t="s">
        <v>36</v>
      </c>
      <c r="G34" s="697">
        <v>1</v>
      </c>
      <c r="H34" s="724"/>
      <c r="I34" s="130"/>
    </row>
    <row r="35" spans="1:9">
      <c r="A35" s="130"/>
      <c r="B35" s="286"/>
      <c r="C35" s="379"/>
      <c r="D35" s="307" t="s">
        <v>710</v>
      </c>
      <c r="E35" s="316"/>
      <c r="F35" s="317"/>
      <c r="G35" s="717"/>
      <c r="H35" s="720"/>
      <c r="I35" s="130"/>
    </row>
    <row r="36" spans="1:9" ht="198">
      <c r="A36" s="130"/>
      <c r="B36" s="318">
        <v>23</v>
      </c>
      <c r="C36" s="379"/>
      <c r="D36" s="308" t="s">
        <v>1174</v>
      </c>
      <c r="E36" s="309" t="s">
        <v>1175</v>
      </c>
      <c r="F36" s="310" t="s">
        <v>36</v>
      </c>
      <c r="G36" s="697">
        <v>1</v>
      </c>
      <c r="H36" s="724"/>
      <c r="I36" s="130"/>
    </row>
    <row r="37" spans="1:9" ht="26.4">
      <c r="A37" s="130"/>
      <c r="B37" s="288">
        <v>24</v>
      </c>
      <c r="C37" s="379"/>
      <c r="D37" s="312" t="s">
        <v>1176</v>
      </c>
      <c r="E37" s="309" t="s">
        <v>1177</v>
      </c>
      <c r="F37" s="310" t="s">
        <v>22</v>
      </c>
      <c r="G37" s="697">
        <v>1</v>
      </c>
      <c r="H37" s="724"/>
      <c r="I37" s="130"/>
    </row>
    <row r="38" spans="1:9">
      <c r="A38" s="130"/>
      <c r="B38" s="288">
        <v>25</v>
      </c>
      <c r="C38" s="379"/>
      <c r="D38" s="312" t="s">
        <v>1157</v>
      </c>
      <c r="E38" s="309" t="s">
        <v>1158</v>
      </c>
      <c r="F38" s="310" t="s">
        <v>22</v>
      </c>
      <c r="G38" s="697">
        <v>1</v>
      </c>
      <c r="H38" s="724"/>
      <c r="I38" s="130"/>
    </row>
    <row r="39" spans="1:9">
      <c r="A39" s="130"/>
      <c r="B39" s="288">
        <v>26</v>
      </c>
      <c r="C39" s="379"/>
      <c r="D39" s="312" t="s">
        <v>1159</v>
      </c>
      <c r="E39" s="309" t="s">
        <v>1160</v>
      </c>
      <c r="F39" s="310" t="s">
        <v>22</v>
      </c>
      <c r="G39" s="697">
        <v>1</v>
      </c>
      <c r="H39" s="724"/>
      <c r="I39" s="130"/>
    </row>
    <row r="40" spans="1:9">
      <c r="A40" s="130"/>
      <c r="B40" s="288">
        <v>27</v>
      </c>
      <c r="C40" s="379"/>
      <c r="D40" s="312" t="s">
        <v>1161</v>
      </c>
      <c r="E40" s="309" t="s">
        <v>1162</v>
      </c>
      <c r="F40" s="310" t="s">
        <v>22</v>
      </c>
      <c r="G40" s="697">
        <v>1</v>
      </c>
      <c r="H40" s="724"/>
      <c r="I40" s="130"/>
    </row>
    <row r="41" spans="1:9">
      <c r="A41" s="130"/>
      <c r="B41" s="288">
        <v>28</v>
      </c>
      <c r="C41" s="379"/>
      <c r="D41" s="312" t="s">
        <v>1163</v>
      </c>
      <c r="E41" s="309" t="s">
        <v>1164</v>
      </c>
      <c r="F41" s="310" t="s">
        <v>22</v>
      </c>
      <c r="G41" s="697">
        <v>2</v>
      </c>
      <c r="H41" s="724"/>
      <c r="I41" s="130"/>
    </row>
    <row r="42" spans="1:9">
      <c r="A42" s="130"/>
      <c r="B42" s="288">
        <v>29</v>
      </c>
      <c r="C42" s="379"/>
      <c r="D42" s="312" t="s">
        <v>1165</v>
      </c>
      <c r="E42" s="309" t="s">
        <v>1166</v>
      </c>
      <c r="F42" s="310" t="s">
        <v>22</v>
      </c>
      <c r="G42" s="697">
        <v>2</v>
      </c>
      <c r="H42" s="724"/>
      <c r="I42" s="130"/>
    </row>
    <row r="43" spans="1:9">
      <c r="A43" s="130"/>
      <c r="B43" s="288">
        <v>30</v>
      </c>
      <c r="C43" s="379"/>
      <c r="D43" s="312" t="s">
        <v>1167</v>
      </c>
      <c r="E43" s="309" t="s">
        <v>1168</v>
      </c>
      <c r="F43" s="310" t="s">
        <v>22</v>
      </c>
      <c r="G43" s="697">
        <v>1</v>
      </c>
      <c r="H43" s="720"/>
      <c r="I43" s="130"/>
    </row>
    <row r="44" spans="1:9">
      <c r="A44" s="130"/>
      <c r="B44" s="288">
        <v>31</v>
      </c>
      <c r="C44" s="379"/>
      <c r="D44" s="312" t="s">
        <v>1169</v>
      </c>
      <c r="E44" s="309" t="s">
        <v>1170</v>
      </c>
      <c r="F44" s="310" t="s">
        <v>22</v>
      </c>
      <c r="G44" s="697">
        <v>2</v>
      </c>
      <c r="H44" s="722"/>
      <c r="I44" s="130"/>
    </row>
    <row r="45" spans="1:9" ht="26.4">
      <c r="A45" s="130"/>
      <c r="B45" s="288">
        <v>32</v>
      </c>
      <c r="C45" s="379"/>
      <c r="D45" s="312" t="s">
        <v>712</v>
      </c>
      <c r="E45" s="309" t="s">
        <v>713</v>
      </c>
      <c r="F45" s="310" t="s">
        <v>22</v>
      </c>
      <c r="G45" s="697">
        <v>1</v>
      </c>
      <c r="H45" s="722"/>
      <c r="I45" s="130"/>
    </row>
    <row r="46" spans="1:9">
      <c r="A46" s="130"/>
      <c r="B46" s="288">
        <v>33</v>
      </c>
      <c r="C46" s="379"/>
      <c r="D46" s="308" t="s">
        <v>716</v>
      </c>
      <c r="E46" s="309"/>
      <c r="F46" s="310" t="s">
        <v>36</v>
      </c>
      <c r="G46" s="697">
        <v>1</v>
      </c>
      <c r="H46" s="722"/>
      <c r="I46" s="130"/>
    </row>
    <row r="47" spans="1:9">
      <c r="A47" s="130"/>
      <c r="B47" s="288">
        <v>34</v>
      </c>
      <c r="C47" s="379"/>
      <c r="D47" s="308" t="s">
        <v>718</v>
      </c>
      <c r="E47" s="309"/>
      <c r="F47" s="310" t="s">
        <v>36</v>
      </c>
      <c r="G47" s="697">
        <v>2</v>
      </c>
      <c r="H47" s="722"/>
      <c r="I47" s="130"/>
    </row>
    <row r="48" spans="1:9" ht="26.4">
      <c r="A48" s="130"/>
      <c r="B48" s="288">
        <v>35</v>
      </c>
      <c r="C48" s="379"/>
      <c r="D48" s="308" t="s">
        <v>1178</v>
      </c>
      <c r="E48" s="309"/>
      <c r="F48" s="310" t="s">
        <v>36</v>
      </c>
      <c r="G48" s="697">
        <v>1</v>
      </c>
      <c r="H48" s="721"/>
      <c r="I48" s="130"/>
    </row>
    <row r="49" spans="1:9">
      <c r="A49" s="130"/>
      <c r="B49" s="286"/>
      <c r="C49" s="379"/>
      <c r="D49" s="314" t="s">
        <v>721</v>
      </c>
      <c r="E49" s="315"/>
      <c r="F49" s="311"/>
      <c r="G49" s="697"/>
      <c r="H49" s="721"/>
      <c r="I49" s="130"/>
    </row>
    <row r="50" spans="1:9">
      <c r="A50" s="130"/>
      <c r="B50" s="288">
        <v>36</v>
      </c>
      <c r="C50" s="379"/>
      <c r="D50" s="312" t="s">
        <v>724</v>
      </c>
      <c r="E50" s="315" t="s">
        <v>725</v>
      </c>
      <c r="F50" s="310" t="s">
        <v>22</v>
      </c>
      <c r="G50" s="697">
        <v>6</v>
      </c>
      <c r="H50" s="721"/>
      <c r="I50" s="130"/>
    </row>
    <row r="51" spans="1:9">
      <c r="A51" s="130"/>
      <c r="B51" s="286"/>
      <c r="C51" s="379"/>
      <c r="D51" s="307" t="s">
        <v>710</v>
      </c>
      <c r="E51" s="316"/>
      <c r="F51" s="317"/>
      <c r="G51" s="717"/>
      <c r="H51" s="721"/>
      <c r="I51" s="130"/>
    </row>
    <row r="52" spans="1:9" ht="198">
      <c r="A52" s="130"/>
      <c r="B52" s="288">
        <v>37</v>
      </c>
      <c r="C52" s="379"/>
      <c r="D52" s="308" t="s">
        <v>1179</v>
      </c>
      <c r="E52" s="309" t="s">
        <v>1180</v>
      </c>
      <c r="F52" s="310" t="s">
        <v>36</v>
      </c>
      <c r="G52" s="697">
        <v>1</v>
      </c>
      <c r="H52" s="718"/>
      <c r="I52" s="130"/>
    </row>
    <row r="53" spans="1:9" ht="26.4">
      <c r="A53" s="130"/>
      <c r="B53" s="288">
        <v>38</v>
      </c>
      <c r="C53" s="379"/>
      <c r="D53" s="312" t="s">
        <v>729</v>
      </c>
      <c r="E53" s="309" t="s">
        <v>730</v>
      </c>
      <c r="F53" s="310" t="s">
        <v>22</v>
      </c>
      <c r="G53" s="697">
        <v>1</v>
      </c>
      <c r="H53" s="130"/>
      <c r="I53" s="130"/>
    </row>
    <row r="54" spans="1:9">
      <c r="A54" s="130"/>
      <c r="B54" s="288">
        <v>39</v>
      </c>
      <c r="C54" s="379"/>
      <c r="D54" s="312" t="s">
        <v>731</v>
      </c>
      <c r="E54" s="309" t="s">
        <v>732</v>
      </c>
      <c r="F54" s="310" t="s">
        <v>22</v>
      </c>
      <c r="G54" s="697">
        <v>1</v>
      </c>
      <c r="H54" s="130"/>
      <c r="I54" s="130"/>
    </row>
    <row r="55" spans="1:9">
      <c r="A55" s="130"/>
      <c r="B55" s="288">
        <v>40</v>
      </c>
      <c r="C55" s="379"/>
      <c r="D55" s="312" t="s">
        <v>733</v>
      </c>
      <c r="E55" s="309" t="s">
        <v>734</v>
      </c>
      <c r="F55" s="310" t="s">
        <v>22</v>
      </c>
      <c r="G55" s="697">
        <v>2</v>
      </c>
      <c r="H55" s="130"/>
      <c r="I55" s="130"/>
    </row>
    <row r="56" spans="1:9" ht="26.4">
      <c r="A56" s="130"/>
      <c r="B56" s="288">
        <v>41</v>
      </c>
      <c r="C56" s="379"/>
      <c r="D56" s="312" t="s">
        <v>735</v>
      </c>
      <c r="E56" s="309" t="s">
        <v>736</v>
      </c>
      <c r="F56" s="310" t="s">
        <v>22</v>
      </c>
      <c r="G56" s="697">
        <v>2</v>
      </c>
      <c r="H56" s="130"/>
      <c r="I56" s="130"/>
    </row>
    <row r="57" spans="1:9">
      <c r="A57" s="130"/>
      <c r="B57" s="288">
        <v>42</v>
      </c>
      <c r="C57" s="379"/>
      <c r="D57" s="312" t="s">
        <v>737</v>
      </c>
      <c r="E57" s="309" t="s">
        <v>738</v>
      </c>
      <c r="F57" s="310" t="s">
        <v>22</v>
      </c>
      <c r="G57" s="697">
        <v>1</v>
      </c>
      <c r="H57" s="130"/>
      <c r="I57" s="130"/>
    </row>
    <row r="58" spans="1:9" ht="39.6">
      <c r="A58" s="130"/>
      <c r="B58" s="288">
        <v>43</v>
      </c>
      <c r="C58" s="379"/>
      <c r="D58" s="312" t="s">
        <v>1181</v>
      </c>
      <c r="E58" s="309" t="s">
        <v>739</v>
      </c>
      <c r="F58" s="310" t="s">
        <v>36</v>
      </c>
      <c r="G58" s="697">
        <v>1</v>
      </c>
      <c r="H58" s="130"/>
      <c r="I58" s="130"/>
    </row>
    <row r="59" spans="1:9" ht="26.4">
      <c r="A59" s="130"/>
      <c r="B59" s="288">
        <v>44</v>
      </c>
      <c r="C59" s="379"/>
      <c r="D59" s="312" t="s">
        <v>712</v>
      </c>
      <c r="E59" s="309" t="s">
        <v>713</v>
      </c>
      <c r="F59" s="310" t="s">
        <v>22</v>
      </c>
      <c r="G59" s="697">
        <v>1</v>
      </c>
      <c r="H59" s="130"/>
      <c r="I59" s="130"/>
    </row>
    <row r="60" spans="1:9">
      <c r="A60" s="130"/>
      <c r="B60" s="288">
        <v>45</v>
      </c>
      <c r="C60" s="379"/>
      <c r="D60" s="308" t="s">
        <v>716</v>
      </c>
      <c r="E60" s="309"/>
      <c r="F60" s="310" t="s">
        <v>36</v>
      </c>
      <c r="G60" s="697">
        <v>1</v>
      </c>
      <c r="H60" s="130"/>
      <c r="I60" s="130"/>
    </row>
    <row r="61" spans="1:9">
      <c r="A61" s="130"/>
      <c r="B61" s="288">
        <v>46</v>
      </c>
      <c r="C61" s="379"/>
      <c r="D61" s="308" t="s">
        <v>740</v>
      </c>
      <c r="E61" s="309"/>
      <c r="F61" s="310" t="s">
        <v>36</v>
      </c>
      <c r="G61" s="697">
        <v>1</v>
      </c>
      <c r="H61" s="130"/>
      <c r="I61" s="130"/>
    </row>
    <row r="62" spans="1:9">
      <c r="A62" s="130"/>
      <c r="B62" s="286"/>
      <c r="C62" s="379"/>
      <c r="D62" s="307" t="s">
        <v>710</v>
      </c>
      <c r="E62" s="316"/>
      <c r="F62" s="317"/>
      <c r="G62" s="717"/>
      <c r="H62" s="130"/>
      <c r="I62" s="130"/>
    </row>
    <row r="63" spans="1:9" ht="198">
      <c r="A63" s="130"/>
      <c r="B63" s="288">
        <v>47</v>
      </c>
      <c r="C63" s="379"/>
      <c r="D63" s="308" t="s">
        <v>1179</v>
      </c>
      <c r="E63" s="309" t="s">
        <v>1180</v>
      </c>
      <c r="F63" s="310" t="s">
        <v>36</v>
      </c>
      <c r="G63" s="697">
        <v>1</v>
      </c>
      <c r="H63" s="130"/>
      <c r="I63" s="130"/>
    </row>
    <row r="64" spans="1:9" ht="26.4">
      <c r="A64" s="130"/>
      <c r="B64" s="288">
        <v>48</v>
      </c>
      <c r="C64" s="379"/>
      <c r="D64" s="312" t="s">
        <v>729</v>
      </c>
      <c r="E64" s="309" t="s">
        <v>730</v>
      </c>
      <c r="F64" s="310" t="s">
        <v>22</v>
      </c>
      <c r="G64" s="697">
        <v>1</v>
      </c>
      <c r="H64" s="130"/>
      <c r="I64" s="130"/>
    </row>
    <row r="65" spans="1:9">
      <c r="A65" s="130"/>
      <c r="B65" s="288">
        <v>49</v>
      </c>
      <c r="C65" s="379"/>
      <c r="D65" s="312" t="s">
        <v>731</v>
      </c>
      <c r="E65" s="309" t="s">
        <v>732</v>
      </c>
      <c r="F65" s="310" t="s">
        <v>22</v>
      </c>
      <c r="G65" s="697">
        <v>1</v>
      </c>
      <c r="H65" s="130"/>
      <c r="I65" s="130"/>
    </row>
    <row r="66" spans="1:9">
      <c r="A66" s="130"/>
      <c r="B66" s="288">
        <v>50</v>
      </c>
      <c r="C66" s="379"/>
      <c r="D66" s="312" t="s">
        <v>733</v>
      </c>
      <c r="E66" s="309" t="s">
        <v>734</v>
      </c>
      <c r="F66" s="310" t="s">
        <v>22</v>
      </c>
      <c r="G66" s="697">
        <v>2</v>
      </c>
      <c r="H66" s="130"/>
      <c r="I66" s="130"/>
    </row>
    <row r="67" spans="1:9" ht="26.4">
      <c r="A67" s="130"/>
      <c r="B67" s="288">
        <v>51</v>
      </c>
      <c r="C67" s="379"/>
      <c r="D67" s="312" t="s">
        <v>735</v>
      </c>
      <c r="E67" s="309" t="s">
        <v>736</v>
      </c>
      <c r="F67" s="310" t="s">
        <v>22</v>
      </c>
      <c r="G67" s="697">
        <v>2</v>
      </c>
      <c r="H67" s="130"/>
      <c r="I67" s="130"/>
    </row>
    <row r="68" spans="1:9">
      <c r="A68" s="130"/>
      <c r="B68" s="288">
        <v>52</v>
      </c>
      <c r="C68" s="379"/>
      <c r="D68" s="312" t="s">
        <v>737</v>
      </c>
      <c r="E68" s="309" t="s">
        <v>738</v>
      </c>
      <c r="F68" s="310" t="s">
        <v>22</v>
      </c>
      <c r="G68" s="697">
        <v>1</v>
      </c>
      <c r="H68" s="130"/>
      <c r="I68" s="130"/>
    </row>
    <row r="69" spans="1:9" ht="39.6">
      <c r="A69" s="130"/>
      <c r="B69" s="288">
        <v>53</v>
      </c>
      <c r="C69" s="379"/>
      <c r="D69" s="312" t="s">
        <v>1181</v>
      </c>
      <c r="E69" s="309" t="s">
        <v>739</v>
      </c>
      <c r="F69" s="310" t="s">
        <v>36</v>
      </c>
      <c r="G69" s="697">
        <v>1</v>
      </c>
      <c r="H69" s="130"/>
      <c r="I69" s="130"/>
    </row>
    <row r="70" spans="1:9" ht="26.4">
      <c r="A70" s="130"/>
      <c r="B70" s="288">
        <v>54</v>
      </c>
      <c r="C70" s="379"/>
      <c r="D70" s="312" t="s">
        <v>712</v>
      </c>
      <c r="E70" s="309" t="s">
        <v>713</v>
      </c>
      <c r="F70" s="310" t="s">
        <v>22</v>
      </c>
      <c r="G70" s="697">
        <v>1</v>
      </c>
      <c r="H70" s="130"/>
      <c r="I70" s="130"/>
    </row>
    <row r="71" spans="1:9">
      <c r="A71" s="130"/>
      <c r="B71" s="288">
        <v>55</v>
      </c>
      <c r="C71" s="379"/>
      <c r="D71" s="308" t="s">
        <v>716</v>
      </c>
      <c r="E71" s="309"/>
      <c r="F71" s="310" t="s">
        <v>36</v>
      </c>
      <c r="G71" s="697">
        <v>1</v>
      </c>
      <c r="H71" s="130"/>
      <c r="I71" s="130"/>
    </row>
    <row r="72" spans="1:9">
      <c r="A72" s="130"/>
      <c r="B72" s="288">
        <v>56</v>
      </c>
      <c r="C72" s="379"/>
      <c r="D72" s="308" t="s">
        <v>740</v>
      </c>
      <c r="E72" s="309"/>
      <c r="F72" s="310" t="s">
        <v>36</v>
      </c>
      <c r="G72" s="697">
        <v>1</v>
      </c>
      <c r="H72" s="130"/>
      <c r="I72" s="130"/>
    </row>
    <row r="73" spans="1:9">
      <c r="A73" s="130"/>
      <c r="B73" s="286"/>
      <c r="C73" s="379"/>
      <c r="D73" s="319" t="s">
        <v>741</v>
      </c>
      <c r="E73" s="316"/>
      <c r="F73" s="317"/>
      <c r="G73" s="717"/>
      <c r="H73" s="130"/>
      <c r="I73" s="130"/>
    </row>
    <row r="74" spans="1:9" ht="26.4">
      <c r="A74" s="130"/>
      <c r="B74" s="288">
        <v>57</v>
      </c>
      <c r="C74" s="379"/>
      <c r="D74" s="312" t="s">
        <v>742</v>
      </c>
      <c r="E74" s="315" t="s">
        <v>743</v>
      </c>
      <c r="F74" s="311" t="s">
        <v>16</v>
      </c>
      <c r="G74" s="697">
        <v>800</v>
      </c>
      <c r="H74" s="130"/>
      <c r="I74" s="130"/>
    </row>
    <row r="75" spans="1:9">
      <c r="A75" s="130"/>
      <c r="B75" s="288">
        <v>58</v>
      </c>
      <c r="C75" s="379"/>
      <c r="D75" s="312" t="s">
        <v>744</v>
      </c>
      <c r="E75" s="315" t="s">
        <v>745</v>
      </c>
      <c r="F75" s="311" t="s">
        <v>16</v>
      </c>
      <c r="G75" s="697">
        <v>1410</v>
      </c>
      <c r="H75" s="130"/>
      <c r="I75" s="130"/>
    </row>
    <row r="76" spans="1:9">
      <c r="A76" s="130"/>
      <c r="B76" s="288">
        <v>59</v>
      </c>
      <c r="C76" s="379"/>
      <c r="D76" s="312" t="s">
        <v>746</v>
      </c>
      <c r="E76" s="315" t="s">
        <v>747</v>
      </c>
      <c r="F76" s="311" t="s">
        <v>16</v>
      </c>
      <c r="G76" s="697">
        <v>930</v>
      </c>
      <c r="H76" s="130"/>
      <c r="I76" s="130"/>
    </row>
    <row r="77" spans="1:9">
      <c r="A77" s="130"/>
      <c r="B77" s="288">
        <v>60</v>
      </c>
      <c r="C77" s="379"/>
      <c r="D77" s="312" t="s">
        <v>746</v>
      </c>
      <c r="E77" s="315" t="s">
        <v>1182</v>
      </c>
      <c r="F77" s="311" t="s">
        <v>16</v>
      </c>
      <c r="G77" s="697">
        <v>110</v>
      </c>
      <c r="H77" s="130"/>
      <c r="I77" s="130"/>
    </row>
    <row r="78" spans="1:9">
      <c r="A78" s="130"/>
      <c r="B78" s="288">
        <v>61</v>
      </c>
      <c r="C78" s="379"/>
      <c r="D78" s="312" t="s">
        <v>748</v>
      </c>
      <c r="E78" s="315" t="s">
        <v>749</v>
      </c>
      <c r="F78" s="311" t="s">
        <v>16</v>
      </c>
      <c r="G78" s="697">
        <v>380</v>
      </c>
      <c r="H78" s="130"/>
      <c r="I78" s="130"/>
    </row>
    <row r="79" spans="1:9">
      <c r="A79" s="130"/>
      <c r="B79" s="288">
        <v>62</v>
      </c>
      <c r="C79" s="379"/>
      <c r="D79" s="312" t="s">
        <v>748</v>
      </c>
      <c r="E79" s="315" t="s">
        <v>750</v>
      </c>
      <c r="F79" s="311" t="s">
        <v>16</v>
      </c>
      <c r="G79" s="697">
        <v>880</v>
      </c>
      <c r="H79" s="130"/>
      <c r="I79" s="130"/>
    </row>
    <row r="80" spans="1:9" ht="26.4">
      <c r="A80" s="130"/>
      <c r="B80" s="288">
        <v>63</v>
      </c>
      <c r="C80" s="379"/>
      <c r="D80" s="312" t="s">
        <v>751</v>
      </c>
      <c r="E80" s="315" t="s">
        <v>1480</v>
      </c>
      <c r="F80" s="310" t="s">
        <v>36</v>
      </c>
      <c r="G80" s="697">
        <v>1</v>
      </c>
      <c r="H80" s="130"/>
      <c r="I80" s="130"/>
    </row>
    <row r="81" spans="1:9" ht="26.4">
      <c r="A81" s="130"/>
      <c r="B81" s="288">
        <v>64</v>
      </c>
      <c r="C81" s="379"/>
      <c r="D81" s="312" t="s">
        <v>752</v>
      </c>
      <c r="E81" s="315" t="s">
        <v>1481</v>
      </c>
      <c r="F81" s="310" t="s">
        <v>36</v>
      </c>
      <c r="G81" s="697">
        <v>1</v>
      </c>
      <c r="H81" s="130"/>
      <c r="I81" s="130"/>
    </row>
    <row r="82" spans="1:9" ht="26.4">
      <c r="A82" s="130"/>
      <c r="B82" s="288">
        <v>65</v>
      </c>
      <c r="C82" s="379"/>
      <c r="D82" s="296" t="s">
        <v>753</v>
      </c>
      <c r="E82" s="315"/>
      <c r="F82" s="310" t="s">
        <v>36</v>
      </c>
      <c r="G82" s="697">
        <v>1</v>
      </c>
      <c r="H82" s="130"/>
      <c r="I82" s="130"/>
    </row>
    <row r="83" spans="1:9" ht="26.4">
      <c r="A83" s="130"/>
      <c r="B83" s="288">
        <v>66</v>
      </c>
      <c r="C83" s="379"/>
      <c r="D83" s="296" t="s">
        <v>754</v>
      </c>
      <c r="E83" s="315"/>
      <c r="F83" s="310" t="s">
        <v>36</v>
      </c>
      <c r="G83" s="697">
        <v>1</v>
      </c>
      <c r="H83" s="130"/>
      <c r="I83" s="130"/>
    </row>
    <row r="84" spans="1:9">
      <c r="A84" s="130"/>
      <c r="B84" s="288">
        <v>67</v>
      </c>
      <c r="C84" s="379"/>
      <c r="D84" s="296" t="s">
        <v>755</v>
      </c>
      <c r="E84" s="315"/>
      <c r="F84" s="310" t="s">
        <v>36</v>
      </c>
      <c r="G84" s="697">
        <v>1</v>
      </c>
      <c r="H84" s="130"/>
      <c r="I84" s="130"/>
    </row>
    <row r="85" spans="1:9" ht="26.4">
      <c r="A85" s="130"/>
      <c r="B85" s="288">
        <v>68</v>
      </c>
      <c r="C85" s="379"/>
      <c r="D85" s="312" t="s">
        <v>756</v>
      </c>
      <c r="E85" s="315" t="s">
        <v>1482</v>
      </c>
      <c r="F85" s="311" t="s">
        <v>16</v>
      </c>
      <c r="G85" s="697">
        <v>20</v>
      </c>
      <c r="H85" s="130"/>
      <c r="I85" s="130"/>
    </row>
    <row r="86" spans="1:9">
      <c r="A86" s="130"/>
      <c r="B86" s="288">
        <v>69</v>
      </c>
      <c r="C86" s="379"/>
      <c r="D86" s="312" t="s">
        <v>757</v>
      </c>
      <c r="E86" s="315"/>
      <c r="F86" s="310" t="s">
        <v>36</v>
      </c>
      <c r="G86" s="697">
        <v>1</v>
      </c>
      <c r="H86" s="130"/>
      <c r="I86" s="130"/>
    </row>
    <row r="87" spans="1:9">
      <c r="A87" s="130"/>
      <c r="B87" s="288">
        <v>70</v>
      </c>
      <c r="C87" s="379"/>
      <c r="D87" s="296" t="s">
        <v>758</v>
      </c>
      <c r="E87" s="315"/>
      <c r="F87" s="310" t="s">
        <v>36</v>
      </c>
      <c r="G87" s="697">
        <v>1</v>
      </c>
      <c r="H87" s="130"/>
      <c r="I87" s="130"/>
    </row>
    <row r="88" spans="1:9">
      <c r="A88" s="130"/>
      <c r="B88" s="288">
        <v>71</v>
      </c>
      <c r="C88" s="379"/>
      <c r="D88" s="296" t="s">
        <v>759</v>
      </c>
      <c r="E88" s="315"/>
      <c r="F88" s="310" t="s">
        <v>36</v>
      </c>
      <c r="G88" s="697">
        <v>1</v>
      </c>
      <c r="H88" s="130"/>
      <c r="I88" s="130"/>
    </row>
    <row r="89" spans="1:9">
      <c r="A89" s="130"/>
      <c r="B89" s="288">
        <v>72</v>
      </c>
      <c r="C89" s="379"/>
      <c r="D89" s="296" t="s">
        <v>760</v>
      </c>
      <c r="E89" s="315"/>
      <c r="F89" s="310" t="s">
        <v>36</v>
      </c>
      <c r="G89" s="697">
        <v>1</v>
      </c>
      <c r="H89" s="130"/>
      <c r="I89" s="130"/>
    </row>
    <row r="90" spans="1:9">
      <c r="A90" s="130"/>
      <c r="B90" s="286"/>
      <c r="C90" s="379"/>
      <c r="D90" s="319" t="s">
        <v>761</v>
      </c>
      <c r="E90" s="316"/>
      <c r="F90" s="317"/>
      <c r="G90" s="717"/>
      <c r="H90" s="130"/>
      <c r="I90" s="130"/>
    </row>
    <row r="91" spans="1:9" ht="26.4">
      <c r="A91" s="130"/>
      <c r="B91" s="288">
        <v>73</v>
      </c>
      <c r="C91" s="379"/>
      <c r="D91" s="296" t="s">
        <v>762</v>
      </c>
      <c r="E91" s="320"/>
      <c r="F91" s="310" t="s">
        <v>36</v>
      </c>
      <c r="G91" s="697">
        <v>1</v>
      </c>
      <c r="H91" s="130"/>
      <c r="I91" s="130"/>
    </row>
    <row r="92" spans="1:9">
      <c r="A92" s="130"/>
      <c r="B92" s="286"/>
      <c r="C92" s="379"/>
      <c r="D92" s="319" t="s">
        <v>763</v>
      </c>
      <c r="E92" s="316"/>
      <c r="F92" s="317"/>
      <c r="G92" s="717"/>
      <c r="H92" s="130"/>
      <c r="I92" s="130"/>
    </row>
    <row r="93" spans="1:9">
      <c r="A93" s="130"/>
      <c r="B93" s="288">
        <v>74</v>
      </c>
      <c r="C93" s="379"/>
      <c r="D93" s="296" t="s">
        <v>764</v>
      </c>
      <c r="E93" s="320"/>
      <c r="F93" s="310" t="s">
        <v>36</v>
      </c>
      <c r="G93" s="697">
        <v>1</v>
      </c>
      <c r="H93" s="130"/>
      <c r="I93" s="130"/>
    </row>
    <row r="94" spans="1:9" ht="26.4">
      <c r="A94" s="130"/>
      <c r="B94" s="288">
        <v>75</v>
      </c>
      <c r="C94" s="379"/>
      <c r="D94" s="289" t="s">
        <v>765</v>
      </c>
      <c r="E94" s="320"/>
      <c r="F94" s="310" t="s">
        <v>36</v>
      </c>
      <c r="G94" s="697">
        <v>1</v>
      </c>
      <c r="H94" s="130"/>
      <c r="I94" s="130"/>
    </row>
    <row r="95" spans="1:9">
      <c r="A95" s="130"/>
      <c r="B95" s="288">
        <v>76</v>
      </c>
      <c r="C95" s="379"/>
      <c r="D95" s="296" t="s">
        <v>766</v>
      </c>
      <c r="E95" s="320"/>
      <c r="F95" s="310" t="s">
        <v>36</v>
      </c>
      <c r="G95" s="697">
        <v>1</v>
      </c>
      <c r="H95" s="130"/>
      <c r="I95" s="130"/>
    </row>
    <row r="96" spans="1:9">
      <c r="A96" s="130"/>
      <c r="B96" s="288">
        <v>77</v>
      </c>
      <c r="C96" s="379"/>
      <c r="D96" s="296" t="s">
        <v>767</v>
      </c>
      <c r="E96" s="320"/>
      <c r="F96" s="310" t="s">
        <v>36</v>
      </c>
      <c r="G96" s="697">
        <v>1</v>
      </c>
      <c r="H96" s="130"/>
      <c r="I96" s="130"/>
    </row>
    <row r="97" spans="1:9">
      <c r="A97" s="130"/>
      <c r="B97" s="288">
        <v>78</v>
      </c>
      <c r="C97" s="379"/>
      <c r="D97" s="296" t="s">
        <v>768</v>
      </c>
      <c r="E97" s="320"/>
      <c r="F97" s="310" t="s">
        <v>36</v>
      </c>
      <c r="G97" s="697">
        <v>3</v>
      </c>
      <c r="H97" s="130"/>
      <c r="I97" s="130"/>
    </row>
    <row r="98" spans="1:9">
      <c r="A98" s="142"/>
      <c r="B98" s="134"/>
      <c r="C98" s="135"/>
      <c r="D98" s="128"/>
      <c r="E98" s="128"/>
      <c r="F98" s="129"/>
      <c r="G98" s="398"/>
      <c r="H98" s="142"/>
      <c r="I98" s="142"/>
    </row>
    <row r="99" spans="1:9">
      <c r="A99" s="130"/>
      <c r="B99" s="131"/>
      <c r="C99" s="131"/>
      <c r="D99" s="132"/>
      <c r="E99" s="132"/>
      <c r="F99" s="132" t="s">
        <v>5</v>
      </c>
      <c r="G99" s="139"/>
      <c r="H99" s="140"/>
      <c r="I99" s="130"/>
    </row>
    <row r="100" spans="1:9">
      <c r="A100" s="130"/>
      <c r="B100" s="130"/>
      <c r="C100" s="130"/>
      <c r="D100" s="130"/>
      <c r="E100" s="130"/>
      <c r="F100" s="130"/>
      <c r="G100" s="130"/>
      <c r="H100" s="130"/>
      <c r="I100" s="130"/>
    </row>
    <row r="101" spans="1:9">
      <c r="A101"/>
      <c r="B101"/>
      <c r="C101" s="133">
        <f>'[4]1,1'!C22</f>
        <v>0</v>
      </c>
      <c r="D101"/>
      <c r="E101"/>
      <c r="F101"/>
      <c r="G101"/>
      <c r="H101"/>
      <c r="I101"/>
    </row>
    <row r="102" spans="1:9" ht="33" customHeight="1">
      <c r="A102"/>
      <c r="B102" s="765" t="s">
        <v>10</v>
      </c>
      <c r="C102" s="765"/>
      <c r="D102" s="765"/>
      <c r="E102" s="765"/>
      <c r="F102" s="765"/>
      <c r="G102" s="765"/>
      <c r="H102" s="765"/>
      <c r="I102" s="765"/>
    </row>
    <row r="108" spans="1:9">
      <c r="B108" s="486"/>
    </row>
  </sheetData>
  <mergeCells count="12">
    <mergeCell ref="B1:D1"/>
    <mergeCell ref="B2:H2"/>
    <mergeCell ref="D3:H3"/>
    <mergeCell ref="D4:H4"/>
    <mergeCell ref="D5:H5"/>
    <mergeCell ref="K20:Q20"/>
    <mergeCell ref="B7:B8"/>
    <mergeCell ref="C7:C8"/>
    <mergeCell ref="F7:F8"/>
    <mergeCell ref="B102:I102"/>
    <mergeCell ref="D7:E8"/>
    <mergeCell ref="G7:G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rgb="FF00B0F0"/>
  </sheetPr>
  <dimension ref="B1:K47"/>
  <sheetViews>
    <sheetView showZeros="0" view="pageBreakPreview" topLeftCell="A16" zoomScale="80" zoomScaleNormal="100" zoomScaleSheetLayoutView="80" workbookViewId="0">
      <selection activeCell="G10" sqref="G10:G38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5.10937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2,10</v>
      </c>
    </row>
    <row r="2" spans="2:9" s="3" customFormat="1">
      <c r="B2" s="767" t="str">
        <f>D9</f>
        <v>Ugunsgrēka atklāšanas un trauksmes signalizācijas sistēma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9" ht="59.25" customHeight="1">
      <c r="B8" s="780"/>
      <c r="C8" s="770"/>
      <c r="D8" s="797"/>
      <c r="E8" s="798"/>
      <c r="F8" s="782"/>
      <c r="G8" s="783"/>
      <c r="H8" s="20"/>
    </row>
    <row r="9" spans="2:9" ht="29.85" customHeight="1">
      <c r="B9" s="26"/>
      <c r="C9" s="27">
        <v>0</v>
      </c>
      <c r="D9" s="799" t="s">
        <v>343</v>
      </c>
      <c r="E9" s="800"/>
      <c r="F9" s="28"/>
      <c r="G9" s="402"/>
    </row>
    <row r="10" spans="2:9">
      <c r="B10" s="269"/>
      <c r="C10" s="379"/>
      <c r="D10" s="291" t="s">
        <v>1183</v>
      </c>
      <c r="E10" s="291"/>
      <c r="F10" s="291"/>
      <c r="G10" s="487"/>
    </row>
    <row r="11" spans="2:9">
      <c r="B11" s="288">
        <v>1</v>
      </c>
      <c r="C11" s="379"/>
      <c r="D11" s="282" t="s">
        <v>318</v>
      </c>
      <c r="E11" s="289" t="s">
        <v>1184</v>
      </c>
      <c r="F11" s="292" t="s">
        <v>280</v>
      </c>
      <c r="G11" s="485">
        <v>1</v>
      </c>
    </row>
    <row r="12" spans="2:9">
      <c r="B12" s="288">
        <v>2</v>
      </c>
      <c r="C12" s="379"/>
      <c r="D12" s="282" t="s">
        <v>1185</v>
      </c>
      <c r="E12" s="289" t="s">
        <v>1186</v>
      </c>
      <c r="F12" s="292" t="s">
        <v>280</v>
      </c>
      <c r="G12" s="485">
        <v>1</v>
      </c>
    </row>
    <row r="13" spans="2:9" ht="26.4">
      <c r="B13" s="288">
        <v>3</v>
      </c>
      <c r="C13" s="379"/>
      <c r="D13" s="282" t="s">
        <v>1187</v>
      </c>
      <c r="E13" s="289" t="s">
        <v>1188</v>
      </c>
      <c r="F13" s="292" t="s">
        <v>11</v>
      </c>
      <c r="G13" s="485">
        <v>2</v>
      </c>
    </row>
    <row r="14" spans="2:9">
      <c r="B14" s="288">
        <v>4</v>
      </c>
      <c r="C14" s="379"/>
      <c r="D14" s="282" t="s">
        <v>1189</v>
      </c>
      <c r="E14" s="282" t="s">
        <v>1190</v>
      </c>
      <c r="F14" s="293" t="s">
        <v>11</v>
      </c>
      <c r="G14" s="481">
        <v>1</v>
      </c>
    </row>
    <row r="15" spans="2:9">
      <c r="B15" s="288">
        <v>5</v>
      </c>
      <c r="C15" s="379"/>
      <c r="D15" s="282" t="s">
        <v>319</v>
      </c>
      <c r="E15" s="282" t="s">
        <v>1191</v>
      </c>
      <c r="F15" s="293" t="s">
        <v>11</v>
      </c>
      <c r="G15" s="481">
        <v>1</v>
      </c>
    </row>
    <row r="16" spans="2:9">
      <c r="B16" s="288">
        <v>6</v>
      </c>
      <c r="C16" s="379"/>
      <c r="D16" s="282" t="s">
        <v>319</v>
      </c>
      <c r="E16" s="289" t="s">
        <v>320</v>
      </c>
      <c r="F16" s="292" t="s">
        <v>11</v>
      </c>
      <c r="G16" s="485">
        <v>2</v>
      </c>
    </row>
    <row r="17" spans="2:7">
      <c r="B17" s="294"/>
      <c r="C17" s="379"/>
      <c r="D17" s="295" t="s">
        <v>294</v>
      </c>
      <c r="E17" s="295"/>
      <c r="F17" s="295"/>
      <c r="G17" s="488"/>
    </row>
    <row r="18" spans="2:7">
      <c r="B18" s="288">
        <v>7</v>
      </c>
      <c r="C18" s="379"/>
      <c r="D18" s="282" t="s">
        <v>321</v>
      </c>
      <c r="E18" s="289" t="s">
        <v>1192</v>
      </c>
      <c r="F18" s="292" t="s">
        <v>11</v>
      </c>
      <c r="G18" s="485">
        <v>60</v>
      </c>
    </row>
    <row r="19" spans="2:7">
      <c r="B19" s="288">
        <v>8</v>
      </c>
      <c r="C19" s="380"/>
      <c r="D19" s="289" t="s">
        <v>322</v>
      </c>
      <c r="E19" s="289" t="s">
        <v>1193</v>
      </c>
      <c r="F19" s="292" t="s">
        <v>11</v>
      </c>
      <c r="G19" s="485">
        <v>6</v>
      </c>
    </row>
    <row r="20" spans="2:7">
      <c r="B20" s="288">
        <v>9</v>
      </c>
      <c r="C20" s="379"/>
      <c r="D20" s="282" t="s">
        <v>323</v>
      </c>
      <c r="E20" s="289" t="s">
        <v>1194</v>
      </c>
      <c r="F20" s="292" t="s">
        <v>11</v>
      </c>
      <c r="G20" s="485">
        <f>G18+G19-G21</f>
        <v>53</v>
      </c>
    </row>
    <row r="21" spans="2:7">
      <c r="B21" s="288">
        <v>10</v>
      </c>
      <c r="C21" s="379"/>
      <c r="D21" s="282" t="s">
        <v>1195</v>
      </c>
      <c r="E21" s="289" t="s">
        <v>1196</v>
      </c>
      <c r="F21" s="292" t="s">
        <v>11</v>
      </c>
      <c r="G21" s="485">
        <v>13</v>
      </c>
    </row>
    <row r="22" spans="2:7">
      <c r="B22" s="288">
        <v>11</v>
      </c>
      <c r="C22" s="379"/>
      <c r="D22" s="282" t="s">
        <v>324</v>
      </c>
      <c r="E22" s="289" t="s">
        <v>1197</v>
      </c>
      <c r="F22" s="292" t="s">
        <v>280</v>
      </c>
      <c r="G22" s="485">
        <v>14</v>
      </c>
    </row>
    <row r="23" spans="2:7">
      <c r="B23" s="288">
        <v>12</v>
      </c>
      <c r="C23" s="379"/>
      <c r="D23" s="282" t="s">
        <v>325</v>
      </c>
      <c r="E23" s="289" t="s">
        <v>1198</v>
      </c>
      <c r="F23" s="292" t="s">
        <v>11</v>
      </c>
      <c r="G23" s="485">
        <f>G22</f>
        <v>14</v>
      </c>
    </row>
    <row r="24" spans="2:7">
      <c r="B24" s="288">
        <v>13</v>
      </c>
      <c r="C24" s="379"/>
      <c r="D24" s="282" t="s">
        <v>326</v>
      </c>
      <c r="E24" s="289" t="s">
        <v>1199</v>
      </c>
      <c r="F24" s="292" t="s">
        <v>280</v>
      </c>
      <c r="G24" s="485">
        <v>19</v>
      </c>
    </row>
    <row r="25" spans="2:7">
      <c r="B25" s="288">
        <v>14</v>
      </c>
      <c r="C25" s="379"/>
      <c r="D25" s="282" t="s">
        <v>327</v>
      </c>
      <c r="E25" s="289" t="s">
        <v>1200</v>
      </c>
      <c r="F25" s="292"/>
      <c r="G25" s="485">
        <v>26</v>
      </c>
    </row>
    <row r="26" spans="2:7">
      <c r="B26" s="288">
        <v>15</v>
      </c>
      <c r="C26" s="379"/>
      <c r="D26" s="282" t="s">
        <v>328</v>
      </c>
      <c r="E26" s="289" t="s">
        <v>1201</v>
      </c>
      <c r="F26" s="292" t="s">
        <v>11</v>
      </c>
      <c r="G26" s="485">
        <v>1</v>
      </c>
    </row>
    <row r="27" spans="2:7" ht="26.4">
      <c r="B27" s="288">
        <v>16</v>
      </c>
      <c r="C27" s="380"/>
      <c r="D27" s="296" t="s">
        <v>1202</v>
      </c>
      <c r="E27" s="289" t="s">
        <v>1203</v>
      </c>
      <c r="F27" s="292" t="s">
        <v>11</v>
      </c>
      <c r="G27" s="485">
        <v>8</v>
      </c>
    </row>
    <row r="28" spans="2:7">
      <c r="B28" s="288">
        <v>17</v>
      </c>
      <c r="C28" s="379"/>
      <c r="D28" s="297" t="s">
        <v>329</v>
      </c>
      <c r="E28" s="289"/>
      <c r="F28" s="292" t="s">
        <v>11</v>
      </c>
      <c r="G28" s="485">
        <v>29</v>
      </c>
    </row>
    <row r="29" spans="2:7">
      <c r="B29" s="286"/>
      <c r="C29" s="379"/>
      <c r="D29" s="295" t="s">
        <v>330</v>
      </c>
      <c r="E29" s="295"/>
      <c r="F29" s="295"/>
      <c r="G29" s="488"/>
    </row>
    <row r="30" spans="2:7" ht="39.6">
      <c r="B30" s="288">
        <v>18</v>
      </c>
      <c r="C30" s="379"/>
      <c r="D30" s="282" t="s">
        <v>331</v>
      </c>
      <c r="E30" s="289" t="s">
        <v>332</v>
      </c>
      <c r="F30" s="292" t="s">
        <v>16</v>
      </c>
      <c r="G30" s="485">
        <v>300</v>
      </c>
    </row>
    <row r="31" spans="2:7" ht="26.4">
      <c r="B31" s="288">
        <v>19</v>
      </c>
      <c r="C31" s="379"/>
      <c r="D31" s="282" t="s">
        <v>333</v>
      </c>
      <c r="E31" s="289" t="s">
        <v>334</v>
      </c>
      <c r="F31" s="292" t="s">
        <v>16</v>
      </c>
      <c r="G31" s="485">
        <v>1000</v>
      </c>
    </row>
    <row r="32" spans="2:7" ht="39.6">
      <c r="B32" s="288">
        <v>20</v>
      </c>
      <c r="C32" s="379"/>
      <c r="D32" s="282" t="s">
        <v>335</v>
      </c>
      <c r="E32" s="289" t="s">
        <v>336</v>
      </c>
      <c r="F32" s="292" t="s">
        <v>16</v>
      </c>
      <c r="G32" s="485">
        <v>200</v>
      </c>
    </row>
    <row r="33" spans="2:9">
      <c r="B33" s="288">
        <v>21</v>
      </c>
      <c r="C33" s="379"/>
      <c r="D33" s="282" t="s">
        <v>337</v>
      </c>
      <c r="E33" s="298"/>
      <c r="F33" s="283" t="s">
        <v>16</v>
      </c>
      <c r="G33" s="479">
        <v>450</v>
      </c>
    </row>
    <row r="34" spans="2:9">
      <c r="B34" s="288">
        <v>22</v>
      </c>
      <c r="C34" s="379"/>
      <c r="D34" s="282" t="s">
        <v>338</v>
      </c>
      <c r="E34" s="298"/>
      <c r="F34" s="283"/>
      <c r="G34" s="479">
        <v>240</v>
      </c>
    </row>
    <row r="35" spans="2:9" s="6" customFormat="1">
      <c r="B35" s="288">
        <v>23</v>
      </c>
      <c r="C35" s="379"/>
      <c r="D35" s="282" t="s">
        <v>339</v>
      </c>
      <c r="E35" s="298"/>
      <c r="F35" s="283"/>
      <c r="G35" s="479">
        <v>130</v>
      </c>
    </row>
    <row r="36" spans="2:9">
      <c r="B36" s="288">
        <v>24</v>
      </c>
      <c r="C36" s="379"/>
      <c r="D36" s="282" t="s">
        <v>340</v>
      </c>
      <c r="E36" s="298"/>
      <c r="F36" s="283" t="s">
        <v>280</v>
      </c>
      <c r="G36" s="479">
        <v>1</v>
      </c>
    </row>
    <row r="37" spans="2:9">
      <c r="B37" s="288">
        <v>25</v>
      </c>
      <c r="C37" s="379"/>
      <c r="D37" s="282" t="s">
        <v>341</v>
      </c>
      <c r="E37" s="298"/>
      <c r="F37" s="283" t="s">
        <v>342</v>
      </c>
      <c r="G37" s="485">
        <v>5</v>
      </c>
    </row>
    <row r="38" spans="2:9" ht="26.4">
      <c r="B38" s="288">
        <v>26</v>
      </c>
      <c r="C38" s="379"/>
      <c r="D38" s="282" t="s">
        <v>315</v>
      </c>
      <c r="E38" s="285" t="s">
        <v>316</v>
      </c>
      <c r="F38" s="283" t="s">
        <v>280</v>
      </c>
      <c r="G38" s="485">
        <v>1</v>
      </c>
    </row>
    <row r="39" spans="2:9">
      <c r="B39" s="134"/>
      <c r="C39" s="135"/>
      <c r="D39" s="128"/>
      <c r="E39" s="128"/>
      <c r="F39" s="129"/>
      <c r="G39" s="398"/>
    </row>
    <row r="40" spans="2:9">
      <c r="B40" s="131"/>
      <c r="C40" s="131"/>
      <c r="D40" s="132"/>
      <c r="E40" s="132"/>
      <c r="F40" s="132" t="s">
        <v>5</v>
      </c>
      <c r="G40" s="132"/>
    </row>
    <row r="46" spans="2:9" customFormat="1" ht="12.75" customHeight="1">
      <c r="C46" s="8" t="str">
        <f>'1,1'!C22</f>
        <v>Piezīmes:</v>
      </c>
    </row>
    <row r="47" spans="2:9" customFormat="1" ht="45" customHeight="1">
      <c r="B47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7" s="765"/>
      <c r="D47" s="765"/>
      <c r="E47" s="765"/>
      <c r="F47" s="765"/>
      <c r="G47" s="765"/>
      <c r="H47" s="765"/>
      <c r="I47" s="765"/>
    </row>
  </sheetData>
  <mergeCells count="12">
    <mergeCell ref="B7:B8"/>
    <mergeCell ref="C7:C8"/>
    <mergeCell ref="F7:F8"/>
    <mergeCell ref="G7:G8"/>
    <mergeCell ref="B47:I47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rgb="FF00B0F0"/>
  </sheetPr>
  <dimension ref="B1:K25"/>
  <sheetViews>
    <sheetView showZeros="0" view="pageBreakPreview" topLeftCell="B1" zoomScale="80" zoomScaleNormal="100" zoomScaleSheetLayoutView="80" workbookViewId="0">
      <selection activeCell="I14" sqref="I14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9.3320312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2,11</v>
      </c>
    </row>
    <row r="2" spans="2:9" s="3" customFormat="1">
      <c r="B2" s="767" t="str">
        <f>D9</f>
        <v>Palīdzības pogas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0" t="s">
        <v>8</v>
      </c>
    </row>
    <row r="8" spans="2:9" ht="59.25" customHeight="1">
      <c r="B8" s="780"/>
      <c r="C8" s="770"/>
      <c r="D8" s="797"/>
      <c r="E8" s="798"/>
      <c r="F8" s="782"/>
      <c r="G8" s="780"/>
    </row>
    <row r="9" spans="2:9" ht="15.6" customHeight="1">
      <c r="B9" s="650"/>
      <c r="C9" s="557">
        <v>0</v>
      </c>
      <c r="D9" s="802" t="s">
        <v>1382</v>
      </c>
      <c r="E9" s="803"/>
      <c r="F9" s="617"/>
      <c r="G9" s="623"/>
    </row>
    <row r="10" spans="2:9">
      <c r="B10" s="651">
        <v>1</v>
      </c>
      <c r="C10" s="652"/>
      <c r="D10" s="653" t="s">
        <v>1383</v>
      </c>
      <c r="E10" s="653" t="s">
        <v>1384</v>
      </c>
      <c r="F10" s="652" t="s">
        <v>11</v>
      </c>
      <c r="G10" s="565">
        <v>4</v>
      </c>
    </row>
    <row r="11" spans="2:9">
      <c r="B11" s="651">
        <v>2</v>
      </c>
      <c r="C11" s="652"/>
      <c r="D11" s="653" t="s">
        <v>1385</v>
      </c>
      <c r="E11" s="653" t="s">
        <v>1386</v>
      </c>
      <c r="F11" s="652" t="s">
        <v>11</v>
      </c>
      <c r="G11" s="565">
        <v>2</v>
      </c>
    </row>
    <row r="12" spans="2:9">
      <c r="B12" s="651">
        <v>3</v>
      </c>
      <c r="C12" s="652"/>
      <c r="D12" s="653" t="s">
        <v>1387</v>
      </c>
      <c r="E12" s="653" t="s">
        <v>1388</v>
      </c>
      <c r="F12" s="652" t="s">
        <v>11</v>
      </c>
      <c r="G12" s="565">
        <v>4</v>
      </c>
    </row>
    <row r="13" spans="2:9">
      <c r="B13" s="651">
        <v>4</v>
      </c>
      <c r="C13" s="652"/>
      <c r="D13" s="653" t="s">
        <v>1389</v>
      </c>
      <c r="E13" s="653" t="s">
        <v>1390</v>
      </c>
      <c r="F13" s="652" t="s">
        <v>11</v>
      </c>
      <c r="G13" s="565">
        <v>1</v>
      </c>
    </row>
    <row r="14" spans="2:9">
      <c r="B14" s="651">
        <v>5</v>
      </c>
      <c r="C14" s="652"/>
      <c r="D14" s="653" t="s">
        <v>1391</v>
      </c>
      <c r="E14" s="653" t="s">
        <v>1392</v>
      </c>
      <c r="F14" s="652" t="s">
        <v>11</v>
      </c>
      <c r="G14" s="565">
        <v>1</v>
      </c>
    </row>
    <row r="15" spans="2:9">
      <c r="B15" s="651">
        <v>6</v>
      </c>
      <c r="C15" s="652"/>
      <c r="D15" s="653" t="s">
        <v>333</v>
      </c>
      <c r="E15" s="653" t="s">
        <v>1393</v>
      </c>
      <c r="F15" s="652" t="s">
        <v>16</v>
      </c>
      <c r="G15" s="565">
        <v>235</v>
      </c>
    </row>
    <row r="16" spans="2:9">
      <c r="B16" s="381">
        <v>7</v>
      </c>
      <c r="C16" s="652"/>
      <c r="D16" s="654" t="s">
        <v>1394</v>
      </c>
      <c r="E16" s="655" t="s">
        <v>1395</v>
      </c>
      <c r="F16" s="656" t="s">
        <v>280</v>
      </c>
      <c r="G16" s="649">
        <v>1</v>
      </c>
    </row>
    <row r="17" spans="2:9" s="6" customFormat="1">
      <c r="B17" s="134"/>
      <c r="C17" s="135"/>
      <c r="D17" s="128"/>
      <c r="E17" s="128"/>
      <c r="F17" s="129"/>
      <c r="G17" s="398"/>
    </row>
    <row r="18" spans="2:9">
      <c r="B18" s="131"/>
      <c r="C18" s="131"/>
      <c r="D18" s="132"/>
      <c r="E18" s="132"/>
      <c r="F18" s="132" t="s">
        <v>5</v>
      </c>
      <c r="G18" s="132"/>
    </row>
    <row r="24" spans="2:9" customFormat="1" ht="12.75" customHeight="1">
      <c r="C24" s="8" t="str">
        <f>'1,1'!C22</f>
        <v>Piezīmes:</v>
      </c>
    </row>
    <row r="25" spans="2:9" customFormat="1" ht="45" customHeight="1">
      <c r="B25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25" s="765"/>
      <c r="D25" s="765"/>
      <c r="E25" s="765"/>
      <c r="F25" s="765"/>
      <c r="G25" s="765"/>
      <c r="H25" s="765"/>
      <c r="I25" s="765"/>
    </row>
  </sheetData>
  <mergeCells count="12">
    <mergeCell ref="B7:B8"/>
    <mergeCell ref="C7:C8"/>
    <mergeCell ref="F7:F8"/>
    <mergeCell ref="G7:G8"/>
    <mergeCell ref="B25:I2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rgb="FF00B0F0"/>
  </sheetPr>
  <dimension ref="B1:K46"/>
  <sheetViews>
    <sheetView showZeros="0" view="pageBreakPreview" zoomScale="80" zoomScaleNormal="100" zoomScaleSheetLayoutView="80" workbookViewId="0">
      <selection activeCell="H10" sqref="H10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9.3320312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2,12</v>
      </c>
    </row>
    <row r="2" spans="2:9" s="3" customFormat="1">
      <c r="B2" s="767" t="str">
        <f>D9</f>
        <v>Sakaru sistēmas (datoru un telefonu tīkli)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0" t="s">
        <v>8</v>
      </c>
    </row>
    <row r="8" spans="2:9" ht="59.25" customHeight="1">
      <c r="B8" s="780"/>
      <c r="C8" s="770"/>
      <c r="D8" s="797"/>
      <c r="E8" s="798"/>
      <c r="F8" s="782"/>
      <c r="G8" s="780"/>
    </row>
    <row r="9" spans="2:9" ht="15.6" customHeight="1">
      <c r="B9" s="590"/>
      <c r="C9" s="584">
        <v>0</v>
      </c>
      <c r="D9" s="820" t="s">
        <v>366</v>
      </c>
      <c r="E9" s="821"/>
      <c r="F9" s="674"/>
      <c r="G9" s="645"/>
    </row>
    <row r="10" spans="2:9" ht="26.4">
      <c r="B10" s="555">
        <v>1</v>
      </c>
      <c r="C10" s="726"/>
      <c r="D10" s="727" t="s">
        <v>344</v>
      </c>
      <c r="E10" s="727" t="s">
        <v>1206</v>
      </c>
      <c r="F10" s="728" t="s">
        <v>280</v>
      </c>
      <c r="G10" s="567">
        <v>2</v>
      </c>
    </row>
    <row r="11" spans="2:9">
      <c r="B11" s="555">
        <v>2</v>
      </c>
      <c r="C11" s="726"/>
      <c r="D11" s="727" t="s">
        <v>345</v>
      </c>
      <c r="E11" s="727"/>
      <c r="F11" s="728" t="s">
        <v>280</v>
      </c>
      <c r="G11" s="567">
        <v>2</v>
      </c>
    </row>
    <row r="12" spans="2:9">
      <c r="B12" s="555">
        <v>3</v>
      </c>
      <c r="C12" s="726"/>
      <c r="D12" s="727" t="s">
        <v>346</v>
      </c>
      <c r="E12" s="727"/>
      <c r="F12" s="728" t="s">
        <v>280</v>
      </c>
      <c r="G12" s="567">
        <v>2</v>
      </c>
    </row>
    <row r="13" spans="2:9">
      <c r="B13" s="555">
        <v>4</v>
      </c>
      <c r="C13" s="726"/>
      <c r="D13" s="727" t="s">
        <v>347</v>
      </c>
      <c r="E13" s="727"/>
      <c r="F13" s="728" t="s">
        <v>280</v>
      </c>
      <c r="G13" s="567">
        <v>2</v>
      </c>
    </row>
    <row r="14" spans="2:9">
      <c r="B14" s="555">
        <v>5</v>
      </c>
      <c r="C14" s="726"/>
      <c r="D14" s="723" t="s">
        <v>348</v>
      </c>
      <c r="E14" s="727"/>
      <c r="F14" s="728" t="s">
        <v>280</v>
      </c>
      <c r="G14" s="567">
        <v>2</v>
      </c>
    </row>
    <row r="15" spans="2:9" ht="27.6" customHeight="1">
      <c r="B15" s="555">
        <v>6</v>
      </c>
      <c r="C15" s="726"/>
      <c r="D15" s="727" t="s">
        <v>1207</v>
      </c>
      <c r="E15" s="727" t="s">
        <v>1522</v>
      </c>
      <c r="F15" s="728" t="s">
        <v>11</v>
      </c>
      <c r="G15" s="567">
        <v>2</v>
      </c>
    </row>
    <row r="16" spans="2:9" ht="26.4">
      <c r="B16" s="555">
        <v>7</v>
      </c>
      <c r="C16" s="726"/>
      <c r="D16" s="727" t="s">
        <v>1208</v>
      </c>
      <c r="E16" s="727" t="s">
        <v>1523</v>
      </c>
      <c r="F16" s="728" t="s">
        <v>11</v>
      </c>
      <c r="G16" s="874">
        <v>2</v>
      </c>
    </row>
    <row r="17" spans="2:7" ht="26.4">
      <c r="B17" s="555">
        <v>8</v>
      </c>
      <c r="C17" s="726"/>
      <c r="D17" s="727" t="s">
        <v>1396</v>
      </c>
      <c r="E17" s="727" t="s">
        <v>1524</v>
      </c>
      <c r="F17" s="728" t="s">
        <v>11</v>
      </c>
      <c r="G17" s="874">
        <v>2</v>
      </c>
    </row>
    <row r="18" spans="2:7">
      <c r="B18" s="555">
        <v>9</v>
      </c>
      <c r="C18" s="726"/>
      <c r="D18" s="727" t="s">
        <v>1209</v>
      </c>
      <c r="E18" s="727"/>
      <c r="F18" s="728" t="s">
        <v>11</v>
      </c>
      <c r="G18" s="874">
        <v>8</v>
      </c>
    </row>
    <row r="19" spans="2:7">
      <c r="B19" s="555">
        <v>10</v>
      </c>
      <c r="C19" s="726"/>
      <c r="D19" s="727" t="s">
        <v>1204</v>
      </c>
      <c r="E19" s="727" t="s">
        <v>1205</v>
      </c>
      <c r="F19" s="728" t="s">
        <v>11</v>
      </c>
      <c r="G19" s="874">
        <v>3</v>
      </c>
    </row>
    <row r="20" spans="2:7" ht="26.4">
      <c r="B20" s="555">
        <v>11</v>
      </c>
      <c r="C20" s="726"/>
      <c r="D20" s="727" t="s">
        <v>349</v>
      </c>
      <c r="E20" s="727"/>
      <c r="F20" s="728" t="s">
        <v>280</v>
      </c>
      <c r="G20" s="874">
        <v>2</v>
      </c>
    </row>
    <row r="21" spans="2:7">
      <c r="B21" s="555">
        <v>12</v>
      </c>
      <c r="C21" s="726"/>
      <c r="D21" s="727" t="s">
        <v>350</v>
      </c>
      <c r="E21" s="727"/>
      <c r="F21" s="728" t="s">
        <v>11</v>
      </c>
      <c r="G21" s="874">
        <v>20</v>
      </c>
    </row>
    <row r="22" spans="2:7">
      <c r="B22" s="555">
        <v>13</v>
      </c>
      <c r="C22" s="726"/>
      <c r="D22" s="727" t="s">
        <v>1210</v>
      </c>
      <c r="E22" s="727"/>
      <c r="F22" s="728" t="s">
        <v>280</v>
      </c>
      <c r="G22" s="874">
        <v>1</v>
      </c>
    </row>
    <row r="23" spans="2:7">
      <c r="B23" s="555">
        <v>14</v>
      </c>
      <c r="C23" s="726"/>
      <c r="D23" s="727" t="s">
        <v>1211</v>
      </c>
      <c r="E23" s="727" t="s">
        <v>1212</v>
      </c>
      <c r="F23" s="728" t="s">
        <v>11</v>
      </c>
      <c r="G23" s="874">
        <v>40</v>
      </c>
    </row>
    <row r="24" spans="2:7">
      <c r="B24" s="555">
        <v>15</v>
      </c>
      <c r="C24" s="726"/>
      <c r="D24" s="727" t="s">
        <v>1213</v>
      </c>
      <c r="E24" s="727" t="s">
        <v>1214</v>
      </c>
      <c r="F24" s="728" t="s">
        <v>11</v>
      </c>
      <c r="G24" s="874">
        <v>38</v>
      </c>
    </row>
    <row r="25" spans="2:7">
      <c r="B25" s="555">
        <v>16</v>
      </c>
      <c r="C25" s="726"/>
      <c r="D25" s="727" t="s">
        <v>351</v>
      </c>
      <c r="E25" s="727" t="s">
        <v>352</v>
      </c>
      <c r="F25" s="728" t="s">
        <v>11</v>
      </c>
      <c r="G25" s="874">
        <v>2</v>
      </c>
    </row>
    <row r="26" spans="2:7">
      <c r="B26" s="555">
        <v>17</v>
      </c>
      <c r="C26" s="726"/>
      <c r="D26" s="727" t="s">
        <v>353</v>
      </c>
      <c r="E26" s="727" t="s">
        <v>354</v>
      </c>
      <c r="F26" s="728" t="s">
        <v>11</v>
      </c>
      <c r="G26" s="874">
        <v>3</v>
      </c>
    </row>
    <row r="27" spans="2:7">
      <c r="B27" s="555">
        <v>18</v>
      </c>
      <c r="C27" s="726"/>
      <c r="D27" s="727" t="s">
        <v>355</v>
      </c>
      <c r="E27" s="727"/>
      <c r="F27" s="728" t="s">
        <v>11</v>
      </c>
      <c r="G27" s="874">
        <v>4</v>
      </c>
    </row>
    <row r="28" spans="2:7" ht="26.4">
      <c r="B28" s="555">
        <v>19</v>
      </c>
      <c r="C28" s="726"/>
      <c r="D28" s="727" t="s">
        <v>1215</v>
      </c>
      <c r="E28" s="727"/>
      <c r="F28" s="728" t="s">
        <v>11</v>
      </c>
      <c r="G28" s="874">
        <v>2</v>
      </c>
    </row>
    <row r="29" spans="2:7" ht="39.6">
      <c r="B29" s="555">
        <v>20</v>
      </c>
      <c r="C29" s="726"/>
      <c r="D29" s="727" t="s">
        <v>356</v>
      </c>
      <c r="E29" s="727" t="s">
        <v>1520</v>
      </c>
      <c r="F29" s="728" t="s">
        <v>16</v>
      </c>
      <c r="G29" s="874">
        <v>2700</v>
      </c>
    </row>
    <row r="30" spans="2:7">
      <c r="B30" s="555">
        <v>21</v>
      </c>
      <c r="C30" s="726"/>
      <c r="D30" s="727" t="s">
        <v>1216</v>
      </c>
      <c r="E30" s="727" t="s">
        <v>357</v>
      </c>
      <c r="F30" s="728" t="s">
        <v>16</v>
      </c>
      <c r="G30" s="567">
        <v>250</v>
      </c>
    </row>
    <row r="31" spans="2:7" ht="26.4">
      <c r="B31" s="875">
        <v>22</v>
      </c>
      <c r="C31" s="876"/>
      <c r="D31" s="877" t="s">
        <v>358</v>
      </c>
      <c r="E31" s="877"/>
      <c r="F31" s="878" t="s">
        <v>280</v>
      </c>
      <c r="G31" s="874">
        <v>19</v>
      </c>
    </row>
    <row r="32" spans="2:7" ht="26.4">
      <c r="B32" s="875">
        <v>23</v>
      </c>
      <c r="C32" s="876"/>
      <c r="D32" s="877" t="s">
        <v>359</v>
      </c>
      <c r="E32" s="877"/>
      <c r="F32" s="878" t="s">
        <v>280</v>
      </c>
      <c r="G32" s="874">
        <v>2</v>
      </c>
    </row>
    <row r="33" spans="2:9">
      <c r="B33" s="875">
        <v>24</v>
      </c>
      <c r="C33" s="876"/>
      <c r="D33" s="877" t="s">
        <v>360</v>
      </c>
      <c r="E33" s="877"/>
      <c r="F33" s="878" t="s">
        <v>280</v>
      </c>
      <c r="G33" s="874">
        <v>2</v>
      </c>
    </row>
    <row r="34" spans="2:9">
      <c r="B34" s="875">
        <v>25</v>
      </c>
      <c r="C34" s="876"/>
      <c r="D34" s="877" t="s">
        <v>361</v>
      </c>
      <c r="E34" s="877"/>
      <c r="F34" s="878" t="s">
        <v>16</v>
      </c>
      <c r="G34" s="874">
        <v>500</v>
      </c>
    </row>
    <row r="35" spans="2:9">
      <c r="B35" s="875">
        <v>26</v>
      </c>
      <c r="C35" s="876"/>
      <c r="D35" s="877" t="s">
        <v>1217</v>
      </c>
      <c r="E35" s="877"/>
      <c r="F35" s="878" t="s">
        <v>16</v>
      </c>
      <c r="G35" s="874">
        <v>10</v>
      </c>
    </row>
    <row r="36" spans="2:9">
      <c r="B36" s="875">
        <v>27</v>
      </c>
      <c r="C36" s="876"/>
      <c r="D36" s="877" t="s">
        <v>362</v>
      </c>
      <c r="E36" s="877"/>
      <c r="F36" s="878" t="s">
        <v>16</v>
      </c>
      <c r="G36" s="874">
        <v>20</v>
      </c>
    </row>
    <row r="37" spans="2:9">
      <c r="B37" s="875">
        <v>28</v>
      </c>
      <c r="C37" s="876"/>
      <c r="D37" s="877" t="s">
        <v>339</v>
      </c>
      <c r="E37" s="877"/>
      <c r="F37" s="878" t="s">
        <v>11</v>
      </c>
      <c r="G37" s="874">
        <v>215</v>
      </c>
    </row>
    <row r="38" spans="2:9">
      <c r="B38" s="875">
        <v>29</v>
      </c>
      <c r="C38" s="876"/>
      <c r="D38" s="877" t="s">
        <v>1397</v>
      </c>
      <c r="E38" s="877" t="s">
        <v>1521</v>
      </c>
      <c r="F38" s="878" t="s">
        <v>11</v>
      </c>
      <c r="G38" s="874">
        <v>225</v>
      </c>
    </row>
    <row r="39" spans="2:9">
      <c r="B39" s="875">
        <v>30</v>
      </c>
      <c r="C39" s="876"/>
      <c r="D39" s="877" t="s">
        <v>363</v>
      </c>
      <c r="E39" s="877" t="s">
        <v>1521</v>
      </c>
      <c r="F39" s="878" t="s">
        <v>11</v>
      </c>
      <c r="G39" s="874">
        <v>5</v>
      </c>
    </row>
    <row r="40" spans="2:9">
      <c r="B40" s="875">
        <v>31</v>
      </c>
      <c r="C40" s="876"/>
      <c r="D40" s="877" t="s">
        <v>364</v>
      </c>
      <c r="E40" s="877" t="s">
        <v>1521</v>
      </c>
      <c r="F40" s="878" t="s">
        <v>11</v>
      </c>
      <c r="G40" s="874">
        <v>5</v>
      </c>
    </row>
    <row r="41" spans="2:9">
      <c r="B41" s="875">
        <v>32</v>
      </c>
      <c r="C41" s="876"/>
      <c r="D41" s="877" t="s">
        <v>365</v>
      </c>
      <c r="E41" s="877"/>
      <c r="F41" s="878" t="s">
        <v>280</v>
      </c>
      <c r="G41" s="874">
        <v>1</v>
      </c>
    </row>
    <row r="42" spans="2:9">
      <c r="B42" s="875">
        <v>33</v>
      </c>
      <c r="C42" s="876"/>
      <c r="D42" s="877" t="s">
        <v>1394</v>
      </c>
      <c r="E42" s="877" t="s">
        <v>1395</v>
      </c>
      <c r="F42" s="878" t="s">
        <v>280</v>
      </c>
      <c r="G42" s="874">
        <v>1</v>
      </c>
    </row>
    <row r="43" spans="2:9">
      <c r="B43" s="134"/>
      <c r="C43" s="135"/>
      <c r="D43" s="128"/>
      <c r="E43" s="128"/>
      <c r="F43" s="129"/>
      <c r="G43" s="398"/>
    </row>
    <row r="44" spans="2:9" s="6" customFormat="1">
      <c r="B44" s="131"/>
      <c r="C44" s="131"/>
      <c r="D44" s="132"/>
      <c r="E44" s="132"/>
      <c r="F44" s="132" t="s">
        <v>5</v>
      </c>
      <c r="G44" s="132"/>
    </row>
    <row r="45" spans="2:9" customFormat="1" ht="12.75" customHeight="1">
      <c r="C45" s="8" t="str">
        <f>'1,1'!C22</f>
        <v>Piezīmes:</v>
      </c>
    </row>
    <row r="46" spans="2:9" customFormat="1" ht="45" customHeight="1">
      <c r="B46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6" s="765"/>
      <c r="D46" s="765"/>
      <c r="E46" s="765"/>
      <c r="F46" s="765"/>
      <c r="G46" s="765"/>
      <c r="H46" s="765"/>
      <c r="I46" s="765"/>
    </row>
  </sheetData>
  <mergeCells count="12">
    <mergeCell ref="B1:D1"/>
    <mergeCell ref="B2:I2"/>
    <mergeCell ref="D3:I3"/>
    <mergeCell ref="D4:I4"/>
    <mergeCell ref="D5:I5"/>
    <mergeCell ref="B46:I46"/>
    <mergeCell ref="B7:B8"/>
    <mergeCell ref="C7:C8"/>
    <mergeCell ref="D7:E8"/>
    <mergeCell ref="F7:F8"/>
    <mergeCell ref="G7:G8"/>
    <mergeCell ref="D9:E9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theme="8" tint="0.39997558519241921"/>
  </sheetPr>
  <dimension ref="A1:I42"/>
  <sheetViews>
    <sheetView showZeros="0" view="pageBreakPreview" topLeftCell="A14" zoomScaleNormal="100" zoomScaleSheetLayoutView="100" workbookViewId="0">
      <selection activeCell="E25" sqref="E25"/>
    </sheetView>
  </sheetViews>
  <sheetFormatPr defaultColWidth="9.109375" defaultRowHeight="13.2"/>
  <cols>
    <col min="1" max="1" width="10.33203125" style="79" customWidth="1"/>
    <col min="2" max="2" width="12.6640625" style="79" customWidth="1"/>
    <col min="3" max="3" width="32.6640625" style="79" customWidth="1"/>
    <col min="4" max="4" width="10" style="79" customWidth="1"/>
    <col min="5" max="5" width="13.33203125" style="79" customWidth="1"/>
    <col min="6" max="6" width="13.6640625" style="79" customWidth="1"/>
    <col min="7" max="7" width="17.6640625" style="79" customWidth="1"/>
    <col min="8" max="8" width="12.88671875" style="79" customWidth="1"/>
    <col min="9" max="9" width="16" style="79" customWidth="1"/>
    <col min="10" max="16384" width="9.109375" style="79"/>
  </cols>
  <sheetData>
    <row r="1" spans="1:9" ht="17.399999999999999">
      <c r="A1" s="78"/>
    </row>
    <row r="2" spans="1:9" ht="18" customHeight="1">
      <c r="A2" s="743" t="s">
        <v>860</v>
      </c>
      <c r="B2" s="743"/>
      <c r="C2" s="743"/>
      <c r="D2" s="743"/>
      <c r="E2" s="743"/>
      <c r="F2" s="743"/>
      <c r="G2" s="743"/>
      <c r="H2" s="743"/>
      <c r="I2" s="743"/>
    </row>
    <row r="3" spans="1:9" ht="17.399999999999999">
      <c r="C3" s="80"/>
      <c r="D3" s="81"/>
      <c r="F3" s="82"/>
      <c r="G3" s="82"/>
      <c r="H3" s="82"/>
      <c r="I3" s="82"/>
    </row>
    <row r="4" spans="1:9" ht="17.399999999999999">
      <c r="C4" s="80"/>
      <c r="D4" s="81"/>
      <c r="F4" s="82"/>
      <c r="G4" s="82"/>
      <c r="H4" s="82"/>
      <c r="I4" s="82"/>
    </row>
    <row r="5" spans="1:9">
      <c r="A5" s="83"/>
    </row>
    <row r="6" spans="1:9" ht="17.399999999999999">
      <c r="A6" s="744" t="str">
        <f>[3]Koptame!C23</f>
        <v>Specializētie darbi-ārējie tīkli, sistēmas</v>
      </c>
      <c r="B6" s="745"/>
      <c r="C6" s="745"/>
      <c r="D6" s="745"/>
      <c r="E6" s="745"/>
      <c r="F6" s="745"/>
      <c r="G6" s="745"/>
      <c r="H6" s="745"/>
      <c r="I6" s="746"/>
    </row>
    <row r="7" spans="1:9">
      <c r="A7" s="83"/>
    </row>
    <row r="8" spans="1:9" ht="15">
      <c r="A8" s="747" t="s">
        <v>808</v>
      </c>
      <c r="B8" s="747"/>
      <c r="C8" s="748" t="str">
        <f>[3]Koptame!C11</f>
        <v>Ražošanas ēka</v>
      </c>
      <c r="D8" s="748"/>
      <c r="E8" s="748"/>
      <c r="F8" s="748"/>
      <c r="G8" s="748"/>
      <c r="H8" s="748"/>
      <c r="I8" s="748"/>
    </row>
    <row r="9" spans="1:9" ht="15.75" customHeight="1">
      <c r="A9" s="749" t="s">
        <v>809</v>
      </c>
      <c r="B9" s="749"/>
      <c r="C9" s="748" t="str">
        <f>[3]Koptame!C12</f>
        <v>Ražošanas ēkas Nr.7 jaunbūve</v>
      </c>
      <c r="D9" s="748"/>
      <c r="E9" s="748"/>
      <c r="F9" s="748"/>
      <c r="G9" s="748"/>
      <c r="H9" s="748"/>
      <c r="I9" s="748"/>
    </row>
    <row r="10" spans="1:9" ht="15">
      <c r="A10" s="749" t="s">
        <v>810</v>
      </c>
      <c r="B10" s="749"/>
      <c r="C10" s="748" t="str">
        <f>[3]Koptame!C13</f>
        <v>Ventspils, Ventspils Augsto tehnoloģiju parks</v>
      </c>
      <c r="D10" s="748"/>
      <c r="E10" s="748"/>
      <c r="F10" s="748"/>
      <c r="G10" s="748"/>
      <c r="H10" s="748"/>
      <c r="I10" s="748"/>
    </row>
    <row r="11" spans="1:9" ht="15">
      <c r="A11" s="749"/>
      <c r="B11" s="749"/>
      <c r="C11" s="84">
        <f>[3]Koptame!C14</f>
        <v>0</v>
      </c>
      <c r="D11" s="82"/>
      <c r="F11" s="85"/>
      <c r="G11" s="85"/>
      <c r="H11" s="85"/>
      <c r="I11" s="85"/>
    </row>
    <row r="12" spans="1:9" ht="15.15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755" t="s">
        <v>820</v>
      </c>
      <c r="G13" s="756"/>
      <c r="H13" s="88"/>
      <c r="I13" s="89"/>
    </row>
    <row r="14" spans="1:9" ht="17.399999999999999">
      <c r="A14" s="87"/>
      <c r="F14" s="755" t="s">
        <v>821</v>
      </c>
      <c r="G14" s="756"/>
      <c r="H14" s="88"/>
      <c r="I14" s="89"/>
    </row>
    <row r="15" spans="1:9" ht="13.8">
      <c r="G15" s="90" t="str">
        <f>[3]Koptame!D16</f>
        <v xml:space="preserve">Tāme sastādīta:  </v>
      </c>
    </row>
    <row r="16" spans="1:9" ht="13.8">
      <c r="G16" s="90"/>
    </row>
    <row r="17" spans="1:9" ht="15">
      <c r="A17" s="92"/>
    </row>
    <row r="18" spans="1:9" ht="51.15" customHeight="1">
      <c r="A18" s="750" t="s">
        <v>4</v>
      </c>
      <c r="B18" s="750" t="s">
        <v>822</v>
      </c>
      <c r="C18" s="751" t="s">
        <v>823</v>
      </c>
      <c r="D18" s="752"/>
      <c r="E18" s="750" t="s">
        <v>824</v>
      </c>
      <c r="F18" s="750" t="s">
        <v>825</v>
      </c>
      <c r="G18" s="750"/>
      <c r="H18" s="750"/>
      <c r="I18" s="750" t="s">
        <v>826</v>
      </c>
    </row>
    <row r="19" spans="1:9" ht="40.950000000000003" customHeight="1">
      <c r="A19" s="750"/>
      <c r="B19" s="750"/>
      <c r="C19" s="753"/>
      <c r="D19" s="754"/>
      <c r="E19" s="750"/>
      <c r="F19" s="93" t="s">
        <v>827</v>
      </c>
      <c r="G19" s="93" t="s">
        <v>858</v>
      </c>
      <c r="H19" s="93" t="s">
        <v>829</v>
      </c>
      <c r="I19" s="750"/>
    </row>
    <row r="20" spans="1:9" ht="17.399999999999999">
      <c r="A20" s="94"/>
      <c r="B20" s="95"/>
      <c r="C20" s="759"/>
      <c r="D20" s="760"/>
      <c r="E20" s="95"/>
      <c r="F20" s="95"/>
      <c r="G20" s="95"/>
      <c r="H20" s="95"/>
      <c r="I20" s="96"/>
    </row>
    <row r="21" spans="1:9">
      <c r="A21" s="97">
        <v>1</v>
      </c>
      <c r="B21" s="98" t="s">
        <v>861</v>
      </c>
      <c r="C21" s="757" t="s">
        <v>399</v>
      </c>
      <c r="D21" s="758"/>
      <c r="E21" s="99"/>
      <c r="F21" s="99"/>
      <c r="G21" s="99"/>
      <c r="H21" s="99"/>
      <c r="I21" s="100"/>
    </row>
    <row r="22" spans="1:9">
      <c r="A22" s="97">
        <v>2</v>
      </c>
      <c r="B22" s="98" t="s">
        <v>862</v>
      </c>
      <c r="C22" s="757" t="s">
        <v>410</v>
      </c>
      <c r="D22" s="758"/>
      <c r="E22" s="99"/>
      <c r="F22" s="99"/>
      <c r="G22" s="99"/>
      <c r="H22" s="99"/>
      <c r="I22" s="100"/>
    </row>
    <row r="23" spans="1:9">
      <c r="A23" s="97">
        <v>3</v>
      </c>
      <c r="B23" s="98" t="s">
        <v>863</v>
      </c>
      <c r="C23" s="757" t="s">
        <v>418</v>
      </c>
      <c r="D23" s="758"/>
      <c r="E23" s="99"/>
      <c r="F23" s="99"/>
      <c r="G23" s="99"/>
      <c r="H23" s="99"/>
      <c r="I23" s="100"/>
    </row>
    <row r="24" spans="1:9" ht="16.2" customHeight="1">
      <c r="A24" s="97">
        <v>4</v>
      </c>
      <c r="B24" s="98" t="s">
        <v>864</v>
      </c>
      <c r="C24" s="757" t="s">
        <v>460</v>
      </c>
      <c r="D24" s="758"/>
      <c r="E24" s="99"/>
      <c r="F24" s="99"/>
      <c r="G24" s="99"/>
      <c r="H24" s="99"/>
      <c r="I24" s="100"/>
    </row>
    <row r="25" spans="1:9" ht="12.75" customHeight="1">
      <c r="A25" s="97">
        <v>5</v>
      </c>
      <c r="B25" s="98" t="s">
        <v>865</v>
      </c>
      <c r="C25" s="757" t="s">
        <v>464</v>
      </c>
      <c r="D25" s="758"/>
      <c r="E25" s="99"/>
      <c r="F25" s="99"/>
      <c r="G25" s="99"/>
      <c r="H25" s="99"/>
      <c r="I25" s="100"/>
    </row>
    <row r="26" spans="1:9" ht="12.75" customHeight="1">
      <c r="A26" s="97">
        <v>6</v>
      </c>
      <c r="B26" s="98" t="s">
        <v>866</v>
      </c>
      <c r="C26" s="757" t="s">
        <v>1294</v>
      </c>
      <c r="D26" s="758"/>
      <c r="E26" s="99"/>
      <c r="F26" s="99"/>
      <c r="G26" s="99"/>
      <c r="H26" s="99"/>
      <c r="I26" s="100"/>
    </row>
    <row r="27" spans="1:9" ht="16.5" customHeight="1">
      <c r="A27" s="105"/>
      <c r="B27" s="105"/>
      <c r="C27" s="106" t="s">
        <v>5</v>
      </c>
      <c r="D27" s="106"/>
      <c r="E27" s="107">
        <f>SUM(E21:E26)</f>
        <v>0</v>
      </c>
      <c r="F27" s="107">
        <f>SUM(F21:F26)</f>
        <v>0</v>
      </c>
      <c r="G27" s="107">
        <f>SUM(G21:G26)</f>
        <v>0</v>
      </c>
      <c r="H27" s="107">
        <f>SUM(H21:H26)</f>
        <v>0</v>
      </c>
      <c r="I27" s="107">
        <f>SUM(I21:I26)</f>
        <v>0</v>
      </c>
    </row>
    <row r="28" spans="1:9" ht="15.6">
      <c r="A28" s="763" t="s">
        <v>840</v>
      </c>
      <c r="B28" s="763"/>
      <c r="C28" s="763"/>
      <c r="D28" s="108">
        <f>[3]kops1!$D$34</f>
        <v>0</v>
      </c>
      <c r="E28" s="109">
        <f>ROUND(E27*D28,2)</f>
        <v>0</v>
      </c>
      <c r="F28" s="109">
        <f>ROUND(F27*D28,2)</f>
        <v>0</v>
      </c>
      <c r="G28" s="109">
        <f>ROUND(G27*D28,2)</f>
        <v>0</v>
      </c>
      <c r="H28" s="109">
        <f>ROUND(H27*D28,2)</f>
        <v>0</v>
      </c>
      <c r="I28" s="109"/>
    </row>
    <row r="29" spans="1:9" ht="15.6">
      <c r="A29" s="110"/>
      <c r="B29" s="110"/>
      <c r="C29" s="111" t="s">
        <v>841</v>
      </c>
      <c r="D29" s="108"/>
      <c r="E29" s="109">
        <f>E28*0.1</f>
        <v>0</v>
      </c>
      <c r="F29" s="109"/>
      <c r="G29" s="109"/>
      <c r="H29" s="109"/>
      <c r="I29" s="109"/>
    </row>
    <row r="30" spans="1:9" ht="15.6">
      <c r="A30" s="763" t="s">
        <v>842</v>
      </c>
      <c r="B30" s="763"/>
      <c r="C30" s="763"/>
      <c r="D30" s="108">
        <f>[3]kops1!$D$36</f>
        <v>0</v>
      </c>
      <c r="E30" s="109">
        <f>ROUND(E27*D30,2)</f>
        <v>0</v>
      </c>
      <c r="F30" s="109">
        <f>ROUND(F27*D30,2)</f>
        <v>0</v>
      </c>
      <c r="G30" s="109">
        <f>ROUND(G27*D30,2)</f>
        <v>0</v>
      </c>
      <c r="H30" s="109">
        <f>ROUND(H27*D30,2)</f>
        <v>0</v>
      </c>
      <c r="I30" s="109"/>
    </row>
    <row r="31" spans="1:9" ht="18" customHeight="1">
      <c r="A31" s="764"/>
      <c r="B31" s="764"/>
      <c r="C31" s="106" t="s">
        <v>843</v>
      </c>
      <c r="D31" s="106"/>
      <c r="E31" s="112">
        <f>SUM(F31:H31)</f>
        <v>0</v>
      </c>
      <c r="F31" s="112">
        <f>SUM(F27:F30)</f>
        <v>0</v>
      </c>
      <c r="G31" s="112">
        <f>SUM(G27:G30)</f>
        <v>0</v>
      </c>
      <c r="H31" s="112">
        <f>SUM(H27:H30)</f>
        <v>0</v>
      </c>
      <c r="I31" s="109"/>
    </row>
    <row r="32" spans="1:9" ht="17.399999999999999">
      <c r="A32" s="113"/>
    </row>
    <row r="33" spans="1:6" ht="17.399999999999999">
      <c r="A33" s="113"/>
    </row>
    <row r="34" spans="1:6" ht="13.8">
      <c r="A34" s="114"/>
      <c r="B34" s="23" t="s">
        <v>0</v>
      </c>
      <c r="C34" s="22"/>
      <c r="F34" s="85"/>
    </row>
    <row r="35" spans="1:6" ht="13.8">
      <c r="A35" s="85"/>
      <c r="B35" s="22"/>
      <c r="C35" s="11"/>
      <c r="D35" s="115"/>
      <c r="E35" s="115"/>
      <c r="F35" s="85"/>
    </row>
    <row r="36" spans="1:6" ht="13.8">
      <c r="A36" s="116"/>
      <c r="B36" s="23"/>
      <c r="C36" s="12"/>
      <c r="D36" s="85"/>
      <c r="E36" s="85"/>
      <c r="F36" s="85"/>
    </row>
    <row r="37" spans="1:6" ht="13.8">
      <c r="B37" s="23"/>
      <c r="C37" s="12"/>
    </row>
    <row r="38" spans="1:6" ht="13.8">
      <c r="B38" s="23"/>
      <c r="C38" s="12"/>
    </row>
    <row r="39" spans="1:6" ht="13.8">
      <c r="B39" s="73"/>
      <c r="C39" s="65"/>
    </row>
    <row r="40" spans="1:6" ht="13.8">
      <c r="B40" s="23" t="str">
        <f>[3]Koptame!B39</f>
        <v>Pārbaudīja:</v>
      </c>
      <c r="C40" s="45"/>
    </row>
    <row r="41" spans="1:6" ht="13.8">
      <c r="B41" s="22"/>
      <c r="C41" s="11"/>
    </row>
    <row r="42" spans="1:6" ht="13.8">
      <c r="B42" s="23"/>
      <c r="C42" s="12"/>
    </row>
  </sheetData>
  <mergeCells count="27">
    <mergeCell ref="A30:C30"/>
    <mergeCell ref="A31:B31"/>
    <mergeCell ref="I18:I19"/>
    <mergeCell ref="C20:D20"/>
    <mergeCell ref="C21:D21"/>
    <mergeCell ref="C22:D22"/>
    <mergeCell ref="C23:D23"/>
    <mergeCell ref="C24:D24"/>
    <mergeCell ref="A18:A19"/>
    <mergeCell ref="B18:B19"/>
    <mergeCell ref="C18:D19"/>
    <mergeCell ref="E18:E19"/>
    <mergeCell ref="F18:H18"/>
    <mergeCell ref="C25:D25"/>
    <mergeCell ref="C26:D26"/>
    <mergeCell ref="A28:C28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rgb="FFFFC000"/>
  </sheetPr>
  <dimension ref="B1:K55"/>
  <sheetViews>
    <sheetView showZeros="0" view="pageBreakPreview" topLeftCell="A37" zoomScale="80" zoomScaleNormal="100" zoomScaleSheetLayoutView="80" workbookViewId="0">
      <selection activeCell="D42" sqref="D42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7.3320312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3,1</v>
      </c>
    </row>
    <row r="2" spans="2:9" s="3" customFormat="1">
      <c r="B2" s="767" t="str">
        <f>D9</f>
        <v>Ārējais ūdensvads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0" t="s">
        <v>8</v>
      </c>
    </row>
    <row r="8" spans="2:9" ht="59.25" customHeight="1">
      <c r="B8" s="780"/>
      <c r="C8" s="770"/>
      <c r="D8" s="797"/>
      <c r="E8" s="798"/>
      <c r="F8" s="782"/>
      <c r="G8" s="780"/>
    </row>
    <row r="9" spans="2:9" ht="15.6">
      <c r="B9" s="563"/>
      <c r="C9" s="620"/>
      <c r="D9" s="822" t="s">
        <v>399</v>
      </c>
      <c r="E9" s="803"/>
      <c r="F9" s="617"/>
      <c r="G9" s="623"/>
    </row>
    <row r="10" spans="2:9">
      <c r="B10" s="237"/>
      <c r="C10" s="646"/>
      <c r="D10" s="562" t="s">
        <v>367</v>
      </c>
      <c r="E10" s="562"/>
      <c r="F10" s="657"/>
      <c r="G10" s="658"/>
    </row>
    <row r="11" spans="2:9">
      <c r="B11" s="662">
        <v>1</v>
      </c>
      <c r="C11" s="382"/>
      <c r="D11" s="358" t="s">
        <v>368</v>
      </c>
      <c r="E11" s="383" t="s">
        <v>81</v>
      </c>
      <c r="F11" s="368" t="s">
        <v>16</v>
      </c>
      <c r="G11" s="450">
        <v>221</v>
      </c>
    </row>
    <row r="12" spans="2:9" ht="66">
      <c r="B12" s="662">
        <v>2</v>
      </c>
      <c r="C12" s="382"/>
      <c r="D12" s="359" t="s">
        <v>370</v>
      </c>
      <c r="E12" s="374" t="s">
        <v>47</v>
      </c>
      <c r="F12" s="368" t="s">
        <v>22</v>
      </c>
      <c r="G12" s="566">
        <v>1</v>
      </c>
    </row>
    <row r="13" spans="2:9">
      <c r="B13" s="662">
        <v>3</v>
      </c>
      <c r="C13" s="382"/>
      <c r="D13" s="358" t="s">
        <v>372</v>
      </c>
      <c r="E13" s="374"/>
      <c r="F13" s="368" t="s">
        <v>22</v>
      </c>
      <c r="G13" s="566">
        <v>1</v>
      </c>
    </row>
    <row r="14" spans="2:9">
      <c r="B14" s="662">
        <v>4</v>
      </c>
      <c r="C14" s="382"/>
      <c r="D14" s="359" t="s">
        <v>1218</v>
      </c>
      <c r="E14" s="374"/>
      <c r="F14" s="368" t="s">
        <v>22</v>
      </c>
      <c r="G14" s="566">
        <v>2</v>
      </c>
    </row>
    <row r="15" spans="2:9" ht="26.4">
      <c r="B15" s="663">
        <v>5</v>
      </c>
      <c r="C15" s="382"/>
      <c r="D15" s="358" t="s">
        <v>373</v>
      </c>
      <c r="E15" s="374"/>
      <c r="F15" s="368" t="s">
        <v>22</v>
      </c>
      <c r="G15" s="566">
        <v>11</v>
      </c>
    </row>
    <row r="16" spans="2:9">
      <c r="B16" s="663">
        <v>6</v>
      </c>
      <c r="C16" s="382"/>
      <c r="D16" s="358" t="s">
        <v>374</v>
      </c>
      <c r="E16" s="374" t="s">
        <v>371</v>
      </c>
      <c r="F16" s="368" t="s">
        <v>22</v>
      </c>
      <c r="G16" s="566">
        <v>2</v>
      </c>
    </row>
    <row r="17" spans="2:7">
      <c r="B17" s="663">
        <v>7</v>
      </c>
      <c r="C17" s="382"/>
      <c r="D17" s="358" t="s">
        <v>375</v>
      </c>
      <c r="E17" s="364"/>
      <c r="F17" s="368" t="s">
        <v>22</v>
      </c>
      <c r="G17" s="448">
        <v>3</v>
      </c>
    </row>
    <row r="18" spans="2:7" ht="66">
      <c r="B18" s="663">
        <v>8</v>
      </c>
      <c r="C18" s="382"/>
      <c r="D18" s="296" t="s">
        <v>1219</v>
      </c>
      <c r="E18" s="664" t="s">
        <v>376</v>
      </c>
      <c r="F18" s="368" t="s">
        <v>22</v>
      </c>
      <c r="G18" s="448">
        <v>2</v>
      </c>
    </row>
    <row r="19" spans="2:7" ht="39.6">
      <c r="B19" s="491">
        <v>9</v>
      </c>
      <c r="C19" s="382"/>
      <c r="D19" s="386" t="s">
        <v>1220</v>
      </c>
      <c r="E19" s="580" t="s">
        <v>1221</v>
      </c>
      <c r="F19" s="368" t="s">
        <v>22</v>
      </c>
      <c r="G19" s="489">
        <v>1</v>
      </c>
    </row>
    <row r="20" spans="2:7">
      <c r="B20" s="491">
        <v>10</v>
      </c>
      <c r="C20" s="382"/>
      <c r="D20" s="386" t="s">
        <v>1222</v>
      </c>
      <c r="E20" s="388" t="s">
        <v>47</v>
      </c>
      <c r="F20" s="368" t="s">
        <v>22</v>
      </c>
      <c r="G20" s="489">
        <v>2</v>
      </c>
    </row>
    <row r="21" spans="2:7">
      <c r="B21" s="491">
        <v>11</v>
      </c>
      <c r="C21" s="382"/>
      <c r="D21" s="386" t="s">
        <v>1223</v>
      </c>
      <c r="E21" s="388" t="s">
        <v>47</v>
      </c>
      <c r="F21" s="368" t="s">
        <v>22</v>
      </c>
      <c r="G21" s="489">
        <v>2</v>
      </c>
    </row>
    <row r="22" spans="2:7">
      <c r="B22" s="491">
        <v>12</v>
      </c>
      <c r="C22" s="382"/>
      <c r="D22" s="386" t="s">
        <v>1224</v>
      </c>
      <c r="E22" s="580"/>
      <c r="F22" s="368" t="s">
        <v>22</v>
      </c>
      <c r="G22" s="489">
        <v>2</v>
      </c>
    </row>
    <row r="23" spans="2:7" ht="26.4">
      <c r="B23" s="491">
        <v>13</v>
      </c>
      <c r="C23" s="382"/>
      <c r="D23" s="386" t="s">
        <v>1225</v>
      </c>
      <c r="E23" s="580"/>
      <c r="F23" s="368" t="s">
        <v>22</v>
      </c>
      <c r="G23" s="489">
        <v>1</v>
      </c>
    </row>
    <row r="24" spans="2:7" ht="15" customHeight="1">
      <c r="B24" s="663">
        <v>9</v>
      </c>
      <c r="C24" s="382"/>
      <c r="D24" s="372" t="s">
        <v>377</v>
      </c>
      <c r="E24" s="664" t="s">
        <v>47</v>
      </c>
      <c r="F24" s="368" t="s">
        <v>22</v>
      </c>
      <c r="G24" s="448">
        <v>2</v>
      </c>
    </row>
    <row r="25" spans="2:7">
      <c r="B25" s="663">
        <v>10</v>
      </c>
      <c r="C25" s="382"/>
      <c r="D25" s="359" t="s">
        <v>379</v>
      </c>
      <c r="E25" s="364"/>
      <c r="F25" s="368" t="s">
        <v>36</v>
      </c>
      <c r="G25" s="448">
        <v>1</v>
      </c>
    </row>
    <row r="26" spans="2:7">
      <c r="B26" s="663">
        <v>11</v>
      </c>
      <c r="C26" s="382"/>
      <c r="D26" s="359" t="s">
        <v>380</v>
      </c>
      <c r="E26" s="366" t="s">
        <v>381</v>
      </c>
      <c r="F26" s="368" t="s">
        <v>382</v>
      </c>
      <c r="G26" s="448">
        <v>35</v>
      </c>
    </row>
    <row r="27" spans="2:7">
      <c r="B27" s="663">
        <v>12</v>
      </c>
      <c r="C27" s="382"/>
      <c r="D27" s="359" t="s">
        <v>383</v>
      </c>
      <c r="E27" s="366" t="s">
        <v>384</v>
      </c>
      <c r="F27" s="368" t="s">
        <v>382</v>
      </c>
      <c r="G27" s="448">
        <v>80</v>
      </c>
    </row>
    <row r="28" spans="2:7" ht="26.4">
      <c r="B28" s="663">
        <v>13</v>
      </c>
      <c r="C28" s="382"/>
      <c r="D28" s="359" t="s">
        <v>385</v>
      </c>
      <c r="E28" s="364"/>
      <c r="F28" s="368" t="s">
        <v>382</v>
      </c>
      <c r="G28" s="489">
        <v>455</v>
      </c>
    </row>
    <row r="29" spans="2:7">
      <c r="B29" s="384"/>
      <c r="C29" s="353"/>
      <c r="D29" s="354" t="s">
        <v>386</v>
      </c>
      <c r="E29" s="354"/>
      <c r="F29" s="661"/>
      <c r="G29" s="490"/>
    </row>
    <row r="30" spans="2:7">
      <c r="B30" s="381">
        <v>14</v>
      </c>
      <c r="C30" s="665"/>
      <c r="D30" s="358" t="s">
        <v>387</v>
      </c>
      <c r="E30" s="366"/>
      <c r="F30" s="385" t="s">
        <v>16</v>
      </c>
      <c r="G30" s="492">
        <v>221</v>
      </c>
    </row>
    <row r="31" spans="2:7">
      <c r="B31" s="381">
        <v>15</v>
      </c>
      <c r="C31" s="665"/>
      <c r="D31" s="358" t="s">
        <v>388</v>
      </c>
      <c r="E31" s="366"/>
      <c r="F31" s="385" t="s">
        <v>16</v>
      </c>
      <c r="G31" s="492">
        <v>221</v>
      </c>
    </row>
    <row r="32" spans="2:7">
      <c r="B32" s="381">
        <v>16</v>
      </c>
      <c r="C32" s="665"/>
      <c r="D32" s="358" t="s">
        <v>389</v>
      </c>
      <c r="E32" s="364"/>
      <c r="F32" s="385" t="s">
        <v>390</v>
      </c>
      <c r="G32" s="492">
        <v>1</v>
      </c>
    </row>
    <row r="33" spans="2:7">
      <c r="B33" s="381">
        <v>17</v>
      </c>
      <c r="C33" s="665"/>
      <c r="D33" s="372" t="s">
        <v>391</v>
      </c>
      <c r="E33" s="366"/>
      <c r="F33" s="385" t="s">
        <v>382</v>
      </c>
      <c r="G33" s="492">
        <v>35</v>
      </c>
    </row>
    <row r="34" spans="2:7" ht="26.4">
      <c r="B34" s="381">
        <v>18</v>
      </c>
      <c r="C34" s="665"/>
      <c r="D34" s="359" t="s">
        <v>392</v>
      </c>
      <c r="E34" s="366"/>
      <c r="F34" s="385" t="s">
        <v>382</v>
      </c>
      <c r="G34" s="492">
        <v>80</v>
      </c>
    </row>
    <row r="35" spans="2:7" ht="26.4">
      <c r="B35" s="381">
        <v>19</v>
      </c>
      <c r="C35" s="665"/>
      <c r="D35" s="359" t="s">
        <v>393</v>
      </c>
      <c r="E35" s="366"/>
      <c r="F35" s="385" t="s">
        <v>390</v>
      </c>
      <c r="G35" s="492">
        <v>5</v>
      </c>
    </row>
    <row r="36" spans="2:7" ht="26.4">
      <c r="B36" s="381">
        <v>20</v>
      </c>
      <c r="C36" s="363"/>
      <c r="D36" s="296" t="s">
        <v>1226</v>
      </c>
      <c r="E36" s="364"/>
      <c r="F36" s="368" t="s">
        <v>36</v>
      </c>
      <c r="G36" s="450">
        <v>1</v>
      </c>
    </row>
    <row r="37" spans="2:7" ht="26.4">
      <c r="B37" s="381">
        <v>21</v>
      </c>
      <c r="C37" s="363"/>
      <c r="D37" s="358" t="s">
        <v>1227</v>
      </c>
      <c r="E37" s="364"/>
      <c r="F37" s="368" t="s">
        <v>36</v>
      </c>
      <c r="G37" s="450">
        <v>2</v>
      </c>
    </row>
    <row r="38" spans="2:7" s="716" customFormat="1" ht="26.4">
      <c r="B38" s="715">
        <v>22</v>
      </c>
      <c r="C38" s="714"/>
      <c r="D38" s="713" t="s">
        <v>1228</v>
      </c>
      <c r="E38" s="725"/>
      <c r="F38" s="311" t="s">
        <v>36</v>
      </c>
      <c r="G38" s="697">
        <v>1</v>
      </c>
    </row>
    <row r="39" spans="2:7">
      <c r="B39" s="381">
        <v>23</v>
      </c>
      <c r="C39" s="363"/>
      <c r="D39" s="386" t="s">
        <v>394</v>
      </c>
      <c r="E39" s="364"/>
      <c r="F39" s="368" t="s">
        <v>382</v>
      </c>
      <c r="G39" s="450">
        <v>570</v>
      </c>
    </row>
    <row r="40" spans="2:7" ht="39.6">
      <c r="B40" s="381">
        <v>24</v>
      </c>
      <c r="C40" s="355"/>
      <c r="D40" s="372" t="s">
        <v>395</v>
      </c>
      <c r="E40" s="366"/>
      <c r="F40" s="368" t="s">
        <v>382</v>
      </c>
      <c r="G40" s="450">
        <v>455</v>
      </c>
    </row>
    <row r="41" spans="2:7" ht="26.4">
      <c r="B41" s="381">
        <v>25</v>
      </c>
      <c r="C41" s="355"/>
      <c r="D41" s="372" t="s">
        <v>1548</v>
      </c>
      <c r="E41" s="366"/>
      <c r="F41" s="368" t="s">
        <v>382</v>
      </c>
      <c r="G41" s="450">
        <v>570</v>
      </c>
    </row>
    <row r="42" spans="2:7">
      <c r="B42" s="381">
        <v>26</v>
      </c>
      <c r="C42" s="665"/>
      <c r="D42" s="372" t="s">
        <v>33</v>
      </c>
      <c r="E42" s="366"/>
      <c r="F42" s="368" t="s">
        <v>16</v>
      </c>
      <c r="G42" s="450">
        <v>221</v>
      </c>
    </row>
    <row r="43" spans="2:7">
      <c r="B43" s="381">
        <v>27</v>
      </c>
      <c r="C43" s="665"/>
      <c r="D43" s="372" t="s">
        <v>396</v>
      </c>
      <c r="E43" s="366"/>
      <c r="F43" s="368" t="s">
        <v>16</v>
      </c>
      <c r="G43" s="450">
        <v>221</v>
      </c>
    </row>
    <row r="44" spans="2:7">
      <c r="B44" s="381">
        <v>28</v>
      </c>
      <c r="C44" s="665"/>
      <c r="D44" s="358" t="s">
        <v>397</v>
      </c>
      <c r="E44" s="666"/>
      <c r="F44" s="385" t="s">
        <v>36</v>
      </c>
      <c r="G44" s="492">
        <v>1</v>
      </c>
    </row>
    <row r="45" spans="2:7" ht="26.4">
      <c r="B45" s="381">
        <v>29</v>
      </c>
      <c r="C45" s="363"/>
      <c r="D45" s="358" t="s">
        <v>398</v>
      </c>
      <c r="E45" s="364"/>
      <c r="F45" s="368" t="s">
        <v>16</v>
      </c>
      <c r="G45" s="448">
        <v>221</v>
      </c>
    </row>
    <row r="46" spans="2:7" ht="26.4">
      <c r="B46" s="381">
        <v>30</v>
      </c>
      <c r="C46" s="665"/>
      <c r="D46" s="296" t="s">
        <v>378</v>
      </c>
      <c r="E46" s="366"/>
      <c r="F46" s="385" t="s">
        <v>182</v>
      </c>
      <c r="G46" s="492">
        <v>12</v>
      </c>
    </row>
    <row r="47" spans="2:7">
      <c r="B47" s="384"/>
      <c r="C47" s="643"/>
      <c r="D47" s="644"/>
      <c r="E47" s="644"/>
      <c r="F47" s="34"/>
      <c r="G47" s="586"/>
    </row>
    <row r="48" spans="2:7">
      <c r="B48" s="647"/>
      <c r="C48" s="621"/>
      <c r="D48" s="622"/>
      <c r="E48" s="622"/>
      <c r="F48" s="622" t="s">
        <v>5</v>
      </c>
      <c r="G48" s="572"/>
    </row>
    <row r="54" spans="2:9" customFormat="1" ht="12.75" customHeight="1">
      <c r="C54" s="8" t="str">
        <f>'1,1'!C22</f>
        <v>Piezīmes:</v>
      </c>
    </row>
    <row r="55" spans="2:9" customFormat="1" ht="45" customHeight="1">
      <c r="B55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5" s="765"/>
      <c r="D55" s="765"/>
      <c r="E55" s="765"/>
      <c r="F55" s="765"/>
      <c r="G55" s="765"/>
      <c r="H55" s="765"/>
      <c r="I55" s="765"/>
    </row>
  </sheetData>
  <mergeCells count="12">
    <mergeCell ref="B7:B8"/>
    <mergeCell ref="C7:C8"/>
    <mergeCell ref="F7:F8"/>
    <mergeCell ref="G7:G8"/>
    <mergeCell ref="B55:I55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FFC000"/>
  </sheetPr>
  <dimension ref="B1:K39"/>
  <sheetViews>
    <sheetView showZeros="0" view="pageBreakPreview" topLeftCell="B17" zoomScale="80" zoomScaleNormal="100" zoomScaleSheetLayoutView="80" workbookViewId="0">
      <selection activeCell="B36" sqref="B36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4.8867187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3,2</v>
      </c>
    </row>
    <row r="2" spans="2:9" s="3" customFormat="1">
      <c r="B2" s="767" t="str">
        <f>D9</f>
        <v>Ārējā sadzīves kanalizācija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9" ht="59.25" customHeight="1">
      <c r="B8" s="780"/>
      <c r="C8" s="770"/>
      <c r="D8" s="797"/>
      <c r="E8" s="798"/>
      <c r="F8" s="782"/>
      <c r="G8" s="783"/>
      <c r="H8" s="20"/>
    </row>
    <row r="9" spans="2:9" ht="15.6">
      <c r="B9" s="26"/>
      <c r="C9" s="27">
        <v>0</v>
      </c>
      <c r="D9" s="799" t="s">
        <v>410</v>
      </c>
      <c r="E9" s="800"/>
      <c r="F9" s="28"/>
      <c r="G9" s="29"/>
      <c r="H9" s="20"/>
    </row>
    <row r="10" spans="2:9" ht="26.4">
      <c r="B10" s="306"/>
      <c r="C10" s="353"/>
      <c r="D10" s="354" t="s">
        <v>400</v>
      </c>
      <c r="E10" s="354"/>
      <c r="F10" s="661"/>
      <c r="G10" s="661"/>
      <c r="H10" s="20"/>
    </row>
    <row r="11" spans="2:9" ht="26.4">
      <c r="B11" s="387">
        <v>1</v>
      </c>
      <c r="C11" s="379"/>
      <c r="D11" s="296" t="s">
        <v>401</v>
      </c>
      <c r="E11" s="367" t="s">
        <v>369</v>
      </c>
      <c r="F11" s="385" t="s">
        <v>16</v>
      </c>
      <c r="G11" s="385">
        <v>77</v>
      </c>
      <c r="H11" s="20"/>
    </row>
    <row r="12" spans="2:9" ht="26.4">
      <c r="B12" s="387">
        <v>2</v>
      </c>
      <c r="C12" s="379"/>
      <c r="D12" s="296" t="s">
        <v>401</v>
      </c>
      <c r="E12" s="388" t="s">
        <v>81</v>
      </c>
      <c r="F12" s="385" t="s">
        <v>16</v>
      </c>
      <c r="G12" s="385">
        <v>11</v>
      </c>
      <c r="H12" s="20"/>
    </row>
    <row r="13" spans="2:9" ht="66">
      <c r="B13" s="387">
        <v>3</v>
      </c>
      <c r="C13" s="379"/>
      <c r="D13" s="296" t="s">
        <v>1229</v>
      </c>
      <c r="E13" s="667" t="s">
        <v>1230</v>
      </c>
      <c r="F13" s="385" t="s">
        <v>36</v>
      </c>
      <c r="G13" s="385">
        <v>1</v>
      </c>
      <c r="H13" s="20"/>
    </row>
    <row r="14" spans="2:9" ht="66">
      <c r="B14" s="387">
        <v>4</v>
      </c>
      <c r="C14" s="379"/>
      <c r="D14" s="296" t="s">
        <v>1231</v>
      </c>
      <c r="E14" s="667" t="s">
        <v>149</v>
      </c>
      <c r="F14" s="385" t="s">
        <v>36</v>
      </c>
      <c r="G14" s="385">
        <v>1</v>
      </c>
      <c r="H14" s="20"/>
    </row>
    <row r="15" spans="2:9" ht="66">
      <c r="B15" s="387">
        <v>5</v>
      </c>
      <c r="C15" s="379"/>
      <c r="D15" s="296" t="s">
        <v>1232</v>
      </c>
      <c r="E15" s="667" t="s">
        <v>402</v>
      </c>
      <c r="F15" s="385" t="s">
        <v>36</v>
      </c>
      <c r="G15" s="385">
        <v>4</v>
      </c>
      <c r="H15" s="20"/>
    </row>
    <row r="16" spans="2:9">
      <c r="B16" s="387">
        <v>6</v>
      </c>
      <c r="C16" s="379"/>
      <c r="D16" s="358" t="s">
        <v>403</v>
      </c>
      <c r="E16" s="367"/>
      <c r="F16" s="368" t="s">
        <v>36</v>
      </c>
      <c r="G16" s="368">
        <v>1</v>
      </c>
      <c r="H16" s="20"/>
    </row>
    <row r="17" spans="2:8">
      <c r="B17" s="387">
        <v>7</v>
      </c>
      <c r="C17" s="379"/>
      <c r="D17" s="359" t="s">
        <v>404</v>
      </c>
      <c r="E17" s="367" t="s">
        <v>381</v>
      </c>
      <c r="F17" s="368" t="s">
        <v>382</v>
      </c>
      <c r="G17" s="368">
        <v>14</v>
      </c>
      <c r="H17" s="20"/>
    </row>
    <row r="18" spans="2:8">
      <c r="B18" s="387">
        <v>8</v>
      </c>
      <c r="C18" s="379"/>
      <c r="D18" s="359" t="s">
        <v>383</v>
      </c>
      <c r="E18" s="367" t="s">
        <v>384</v>
      </c>
      <c r="F18" s="368" t="s">
        <v>382</v>
      </c>
      <c r="G18" s="368">
        <v>32</v>
      </c>
      <c r="H18" s="20"/>
    </row>
    <row r="19" spans="2:8" ht="26.4">
      <c r="B19" s="387">
        <v>9</v>
      </c>
      <c r="C19" s="379"/>
      <c r="D19" s="359" t="s">
        <v>385</v>
      </c>
      <c r="E19" s="367"/>
      <c r="F19" s="368" t="s">
        <v>382</v>
      </c>
      <c r="G19" s="368">
        <v>224</v>
      </c>
      <c r="H19" s="20"/>
    </row>
    <row r="20" spans="2:8" ht="26.4">
      <c r="B20" s="306"/>
      <c r="C20" s="668"/>
      <c r="D20" s="354" t="s">
        <v>405</v>
      </c>
      <c r="E20" s="354"/>
      <c r="F20" s="661"/>
      <c r="G20" s="661"/>
      <c r="H20" s="20"/>
    </row>
    <row r="21" spans="2:8">
      <c r="B21" s="269">
        <v>10</v>
      </c>
      <c r="C21" s="363"/>
      <c r="D21" s="358" t="s">
        <v>387</v>
      </c>
      <c r="E21" s="366"/>
      <c r="F21" s="368" t="s">
        <v>16</v>
      </c>
      <c r="G21" s="660">
        <v>88</v>
      </c>
      <c r="H21" s="20"/>
    </row>
    <row r="22" spans="2:8">
      <c r="B22" s="269">
        <v>11</v>
      </c>
      <c r="C22" s="363"/>
      <c r="D22" s="359" t="s">
        <v>406</v>
      </c>
      <c r="E22" s="366"/>
      <c r="F22" s="368" t="s">
        <v>16</v>
      </c>
      <c r="G22" s="660">
        <v>88</v>
      </c>
      <c r="H22" s="20"/>
    </row>
    <row r="23" spans="2:8">
      <c r="B23" s="269">
        <v>12</v>
      </c>
      <c r="C23" s="363"/>
      <c r="D23" s="359" t="s">
        <v>407</v>
      </c>
      <c r="E23" s="366"/>
      <c r="F23" s="368" t="s">
        <v>36</v>
      </c>
      <c r="G23" s="660">
        <v>6</v>
      </c>
      <c r="H23" s="20"/>
    </row>
    <row r="24" spans="2:8">
      <c r="B24" s="269">
        <v>13</v>
      </c>
      <c r="C24" s="363"/>
      <c r="D24" s="359" t="s">
        <v>391</v>
      </c>
      <c r="E24" s="366"/>
      <c r="F24" s="385" t="s">
        <v>382</v>
      </c>
      <c r="G24" s="660">
        <v>14</v>
      </c>
      <c r="H24" s="20"/>
    </row>
    <row r="25" spans="2:8">
      <c r="B25" s="269">
        <v>14</v>
      </c>
      <c r="C25" s="363"/>
      <c r="D25" s="372" t="s">
        <v>408</v>
      </c>
      <c r="E25" s="366"/>
      <c r="F25" s="385" t="s">
        <v>382</v>
      </c>
      <c r="G25" s="660">
        <v>32</v>
      </c>
      <c r="H25" s="20"/>
    </row>
    <row r="26" spans="2:8">
      <c r="B26" s="269">
        <v>15</v>
      </c>
      <c r="C26" s="363"/>
      <c r="D26" s="372" t="s">
        <v>394</v>
      </c>
      <c r="E26" s="366"/>
      <c r="F26" s="385" t="s">
        <v>382</v>
      </c>
      <c r="G26" s="660">
        <v>270</v>
      </c>
      <c r="H26" s="20"/>
    </row>
    <row r="27" spans="2:8" ht="39.6">
      <c r="B27" s="269">
        <v>16</v>
      </c>
      <c r="C27" s="363"/>
      <c r="D27" s="372" t="s">
        <v>395</v>
      </c>
      <c r="E27" s="366"/>
      <c r="F27" s="385" t="s">
        <v>382</v>
      </c>
      <c r="G27" s="660">
        <v>224</v>
      </c>
      <c r="H27" s="20"/>
    </row>
    <row r="28" spans="2:8" ht="26.4">
      <c r="B28" s="269">
        <v>17</v>
      </c>
      <c r="C28" s="363"/>
      <c r="D28" s="372" t="s">
        <v>1367</v>
      </c>
      <c r="E28" s="366"/>
      <c r="F28" s="385" t="s">
        <v>382</v>
      </c>
      <c r="G28" s="660">
        <v>270</v>
      </c>
      <c r="H28" s="20"/>
    </row>
    <row r="29" spans="2:8">
      <c r="B29" s="269">
        <v>18</v>
      </c>
      <c r="C29" s="363"/>
      <c r="D29" s="358" t="s">
        <v>1233</v>
      </c>
      <c r="E29" s="366"/>
      <c r="F29" s="385" t="s">
        <v>390</v>
      </c>
      <c r="G29" s="660">
        <v>1</v>
      </c>
      <c r="H29" s="20"/>
    </row>
    <row r="30" spans="2:8" ht="26.4">
      <c r="B30" s="269">
        <v>19</v>
      </c>
      <c r="C30" s="363"/>
      <c r="D30" s="359" t="s">
        <v>393</v>
      </c>
      <c r="E30" s="366"/>
      <c r="F30" s="385" t="s">
        <v>390</v>
      </c>
      <c r="G30" s="660">
        <v>6</v>
      </c>
      <c r="H30" s="20"/>
    </row>
    <row r="31" spans="2:8">
      <c r="B31" s="269">
        <v>20</v>
      </c>
      <c r="C31" s="363"/>
      <c r="D31" s="358" t="s">
        <v>409</v>
      </c>
      <c r="E31" s="366"/>
      <c r="F31" s="385" t="s">
        <v>16</v>
      </c>
      <c r="G31" s="660">
        <v>88</v>
      </c>
      <c r="H31" s="20"/>
    </row>
    <row r="32" spans="2:8" ht="26.4">
      <c r="B32" s="269">
        <v>21</v>
      </c>
      <c r="C32" s="363"/>
      <c r="D32" s="372" t="s">
        <v>398</v>
      </c>
      <c r="E32" s="366"/>
      <c r="F32" s="385" t="s">
        <v>16</v>
      </c>
      <c r="G32" s="660">
        <v>88</v>
      </c>
      <c r="H32" s="20"/>
    </row>
    <row r="33" spans="2:9">
      <c r="B33" s="269">
        <v>22</v>
      </c>
      <c r="C33" s="363"/>
      <c r="D33" s="358" t="s">
        <v>397</v>
      </c>
      <c r="E33" s="383"/>
      <c r="F33" s="368" t="s">
        <v>36</v>
      </c>
      <c r="G33" s="660">
        <v>1</v>
      </c>
      <c r="H33" s="20"/>
    </row>
    <row r="34" spans="2:9" ht="26.4">
      <c r="B34" s="269">
        <v>23</v>
      </c>
      <c r="C34" s="363"/>
      <c r="D34" s="296" t="s">
        <v>378</v>
      </c>
      <c r="E34" s="383"/>
      <c r="F34" s="368" t="s">
        <v>182</v>
      </c>
      <c r="G34" s="660">
        <v>45</v>
      </c>
      <c r="H34" s="20"/>
    </row>
    <row r="35" spans="2:9" s="6" customFormat="1">
      <c r="B35" s="134"/>
      <c r="C35" s="135"/>
      <c r="D35" s="128"/>
      <c r="E35" s="128"/>
      <c r="F35" s="129"/>
      <c r="G35" s="138"/>
      <c r="H35" s="21"/>
    </row>
    <row r="36" spans="2:9">
      <c r="B36" s="131"/>
      <c r="C36" s="131"/>
      <c r="D36" s="132"/>
      <c r="E36" s="132"/>
      <c r="F36" s="132" t="s">
        <v>5</v>
      </c>
      <c r="G36" s="139"/>
      <c r="H36" s="20"/>
    </row>
    <row r="38" spans="2:9" customFormat="1" ht="12.75" customHeight="1">
      <c r="C38" s="8" t="str">
        <f>'1,1'!C22</f>
        <v>Piezīmes:</v>
      </c>
    </row>
    <row r="39" spans="2:9" customFormat="1" ht="45" customHeight="1">
      <c r="B39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39" s="765"/>
      <c r="D39" s="765"/>
      <c r="E39" s="765"/>
      <c r="F39" s="765"/>
      <c r="G39" s="765"/>
      <c r="H39" s="765"/>
      <c r="I39" s="765"/>
    </row>
  </sheetData>
  <mergeCells count="12">
    <mergeCell ref="B7:B8"/>
    <mergeCell ref="C7:C8"/>
    <mergeCell ref="F7:F8"/>
    <mergeCell ref="G7:G8"/>
    <mergeCell ref="B39:I39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B1:L23"/>
  <sheetViews>
    <sheetView showZeros="0" view="pageBreakPreview" topLeftCell="A10" zoomScaleNormal="100" zoomScaleSheetLayoutView="100" workbookViewId="0">
      <selection activeCell="F11" sqref="F11:F18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12" s="3" customFormat="1">
      <c r="B1" s="766" t="s">
        <v>12</v>
      </c>
      <c r="C1" s="766"/>
      <c r="D1" s="766"/>
      <c r="E1" s="3" t="str">
        <f ca="1">MID(CELL("filename",B1), FIND("]", CELL("filename",B1))+ 1, 255)</f>
        <v>1,1</v>
      </c>
    </row>
    <row r="2" spans="2:12" s="3" customFormat="1">
      <c r="B2" s="767" t="str">
        <f>D9</f>
        <v>Zemes darbi</v>
      </c>
      <c r="C2" s="767"/>
      <c r="D2" s="767"/>
      <c r="E2" s="767"/>
      <c r="F2" s="767"/>
      <c r="G2" s="767"/>
      <c r="H2" s="767"/>
    </row>
    <row r="3" spans="2:12">
      <c r="B3" s="2" t="s">
        <v>1</v>
      </c>
      <c r="D3" s="768" t="s">
        <v>13</v>
      </c>
      <c r="E3" s="768"/>
      <c r="F3" s="768"/>
      <c r="G3" s="768"/>
      <c r="H3" s="768"/>
    </row>
    <row r="4" spans="2:12">
      <c r="B4" s="2" t="s">
        <v>2</v>
      </c>
      <c r="D4" s="768" t="s">
        <v>897</v>
      </c>
      <c r="E4" s="768"/>
      <c r="F4" s="768"/>
      <c r="G4" s="768"/>
      <c r="H4" s="768"/>
    </row>
    <row r="5" spans="2:12">
      <c r="B5" s="2" t="s">
        <v>3</v>
      </c>
      <c r="D5" s="768" t="s">
        <v>896</v>
      </c>
      <c r="E5" s="768"/>
      <c r="F5" s="768"/>
      <c r="G5" s="768"/>
      <c r="H5" s="768"/>
    </row>
    <row r="6" spans="2:12" ht="15">
      <c r="B6" s="5"/>
      <c r="C6" s="5"/>
    </row>
    <row r="7" spans="2:12" ht="14.25" customHeight="1">
      <c r="B7" s="769" t="s">
        <v>4</v>
      </c>
      <c r="C7" s="769"/>
      <c r="D7" s="771" t="s">
        <v>6</v>
      </c>
      <c r="E7" s="773" t="s">
        <v>7</v>
      </c>
      <c r="F7" s="769" t="s">
        <v>8</v>
      </c>
      <c r="G7" s="20"/>
    </row>
    <row r="8" spans="2:12" ht="59.25" customHeight="1">
      <c r="B8" s="770"/>
      <c r="C8" s="770"/>
      <c r="D8" s="772"/>
      <c r="E8" s="774"/>
      <c r="F8" s="770"/>
      <c r="G8" s="20"/>
    </row>
    <row r="9" spans="2:12" ht="15.6">
      <c r="B9" s="36"/>
      <c r="C9" s="37"/>
      <c r="D9" s="32" t="s">
        <v>487</v>
      </c>
      <c r="E9" s="33"/>
      <c r="F9" s="34"/>
      <c r="G9" s="20"/>
    </row>
    <row r="10" spans="2:12" ht="15.6">
      <c r="B10" s="38">
        <v>0</v>
      </c>
      <c r="C10" s="35"/>
      <c r="D10" s="143" t="s">
        <v>482</v>
      </c>
      <c r="E10" s="43"/>
      <c r="F10" s="39"/>
      <c r="G10" s="20"/>
    </row>
    <row r="11" spans="2:12" ht="26.4">
      <c r="B11" s="144">
        <v>1</v>
      </c>
      <c r="C11" s="145"/>
      <c r="D11" s="146" t="s">
        <v>483</v>
      </c>
      <c r="E11" s="147" t="s">
        <v>36</v>
      </c>
      <c r="F11" s="148">
        <v>1</v>
      </c>
      <c r="G11" s="20"/>
    </row>
    <row r="12" spans="2:12">
      <c r="B12" s="144">
        <v>2</v>
      </c>
      <c r="C12" s="145"/>
      <c r="D12" s="146" t="s">
        <v>1342</v>
      </c>
      <c r="E12" s="147" t="s">
        <v>36</v>
      </c>
      <c r="F12" s="148">
        <v>1</v>
      </c>
      <c r="G12" s="20"/>
    </row>
    <row r="13" spans="2:12" ht="26.4">
      <c r="B13" s="144">
        <v>3</v>
      </c>
      <c r="C13" s="145"/>
      <c r="D13" s="146" t="s">
        <v>484</v>
      </c>
      <c r="E13" s="147" t="s">
        <v>382</v>
      </c>
      <c r="F13" s="148">
        <v>1246.3</v>
      </c>
      <c r="G13" s="20"/>
    </row>
    <row r="14" spans="2:12" ht="26.4">
      <c r="B14" s="144">
        <v>4</v>
      </c>
      <c r="C14" s="145"/>
      <c r="D14" s="149" t="s">
        <v>485</v>
      </c>
      <c r="E14" s="150" t="s">
        <v>382</v>
      </c>
      <c r="F14" s="151">
        <v>1795.29</v>
      </c>
      <c r="G14" s="20"/>
    </row>
    <row r="15" spans="2:12">
      <c r="B15" s="144">
        <v>5</v>
      </c>
      <c r="C15" s="145"/>
      <c r="D15" s="152" t="s">
        <v>486</v>
      </c>
      <c r="E15" s="150" t="s">
        <v>382</v>
      </c>
      <c r="F15" s="151">
        <v>499.55</v>
      </c>
      <c r="G15" s="20"/>
    </row>
    <row r="16" spans="2:12" ht="39.6">
      <c r="B16" s="144">
        <v>6</v>
      </c>
      <c r="C16" s="145"/>
      <c r="D16" s="149" t="s">
        <v>875</v>
      </c>
      <c r="E16" s="150" t="s">
        <v>382</v>
      </c>
      <c r="F16" s="151">
        <v>1671.69</v>
      </c>
      <c r="G16" s="20"/>
      <c r="L16" s="1" t="s">
        <v>1368</v>
      </c>
    </row>
    <row r="17" spans="2:8" ht="26.4">
      <c r="B17" s="144">
        <v>7</v>
      </c>
      <c r="C17" s="145"/>
      <c r="D17" s="153" t="s">
        <v>892</v>
      </c>
      <c r="E17" s="150" t="s">
        <v>382</v>
      </c>
      <c r="F17" s="151">
        <v>172.01</v>
      </c>
      <c r="G17" s="20"/>
    </row>
    <row r="18" spans="2:8" ht="26.4">
      <c r="B18" s="144">
        <v>8</v>
      </c>
      <c r="C18" s="145"/>
      <c r="D18" s="153" t="s">
        <v>1341</v>
      </c>
      <c r="E18" s="150" t="s">
        <v>382</v>
      </c>
      <c r="F18" s="151">
        <v>3541.14</v>
      </c>
      <c r="G18" s="20"/>
    </row>
    <row r="19" spans="2:8" s="6" customFormat="1">
      <c r="B19" s="9"/>
      <c r="C19" s="10"/>
      <c r="D19" s="128"/>
      <c r="E19" s="129"/>
      <c r="F19" s="18"/>
      <c r="G19" s="21"/>
    </row>
    <row r="20" spans="2:8">
      <c r="B20" s="4"/>
      <c r="C20" s="4"/>
      <c r="D20" s="7"/>
      <c r="E20" s="7" t="s">
        <v>5</v>
      </c>
      <c r="F20" s="19"/>
      <c r="G20" s="20"/>
    </row>
    <row r="22" spans="2:8" customFormat="1" ht="12.75" customHeight="1">
      <c r="C22" s="8" t="s">
        <v>9</v>
      </c>
    </row>
    <row r="23" spans="2:8" customFormat="1" ht="45" customHeight="1">
      <c r="B23" s="765" t="s">
        <v>10</v>
      </c>
      <c r="C23" s="765"/>
      <c r="D23" s="765"/>
      <c r="E23" s="765"/>
      <c r="F23" s="765"/>
      <c r="G23" s="765"/>
      <c r="H23" s="765"/>
    </row>
  </sheetData>
  <mergeCells count="11">
    <mergeCell ref="B23:H23"/>
    <mergeCell ref="B1:D1"/>
    <mergeCell ref="B2:H2"/>
    <mergeCell ref="D5:H5"/>
    <mergeCell ref="D3:H3"/>
    <mergeCell ref="D4:H4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FFC000"/>
  </sheetPr>
  <dimension ref="B1:K56"/>
  <sheetViews>
    <sheetView showZeros="0" view="pageBreakPreview" topLeftCell="A9" zoomScale="80" zoomScaleNormal="100" zoomScaleSheetLayoutView="80" workbookViewId="0">
      <selection activeCell="E12" sqref="E12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16.6640625" style="1" customWidth="1"/>
    <col min="6" max="6" width="8.109375" style="1" customWidth="1"/>
    <col min="7" max="8" width="9.109375" style="1"/>
    <col min="9" max="9" width="20.6640625" style="1" customWidth="1"/>
    <col min="10" max="10" width="9.109375" style="1"/>
    <col min="11" max="11" width="9.109375" style="1" hidden="1" customWidth="1"/>
    <col min="12" max="16384" width="9.109375" style="1"/>
  </cols>
  <sheetData>
    <row r="1" spans="2:9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3,3</v>
      </c>
    </row>
    <row r="2" spans="2:9" s="3" customFormat="1">
      <c r="B2" s="767" t="str">
        <f>D9</f>
        <v>Ārējā lietus ūdens kanalizācija</v>
      </c>
      <c r="C2" s="767"/>
      <c r="D2" s="767"/>
      <c r="E2" s="767"/>
      <c r="F2" s="767"/>
      <c r="G2" s="767"/>
      <c r="H2" s="767"/>
      <c r="I2" s="767"/>
    </row>
    <row r="3" spans="2:9">
      <c r="B3" s="2" t="s">
        <v>1</v>
      </c>
      <c r="D3" s="768" t="str">
        <f>'1,1'!D3</f>
        <v>Ražošanas ēka</v>
      </c>
      <c r="E3" s="768"/>
      <c r="F3" s="768"/>
      <c r="G3" s="768"/>
      <c r="H3" s="768"/>
      <c r="I3" s="768"/>
    </row>
    <row r="4" spans="2:9">
      <c r="B4" s="2" t="s">
        <v>2</v>
      </c>
      <c r="D4" s="768" t="str">
        <f>'1,1'!D4</f>
        <v>Ražošanas ēkas jaunbūve</v>
      </c>
      <c r="E4" s="768"/>
      <c r="F4" s="768"/>
      <c r="G4" s="768"/>
      <c r="H4" s="768"/>
      <c r="I4" s="768"/>
    </row>
    <row r="5" spans="2:9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  <c r="I5" s="768"/>
    </row>
    <row r="6" spans="2:9" ht="15">
      <c r="B6" s="5"/>
      <c r="C6" s="5"/>
    </row>
    <row r="7" spans="2:9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9" ht="59.25" customHeight="1">
      <c r="B8" s="780"/>
      <c r="C8" s="770"/>
      <c r="D8" s="797"/>
      <c r="E8" s="798"/>
      <c r="F8" s="782"/>
      <c r="G8" s="783"/>
      <c r="H8" s="20"/>
    </row>
    <row r="9" spans="2:9" ht="15.6">
      <c r="B9" s="590"/>
      <c r="C9" s="584">
        <v>0</v>
      </c>
      <c r="D9" s="820" t="s">
        <v>418</v>
      </c>
      <c r="E9" s="821"/>
      <c r="F9" s="674"/>
      <c r="G9" s="645"/>
    </row>
    <row r="10" spans="2:9">
      <c r="B10" s="648"/>
      <c r="C10" s="571"/>
      <c r="D10" s="670" t="s">
        <v>411</v>
      </c>
      <c r="E10" s="670"/>
      <c r="F10" s="669"/>
      <c r="G10" s="659"/>
    </row>
    <row r="11" spans="2:9" ht="26.4">
      <c r="B11" s="663">
        <v>1</v>
      </c>
      <c r="C11" s="379"/>
      <c r="D11" s="358" t="s">
        <v>412</v>
      </c>
      <c r="E11" s="366" t="s">
        <v>1234</v>
      </c>
      <c r="F11" s="368" t="s">
        <v>16</v>
      </c>
      <c r="G11" s="450" t="s">
        <v>1235</v>
      </c>
    </row>
    <row r="12" spans="2:9" ht="26.4">
      <c r="B12" s="663">
        <v>2</v>
      </c>
      <c r="C12" s="379"/>
      <c r="D12" s="358" t="s">
        <v>412</v>
      </c>
      <c r="E12" s="366" t="s">
        <v>1236</v>
      </c>
      <c r="F12" s="368" t="s">
        <v>16</v>
      </c>
      <c r="G12" s="450">
        <v>128</v>
      </c>
    </row>
    <row r="13" spans="2:9" ht="26.4">
      <c r="B13" s="663">
        <v>3</v>
      </c>
      <c r="C13" s="379"/>
      <c r="D13" s="358" t="s">
        <v>412</v>
      </c>
      <c r="E13" s="366" t="s">
        <v>413</v>
      </c>
      <c r="F13" s="368" t="s">
        <v>16</v>
      </c>
      <c r="G13" s="450">
        <v>419</v>
      </c>
    </row>
    <row r="14" spans="2:9" ht="26.4">
      <c r="B14" s="663">
        <v>4</v>
      </c>
      <c r="C14" s="379"/>
      <c r="D14" s="358" t="s">
        <v>412</v>
      </c>
      <c r="E14" s="366" t="s">
        <v>369</v>
      </c>
      <c r="F14" s="368" t="s">
        <v>16</v>
      </c>
      <c r="G14" s="450" t="s">
        <v>1550</v>
      </c>
    </row>
    <row r="15" spans="2:9" ht="26.4">
      <c r="B15" s="662">
        <v>5</v>
      </c>
      <c r="C15" s="379"/>
      <c r="D15" s="359" t="s">
        <v>412</v>
      </c>
      <c r="E15" s="366" t="s">
        <v>81</v>
      </c>
      <c r="F15" s="368" t="s">
        <v>16</v>
      </c>
      <c r="G15" s="450" t="s">
        <v>1237</v>
      </c>
    </row>
    <row r="16" spans="2:9" ht="53.4">
      <c r="B16" s="663">
        <v>6</v>
      </c>
      <c r="C16" s="379"/>
      <c r="D16" s="296" t="s">
        <v>1238</v>
      </c>
      <c r="E16" s="360" t="s">
        <v>402</v>
      </c>
      <c r="F16" s="368" t="s">
        <v>36</v>
      </c>
      <c r="G16" s="450">
        <v>4</v>
      </c>
    </row>
    <row r="17" spans="2:7" ht="66">
      <c r="B17" s="387">
        <v>7</v>
      </c>
      <c r="C17" s="379"/>
      <c r="D17" s="296" t="s">
        <v>1239</v>
      </c>
      <c r="E17" s="360" t="s">
        <v>414</v>
      </c>
      <c r="F17" s="385" t="s">
        <v>36</v>
      </c>
      <c r="G17" s="450">
        <v>4</v>
      </c>
    </row>
    <row r="18" spans="2:7" ht="66">
      <c r="B18" s="387">
        <v>8</v>
      </c>
      <c r="C18" s="379"/>
      <c r="D18" s="296" t="s">
        <v>1239</v>
      </c>
      <c r="E18" s="360" t="s">
        <v>414</v>
      </c>
      <c r="F18" s="385" t="s">
        <v>36</v>
      </c>
      <c r="G18" s="450">
        <v>20</v>
      </c>
    </row>
    <row r="19" spans="2:7" ht="66">
      <c r="B19" s="663">
        <v>9</v>
      </c>
      <c r="C19" s="379"/>
      <c r="D19" s="296" t="s">
        <v>1240</v>
      </c>
      <c r="E19" s="360" t="s">
        <v>414</v>
      </c>
      <c r="F19" s="368" t="s">
        <v>36</v>
      </c>
      <c r="G19" s="450">
        <v>1</v>
      </c>
    </row>
    <row r="20" spans="2:7" ht="66">
      <c r="B20" s="663">
        <v>10</v>
      </c>
      <c r="C20" s="379"/>
      <c r="D20" s="296" t="s">
        <v>1241</v>
      </c>
      <c r="E20" s="360" t="s">
        <v>414</v>
      </c>
      <c r="F20" s="368" t="s">
        <v>36</v>
      </c>
      <c r="G20" s="450">
        <v>3</v>
      </c>
    </row>
    <row r="21" spans="2:7" ht="66">
      <c r="B21" s="663">
        <v>11</v>
      </c>
      <c r="C21" s="379"/>
      <c r="D21" s="296" t="s">
        <v>1242</v>
      </c>
      <c r="E21" s="360" t="s">
        <v>146</v>
      </c>
      <c r="F21" s="368" t="s">
        <v>36</v>
      </c>
      <c r="G21" s="450">
        <v>5</v>
      </c>
    </row>
    <row r="22" spans="2:7" ht="79.2">
      <c r="B22" s="663">
        <v>12</v>
      </c>
      <c r="C22" s="379"/>
      <c r="D22" s="296" t="s">
        <v>1243</v>
      </c>
      <c r="E22" s="374" t="s">
        <v>414</v>
      </c>
      <c r="F22" s="368" t="s">
        <v>36</v>
      </c>
      <c r="G22" s="450">
        <v>12</v>
      </c>
    </row>
    <row r="23" spans="2:7">
      <c r="B23" s="663">
        <v>13</v>
      </c>
      <c r="C23" s="379"/>
      <c r="D23" s="359" t="s">
        <v>415</v>
      </c>
      <c r="E23" s="366" t="s">
        <v>369</v>
      </c>
      <c r="F23" s="368" t="s">
        <v>22</v>
      </c>
      <c r="G23" s="450">
        <v>20</v>
      </c>
    </row>
    <row r="24" spans="2:7">
      <c r="B24" s="663">
        <v>14</v>
      </c>
      <c r="C24" s="379"/>
      <c r="D24" s="359" t="s">
        <v>415</v>
      </c>
      <c r="E24" s="366" t="s">
        <v>81</v>
      </c>
      <c r="F24" s="368" t="s">
        <v>22</v>
      </c>
      <c r="G24" s="450">
        <v>3</v>
      </c>
    </row>
    <row r="25" spans="2:7" ht="26.4">
      <c r="B25" s="663">
        <v>15</v>
      </c>
      <c r="C25" s="379"/>
      <c r="D25" s="359" t="s">
        <v>1244</v>
      </c>
      <c r="E25" s="366" t="s">
        <v>977</v>
      </c>
      <c r="F25" s="368" t="s">
        <v>22</v>
      </c>
      <c r="G25" s="450">
        <v>2</v>
      </c>
    </row>
    <row r="26" spans="2:7" ht="145.19999999999999">
      <c r="B26" s="663">
        <v>16</v>
      </c>
      <c r="C26" s="379"/>
      <c r="D26" s="296" t="s">
        <v>1245</v>
      </c>
      <c r="E26" s="373" t="s">
        <v>1246</v>
      </c>
      <c r="F26" s="368" t="s">
        <v>36</v>
      </c>
      <c r="G26" s="450">
        <v>1</v>
      </c>
    </row>
    <row r="27" spans="2:7" ht="26.4">
      <c r="B27" s="663">
        <v>17</v>
      </c>
      <c r="C27" s="379"/>
      <c r="D27" s="671" t="s">
        <v>1247</v>
      </c>
      <c r="E27" s="375"/>
      <c r="F27" s="368" t="s">
        <v>382</v>
      </c>
      <c r="G27" s="450">
        <v>5</v>
      </c>
    </row>
    <row r="28" spans="2:7">
      <c r="B28" s="663">
        <v>18</v>
      </c>
      <c r="C28" s="379"/>
      <c r="D28" s="358" t="s">
        <v>403</v>
      </c>
      <c r="E28" s="366"/>
      <c r="F28" s="368" t="s">
        <v>36</v>
      </c>
      <c r="G28" s="450">
        <v>1</v>
      </c>
    </row>
    <row r="29" spans="2:7">
      <c r="B29" s="663">
        <v>19</v>
      </c>
      <c r="C29" s="379"/>
      <c r="D29" s="359" t="s">
        <v>404</v>
      </c>
      <c r="E29" s="366" t="s">
        <v>381</v>
      </c>
      <c r="F29" s="368" t="s">
        <v>382</v>
      </c>
      <c r="G29" s="450">
        <v>112</v>
      </c>
    </row>
    <row r="30" spans="2:7">
      <c r="B30" s="663">
        <v>20</v>
      </c>
      <c r="C30" s="379"/>
      <c r="D30" s="359" t="s">
        <v>383</v>
      </c>
      <c r="E30" s="366" t="s">
        <v>384</v>
      </c>
      <c r="F30" s="368" t="s">
        <v>382</v>
      </c>
      <c r="G30" s="450">
        <v>360</v>
      </c>
    </row>
    <row r="31" spans="2:7" ht="26.4">
      <c r="B31" s="663">
        <v>21</v>
      </c>
      <c r="C31" s="379"/>
      <c r="D31" s="359" t="s">
        <v>385</v>
      </c>
      <c r="E31" s="366"/>
      <c r="F31" s="368" t="s">
        <v>382</v>
      </c>
      <c r="G31" s="450">
        <v>1018</v>
      </c>
    </row>
    <row r="32" spans="2:7">
      <c r="B32" s="663">
        <v>22</v>
      </c>
      <c r="C32" s="379"/>
      <c r="D32" s="359" t="s">
        <v>1248</v>
      </c>
      <c r="E32" s="366" t="s">
        <v>86</v>
      </c>
      <c r="F32" s="368" t="s">
        <v>22</v>
      </c>
      <c r="G32" s="450">
        <v>3</v>
      </c>
    </row>
    <row r="33" spans="2:7">
      <c r="B33" s="663" t="s">
        <v>1398</v>
      </c>
      <c r="C33" s="379"/>
      <c r="D33" s="359" t="s">
        <v>1399</v>
      </c>
      <c r="E33" s="366"/>
      <c r="F33" s="368" t="s">
        <v>461</v>
      </c>
      <c r="G33" s="450">
        <v>2</v>
      </c>
    </row>
    <row r="34" spans="2:7">
      <c r="B34" s="663" t="s">
        <v>1400</v>
      </c>
      <c r="C34" s="379"/>
      <c r="D34" s="359" t="s">
        <v>1401</v>
      </c>
      <c r="E34" s="366"/>
      <c r="F34" s="368" t="s">
        <v>461</v>
      </c>
      <c r="G34" s="450">
        <v>8</v>
      </c>
    </row>
    <row r="35" spans="2:7" ht="26.4">
      <c r="B35" s="306"/>
      <c r="C35" s="668"/>
      <c r="D35" s="354" t="s">
        <v>416</v>
      </c>
      <c r="E35" s="672"/>
      <c r="F35" s="673"/>
      <c r="G35" s="493"/>
    </row>
    <row r="36" spans="2:7">
      <c r="B36" s="269">
        <v>23</v>
      </c>
      <c r="C36" s="363"/>
      <c r="D36" s="358" t="s">
        <v>387</v>
      </c>
      <c r="E36" s="366"/>
      <c r="F36" s="368" t="s">
        <v>16</v>
      </c>
      <c r="G36" s="450" t="s">
        <v>1549</v>
      </c>
    </row>
    <row r="37" spans="2:7">
      <c r="B37" s="269">
        <v>24</v>
      </c>
      <c r="C37" s="355"/>
      <c r="D37" s="359" t="s">
        <v>406</v>
      </c>
      <c r="E37" s="366"/>
      <c r="F37" s="368" t="s">
        <v>16</v>
      </c>
      <c r="G37" s="450" t="s">
        <v>1549</v>
      </c>
    </row>
    <row r="38" spans="2:7">
      <c r="B38" s="269">
        <v>25</v>
      </c>
      <c r="C38" s="363"/>
      <c r="D38" s="359" t="s">
        <v>417</v>
      </c>
      <c r="E38" s="366"/>
      <c r="F38" s="368" t="s">
        <v>36</v>
      </c>
      <c r="G38" s="450">
        <v>49</v>
      </c>
    </row>
    <row r="39" spans="2:7">
      <c r="B39" s="269">
        <v>26</v>
      </c>
      <c r="C39" s="363"/>
      <c r="D39" s="359" t="s">
        <v>1249</v>
      </c>
      <c r="E39" s="366"/>
      <c r="F39" s="368" t="s">
        <v>36</v>
      </c>
      <c r="G39" s="450">
        <v>1</v>
      </c>
    </row>
    <row r="40" spans="2:7" s="6" customFormat="1" ht="26.4">
      <c r="B40" s="269">
        <v>27</v>
      </c>
      <c r="C40" s="363"/>
      <c r="D40" s="359" t="s">
        <v>1250</v>
      </c>
      <c r="E40" s="366"/>
      <c r="F40" s="368" t="s">
        <v>36</v>
      </c>
      <c r="G40" s="450">
        <v>2</v>
      </c>
    </row>
    <row r="41" spans="2:7">
      <c r="B41" s="269">
        <v>28</v>
      </c>
      <c r="C41" s="665"/>
      <c r="D41" s="359" t="s">
        <v>391</v>
      </c>
      <c r="E41" s="366"/>
      <c r="F41" s="385" t="s">
        <v>382</v>
      </c>
      <c r="G41" s="450">
        <v>112</v>
      </c>
    </row>
    <row r="42" spans="2:7">
      <c r="B42" s="269">
        <v>29</v>
      </c>
      <c r="C42" s="665"/>
      <c r="D42" s="372" t="s">
        <v>408</v>
      </c>
      <c r="E42" s="366"/>
      <c r="F42" s="385" t="s">
        <v>382</v>
      </c>
      <c r="G42" s="450">
        <v>360</v>
      </c>
    </row>
    <row r="43" spans="2:7">
      <c r="B43" s="269">
        <v>30</v>
      </c>
      <c r="C43" s="665"/>
      <c r="D43" s="372" t="s">
        <v>394</v>
      </c>
      <c r="E43" s="366"/>
      <c r="F43" s="385" t="s">
        <v>382</v>
      </c>
      <c r="G43" s="450">
        <v>1490</v>
      </c>
    </row>
    <row r="44" spans="2:7" ht="39.6">
      <c r="B44" s="269">
        <v>31</v>
      </c>
      <c r="C44" s="665"/>
      <c r="D44" s="372" t="s">
        <v>395</v>
      </c>
      <c r="E44" s="366"/>
      <c r="F44" s="385" t="s">
        <v>382</v>
      </c>
      <c r="G44" s="450">
        <v>1018</v>
      </c>
    </row>
    <row r="45" spans="2:7" ht="26.4">
      <c r="B45" s="269">
        <v>32</v>
      </c>
      <c r="C45" s="665"/>
      <c r="D45" s="372" t="s">
        <v>1548</v>
      </c>
      <c r="E45" s="366"/>
      <c r="F45" s="385" t="s">
        <v>382</v>
      </c>
      <c r="G45" s="450">
        <v>1490</v>
      </c>
    </row>
    <row r="46" spans="2:7" ht="26.4">
      <c r="B46" s="269">
        <v>33</v>
      </c>
      <c r="C46" s="665"/>
      <c r="D46" s="372" t="s">
        <v>1251</v>
      </c>
      <c r="E46" s="366"/>
      <c r="F46" s="385" t="s">
        <v>182</v>
      </c>
      <c r="G46" s="450">
        <v>130</v>
      </c>
    </row>
    <row r="47" spans="2:7">
      <c r="B47" s="269">
        <v>34</v>
      </c>
      <c r="C47" s="665"/>
      <c r="D47" s="358" t="s">
        <v>409</v>
      </c>
      <c r="E47" s="366"/>
      <c r="F47" s="385" t="s">
        <v>16</v>
      </c>
      <c r="G47" s="450" t="s">
        <v>1549</v>
      </c>
    </row>
    <row r="48" spans="2:7" ht="26.4">
      <c r="B48" s="269">
        <v>35</v>
      </c>
      <c r="C48" s="665"/>
      <c r="D48" s="358" t="s">
        <v>1252</v>
      </c>
      <c r="E48" s="366"/>
      <c r="F48" s="385" t="s">
        <v>390</v>
      </c>
      <c r="G48" s="450">
        <v>7</v>
      </c>
    </row>
    <row r="49" spans="2:9" ht="26.4">
      <c r="B49" s="269">
        <v>36</v>
      </c>
      <c r="C49" s="665"/>
      <c r="D49" s="372" t="s">
        <v>398</v>
      </c>
      <c r="E49" s="366"/>
      <c r="F49" s="385" t="s">
        <v>16</v>
      </c>
      <c r="G49" s="450" t="s">
        <v>1549</v>
      </c>
    </row>
    <row r="50" spans="2:9">
      <c r="B50" s="269">
        <v>37</v>
      </c>
      <c r="C50" s="665"/>
      <c r="D50" s="372" t="s">
        <v>1253</v>
      </c>
      <c r="E50" s="366"/>
      <c r="F50" s="385" t="s">
        <v>16</v>
      </c>
      <c r="G50" s="450">
        <v>500</v>
      </c>
    </row>
    <row r="51" spans="2:9">
      <c r="B51" s="269">
        <v>38</v>
      </c>
      <c r="C51" s="665"/>
      <c r="D51" s="372" t="s">
        <v>1254</v>
      </c>
      <c r="E51" s="366"/>
      <c r="F51" s="385" t="s">
        <v>390</v>
      </c>
      <c r="G51" s="450">
        <v>3</v>
      </c>
    </row>
    <row r="52" spans="2:9">
      <c r="B52" s="269">
        <v>39</v>
      </c>
      <c r="C52" s="363"/>
      <c r="D52" s="358" t="s">
        <v>397</v>
      </c>
      <c r="E52" s="366"/>
      <c r="F52" s="368" t="s">
        <v>36</v>
      </c>
      <c r="G52" s="450">
        <v>1</v>
      </c>
    </row>
    <row r="53" spans="2:9">
      <c r="B53" s="134"/>
      <c r="C53" s="135"/>
      <c r="D53" s="128"/>
      <c r="E53" s="128"/>
      <c r="F53" s="129"/>
      <c r="G53" s="398"/>
    </row>
    <row r="54" spans="2:9">
      <c r="B54" s="131"/>
      <c r="C54" s="131"/>
      <c r="D54" s="132"/>
      <c r="E54" s="132"/>
      <c r="F54" s="132" t="s">
        <v>5</v>
      </c>
      <c r="G54" s="132"/>
    </row>
    <row r="56" spans="2:9" customFormat="1" ht="45" customHeight="1">
      <c r="B56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6" s="765"/>
      <c r="D56" s="765"/>
      <c r="E56" s="765"/>
      <c r="F56" s="765"/>
      <c r="G56" s="765"/>
      <c r="H56" s="765"/>
      <c r="I56" s="765"/>
    </row>
  </sheetData>
  <mergeCells count="12">
    <mergeCell ref="B7:B8"/>
    <mergeCell ref="C7:C8"/>
    <mergeCell ref="F7:F8"/>
    <mergeCell ref="G7:G8"/>
    <mergeCell ref="B56:I56"/>
    <mergeCell ref="D7:E8"/>
    <mergeCell ref="D9:E9"/>
    <mergeCell ref="B1:D1"/>
    <mergeCell ref="B2:I2"/>
    <mergeCell ref="D3:I3"/>
    <mergeCell ref="D4:I4"/>
    <mergeCell ref="D5:I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tabColor rgb="FFFFC000"/>
  </sheetPr>
  <dimension ref="B1:J72"/>
  <sheetViews>
    <sheetView showZeros="0" view="pageBreakPreview" topLeftCell="A50" zoomScale="80" zoomScaleNormal="100" zoomScaleSheetLayoutView="80" workbookViewId="0">
      <selection activeCell="H60" sqref="H60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3,4</v>
      </c>
    </row>
    <row r="2" spans="2:8" s="3" customFormat="1">
      <c r="B2" s="767" t="str">
        <f>D9</f>
        <v>Ārējie elektrotīkli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0" t="s">
        <v>4</v>
      </c>
      <c r="C7" s="769"/>
      <c r="D7" s="792" t="s">
        <v>6</v>
      </c>
      <c r="E7" s="782" t="s">
        <v>7</v>
      </c>
      <c r="F7" s="783" t="s">
        <v>8</v>
      </c>
      <c r="G7" s="20"/>
    </row>
    <row r="8" spans="2:8" ht="59.25" customHeight="1">
      <c r="B8" s="780"/>
      <c r="C8" s="770"/>
      <c r="D8" s="797"/>
      <c r="E8" s="782"/>
      <c r="F8" s="783"/>
      <c r="G8" s="20"/>
    </row>
    <row r="9" spans="2:8" ht="15.6">
      <c r="B9" s="26"/>
      <c r="C9" s="27">
        <v>0</v>
      </c>
      <c r="D9" s="300" t="s">
        <v>460</v>
      </c>
      <c r="E9" s="28"/>
      <c r="F9" s="402"/>
    </row>
    <row r="10" spans="2:8">
      <c r="B10" s="306"/>
      <c r="C10" s="379"/>
      <c r="D10" s="321" t="s">
        <v>1255</v>
      </c>
      <c r="E10" s="322"/>
      <c r="F10" s="494"/>
    </row>
    <row r="11" spans="2:8">
      <c r="B11" s="269"/>
      <c r="C11" s="379"/>
      <c r="D11" s="323" t="s">
        <v>448</v>
      </c>
      <c r="E11" s="324"/>
      <c r="F11" s="495"/>
    </row>
    <row r="12" spans="2:8" ht="26.4">
      <c r="B12" s="288">
        <v>1</v>
      </c>
      <c r="C12" s="379"/>
      <c r="D12" s="289" t="s">
        <v>872</v>
      </c>
      <c r="E12" s="290" t="s">
        <v>36</v>
      </c>
      <c r="F12" s="496">
        <v>5</v>
      </c>
    </row>
    <row r="13" spans="2:8" ht="39.6">
      <c r="B13" s="288">
        <v>2</v>
      </c>
      <c r="C13" s="379"/>
      <c r="D13" s="289" t="s">
        <v>1256</v>
      </c>
      <c r="E13" s="290" t="s">
        <v>16</v>
      </c>
      <c r="F13" s="483">
        <v>74</v>
      </c>
    </row>
    <row r="14" spans="2:8" ht="26.4">
      <c r="B14" s="288">
        <v>3</v>
      </c>
      <c r="C14" s="379"/>
      <c r="D14" s="289" t="s">
        <v>1257</v>
      </c>
      <c r="E14" s="290" t="s">
        <v>16</v>
      </c>
      <c r="F14" s="483">
        <v>16</v>
      </c>
    </row>
    <row r="15" spans="2:8" ht="26.4">
      <c r="B15" s="288">
        <v>4</v>
      </c>
      <c r="C15" s="379"/>
      <c r="D15" s="289" t="s">
        <v>1258</v>
      </c>
      <c r="E15" s="290" t="s">
        <v>16</v>
      </c>
      <c r="F15" s="483">
        <v>58</v>
      </c>
    </row>
    <row r="16" spans="2:8" ht="26.4">
      <c r="B16" s="288">
        <v>5</v>
      </c>
      <c r="C16" s="379"/>
      <c r="D16" s="289" t="s">
        <v>1259</v>
      </c>
      <c r="E16" s="290" t="s">
        <v>16</v>
      </c>
      <c r="F16" s="483">
        <v>21</v>
      </c>
    </row>
    <row r="17" spans="2:6">
      <c r="B17" s="269"/>
      <c r="C17" s="379"/>
      <c r="D17" s="323" t="s">
        <v>419</v>
      </c>
      <c r="E17" s="324"/>
      <c r="F17" s="495"/>
    </row>
    <row r="18" spans="2:6" ht="26.4">
      <c r="B18" s="269">
        <v>6</v>
      </c>
      <c r="C18" s="326"/>
      <c r="D18" s="327" t="s">
        <v>1260</v>
      </c>
      <c r="E18" s="325" t="s">
        <v>16</v>
      </c>
      <c r="F18" s="496">
        <v>58</v>
      </c>
    </row>
    <row r="19" spans="2:6" ht="26.4">
      <c r="B19" s="269">
        <v>7</v>
      </c>
      <c r="C19" s="326"/>
      <c r="D19" s="327" t="s">
        <v>1261</v>
      </c>
      <c r="E19" s="325" t="s">
        <v>16</v>
      </c>
      <c r="F19" s="496">
        <v>21</v>
      </c>
    </row>
    <row r="20" spans="2:6" ht="26.4">
      <c r="B20" s="269">
        <v>8</v>
      </c>
      <c r="C20" s="326"/>
      <c r="D20" s="327" t="s">
        <v>1262</v>
      </c>
      <c r="E20" s="325" t="s">
        <v>16</v>
      </c>
      <c r="F20" s="496">
        <v>16</v>
      </c>
    </row>
    <row r="21" spans="2:6">
      <c r="B21" s="269">
        <v>9</v>
      </c>
      <c r="C21" s="326"/>
      <c r="D21" s="328" t="s">
        <v>1263</v>
      </c>
      <c r="E21" s="290" t="s">
        <v>16</v>
      </c>
      <c r="F21" s="483">
        <v>80</v>
      </c>
    </row>
    <row r="22" spans="2:6">
      <c r="B22" s="269"/>
      <c r="C22" s="379"/>
      <c r="D22" s="329" t="s">
        <v>800</v>
      </c>
      <c r="E22" s="330"/>
      <c r="F22" s="496"/>
    </row>
    <row r="23" spans="2:6">
      <c r="B23" s="306"/>
      <c r="C23" s="379"/>
      <c r="D23" s="331" t="s">
        <v>778</v>
      </c>
      <c r="E23" s="332"/>
      <c r="F23" s="475"/>
    </row>
    <row r="24" spans="2:6">
      <c r="B24" s="269"/>
      <c r="C24" s="379"/>
      <c r="D24" s="334" t="s">
        <v>448</v>
      </c>
      <c r="E24" s="335"/>
      <c r="F24" s="483"/>
    </row>
    <row r="25" spans="2:6">
      <c r="B25" s="269">
        <v>10</v>
      </c>
      <c r="C25" s="290"/>
      <c r="D25" s="289" t="s">
        <v>779</v>
      </c>
      <c r="E25" s="290" t="s">
        <v>16</v>
      </c>
      <c r="F25" s="483">
        <v>280</v>
      </c>
    </row>
    <row r="26" spans="2:6">
      <c r="B26" s="269">
        <v>11</v>
      </c>
      <c r="C26" s="290"/>
      <c r="D26" s="336" t="s">
        <v>780</v>
      </c>
      <c r="E26" s="337" t="s">
        <v>16</v>
      </c>
      <c r="F26" s="483">
        <v>280</v>
      </c>
    </row>
    <row r="27" spans="2:6">
      <c r="B27" s="269">
        <v>12</v>
      </c>
      <c r="C27" s="290"/>
      <c r="D27" s="289" t="s">
        <v>781</v>
      </c>
      <c r="E27" s="290" t="s">
        <v>22</v>
      </c>
      <c r="F27" s="497" t="s">
        <v>195</v>
      </c>
    </row>
    <row r="28" spans="2:6">
      <c r="B28" s="269">
        <v>13</v>
      </c>
      <c r="C28" s="290"/>
      <c r="D28" s="339" t="s">
        <v>782</v>
      </c>
      <c r="E28" s="340" t="s">
        <v>16</v>
      </c>
      <c r="F28" s="497" t="s">
        <v>783</v>
      </c>
    </row>
    <row r="29" spans="2:6">
      <c r="B29" s="269">
        <v>14</v>
      </c>
      <c r="C29" s="290"/>
      <c r="D29" s="339" t="s">
        <v>784</v>
      </c>
      <c r="E29" s="290" t="s">
        <v>22</v>
      </c>
      <c r="F29" s="497" t="s">
        <v>1264</v>
      </c>
    </row>
    <row r="30" spans="2:6">
      <c r="B30" s="269"/>
      <c r="C30" s="379"/>
      <c r="D30" s="334" t="s">
        <v>419</v>
      </c>
      <c r="E30" s="335"/>
      <c r="F30" s="483"/>
    </row>
    <row r="31" spans="2:6">
      <c r="B31" s="269">
        <v>15</v>
      </c>
      <c r="C31" s="341"/>
      <c r="D31" s="302" t="s">
        <v>253</v>
      </c>
      <c r="E31" s="325" t="s">
        <v>16</v>
      </c>
      <c r="F31" s="496">
        <v>280</v>
      </c>
    </row>
    <row r="32" spans="2:6">
      <c r="B32" s="269">
        <v>16</v>
      </c>
      <c r="C32" s="341"/>
      <c r="D32" s="302" t="s">
        <v>254</v>
      </c>
      <c r="E32" s="342" t="s">
        <v>16</v>
      </c>
      <c r="F32" s="498">
        <v>70</v>
      </c>
    </row>
    <row r="33" spans="2:6" ht="26.4">
      <c r="B33" s="269">
        <v>17</v>
      </c>
      <c r="C33" s="341"/>
      <c r="D33" s="302" t="s">
        <v>259</v>
      </c>
      <c r="E33" s="290" t="s">
        <v>22</v>
      </c>
      <c r="F33" s="496">
        <v>14</v>
      </c>
    </row>
    <row r="34" spans="2:6" ht="26.4">
      <c r="B34" s="269">
        <v>18</v>
      </c>
      <c r="C34" s="341"/>
      <c r="D34" s="302" t="s">
        <v>260</v>
      </c>
      <c r="E34" s="290" t="s">
        <v>22</v>
      </c>
      <c r="F34" s="496">
        <v>84</v>
      </c>
    </row>
    <row r="35" spans="2:6">
      <c r="B35" s="269">
        <v>19</v>
      </c>
      <c r="C35" s="341"/>
      <c r="D35" s="302" t="s">
        <v>263</v>
      </c>
      <c r="E35" s="325"/>
      <c r="F35" s="496">
        <v>14</v>
      </c>
    </row>
    <row r="36" spans="2:6">
      <c r="B36" s="269">
        <v>20</v>
      </c>
      <c r="C36" s="341"/>
      <c r="D36" s="302" t="s">
        <v>266</v>
      </c>
      <c r="E36" s="290" t="s">
        <v>22</v>
      </c>
      <c r="F36" s="496">
        <v>2</v>
      </c>
    </row>
    <row r="37" spans="2:6">
      <c r="B37" s="269">
        <v>21</v>
      </c>
      <c r="C37" s="341"/>
      <c r="D37" s="302" t="s">
        <v>1265</v>
      </c>
      <c r="E37" s="343" t="s">
        <v>16</v>
      </c>
      <c r="F37" s="498">
        <v>40</v>
      </c>
    </row>
    <row r="38" spans="2:6" ht="26.4">
      <c r="B38" s="269">
        <v>22</v>
      </c>
      <c r="C38" s="341"/>
      <c r="D38" s="327" t="s">
        <v>785</v>
      </c>
      <c r="E38" s="290" t="s">
        <v>16</v>
      </c>
      <c r="F38" s="483">
        <v>11</v>
      </c>
    </row>
    <row r="39" spans="2:6">
      <c r="B39" s="306"/>
      <c r="C39" s="379"/>
      <c r="D39" s="321" t="s">
        <v>786</v>
      </c>
      <c r="E39" s="322"/>
      <c r="F39" s="499"/>
    </row>
    <row r="40" spans="2:6">
      <c r="B40" s="269"/>
      <c r="C40" s="379"/>
      <c r="D40" s="345" t="s">
        <v>448</v>
      </c>
      <c r="E40" s="344"/>
      <c r="F40" s="500"/>
    </row>
    <row r="41" spans="2:6" ht="26.4">
      <c r="B41" s="269">
        <v>23</v>
      </c>
      <c r="C41" s="290"/>
      <c r="D41" s="289" t="s">
        <v>787</v>
      </c>
      <c r="E41" s="290" t="s">
        <v>16</v>
      </c>
      <c r="F41" s="500">
        <v>67</v>
      </c>
    </row>
    <row r="42" spans="2:6" ht="39.6">
      <c r="B42" s="269">
        <v>24</v>
      </c>
      <c r="C42" s="216"/>
      <c r="D42" s="289" t="s">
        <v>788</v>
      </c>
      <c r="E42" s="290" t="s">
        <v>16</v>
      </c>
      <c r="F42" s="500">
        <v>4</v>
      </c>
    </row>
    <row r="43" spans="2:6" ht="26.4">
      <c r="B43" s="269">
        <v>25</v>
      </c>
      <c r="C43" s="290"/>
      <c r="D43" s="289" t="s">
        <v>789</v>
      </c>
      <c r="E43" s="290" t="s">
        <v>16</v>
      </c>
      <c r="F43" s="500">
        <v>61</v>
      </c>
    </row>
    <row r="44" spans="2:6" ht="26.4">
      <c r="B44" s="269">
        <v>26</v>
      </c>
      <c r="C44" s="216"/>
      <c r="D44" s="289" t="s">
        <v>790</v>
      </c>
      <c r="E44" s="290" t="s">
        <v>16</v>
      </c>
      <c r="F44" s="500">
        <v>66</v>
      </c>
    </row>
    <row r="45" spans="2:6" ht="26.4">
      <c r="B45" s="269">
        <v>27</v>
      </c>
      <c r="C45" s="290"/>
      <c r="D45" s="289" t="s">
        <v>791</v>
      </c>
      <c r="E45" s="290" t="s">
        <v>16</v>
      </c>
      <c r="F45" s="500">
        <v>138</v>
      </c>
    </row>
    <row r="46" spans="2:6" ht="26.4">
      <c r="B46" s="269">
        <v>28</v>
      </c>
      <c r="C46" s="216"/>
      <c r="D46" s="289" t="s">
        <v>792</v>
      </c>
      <c r="E46" s="290" t="s">
        <v>16</v>
      </c>
      <c r="F46" s="501">
        <v>57</v>
      </c>
    </row>
    <row r="47" spans="2:6">
      <c r="B47" s="269">
        <v>29</v>
      </c>
      <c r="C47" s="290"/>
      <c r="D47" s="289" t="s">
        <v>793</v>
      </c>
      <c r="E47" s="290" t="s">
        <v>16</v>
      </c>
      <c r="F47" s="483">
        <v>113</v>
      </c>
    </row>
    <row r="48" spans="2:6" ht="26.4">
      <c r="B48" s="269">
        <v>30</v>
      </c>
      <c r="C48" s="216"/>
      <c r="D48" s="289" t="s">
        <v>794</v>
      </c>
      <c r="E48" s="290" t="s">
        <v>16</v>
      </c>
      <c r="F48" s="483">
        <v>4</v>
      </c>
    </row>
    <row r="49" spans="2:6" ht="26.4">
      <c r="B49" s="269">
        <v>31</v>
      </c>
      <c r="C49" s="290"/>
      <c r="D49" s="289" t="s">
        <v>795</v>
      </c>
      <c r="E49" s="290" t="s">
        <v>16</v>
      </c>
      <c r="F49" s="500">
        <v>10</v>
      </c>
    </row>
    <row r="50" spans="2:6" ht="26.4">
      <c r="B50" s="269">
        <v>32</v>
      </c>
      <c r="C50" s="216"/>
      <c r="D50" s="289" t="s">
        <v>1266</v>
      </c>
      <c r="E50" s="290" t="s">
        <v>16</v>
      </c>
      <c r="F50" s="483">
        <v>20</v>
      </c>
    </row>
    <row r="51" spans="2:6">
      <c r="B51" s="269"/>
      <c r="C51" s="379"/>
      <c r="D51" s="334" t="s">
        <v>419</v>
      </c>
      <c r="E51" s="335"/>
      <c r="F51" s="483"/>
    </row>
    <row r="52" spans="2:6">
      <c r="B52" s="269">
        <v>33</v>
      </c>
      <c r="C52" s="338"/>
      <c r="D52" s="346" t="s">
        <v>1267</v>
      </c>
      <c r="E52" s="338" t="s">
        <v>16</v>
      </c>
      <c r="F52" s="483">
        <v>80</v>
      </c>
    </row>
    <row r="53" spans="2:6">
      <c r="B53" s="269">
        <v>34</v>
      </c>
      <c r="C53" s="338"/>
      <c r="D53" s="346" t="s">
        <v>796</v>
      </c>
      <c r="E53" s="338" t="s">
        <v>16</v>
      </c>
      <c r="F53" s="483">
        <v>100</v>
      </c>
    </row>
    <row r="54" spans="2:6" ht="39.6">
      <c r="B54" s="269">
        <v>35</v>
      </c>
      <c r="C54" s="338"/>
      <c r="D54" s="289" t="s">
        <v>1484</v>
      </c>
      <c r="E54" s="337" t="s">
        <v>16</v>
      </c>
      <c r="F54" s="502" t="s">
        <v>1268</v>
      </c>
    </row>
    <row r="55" spans="2:6" s="6" customFormat="1" ht="39.6">
      <c r="B55" s="269">
        <v>36</v>
      </c>
      <c r="C55" s="338"/>
      <c r="D55" s="289" t="s">
        <v>1483</v>
      </c>
      <c r="E55" s="337" t="s">
        <v>16</v>
      </c>
      <c r="F55" s="502" t="s">
        <v>1269</v>
      </c>
    </row>
    <row r="56" spans="2:6" ht="26.4">
      <c r="B56" s="269">
        <v>37</v>
      </c>
      <c r="C56" s="338"/>
      <c r="D56" s="289" t="s">
        <v>797</v>
      </c>
      <c r="E56" s="337" t="s">
        <v>36</v>
      </c>
      <c r="F56" s="502" t="s">
        <v>1270</v>
      </c>
    </row>
    <row r="57" spans="2:6">
      <c r="B57" s="269">
        <v>38</v>
      </c>
      <c r="C57" s="338"/>
      <c r="D57" s="289" t="s">
        <v>798</v>
      </c>
      <c r="E57" s="337" t="s">
        <v>36</v>
      </c>
      <c r="F57" s="502" t="s">
        <v>195</v>
      </c>
    </row>
    <row r="58" spans="2:6">
      <c r="B58" s="269">
        <v>39</v>
      </c>
      <c r="C58" s="338"/>
      <c r="D58" s="327" t="s">
        <v>799</v>
      </c>
      <c r="E58" s="290" t="s">
        <v>16</v>
      </c>
      <c r="F58" s="483">
        <v>150</v>
      </c>
    </row>
    <row r="59" spans="2:6">
      <c r="B59" s="347"/>
      <c r="C59" s="389"/>
      <c r="D59" s="348" t="s">
        <v>800</v>
      </c>
      <c r="E59" s="333"/>
      <c r="F59" s="475"/>
    </row>
    <row r="60" spans="2:6">
      <c r="B60" s="269">
        <v>40</v>
      </c>
      <c r="C60" s="349"/>
      <c r="D60" s="350" t="s">
        <v>801</v>
      </c>
      <c r="E60" s="290" t="s">
        <v>22</v>
      </c>
      <c r="F60" s="483">
        <v>4</v>
      </c>
    </row>
    <row r="61" spans="2:6">
      <c r="B61" s="269">
        <v>41</v>
      </c>
      <c r="C61" s="349"/>
      <c r="D61" s="350" t="s">
        <v>802</v>
      </c>
      <c r="E61" s="290" t="s">
        <v>803</v>
      </c>
      <c r="F61" s="483">
        <v>4</v>
      </c>
    </row>
    <row r="62" spans="2:6">
      <c r="B62" s="269">
        <v>42</v>
      </c>
      <c r="C62" s="349"/>
      <c r="D62" s="350" t="s">
        <v>804</v>
      </c>
      <c r="E62" s="290" t="s">
        <v>805</v>
      </c>
      <c r="F62" s="483">
        <v>0.2</v>
      </c>
    </row>
    <row r="63" spans="2:6">
      <c r="B63" s="269">
        <v>43</v>
      </c>
      <c r="C63" s="349"/>
      <c r="D63" s="350" t="s">
        <v>806</v>
      </c>
      <c r="E63" s="290" t="s">
        <v>805</v>
      </c>
      <c r="F63" s="483">
        <v>0.2</v>
      </c>
    </row>
    <row r="64" spans="2:6">
      <c r="B64" s="134"/>
      <c r="C64" s="135"/>
      <c r="D64" s="128"/>
      <c r="E64" s="129"/>
      <c r="F64" s="398"/>
    </row>
    <row r="65" spans="2:8">
      <c r="B65" s="131"/>
      <c r="C65" s="131"/>
      <c r="D65" s="132"/>
      <c r="E65" s="132" t="s">
        <v>5</v>
      </c>
      <c r="F65" s="132"/>
    </row>
    <row r="71" spans="2:8" customFormat="1" ht="12.75" customHeight="1">
      <c r="C71" s="8" t="str">
        <f>'1,1'!C22</f>
        <v>Piezīmes:</v>
      </c>
    </row>
    <row r="72" spans="2:8" customFormat="1" ht="45" customHeight="1">
      <c r="B72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2" s="765"/>
      <c r="D72" s="765"/>
      <c r="E72" s="765"/>
      <c r="F72" s="765"/>
      <c r="G72" s="765"/>
      <c r="H72" s="765"/>
    </row>
  </sheetData>
  <mergeCells count="11">
    <mergeCell ref="B7:B8"/>
    <mergeCell ref="C7:C8"/>
    <mergeCell ref="E7:E8"/>
    <mergeCell ref="F7:F8"/>
    <mergeCell ref="B72:H72"/>
    <mergeCell ref="D7:D8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tabColor rgb="FFFFC000"/>
  </sheetPr>
  <dimension ref="B1:J49"/>
  <sheetViews>
    <sheetView showZeros="0" view="pageBreakPreview" topLeftCell="A23" zoomScale="85" zoomScaleNormal="100" zoomScaleSheetLayoutView="85" workbookViewId="0">
      <selection activeCell="H9" sqref="H9"/>
    </sheetView>
  </sheetViews>
  <sheetFormatPr defaultColWidth="9.109375" defaultRowHeight="13.8"/>
  <cols>
    <col min="1" max="1" width="9.109375" style="1"/>
    <col min="2" max="2" width="12.109375" style="1" customWidth="1"/>
    <col min="3" max="3" width="13.33203125" style="1" customWidth="1"/>
    <col min="4" max="4" width="42" style="1" customWidth="1"/>
    <col min="5" max="5" width="17" style="1" customWidth="1"/>
    <col min="6" max="6" width="8.109375" style="1" customWidth="1"/>
    <col min="7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24"/>
      <c r="F1" s="3" t="str">
        <f ca="1">MID(CELL("filename",B1), FIND("]", CELL("filename",B1))+ 1, 255)</f>
        <v>3,5</v>
      </c>
    </row>
    <row r="2" spans="2:8" s="3" customFormat="1">
      <c r="B2" s="767" t="str">
        <f>D9</f>
        <v>Ārējie vājstrāvu tīkli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0" t="s">
        <v>4</v>
      </c>
      <c r="C7" s="769"/>
      <c r="D7" s="792" t="s">
        <v>6</v>
      </c>
      <c r="E7" s="793"/>
      <c r="F7" s="782" t="s">
        <v>7</v>
      </c>
      <c r="G7" s="783" t="s">
        <v>8</v>
      </c>
      <c r="H7" s="20"/>
    </row>
    <row r="8" spans="2:8" ht="59.25" customHeight="1">
      <c r="B8" s="780"/>
      <c r="C8" s="770"/>
      <c r="D8" s="797"/>
      <c r="E8" s="798"/>
      <c r="F8" s="782"/>
      <c r="G8" s="783"/>
      <c r="H8" s="20"/>
    </row>
    <row r="9" spans="2:8" ht="15.6">
      <c r="B9" s="26"/>
      <c r="C9" s="27">
        <v>0</v>
      </c>
      <c r="D9" s="799" t="s">
        <v>464</v>
      </c>
      <c r="E9" s="800"/>
      <c r="F9" s="28"/>
      <c r="G9" s="29"/>
      <c r="H9" s="20"/>
    </row>
    <row r="10" spans="2:8">
      <c r="B10" s="162" t="s">
        <v>1271</v>
      </c>
      <c r="C10" s="379"/>
      <c r="D10" s="301" t="s">
        <v>420</v>
      </c>
      <c r="E10" s="301" t="s">
        <v>421</v>
      </c>
      <c r="F10" s="304" t="s">
        <v>22</v>
      </c>
      <c r="G10" s="390">
        <v>11</v>
      </c>
      <c r="H10" s="20"/>
    </row>
    <row r="11" spans="2:8">
      <c r="B11" s="162" t="s">
        <v>1272</v>
      </c>
      <c r="C11" s="379"/>
      <c r="D11" s="301" t="s">
        <v>422</v>
      </c>
      <c r="E11" s="301" t="s">
        <v>423</v>
      </c>
      <c r="F11" s="304" t="s">
        <v>22</v>
      </c>
      <c r="G11" s="390">
        <v>2</v>
      </c>
      <c r="H11" s="20"/>
    </row>
    <row r="12" spans="2:8">
      <c r="B12" s="162" t="s">
        <v>1273</v>
      </c>
      <c r="C12" s="379"/>
      <c r="D12" s="301" t="s">
        <v>424</v>
      </c>
      <c r="E12" s="301" t="s">
        <v>425</v>
      </c>
      <c r="F12" s="304" t="s">
        <v>36</v>
      </c>
      <c r="G12" s="390">
        <v>1</v>
      </c>
      <c r="H12" s="20"/>
    </row>
    <row r="13" spans="2:8">
      <c r="B13" s="162" t="s">
        <v>1274</v>
      </c>
      <c r="C13" s="379"/>
      <c r="D13" s="301" t="s">
        <v>426</v>
      </c>
      <c r="E13" s="301"/>
      <c r="F13" s="304" t="s">
        <v>22</v>
      </c>
      <c r="G13" s="390">
        <v>1</v>
      </c>
      <c r="H13" s="20"/>
    </row>
    <row r="14" spans="2:8">
      <c r="B14" s="162" t="s">
        <v>1275</v>
      </c>
      <c r="C14" s="379"/>
      <c r="D14" s="301" t="s">
        <v>427</v>
      </c>
      <c r="E14" s="301"/>
      <c r="F14" s="304" t="s">
        <v>22</v>
      </c>
      <c r="G14" s="390">
        <v>2</v>
      </c>
      <c r="H14" s="20"/>
    </row>
    <row r="15" spans="2:8">
      <c r="B15" s="162" t="s">
        <v>1276</v>
      </c>
      <c r="C15" s="379"/>
      <c r="D15" s="301" t="s">
        <v>428</v>
      </c>
      <c r="E15" s="301"/>
      <c r="F15" s="304" t="s">
        <v>22</v>
      </c>
      <c r="G15" s="390">
        <v>3</v>
      </c>
      <c r="H15" s="20"/>
    </row>
    <row r="16" spans="2:8">
      <c r="B16" s="162" t="s">
        <v>1277</v>
      </c>
      <c r="C16" s="379"/>
      <c r="D16" s="301" t="s">
        <v>429</v>
      </c>
      <c r="E16" s="301"/>
      <c r="F16" s="304" t="s">
        <v>22</v>
      </c>
      <c r="G16" s="390">
        <v>3</v>
      </c>
      <c r="H16" s="20"/>
    </row>
    <row r="17" spans="2:8">
      <c r="B17" s="162" t="s">
        <v>1278</v>
      </c>
      <c r="C17" s="379"/>
      <c r="D17" s="301" t="s">
        <v>430</v>
      </c>
      <c r="E17" s="301"/>
      <c r="F17" s="304" t="s">
        <v>22</v>
      </c>
      <c r="G17" s="390">
        <v>1</v>
      </c>
      <c r="H17" s="20"/>
    </row>
    <row r="18" spans="2:8">
      <c r="B18" s="162" t="s">
        <v>1279</v>
      </c>
      <c r="C18" s="379"/>
      <c r="D18" s="301" t="s">
        <v>431</v>
      </c>
      <c r="E18" s="301"/>
      <c r="F18" s="304" t="s">
        <v>22</v>
      </c>
      <c r="G18" s="390">
        <v>1</v>
      </c>
      <c r="H18" s="20"/>
    </row>
    <row r="19" spans="2:8">
      <c r="B19" s="162" t="s">
        <v>1280</v>
      </c>
      <c r="C19" s="379"/>
      <c r="D19" s="301" t="s">
        <v>874</v>
      </c>
      <c r="E19" s="301"/>
      <c r="F19" s="304" t="s">
        <v>382</v>
      </c>
      <c r="G19" s="390">
        <v>2.2999999999999998</v>
      </c>
      <c r="H19" s="20"/>
    </row>
    <row r="20" spans="2:8">
      <c r="B20" s="162" t="s">
        <v>1281</v>
      </c>
      <c r="C20" s="379"/>
      <c r="D20" s="301" t="s">
        <v>432</v>
      </c>
      <c r="E20" s="301"/>
      <c r="F20" s="304" t="s">
        <v>777</v>
      </c>
      <c r="G20" s="304">
        <v>0.11</v>
      </c>
      <c r="H20" s="20"/>
    </row>
    <row r="21" spans="2:8">
      <c r="B21" s="162" t="s">
        <v>1282</v>
      </c>
      <c r="C21" s="379"/>
      <c r="D21" s="301" t="s">
        <v>433</v>
      </c>
      <c r="E21" s="301" t="s">
        <v>434</v>
      </c>
      <c r="F21" s="304" t="s">
        <v>16</v>
      </c>
      <c r="G21" s="390">
        <v>3</v>
      </c>
      <c r="H21" s="20"/>
    </row>
    <row r="22" spans="2:8">
      <c r="B22" s="162" t="s">
        <v>1283</v>
      </c>
      <c r="C22" s="379"/>
      <c r="D22" s="301" t="s">
        <v>435</v>
      </c>
      <c r="E22" s="301" t="s">
        <v>436</v>
      </c>
      <c r="F22" s="304" t="s">
        <v>22</v>
      </c>
      <c r="G22" s="304">
        <v>0.15</v>
      </c>
      <c r="H22" s="20"/>
    </row>
    <row r="23" spans="2:8">
      <c r="B23" s="162" t="s">
        <v>1284</v>
      </c>
      <c r="C23" s="379"/>
      <c r="D23" s="301" t="s">
        <v>437</v>
      </c>
      <c r="E23" s="301" t="s">
        <v>438</v>
      </c>
      <c r="F23" s="304" t="s">
        <v>103</v>
      </c>
      <c r="G23" s="390">
        <v>200</v>
      </c>
      <c r="H23" s="20"/>
    </row>
    <row r="24" spans="2:8">
      <c r="B24" s="162" t="s">
        <v>1285</v>
      </c>
      <c r="C24" s="379"/>
      <c r="D24" s="301" t="s">
        <v>439</v>
      </c>
      <c r="E24" s="301" t="s">
        <v>440</v>
      </c>
      <c r="F24" s="304" t="s">
        <v>36</v>
      </c>
      <c r="G24" s="390">
        <v>1</v>
      </c>
      <c r="H24" s="20"/>
    </row>
    <row r="25" spans="2:8">
      <c r="B25" s="162" t="s">
        <v>1286</v>
      </c>
      <c r="C25" s="379"/>
      <c r="D25" s="301" t="s">
        <v>441</v>
      </c>
      <c r="E25" s="301" t="s">
        <v>442</v>
      </c>
      <c r="F25" s="304" t="s">
        <v>16</v>
      </c>
      <c r="G25" s="390">
        <v>10</v>
      </c>
      <c r="H25" s="20"/>
    </row>
    <row r="26" spans="2:8">
      <c r="B26" s="162" t="s">
        <v>1287</v>
      </c>
      <c r="C26" s="379"/>
      <c r="D26" s="301" t="s">
        <v>443</v>
      </c>
      <c r="E26" s="301"/>
      <c r="F26" s="304" t="s">
        <v>36</v>
      </c>
      <c r="G26" s="390">
        <v>2</v>
      </c>
      <c r="H26" s="20"/>
    </row>
    <row r="27" spans="2:8">
      <c r="B27" s="162"/>
      <c r="C27" s="379"/>
      <c r="D27" s="301" t="s">
        <v>444</v>
      </c>
      <c r="E27" s="301"/>
      <c r="F27" s="304"/>
      <c r="G27" s="390"/>
      <c r="H27" s="20"/>
    </row>
    <row r="28" spans="2:8" ht="39.6">
      <c r="B28" s="162" t="s">
        <v>1288</v>
      </c>
      <c r="C28" s="379"/>
      <c r="D28" s="301" t="s">
        <v>445</v>
      </c>
      <c r="E28" s="301" t="s">
        <v>1527</v>
      </c>
      <c r="F28" s="304" t="s">
        <v>36</v>
      </c>
      <c r="G28" s="390">
        <v>1</v>
      </c>
      <c r="H28" s="20"/>
    </row>
    <row r="29" spans="2:8" ht="39.6">
      <c r="B29" s="162" t="s">
        <v>1289</v>
      </c>
      <c r="C29" s="379"/>
      <c r="D29" s="301" t="s">
        <v>446</v>
      </c>
      <c r="E29" s="301" t="s">
        <v>1528</v>
      </c>
      <c r="F29" s="304" t="s">
        <v>36</v>
      </c>
      <c r="G29" s="390">
        <v>1</v>
      </c>
      <c r="H29" s="20"/>
    </row>
    <row r="30" spans="2:8" ht="66">
      <c r="B30" s="162" t="s">
        <v>1290</v>
      </c>
      <c r="C30" s="379"/>
      <c r="D30" s="301" t="s">
        <v>447</v>
      </c>
      <c r="E30" s="301" t="s">
        <v>1529</v>
      </c>
      <c r="F30" s="304" t="s">
        <v>36</v>
      </c>
      <c r="G30" s="390">
        <v>2</v>
      </c>
      <c r="H30" s="20"/>
    </row>
    <row r="31" spans="2:8">
      <c r="B31" s="162"/>
      <c r="C31" s="379"/>
      <c r="D31" s="391" t="s">
        <v>1291</v>
      </c>
      <c r="E31" s="301"/>
      <c r="F31" s="304"/>
      <c r="G31" s="390"/>
      <c r="H31" s="20"/>
    </row>
    <row r="32" spans="2:8" ht="26.4">
      <c r="B32" s="503" t="s">
        <v>1271</v>
      </c>
      <c r="C32" s="504"/>
      <c r="D32" s="505" t="s">
        <v>1292</v>
      </c>
      <c r="E32" s="506"/>
      <c r="F32" s="506" t="s">
        <v>16</v>
      </c>
      <c r="G32" s="506">
        <v>60.3</v>
      </c>
      <c r="H32" s="20"/>
    </row>
    <row r="33" spans="2:8">
      <c r="B33" s="507" t="s">
        <v>1272</v>
      </c>
      <c r="C33" s="504"/>
      <c r="D33" s="505" t="s">
        <v>449</v>
      </c>
      <c r="E33" s="508"/>
      <c r="F33" s="508" t="s">
        <v>16</v>
      </c>
      <c r="G33" s="508">
        <v>60.3</v>
      </c>
      <c r="H33" s="20"/>
    </row>
    <row r="34" spans="2:8">
      <c r="B34" s="507" t="s">
        <v>1273</v>
      </c>
      <c r="C34" s="504"/>
      <c r="D34" s="509" t="s">
        <v>450</v>
      </c>
      <c r="E34" s="508"/>
      <c r="F34" s="508" t="s">
        <v>36</v>
      </c>
      <c r="G34" s="508">
        <v>1</v>
      </c>
      <c r="H34" s="20"/>
    </row>
    <row r="35" spans="2:8">
      <c r="B35" s="507" t="s">
        <v>1274</v>
      </c>
      <c r="C35" s="504"/>
      <c r="D35" s="505" t="s">
        <v>451</v>
      </c>
      <c r="E35" s="508"/>
      <c r="F35" s="508" t="s">
        <v>36</v>
      </c>
      <c r="G35" s="508">
        <v>1</v>
      </c>
      <c r="H35" s="20"/>
    </row>
    <row r="36" spans="2:8">
      <c r="B36" s="507" t="s">
        <v>1275</v>
      </c>
      <c r="C36" s="504"/>
      <c r="D36" s="505" t="s">
        <v>452</v>
      </c>
      <c r="E36" s="508"/>
      <c r="F36" s="508" t="s">
        <v>16</v>
      </c>
      <c r="G36" s="508">
        <v>3</v>
      </c>
      <c r="H36" s="20"/>
    </row>
    <row r="37" spans="2:8">
      <c r="B37" s="507" t="s">
        <v>1276</v>
      </c>
      <c r="C37" s="504"/>
      <c r="D37" s="510" t="s">
        <v>1293</v>
      </c>
      <c r="E37" s="508"/>
      <c r="F37" s="508" t="s">
        <v>182</v>
      </c>
      <c r="G37" s="508">
        <v>4.3</v>
      </c>
      <c r="H37" s="20"/>
    </row>
    <row r="38" spans="2:8">
      <c r="B38" s="507" t="s">
        <v>1277</v>
      </c>
      <c r="C38" s="504"/>
      <c r="D38" s="510" t="s">
        <v>453</v>
      </c>
      <c r="E38" s="508"/>
      <c r="F38" s="508" t="s">
        <v>182</v>
      </c>
      <c r="G38" s="508">
        <v>12</v>
      </c>
      <c r="H38" s="20"/>
    </row>
    <row r="39" spans="2:8">
      <c r="B39" s="507" t="s">
        <v>1278</v>
      </c>
      <c r="C39" s="504"/>
      <c r="D39" s="510" t="s">
        <v>454</v>
      </c>
      <c r="E39" s="508"/>
      <c r="F39" s="508" t="s">
        <v>36</v>
      </c>
      <c r="G39" s="508">
        <v>1</v>
      </c>
      <c r="H39" s="20"/>
    </row>
    <row r="40" spans="2:8">
      <c r="B40" s="507" t="s">
        <v>1279</v>
      </c>
      <c r="C40" s="504"/>
      <c r="D40" s="510" t="s">
        <v>455</v>
      </c>
      <c r="E40" s="508"/>
      <c r="F40" s="508" t="s">
        <v>22</v>
      </c>
      <c r="G40" s="508">
        <v>24</v>
      </c>
      <c r="H40" s="20"/>
    </row>
    <row r="41" spans="2:8">
      <c r="B41" s="507" t="s">
        <v>1280</v>
      </c>
      <c r="C41" s="504"/>
      <c r="D41" s="510" t="s">
        <v>456</v>
      </c>
      <c r="E41" s="508"/>
      <c r="F41" s="508" t="s">
        <v>16</v>
      </c>
      <c r="G41" s="508">
        <v>100</v>
      </c>
      <c r="H41" s="20"/>
    </row>
    <row r="42" spans="2:8">
      <c r="B42" s="507" t="s">
        <v>1281</v>
      </c>
      <c r="C42" s="504"/>
      <c r="D42" s="510" t="s">
        <v>457</v>
      </c>
      <c r="E42" s="508"/>
      <c r="F42" s="508" t="s">
        <v>16</v>
      </c>
      <c r="G42" s="508">
        <v>80</v>
      </c>
      <c r="H42" s="20"/>
    </row>
    <row r="43" spans="2:8">
      <c r="B43" s="507" t="s">
        <v>1282</v>
      </c>
      <c r="C43" s="504"/>
      <c r="D43" s="510" t="s">
        <v>458</v>
      </c>
      <c r="E43" s="508"/>
      <c r="F43" s="508" t="s">
        <v>16</v>
      </c>
      <c r="G43" s="508">
        <v>20</v>
      </c>
      <c r="H43" s="20"/>
    </row>
    <row r="44" spans="2:8">
      <c r="B44" s="507" t="s">
        <v>1283</v>
      </c>
      <c r="C44" s="504"/>
      <c r="D44" s="510" t="s">
        <v>459</v>
      </c>
      <c r="E44" s="508"/>
      <c r="F44" s="508" t="s">
        <v>382</v>
      </c>
      <c r="G44" s="508">
        <v>3.5</v>
      </c>
      <c r="H44" s="20"/>
    </row>
    <row r="45" spans="2:8">
      <c r="B45" s="511"/>
      <c r="C45" s="512"/>
      <c r="D45" s="128"/>
      <c r="E45" s="128"/>
      <c r="F45" s="129"/>
      <c r="G45" s="513"/>
      <c r="H45" s="20"/>
    </row>
    <row r="46" spans="2:8">
      <c r="B46" s="514"/>
      <c r="C46" s="514"/>
      <c r="D46" s="515"/>
      <c r="E46" s="515"/>
      <c r="F46" s="515" t="s">
        <v>5</v>
      </c>
      <c r="G46" s="516"/>
      <c r="H46" s="20"/>
    </row>
    <row r="48" spans="2:8" customFormat="1" ht="12.75" customHeight="1">
      <c r="C48" s="8" t="str">
        <f>'1,1'!C22</f>
        <v>Piezīmes:</v>
      </c>
    </row>
    <row r="49" spans="2:8" customFormat="1" ht="45" customHeight="1">
      <c r="B49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49" s="765"/>
      <c r="D49" s="765"/>
      <c r="E49" s="765"/>
      <c r="F49" s="765"/>
      <c r="G49" s="765"/>
      <c r="H49" s="765"/>
    </row>
  </sheetData>
  <mergeCells count="12">
    <mergeCell ref="B7:B8"/>
    <mergeCell ref="C7:C8"/>
    <mergeCell ref="F7:F8"/>
    <mergeCell ref="G7:G8"/>
    <mergeCell ref="B49:H49"/>
    <mergeCell ref="D7:E8"/>
    <mergeCell ref="D9:E9"/>
    <mergeCell ref="B1:D1"/>
    <mergeCell ref="B2:H2"/>
    <mergeCell ref="D3:H3"/>
    <mergeCell ref="D4:H4"/>
    <mergeCell ref="D5:H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tabColor rgb="FFFFC000"/>
  </sheetPr>
  <dimension ref="B1:G63"/>
  <sheetViews>
    <sheetView view="pageBreakPreview" topLeftCell="A2" zoomScale="90" zoomScaleNormal="85" zoomScaleSheetLayoutView="90" workbookViewId="0">
      <selection activeCell="E11" sqref="E11"/>
    </sheetView>
  </sheetViews>
  <sheetFormatPr defaultRowHeight="13.2"/>
  <cols>
    <col min="1" max="1" width="14.33203125" customWidth="1"/>
    <col min="2" max="2" width="7.88671875" customWidth="1"/>
    <col min="3" max="3" width="43.33203125" customWidth="1"/>
  </cols>
  <sheetData>
    <row r="1" spans="2:7" ht="13.8">
      <c r="B1" s="823" t="s">
        <v>12</v>
      </c>
      <c r="C1" s="823"/>
      <c r="D1" s="122" t="s">
        <v>866</v>
      </c>
      <c r="E1" s="122"/>
      <c r="F1" s="122"/>
      <c r="G1" s="122"/>
    </row>
    <row r="2" spans="2:7" ht="13.8">
      <c r="B2" s="824" t="str">
        <f>C9</f>
        <v>Drenāža</v>
      </c>
      <c r="C2" s="824"/>
      <c r="D2" s="824"/>
      <c r="E2" s="824"/>
      <c r="F2" s="824"/>
      <c r="G2" s="824"/>
    </row>
    <row r="3" spans="2:7" s="1" customFormat="1" ht="13.8">
      <c r="B3" s="2" t="s">
        <v>1</v>
      </c>
      <c r="C3" s="768" t="str">
        <f>'1,1'!D3</f>
        <v>Ražošanas ēka</v>
      </c>
      <c r="D3" s="768"/>
      <c r="E3" s="768"/>
      <c r="F3" s="768"/>
      <c r="G3" s="768"/>
    </row>
    <row r="4" spans="2:7" s="1" customFormat="1" ht="13.8">
      <c r="B4" s="2" t="s">
        <v>2</v>
      </c>
      <c r="C4" s="768" t="str">
        <f>'1,1'!D4</f>
        <v>Ražošanas ēkas jaunbūve</v>
      </c>
      <c r="D4" s="768"/>
      <c r="E4" s="768"/>
      <c r="F4" s="768"/>
      <c r="G4" s="768"/>
    </row>
    <row r="5" spans="2:7" s="1" customFormat="1" ht="13.8">
      <c r="B5" s="2" t="s">
        <v>3</v>
      </c>
      <c r="C5" s="537" t="s">
        <v>896</v>
      </c>
      <c r="D5" s="536"/>
      <c r="E5" s="536"/>
      <c r="F5" s="536"/>
      <c r="G5" s="536"/>
    </row>
    <row r="6" spans="2:7" ht="15">
      <c r="B6" s="121"/>
    </row>
    <row r="7" spans="2:7" s="130" customFormat="1" ht="14.25" customHeight="1">
      <c r="B7" s="775" t="s">
        <v>4</v>
      </c>
      <c r="C7" s="778" t="s">
        <v>6</v>
      </c>
      <c r="D7" s="779" t="s">
        <v>7</v>
      </c>
      <c r="E7" s="819" t="s">
        <v>8</v>
      </c>
      <c r="F7" s="140"/>
    </row>
    <row r="8" spans="2:7" s="130" customFormat="1" ht="59.25" customHeight="1">
      <c r="B8" s="775"/>
      <c r="C8" s="778"/>
      <c r="D8" s="779"/>
      <c r="E8" s="819"/>
      <c r="F8" s="140"/>
    </row>
    <row r="9" spans="2:7" s="130" customFormat="1" ht="15.6">
      <c r="B9" s="237"/>
      <c r="C9" s="300" t="s">
        <v>1294</v>
      </c>
      <c r="D9" s="28"/>
      <c r="E9" s="402"/>
      <c r="F9" s="140"/>
    </row>
    <row r="10" spans="2:7" s="130" customFormat="1" ht="13.8">
      <c r="B10" s="281">
        <v>1</v>
      </c>
      <c r="C10" s="517" t="s">
        <v>1295</v>
      </c>
      <c r="D10" s="518" t="s">
        <v>16</v>
      </c>
      <c r="E10" s="519">
        <v>88</v>
      </c>
      <c r="F10" s="140"/>
    </row>
    <row r="11" spans="2:7" s="130" customFormat="1" ht="13.8">
      <c r="B11" s="281">
        <v>2</v>
      </c>
      <c r="C11" s="517" t="s">
        <v>1296</v>
      </c>
      <c r="D11" s="518" t="s">
        <v>22</v>
      </c>
      <c r="E11" s="519">
        <v>1</v>
      </c>
      <c r="F11" s="140"/>
    </row>
    <row r="12" spans="2:7" s="130" customFormat="1" ht="13.8">
      <c r="B12" s="281">
        <v>3</v>
      </c>
      <c r="C12" s="517" t="s">
        <v>1297</v>
      </c>
      <c r="D12" s="518"/>
      <c r="E12" s="519"/>
      <c r="F12" s="140"/>
    </row>
    <row r="13" spans="2:7" s="130" customFormat="1" ht="39.6">
      <c r="B13" s="281">
        <v>4</v>
      </c>
      <c r="C13" s="520" t="s">
        <v>1298</v>
      </c>
      <c r="D13" s="521" t="s">
        <v>16</v>
      </c>
      <c r="E13" s="522">
        <v>79</v>
      </c>
      <c r="F13" s="140"/>
    </row>
    <row r="14" spans="2:7" s="130" customFormat="1" ht="15.6">
      <c r="B14" s="281">
        <v>5</v>
      </c>
      <c r="C14" s="520" t="s">
        <v>1299</v>
      </c>
      <c r="D14" s="521" t="s">
        <v>462</v>
      </c>
      <c r="E14" s="523">
        <v>34.4</v>
      </c>
      <c r="F14" s="140"/>
    </row>
    <row r="15" spans="2:7" s="130" customFormat="1" ht="26.4">
      <c r="B15" s="281">
        <v>6</v>
      </c>
      <c r="C15" s="520" t="s">
        <v>1300</v>
      </c>
      <c r="D15" s="521" t="s">
        <v>462</v>
      </c>
      <c r="E15" s="523">
        <v>722.2</v>
      </c>
      <c r="F15" s="140"/>
    </row>
    <row r="16" spans="2:7" s="130" customFormat="1" ht="15.6">
      <c r="B16" s="281">
        <v>7</v>
      </c>
      <c r="C16" s="520" t="s">
        <v>1301</v>
      </c>
      <c r="D16" s="521" t="s">
        <v>462</v>
      </c>
      <c r="E16" s="523">
        <v>12.1</v>
      </c>
      <c r="F16" s="140"/>
    </row>
    <row r="17" spans="2:6" s="130" customFormat="1" ht="15.6">
      <c r="B17" s="281">
        <v>8</v>
      </c>
      <c r="C17" s="520" t="s">
        <v>1302</v>
      </c>
      <c r="D17" s="521" t="s">
        <v>462</v>
      </c>
      <c r="E17" s="523">
        <v>14.1</v>
      </c>
      <c r="F17" s="140"/>
    </row>
    <row r="18" spans="2:6" s="130" customFormat="1" ht="15.6">
      <c r="B18" s="281">
        <v>9</v>
      </c>
      <c r="C18" s="520" t="s">
        <v>1303</v>
      </c>
      <c r="D18" s="521" t="s">
        <v>462</v>
      </c>
      <c r="E18" s="523">
        <v>2</v>
      </c>
      <c r="F18" s="140"/>
    </row>
    <row r="19" spans="2:6" s="130" customFormat="1" ht="26.4">
      <c r="B19" s="281">
        <v>10</v>
      </c>
      <c r="C19" s="520" t="s">
        <v>1304</v>
      </c>
      <c r="D19" s="521" t="s">
        <v>462</v>
      </c>
      <c r="E19" s="522">
        <v>160</v>
      </c>
      <c r="F19" s="140"/>
    </row>
    <row r="20" spans="2:6" s="130" customFormat="1" ht="13.8">
      <c r="B20" s="281">
        <v>11</v>
      </c>
      <c r="C20" s="520" t="s">
        <v>1305</v>
      </c>
      <c r="D20" s="521" t="s">
        <v>22</v>
      </c>
      <c r="E20" s="522">
        <v>160</v>
      </c>
      <c r="F20" s="140"/>
    </row>
    <row r="21" spans="2:6" s="130" customFormat="1" ht="26.4">
      <c r="B21" s="281">
        <v>12</v>
      </c>
      <c r="C21" s="520" t="s">
        <v>1306</v>
      </c>
      <c r="D21" s="521" t="s">
        <v>463</v>
      </c>
      <c r="E21" s="522">
        <v>697</v>
      </c>
      <c r="F21" s="140"/>
    </row>
    <row r="22" spans="2:6" s="130" customFormat="1" ht="15.6">
      <c r="B22" s="281">
        <v>13</v>
      </c>
      <c r="C22" s="520" t="s">
        <v>1307</v>
      </c>
      <c r="D22" s="521" t="s">
        <v>462</v>
      </c>
      <c r="E22" s="522">
        <v>105</v>
      </c>
      <c r="F22" s="140"/>
    </row>
    <row r="23" spans="2:6" s="130" customFormat="1" ht="26.4">
      <c r="B23" s="281">
        <v>14</v>
      </c>
      <c r="C23" s="517" t="s">
        <v>1308</v>
      </c>
      <c r="D23" s="524" t="s">
        <v>280</v>
      </c>
      <c r="E23" s="525">
        <v>1</v>
      </c>
      <c r="F23" s="140"/>
    </row>
    <row r="24" spans="2:6" s="130" customFormat="1" ht="15.6">
      <c r="B24" s="281">
        <v>15</v>
      </c>
      <c r="C24" s="520" t="s">
        <v>1309</v>
      </c>
      <c r="D24" s="31" t="s">
        <v>462</v>
      </c>
      <c r="E24" s="522">
        <v>2</v>
      </c>
      <c r="F24" s="140"/>
    </row>
    <row r="25" spans="2:6" s="130" customFormat="1" ht="15.6">
      <c r="B25" s="281">
        <v>16</v>
      </c>
      <c r="C25" s="520" t="s">
        <v>1310</v>
      </c>
      <c r="D25" s="31" t="s">
        <v>462</v>
      </c>
      <c r="E25" s="522">
        <v>1</v>
      </c>
      <c r="F25" s="140"/>
    </row>
    <row r="26" spans="2:6" s="130" customFormat="1" ht="13.8">
      <c r="B26" s="281">
        <v>17</v>
      </c>
      <c r="C26" s="520" t="s">
        <v>1311</v>
      </c>
      <c r="D26" s="31" t="s">
        <v>22</v>
      </c>
      <c r="E26" s="522">
        <v>1</v>
      </c>
      <c r="F26" s="140"/>
    </row>
    <row r="27" spans="2:6" s="130" customFormat="1" ht="13.8">
      <c r="B27" s="281">
        <v>18</v>
      </c>
      <c r="C27" s="520" t="s">
        <v>1312</v>
      </c>
      <c r="D27" s="31" t="s">
        <v>22</v>
      </c>
      <c r="E27" s="522">
        <v>1</v>
      </c>
      <c r="F27" s="140"/>
    </row>
    <row r="28" spans="2:6" s="130" customFormat="1" ht="26.4">
      <c r="B28" s="281">
        <v>19</v>
      </c>
      <c r="C28" s="520" t="s">
        <v>1313</v>
      </c>
      <c r="D28" s="31" t="s">
        <v>22</v>
      </c>
      <c r="E28" s="522">
        <v>1</v>
      </c>
      <c r="F28" s="140"/>
    </row>
    <row r="29" spans="2:6" s="130" customFormat="1" ht="13.8">
      <c r="B29" s="281">
        <v>20</v>
      </c>
      <c r="C29" s="520" t="s">
        <v>1314</v>
      </c>
      <c r="D29" s="31" t="s">
        <v>22</v>
      </c>
      <c r="E29" s="522">
        <v>1</v>
      </c>
      <c r="F29" s="140"/>
    </row>
    <row r="30" spans="2:6" s="130" customFormat="1" ht="13.8">
      <c r="B30" s="281">
        <v>21</v>
      </c>
      <c r="C30" s="520" t="s">
        <v>1315</v>
      </c>
      <c r="D30" s="31" t="s">
        <v>22</v>
      </c>
      <c r="E30" s="522">
        <v>5</v>
      </c>
      <c r="F30" s="140"/>
    </row>
    <row r="31" spans="2:6" s="130" customFormat="1" ht="26.4">
      <c r="B31" s="281">
        <v>22</v>
      </c>
      <c r="C31" s="520" t="s">
        <v>1316</v>
      </c>
      <c r="D31" s="31" t="s">
        <v>22</v>
      </c>
      <c r="E31" s="522">
        <v>2</v>
      </c>
      <c r="F31" s="140"/>
    </row>
    <row r="32" spans="2:6" s="130" customFormat="1" ht="13.8">
      <c r="B32" s="286"/>
      <c r="C32" s="520" t="s">
        <v>1317</v>
      </c>
      <c r="D32" s="31" t="s">
        <v>22</v>
      </c>
      <c r="E32" s="522">
        <v>2</v>
      </c>
      <c r="F32" s="140"/>
    </row>
    <row r="33" spans="2:6" s="130" customFormat="1" ht="26.4">
      <c r="B33" s="281">
        <v>23</v>
      </c>
      <c r="C33" s="520" t="s">
        <v>1318</v>
      </c>
      <c r="D33" s="31" t="s">
        <v>22</v>
      </c>
      <c r="E33" s="522">
        <v>1</v>
      </c>
      <c r="F33" s="140"/>
    </row>
    <row r="34" spans="2:6" s="130" customFormat="1" ht="13.8">
      <c r="B34" s="281">
        <v>24</v>
      </c>
      <c r="C34" s="520" t="s">
        <v>1319</v>
      </c>
      <c r="D34" s="31" t="s">
        <v>22</v>
      </c>
      <c r="E34" s="522">
        <v>1</v>
      </c>
      <c r="F34" s="140"/>
    </row>
    <row r="35" spans="2:6" s="130" customFormat="1" ht="26.4">
      <c r="B35" s="281">
        <v>25</v>
      </c>
      <c r="C35" s="526" t="s">
        <v>1320</v>
      </c>
      <c r="D35" s="31" t="s">
        <v>22</v>
      </c>
      <c r="E35" s="522">
        <v>1</v>
      </c>
      <c r="F35" s="140"/>
    </row>
    <row r="36" spans="2:6" s="130" customFormat="1" ht="13.8">
      <c r="B36" s="281">
        <v>26</v>
      </c>
      <c r="C36" s="520" t="s">
        <v>1321</v>
      </c>
      <c r="D36" s="31" t="s">
        <v>22</v>
      </c>
      <c r="E36" s="522">
        <v>1</v>
      </c>
      <c r="F36" s="140"/>
    </row>
    <row r="37" spans="2:6" s="130" customFormat="1" ht="13.8">
      <c r="B37" s="281">
        <v>27</v>
      </c>
      <c r="C37" s="520" t="s">
        <v>1322</v>
      </c>
      <c r="D37" s="31" t="s">
        <v>22</v>
      </c>
      <c r="E37" s="522">
        <v>1</v>
      </c>
      <c r="F37" s="140"/>
    </row>
    <row r="38" spans="2:6" s="130" customFormat="1" ht="15.6">
      <c r="B38" s="281">
        <v>28</v>
      </c>
      <c r="C38" s="520" t="s">
        <v>1323</v>
      </c>
      <c r="D38" s="31" t="s">
        <v>462</v>
      </c>
      <c r="E38" s="523">
        <v>0.5</v>
      </c>
      <c r="F38" s="140"/>
    </row>
    <row r="39" spans="2:6" s="130" customFormat="1" ht="26.4">
      <c r="B39" s="281">
        <v>29</v>
      </c>
      <c r="C39" s="517" t="s">
        <v>1324</v>
      </c>
      <c r="D39" s="524" t="s">
        <v>280</v>
      </c>
      <c r="E39" s="525">
        <v>1</v>
      </c>
      <c r="F39" s="140"/>
    </row>
    <row r="40" spans="2:6" s="130" customFormat="1" ht="15.6">
      <c r="B40" s="286"/>
      <c r="C40" s="520" t="s">
        <v>1309</v>
      </c>
      <c r="D40" s="31" t="s">
        <v>462</v>
      </c>
      <c r="E40" s="522">
        <v>2</v>
      </c>
      <c r="F40" s="140"/>
    </row>
    <row r="41" spans="2:6" s="130" customFormat="1" ht="15.6">
      <c r="B41" s="288">
        <v>30</v>
      </c>
      <c r="C41" s="520" t="s">
        <v>1310</v>
      </c>
      <c r="D41" s="31" t="s">
        <v>462</v>
      </c>
      <c r="E41" s="522">
        <v>1</v>
      </c>
      <c r="F41" s="140"/>
    </row>
    <row r="42" spans="2:6" s="130" customFormat="1" ht="13.8">
      <c r="B42" s="288">
        <v>31</v>
      </c>
      <c r="C42" s="520" t="s">
        <v>1311</v>
      </c>
      <c r="D42" s="31" t="s">
        <v>22</v>
      </c>
      <c r="E42" s="522">
        <v>1</v>
      </c>
      <c r="F42" s="140"/>
    </row>
    <row r="43" spans="2:6" s="130" customFormat="1" ht="13.8">
      <c r="B43" s="288">
        <v>32</v>
      </c>
      <c r="C43" s="520" t="s">
        <v>1312</v>
      </c>
      <c r="D43" s="31" t="s">
        <v>22</v>
      </c>
      <c r="E43" s="522">
        <v>1</v>
      </c>
      <c r="F43" s="140"/>
    </row>
    <row r="44" spans="2:6" s="130" customFormat="1" ht="26.4">
      <c r="B44" s="288">
        <v>33</v>
      </c>
      <c r="C44" s="520" t="s">
        <v>1313</v>
      </c>
      <c r="D44" s="31" t="s">
        <v>22</v>
      </c>
      <c r="E44" s="522">
        <v>1</v>
      </c>
      <c r="F44" s="140"/>
    </row>
    <row r="45" spans="2:6" s="130" customFormat="1" ht="13.8">
      <c r="B45" s="288">
        <v>34</v>
      </c>
      <c r="C45" s="520" t="s">
        <v>1314</v>
      </c>
      <c r="D45" s="31" t="s">
        <v>22</v>
      </c>
      <c r="E45" s="522">
        <v>1</v>
      </c>
      <c r="F45" s="140"/>
    </row>
    <row r="46" spans="2:6" s="130" customFormat="1" ht="13.8">
      <c r="B46" s="288">
        <v>35</v>
      </c>
      <c r="C46" s="520" t="s">
        <v>1315</v>
      </c>
      <c r="D46" s="31" t="s">
        <v>22</v>
      </c>
      <c r="E46" s="522">
        <v>5</v>
      </c>
      <c r="F46" s="140"/>
    </row>
    <row r="47" spans="2:6" s="130" customFormat="1" ht="26.4">
      <c r="B47" s="288">
        <v>36</v>
      </c>
      <c r="C47" s="520" t="s">
        <v>1325</v>
      </c>
      <c r="D47" s="31" t="s">
        <v>22</v>
      </c>
      <c r="E47" s="522">
        <v>2</v>
      </c>
      <c r="F47" s="140"/>
    </row>
    <row r="48" spans="2:6" s="130" customFormat="1" ht="13.8">
      <c r="B48" s="288">
        <v>37</v>
      </c>
      <c r="C48" s="520" t="s">
        <v>1317</v>
      </c>
      <c r="D48" s="31" t="s">
        <v>22</v>
      </c>
      <c r="E48" s="522">
        <v>2</v>
      </c>
      <c r="F48" s="140"/>
    </row>
    <row r="49" spans="2:7" s="130" customFormat="1" ht="26.4">
      <c r="B49" s="288">
        <v>38</v>
      </c>
      <c r="C49" s="520" t="s">
        <v>1326</v>
      </c>
      <c r="D49" s="31" t="s">
        <v>22</v>
      </c>
      <c r="E49" s="522">
        <v>1</v>
      </c>
      <c r="F49" s="140"/>
    </row>
    <row r="50" spans="2:7" s="130" customFormat="1" ht="13.8">
      <c r="B50" s="527" t="s">
        <v>1327</v>
      </c>
      <c r="C50" s="520" t="s">
        <v>1328</v>
      </c>
      <c r="D50" s="31" t="s">
        <v>22</v>
      </c>
      <c r="E50" s="522">
        <v>1</v>
      </c>
      <c r="F50" s="140"/>
    </row>
    <row r="51" spans="2:7" s="130" customFormat="1" ht="13.8">
      <c r="B51" s="527" t="s">
        <v>783</v>
      </c>
      <c r="C51" s="528" t="s">
        <v>1322</v>
      </c>
      <c r="D51" s="31" t="s">
        <v>22</v>
      </c>
      <c r="E51" s="522">
        <v>1</v>
      </c>
      <c r="F51" s="140"/>
    </row>
    <row r="52" spans="2:7" s="130" customFormat="1" ht="15.6">
      <c r="B52" s="527" t="s">
        <v>1329</v>
      </c>
      <c r="C52" s="520" t="s">
        <v>1323</v>
      </c>
      <c r="D52" s="31" t="s">
        <v>462</v>
      </c>
      <c r="E52" s="523">
        <v>0.5</v>
      </c>
      <c r="F52" s="140"/>
    </row>
    <row r="53" spans="2:7" s="130" customFormat="1" ht="39.6">
      <c r="B53" s="529" t="s">
        <v>1330</v>
      </c>
      <c r="C53" s="530" t="s">
        <v>1331</v>
      </c>
      <c r="D53" s="524" t="s">
        <v>280</v>
      </c>
      <c r="E53" s="525">
        <v>1</v>
      </c>
      <c r="F53" s="140"/>
    </row>
    <row r="54" spans="2:7" s="130" customFormat="1" ht="13.8">
      <c r="B54" s="527" t="s">
        <v>1332</v>
      </c>
      <c r="C54" s="520" t="s">
        <v>1333</v>
      </c>
      <c r="D54" s="31" t="s">
        <v>22</v>
      </c>
      <c r="E54" s="522">
        <v>1</v>
      </c>
      <c r="F54" s="140"/>
    </row>
    <row r="55" spans="2:7" s="130" customFormat="1" ht="15.6">
      <c r="B55" s="527" t="s">
        <v>1334</v>
      </c>
      <c r="C55" s="520" t="s">
        <v>1335</v>
      </c>
      <c r="D55" s="30" t="s">
        <v>463</v>
      </c>
      <c r="E55" s="523">
        <v>0.9</v>
      </c>
      <c r="F55" s="140"/>
    </row>
    <row r="56" spans="2:7" s="130" customFormat="1" ht="15.6">
      <c r="B56" s="527" t="s">
        <v>1336</v>
      </c>
      <c r="C56" s="520" t="s">
        <v>1337</v>
      </c>
      <c r="D56" s="30" t="s">
        <v>462</v>
      </c>
      <c r="E56" s="523">
        <v>0.8</v>
      </c>
      <c r="F56" s="140"/>
    </row>
    <row r="57" spans="2:7" s="130" customFormat="1" ht="39.6">
      <c r="B57" s="529" t="s">
        <v>1338</v>
      </c>
      <c r="C57" s="517" t="s">
        <v>1339</v>
      </c>
      <c r="D57" s="518" t="s">
        <v>390</v>
      </c>
      <c r="E57" s="519">
        <v>16</v>
      </c>
      <c r="F57" s="140"/>
    </row>
    <row r="58" spans="2:7" s="130" customFormat="1" ht="39.6">
      <c r="B58" s="381">
        <v>47</v>
      </c>
      <c r="C58" s="517" t="s">
        <v>1340</v>
      </c>
      <c r="D58" s="33" t="s">
        <v>16</v>
      </c>
      <c r="E58" s="531">
        <v>44</v>
      </c>
      <c r="F58" s="140"/>
    </row>
    <row r="59" spans="2:7" s="142" customFormat="1" ht="13.8">
      <c r="B59" s="532"/>
      <c r="C59" s="533"/>
      <c r="D59" s="534"/>
      <c r="E59" s="535"/>
      <c r="F59" s="141"/>
    </row>
    <row r="60" spans="2:7" s="130" customFormat="1" ht="13.8">
      <c r="B60" s="131"/>
      <c r="C60" s="132"/>
      <c r="D60" s="132" t="s">
        <v>5</v>
      </c>
      <c r="E60" s="139"/>
      <c r="F60" s="140"/>
    </row>
    <row r="63" spans="2:7" ht="39.6" customHeight="1">
      <c r="B63" s="765" t="s">
        <v>873</v>
      </c>
      <c r="C63" s="765"/>
      <c r="D63" s="765"/>
      <c r="E63" s="765"/>
      <c r="F63" s="765"/>
      <c r="G63" s="765"/>
    </row>
  </sheetData>
  <mergeCells count="9">
    <mergeCell ref="B63:G63"/>
    <mergeCell ref="B1:C1"/>
    <mergeCell ref="B2:G2"/>
    <mergeCell ref="C3:G3"/>
    <mergeCell ref="C4:G4"/>
    <mergeCell ref="B7:B8"/>
    <mergeCell ref="C7:C8"/>
    <mergeCell ref="D7:D8"/>
    <mergeCell ref="E7:E8"/>
  </mergeCells>
  <pageMargins left="0.7" right="0.7" top="0.75" bottom="0.75" header="0.3" footer="0.3"/>
  <pageSetup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tabColor theme="8" tint="0.39997558519241921"/>
  </sheetPr>
  <dimension ref="A1:I38"/>
  <sheetViews>
    <sheetView showZeros="0" view="pageBreakPreview" topLeftCell="A16" zoomScale="90" zoomScaleNormal="100" zoomScaleSheetLayoutView="90" workbookViewId="0">
      <selection activeCell="E56" sqref="E56"/>
    </sheetView>
  </sheetViews>
  <sheetFormatPr defaultColWidth="9.109375" defaultRowHeight="13.2"/>
  <cols>
    <col min="1" max="1" width="10.33203125" style="79" customWidth="1"/>
    <col min="2" max="2" width="12.6640625" style="79" customWidth="1"/>
    <col min="3" max="3" width="32.6640625" style="79" customWidth="1"/>
    <col min="4" max="4" width="10" style="79" customWidth="1"/>
    <col min="5" max="5" width="13.33203125" style="79" customWidth="1"/>
    <col min="6" max="6" width="13.6640625" style="79" customWidth="1"/>
    <col min="7" max="7" width="17.6640625" style="79" customWidth="1"/>
    <col min="8" max="8" width="12.88671875" style="79" customWidth="1"/>
    <col min="9" max="9" width="16" style="79" customWidth="1"/>
    <col min="10" max="16384" width="9.109375" style="79"/>
  </cols>
  <sheetData>
    <row r="1" spans="1:9" ht="17.399999999999999">
      <c r="A1" s="78"/>
    </row>
    <row r="2" spans="1:9" ht="18" customHeight="1">
      <c r="A2" s="743" t="s">
        <v>867</v>
      </c>
      <c r="B2" s="743"/>
      <c r="C2" s="743"/>
      <c r="D2" s="743"/>
      <c r="E2" s="743"/>
      <c r="F2" s="743"/>
      <c r="G2" s="743"/>
      <c r="H2" s="743"/>
      <c r="I2" s="743"/>
    </row>
    <row r="3" spans="1:9" ht="17.399999999999999">
      <c r="C3" s="80"/>
      <c r="D3" s="81"/>
      <c r="F3" s="82"/>
      <c r="G3" s="82"/>
      <c r="H3" s="82"/>
      <c r="I3" s="82"/>
    </row>
    <row r="4" spans="1:9" ht="17.399999999999999">
      <c r="C4" s="80"/>
      <c r="D4" s="81"/>
      <c r="F4" s="82"/>
      <c r="G4" s="82"/>
      <c r="H4" s="82"/>
      <c r="I4" s="82"/>
    </row>
    <row r="5" spans="1:9">
      <c r="A5" s="83"/>
    </row>
    <row r="6" spans="1:9" ht="17.399999999999999">
      <c r="A6" s="744" t="str">
        <f>[3]Koptame!C24</f>
        <v>Teritorijas labiekārtošana</v>
      </c>
      <c r="B6" s="745"/>
      <c r="C6" s="745"/>
      <c r="D6" s="745"/>
      <c r="E6" s="745"/>
      <c r="F6" s="745"/>
      <c r="G6" s="745"/>
      <c r="H6" s="745"/>
      <c r="I6" s="746"/>
    </row>
    <row r="7" spans="1:9">
      <c r="A7" s="83"/>
    </row>
    <row r="8" spans="1:9" ht="15">
      <c r="A8" s="747" t="s">
        <v>808</v>
      </c>
      <c r="B8" s="747"/>
      <c r="C8" s="748" t="str">
        <f>[3]Koptame!C11</f>
        <v>Ražošanas ēka</v>
      </c>
      <c r="D8" s="748"/>
      <c r="E8" s="748"/>
      <c r="F8" s="748"/>
      <c r="G8" s="748"/>
      <c r="H8" s="748"/>
      <c r="I8" s="748"/>
    </row>
    <row r="9" spans="1:9" ht="15.75" customHeight="1">
      <c r="A9" s="749" t="s">
        <v>809</v>
      </c>
      <c r="B9" s="749"/>
      <c r="C9" s="748" t="str">
        <f>[3]Koptame!C12</f>
        <v>Ražošanas ēkas Nr.7 jaunbūve</v>
      </c>
      <c r="D9" s="748"/>
      <c r="E9" s="748"/>
      <c r="F9" s="748"/>
      <c r="G9" s="748"/>
      <c r="H9" s="748"/>
      <c r="I9" s="748"/>
    </row>
    <row r="10" spans="1:9" ht="15">
      <c r="A10" s="749" t="s">
        <v>810</v>
      </c>
      <c r="B10" s="749"/>
      <c r="C10" s="748" t="str">
        <f>[3]Koptame!C13</f>
        <v>Ventspils, Ventspils Augsto tehnoloģiju parks</v>
      </c>
      <c r="D10" s="748"/>
      <c r="E10" s="748"/>
      <c r="F10" s="748"/>
      <c r="G10" s="748"/>
      <c r="H10" s="748"/>
      <c r="I10" s="748"/>
    </row>
    <row r="11" spans="1:9" ht="15">
      <c r="A11" s="749"/>
      <c r="B11" s="749"/>
      <c r="C11" s="84">
        <f>[3]Koptame!C14</f>
        <v>0</v>
      </c>
      <c r="D11" s="82"/>
      <c r="F11" s="85"/>
      <c r="G11" s="85"/>
      <c r="H11" s="85"/>
      <c r="I11" s="85"/>
    </row>
    <row r="12" spans="1:9" ht="15.15" customHeight="1">
      <c r="A12" s="86"/>
      <c r="B12" s="86"/>
      <c r="C12" s="82"/>
      <c r="D12" s="82"/>
      <c r="F12" s="85"/>
      <c r="G12" s="85"/>
      <c r="H12" s="85"/>
      <c r="I12" s="85"/>
    </row>
    <row r="13" spans="1:9" ht="18" customHeight="1">
      <c r="A13" s="87"/>
      <c r="F13" s="755" t="s">
        <v>820</v>
      </c>
      <c r="G13" s="756"/>
      <c r="H13" s="88">
        <f>E27</f>
        <v>0</v>
      </c>
      <c r="I13" s="89"/>
    </row>
    <row r="14" spans="1:9" ht="17.399999999999999">
      <c r="A14" s="87"/>
      <c r="F14" s="755" t="s">
        <v>821</v>
      </c>
      <c r="G14" s="756"/>
      <c r="H14" s="88">
        <f>I23</f>
        <v>0</v>
      </c>
      <c r="I14" s="89"/>
    </row>
    <row r="15" spans="1:9" ht="13.8">
      <c r="G15" s="90" t="str">
        <f>[3]Koptame!D16</f>
        <v xml:space="preserve">Tāme sastādīta:  </v>
      </c>
    </row>
    <row r="16" spans="1:9" ht="13.8">
      <c r="G16" s="90"/>
    </row>
    <row r="17" spans="1:9" ht="15">
      <c r="A17" s="92"/>
    </row>
    <row r="18" spans="1:9" ht="51.15" customHeight="1">
      <c r="A18" s="750" t="s">
        <v>4</v>
      </c>
      <c r="B18" s="750" t="s">
        <v>822</v>
      </c>
      <c r="C18" s="751" t="s">
        <v>823</v>
      </c>
      <c r="D18" s="752"/>
      <c r="E18" s="750" t="s">
        <v>824</v>
      </c>
      <c r="F18" s="750" t="s">
        <v>825</v>
      </c>
      <c r="G18" s="750"/>
      <c r="H18" s="750"/>
      <c r="I18" s="750" t="s">
        <v>826</v>
      </c>
    </row>
    <row r="19" spans="1:9" ht="40.950000000000003" customHeight="1">
      <c r="A19" s="750"/>
      <c r="B19" s="750"/>
      <c r="C19" s="753"/>
      <c r="D19" s="754"/>
      <c r="E19" s="750"/>
      <c r="F19" s="93" t="s">
        <v>827</v>
      </c>
      <c r="G19" s="93" t="s">
        <v>858</v>
      </c>
      <c r="H19" s="93" t="s">
        <v>829</v>
      </c>
      <c r="I19" s="750"/>
    </row>
    <row r="20" spans="1:9" ht="17.399999999999999">
      <c r="A20" s="94"/>
      <c r="B20" s="95"/>
      <c r="C20" s="759"/>
      <c r="D20" s="760"/>
      <c r="E20" s="95"/>
      <c r="F20" s="95"/>
      <c r="G20" s="95"/>
      <c r="H20" s="95"/>
      <c r="I20" s="96"/>
    </row>
    <row r="21" spans="1:9">
      <c r="A21" s="97">
        <v>1</v>
      </c>
      <c r="B21" s="98" t="s">
        <v>868</v>
      </c>
      <c r="C21" s="757" t="s">
        <v>481</v>
      </c>
      <c r="D21" s="758"/>
      <c r="E21" s="99"/>
      <c r="F21" s="99"/>
      <c r="G21" s="99"/>
      <c r="H21" s="99"/>
      <c r="I21" s="100"/>
    </row>
    <row r="22" spans="1:9">
      <c r="A22" s="101"/>
      <c r="B22" s="102"/>
      <c r="C22" s="761"/>
      <c r="D22" s="762"/>
      <c r="E22" s="103"/>
      <c r="F22" s="103"/>
      <c r="G22" s="103"/>
      <c r="H22" s="103"/>
      <c r="I22" s="104"/>
    </row>
    <row r="23" spans="1:9" ht="16.5" customHeight="1">
      <c r="A23" s="105"/>
      <c r="B23" s="105"/>
      <c r="C23" s="106" t="s">
        <v>5</v>
      </c>
      <c r="D23" s="106"/>
      <c r="E23" s="107">
        <f>SUM(E21:E22)</f>
        <v>0</v>
      </c>
      <c r="F23" s="107">
        <f>SUM(F21:F22)</f>
        <v>0</v>
      </c>
      <c r="G23" s="107">
        <f>SUM(G21:G22)</f>
        <v>0</v>
      </c>
      <c r="H23" s="107">
        <f>SUM(H21:H22)</f>
        <v>0</v>
      </c>
      <c r="I23" s="107">
        <f>SUM(I21:I22)</f>
        <v>0</v>
      </c>
    </row>
    <row r="24" spans="1:9" ht="15.6">
      <c r="A24" s="763" t="s">
        <v>840</v>
      </c>
      <c r="B24" s="763"/>
      <c r="C24" s="763"/>
      <c r="D24" s="108">
        <f>[3]kops1!$D$34</f>
        <v>0</v>
      </c>
      <c r="E24" s="109">
        <f>ROUND(E23*D24,2)</f>
        <v>0</v>
      </c>
      <c r="F24" s="109">
        <f>ROUND(F23*D24,2)</f>
        <v>0</v>
      </c>
      <c r="G24" s="109">
        <f>ROUND(G23*D24,2)</f>
        <v>0</v>
      </c>
      <c r="H24" s="109">
        <f>ROUND(H23*D24,2)</f>
        <v>0</v>
      </c>
      <c r="I24" s="109"/>
    </row>
    <row r="25" spans="1:9" ht="15.6">
      <c r="A25" s="110"/>
      <c r="B25" s="110"/>
      <c r="C25" s="111" t="s">
        <v>841</v>
      </c>
      <c r="D25" s="108"/>
      <c r="E25" s="109">
        <f>E24*0.1</f>
        <v>0</v>
      </c>
      <c r="F25" s="109"/>
      <c r="G25" s="109"/>
      <c r="H25" s="109"/>
      <c r="I25" s="109"/>
    </row>
    <row r="26" spans="1:9" ht="15.6">
      <c r="A26" s="763" t="s">
        <v>842</v>
      </c>
      <c r="B26" s="763"/>
      <c r="C26" s="763"/>
      <c r="D26" s="108">
        <f>[3]kops1!$D$36</f>
        <v>0</v>
      </c>
      <c r="E26" s="109">
        <f>ROUND(E23*D26,2)</f>
        <v>0</v>
      </c>
      <c r="F26" s="109">
        <f>ROUND(F23*D26,2)</f>
        <v>0</v>
      </c>
      <c r="G26" s="109">
        <f>ROUND(G23*D26,2)</f>
        <v>0</v>
      </c>
      <c r="H26" s="109">
        <f>ROUND(H23*D26,2)</f>
        <v>0</v>
      </c>
      <c r="I26" s="109"/>
    </row>
    <row r="27" spans="1:9" ht="18" customHeight="1">
      <c r="A27" s="764"/>
      <c r="B27" s="764"/>
      <c r="C27" s="106" t="s">
        <v>843</v>
      </c>
      <c r="D27" s="106"/>
      <c r="E27" s="112">
        <f>SUM(F27:H27)</f>
        <v>0</v>
      </c>
      <c r="F27" s="112">
        <f>SUM(F23:F26)</f>
        <v>0</v>
      </c>
      <c r="G27" s="112">
        <f>SUM(G23:G26)</f>
        <v>0</v>
      </c>
      <c r="H27" s="112">
        <f>SUM(H23:H26)</f>
        <v>0</v>
      </c>
      <c r="I27" s="109"/>
    </row>
    <row r="28" spans="1:9" ht="17.399999999999999">
      <c r="A28" s="113"/>
    </row>
    <row r="29" spans="1:9" ht="17.399999999999999">
      <c r="A29" s="113"/>
    </row>
    <row r="30" spans="1:9" ht="13.8">
      <c r="A30" s="114"/>
      <c r="B30" s="23" t="s">
        <v>0</v>
      </c>
      <c r="C30" s="22"/>
      <c r="F30" s="85"/>
    </row>
    <row r="31" spans="1:9" ht="13.8">
      <c r="A31" s="85"/>
      <c r="B31" s="22"/>
      <c r="C31" s="11"/>
      <c r="D31" s="115"/>
      <c r="E31" s="115"/>
      <c r="F31" s="85"/>
    </row>
    <row r="32" spans="1:9" ht="13.8">
      <c r="A32" s="116"/>
      <c r="B32" s="23"/>
      <c r="C32" s="12"/>
      <c r="D32" s="85"/>
      <c r="E32" s="85"/>
      <c r="F32" s="85"/>
    </row>
    <row r="33" spans="2:3" ht="13.8">
      <c r="B33" s="23"/>
      <c r="C33" s="12"/>
    </row>
    <row r="34" spans="2:3" ht="13.8">
      <c r="B34" s="23"/>
      <c r="C34" s="12"/>
    </row>
    <row r="35" spans="2:3" ht="13.8">
      <c r="B35" s="73"/>
      <c r="C35" s="65"/>
    </row>
    <row r="36" spans="2:3" ht="13.8">
      <c r="B36" s="23" t="str">
        <f>[3]Koptame!B39</f>
        <v>Pārbaudīja:</v>
      </c>
      <c r="C36" s="45"/>
    </row>
    <row r="37" spans="2:3" ht="13.8">
      <c r="B37" s="22"/>
      <c r="C37" s="11"/>
    </row>
    <row r="38" spans="2:3" ht="13.8">
      <c r="B38" s="23"/>
      <c r="C38" s="12"/>
    </row>
  </sheetData>
  <mergeCells count="23">
    <mergeCell ref="A27:B27"/>
    <mergeCell ref="I18:I19"/>
    <mergeCell ref="C20:D20"/>
    <mergeCell ref="C21:D21"/>
    <mergeCell ref="C22:D22"/>
    <mergeCell ref="A24:C24"/>
    <mergeCell ref="A26:C26"/>
    <mergeCell ref="A18:A19"/>
    <mergeCell ref="B18:B19"/>
    <mergeCell ref="C18:D19"/>
    <mergeCell ref="E18:E19"/>
    <mergeCell ref="F18:H18"/>
    <mergeCell ref="A10:B10"/>
    <mergeCell ref="C10:I10"/>
    <mergeCell ref="A11:B11"/>
    <mergeCell ref="F13:G13"/>
    <mergeCell ref="F14:G14"/>
    <mergeCell ref="A2:I2"/>
    <mergeCell ref="A6:I6"/>
    <mergeCell ref="A8:B8"/>
    <mergeCell ref="C8:I8"/>
    <mergeCell ref="A9:B9"/>
    <mergeCell ref="C9:I9"/>
  </mergeCells>
  <printOptions horizontalCentered="1"/>
  <pageMargins left="0.15748031496062992" right="0.23622047244094491" top="0.23622047244094491" bottom="0.39370078740157483" header="0.15748031496062992" footer="0.27559055118110237"/>
  <pageSetup paperSize="9" scale="70" orientation="portrait" horizontalDpi="4294967295" verticalDpi="300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>
    <tabColor theme="9"/>
  </sheetPr>
  <dimension ref="B1:J75"/>
  <sheetViews>
    <sheetView showZeros="0" tabSelected="1" view="pageBreakPreview" topLeftCell="A6" zoomScale="80" zoomScaleNormal="100" zoomScaleSheetLayoutView="80" workbookViewId="0">
      <selection activeCell="G9" sqref="G9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4,1</v>
      </c>
    </row>
    <row r="2" spans="2:8" s="3" customFormat="1">
      <c r="B2" s="767" t="str">
        <f>D9</f>
        <v>Teritorijas labiekārtošana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0" t="s">
        <v>4</v>
      </c>
      <c r="C7" s="769"/>
      <c r="D7" s="781" t="s">
        <v>6</v>
      </c>
      <c r="E7" s="782" t="s">
        <v>7</v>
      </c>
      <c r="F7" s="783" t="s">
        <v>8</v>
      </c>
      <c r="G7" s="20"/>
    </row>
    <row r="8" spans="2:8" ht="59.25" customHeight="1">
      <c r="B8" s="780"/>
      <c r="C8" s="770"/>
      <c r="D8" s="781"/>
      <c r="E8" s="782"/>
      <c r="F8" s="783"/>
      <c r="G8" s="20"/>
    </row>
    <row r="9" spans="2:8" ht="15.6">
      <c r="B9" s="538"/>
      <c r="C9" s="539"/>
      <c r="D9" s="32" t="s">
        <v>481</v>
      </c>
      <c r="E9" s="28"/>
      <c r="F9" s="402"/>
      <c r="G9" s="20"/>
    </row>
    <row r="10" spans="2:8" ht="14.4">
      <c r="B10" s="541"/>
      <c r="C10" s="35"/>
      <c r="D10" s="702" t="s">
        <v>465</v>
      </c>
      <c r="E10" s="879"/>
      <c r="F10" s="880"/>
      <c r="G10" s="140"/>
      <c r="H10"/>
    </row>
    <row r="11" spans="2:8" ht="14.4">
      <c r="B11" s="542">
        <v>1</v>
      </c>
      <c r="C11" s="700"/>
      <c r="D11" s="881" t="s">
        <v>466</v>
      </c>
      <c r="E11" s="710" t="s">
        <v>36</v>
      </c>
      <c r="F11" s="703">
        <v>1</v>
      </c>
      <c r="G11" s="140"/>
      <c r="H11"/>
    </row>
    <row r="12" spans="2:8" ht="39.6">
      <c r="B12" s="542">
        <v>2</v>
      </c>
      <c r="C12" s="700"/>
      <c r="D12" s="881" t="s">
        <v>1551</v>
      </c>
      <c r="E12" s="710" t="s">
        <v>22</v>
      </c>
      <c r="F12" s="703">
        <v>3</v>
      </c>
      <c r="G12" s="140"/>
      <c r="H12"/>
    </row>
    <row r="13" spans="2:8" ht="14.4">
      <c r="B13" s="542" t="s">
        <v>705</v>
      </c>
      <c r="C13" s="700"/>
      <c r="D13" s="881" t="s">
        <v>1501</v>
      </c>
      <c r="E13" s="710" t="s">
        <v>280</v>
      </c>
      <c r="F13" s="703">
        <v>1</v>
      </c>
      <c r="G13" s="140"/>
    </row>
    <row r="14" spans="2:8" ht="26.4">
      <c r="B14" s="542" t="s">
        <v>905</v>
      </c>
      <c r="C14" s="882"/>
      <c r="D14" s="881" t="s">
        <v>1499</v>
      </c>
      <c r="E14" s="710" t="s">
        <v>16</v>
      </c>
      <c r="F14" s="883">
        <v>43</v>
      </c>
      <c r="G14" s="140"/>
    </row>
    <row r="15" spans="2:8" ht="14.4">
      <c r="B15" s="542"/>
      <c r="C15" s="700"/>
      <c r="D15" s="702" t="s">
        <v>467</v>
      </c>
      <c r="E15" s="710"/>
      <c r="F15" s="703"/>
      <c r="G15" s="140"/>
    </row>
    <row r="16" spans="2:8" ht="26.4">
      <c r="B16" s="884">
        <v>3</v>
      </c>
      <c r="C16" s="700"/>
      <c r="D16" s="881" t="s">
        <v>468</v>
      </c>
      <c r="E16" s="710" t="s">
        <v>182</v>
      </c>
      <c r="F16" s="885">
        <v>8586.7999999999993</v>
      </c>
      <c r="G16" s="140"/>
    </row>
    <row r="17" spans="2:7">
      <c r="B17" s="884">
        <v>4</v>
      </c>
      <c r="C17" s="700"/>
      <c r="D17" s="881" t="s">
        <v>469</v>
      </c>
      <c r="E17" s="710" t="s">
        <v>182</v>
      </c>
      <c r="F17" s="885">
        <v>8586.7999999999993</v>
      </c>
      <c r="G17" s="140"/>
    </row>
    <row r="18" spans="2:7" ht="14.4">
      <c r="B18" s="542"/>
      <c r="C18" s="700"/>
      <c r="D18" s="702" t="s">
        <v>470</v>
      </c>
      <c r="E18" s="710"/>
      <c r="F18" s="703"/>
      <c r="G18" s="140"/>
    </row>
    <row r="19" spans="2:7" ht="39.6" customHeight="1">
      <c r="B19" s="542"/>
      <c r="C19" s="700"/>
      <c r="D19" s="704" t="s">
        <v>1500</v>
      </c>
      <c r="E19" s="710"/>
      <c r="F19" s="703"/>
      <c r="G19" s="140"/>
    </row>
    <row r="20" spans="2:7" ht="14.4">
      <c r="B20" s="542">
        <v>5</v>
      </c>
      <c r="C20" s="700"/>
      <c r="D20" s="881" t="s">
        <v>883</v>
      </c>
      <c r="E20" s="710" t="s">
        <v>182</v>
      </c>
      <c r="F20" s="883">
        <v>4640.8</v>
      </c>
      <c r="G20" s="140"/>
    </row>
    <row r="21" spans="2:7" ht="14.4">
      <c r="B21" s="542"/>
      <c r="C21" s="882"/>
      <c r="D21" s="881"/>
      <c r="E21" s="710"/>
      <c r="F21" s="883"/>
      <c r="G21" s="140"/>
    </row>
    <row r="22" spans="2:7" ht="26.4">
      <c r="B22" s="542">
        <v>6</v>
      </c>
      <c r="C22" s="700"/>
      <c r="D22" s="881" t="s">
        <v>471</v>
      </c>
      <c r="E22" s="710" t="s">
        <v>182</v>
      </c>
      <c r="F22" s="883">
        <v>4640.8</v>
      </c>
      <c r="G22" s="140"/>
    </row>
    <row r="23" spans="2:7" ht="26.4">
      <c r="B23" s="542">
        <v>7</v>
      </c>
      <c r="C23" s="700"/>
      <c r="D23" s="881" t="s">
        <v>1502</v>
      </c>
      <c r="E23" s="710" t="s">
        <v>182</v>
      </c>
      <c r="F23" s="883">
        <v>4640.8</v>
      </c>
      <c r="G23" s="140"/>
    </row>
    <row r="24" spans="2:7" ht="26.4">
      <c r="B24" s="542">
        <v>8</v>
      </c>
      <c r="C24" s="700"/>
      <c r="D24" s="881" t="s">
        <v>1503</v>
      </c>
      <c r="E24" s="710" t="s">
        <v>182</v>
      </c>
      <c r="F24" s="883">
        <v>4640.8</v>
      </c>
      <c r="G24" s="140"/>
    </row>
    <row r="25" spans="2:7" ht="14.4">
      <c r="B25" s="542">
        <v>9</v>
      </c>
      <c r="C25" s="700"/>
      <c r="D25" s="881" t="s">
        <v>1504</v>
      </c>
      <c r="E25" s="710" t="s">
        <v>182</v>
      </c>
      <c r="F25" s="703">
        <v>4640.8</v>
      </c>
      <c r="G25" s="140"/>
    </row>
    <row r="26" spans="2:7" ht="26.4">
      <c r="B26" s="542"/>
      <c r="C26" s="700"/>
      <c r="D26" s="704" t="s">
        <v>884</v>
      </c>
      <c r="E26" s="710"/>
      <c r="F26" s="703"/>
      <c r="G26" s="140"/>
    </row>
    <row r="27" spans="2:7" ht="14.4">
      <c r="B27" s="542">
        <v>10</v>
      </c>
      <c r="C27" s="700"/>
      <c r="D27" s="881" t="s">
        <v>883</v>
      </c>
      <c r="E27" s="710" t="s">
        <v>182</v>
      </c>
      <c r="F27" s="883">
        <v>538</v>
      </c>
      <c r="G27" s="140"/>
    </row>
    <row r="28" spans="2:7" ht="14.4">
      <c r="B28" s="542"/>
      <c r="C28" s="882"/>
      <c r="D28" s="881"/>
      <c r="E28" s="710"/>
      <c r="F28" s="883"/>
      <c r="G28" s="140"/>
    </row>
    <row r="29" spans="2:7" ht="26.4">
      <c r="B29" s="542">
        <v>11</v>
      </c>
      <c r="C29" s="882"/>
      <c r="D29" s="881" t="s">
        <v>471</v>
      </c>
      <c r="E29" s="710" t="s">
        <v>182</v>
      </c>
      <c r="F29" s="883">
        <v>538</v>
      </c>
      <c r="G29" s="140"/>
    </row>
    <row r="30" spans="2:7" ht="26.4">
      <c r="B30" s="542">
        <v>12</v>
      </c>
      <c r="C30" s="882"/>
      <c r="D30" s="881" t="s">
        <v>1502</v>
      </c>
      <c r="E30" s="710" t="s">
        <v>182</v>
      </c>
      <c r="F30" s="883">
        <v>538</v>
      </c>
      <c r="G30" s="140"/>
    </row>
    <row r="31" spans="2:7" ht="26.4">
      <c r="B31" s="542">
        <v>13</v>
      </c>
      <c r="C31" s="882"/>
      <c r="D31" s="881" t="s">
        <v>1503</v>
      </c>
      <c r="E31" s="710" t="s">
        <v>182</v>
      </c>
      <c r="F31" s="883">
        <v>538</v>
      </c>
      <c r="G31" s="140"/>
    </row>
    <row r="32" spans="2:7" ht="14.4">
      <c r="B32" s="542">
        <v>14</v>
      </c>
      <c r="C32" s="882"/>
      <c r="D32" s="881" t="s">
        <v>1504</v>
      </c>
      <c r="E32" s="710" t="s">
        <v>182</v>
      </c>
      <c r="F32" s="883">
        <v>538</v>
      </c>
      <c r="G32" s="140"/>
    </row>
    <row r="33" spans="2:7" ht="26.4">
      <c r="B33" s="542"/>
      <c r="C33" s="700"/>
      <c r="D33" s="704" t="s">
        <v>885</v>
      </c>
      <c r="E33" s="710"/>
      <c r="F33" s="703"/>
      <c r="G33" s="140"/>
    </row>
    <row r="34" spans="2:7" ht="26.4">
      <c r="B34" s="542">
        <v>15</v>
      </c>
      <c r="C34" s="700"/>
      <c r="D34" s="881" t="s">
        <v>1505</v>
      </c>
      <c r="E34" s="710" t="s">
        <v>182</v>
      </c>
      <c r="F34" s="703">
        <v>229</v>
      </c>
      <c r="G34" s="140"/>
    </row>
    <row r="35" spans="2:7" ht="26.4">
      <c r="B35" s="542">
        <v>16</v>
      </c>
      <c r="C35" s="700"/>
      <c r="D35" s="881" t="s">
        <v>1506</v>
      </c>
      <c r="E35" s="710" t="s">
        <v>182</v>
      </c>
      <c r="F35" s="703">
        <v>229</v>
      </c>
      <c r="G35" s="140"/>
    </row>
    <row r="36" spans="2:7" ht="14.4">
      <c r="B36" s="542">
        <v>17</v>
      </c>
      <c r="C36" s="700"/>
      <c r="D36" s="881" t="s">
        <v>1504</v>
      </c>
      <c r="E36" s="710" t="s">
        <v>182</v>
      </c>
      <c r="F36" s="703">
        <v>229</v>
      </c>
      <c r="G36" s="140"/>
    </row>
    <row r="37" spans="2:7" ht="14.4">
      <c r="B37" s="542"/>
      <c r="C37" s="700"/>
      <c r="D37" s="704" t="s">
        <v>472</v>
      </c>
      <c r="E37" s="710"/>
      <c r="F37" s="703"/>
      <c r="G37" s="140"/>
    </row>
    <row r="38" spans="2:7" ht="39.6">
      <c r="B38" s="542">
        <v>18</v>
      </c>
      <c r="C38" s="700"/>
      <c r="D38" s="881" t="s">
        <v>1531</v>
      </c>
      <c r="E38" s="710" t="s">
        <v>182</v>
      </c>
      <c r="F38" s="883">
        <v>4640.8</v>
      </c>
      <c r="G38" s="140"/>
    </row>
    <row r="39" spans="2:7" ht="52.8">
      <c r="B39" s="542">
        <v>20</v>
      </c>
      <c r="C39" s="700"/>
      <c r="D39" s="881" t="s">
        <v>1556</v>
      </c>
      <c r="E39" s="885" t="s">
        <v>182</v>
      </c>
      <c r="F39" s="886">
        <v>538</v>
      </c>
      <c r="G39" s="140"/>
    </row>
    <row r="40" spans="2:7" ht="39.6">
      <c r="B40" s="542">
        <v>21</v>
      </c>
      <c r="C40" s="700"/>
      <c r="D40" s="881" t="s">
        <v>1530</v>
      </c>
      <c r="E40" s="710" t="s">
        <v>182</v>
      </c>
      <c r="F40" s="883">
        <v>186</v>
      </c>
      <c r="G40" s="140"/>
    </row>
    <row r="41" spans="2:7" ht="26.4">
      <c r="B41" s="542">
        <v>21</v>
      </c>
      <c r="C41" s="700"/>
      <c r="D41" s="881" t="s">
        <v>1532</v>
      </c>
      <c r="E41" s="710" t="s">
        <v>182</v>
      </c>
      <c r="F41" s="883">
        <v>6</v>
      </c>
      <c r="G41" s="140"/>
    </row>
    <row r="42" spans="2:7" ht="14.4">
      <c r="B42" s="542">
        <v>22</v>
      </c>
      <c r="C42" s="700"/>
      <c r="D42" s="881" t="s">
        <v>886</v>
      </c>
      <c r="E42" s="710" t="s">
        <v>182</v>
      </c>
      <c r="F42" s="883">
        <v>43</v>
      </c>
      <c r="G42" s="140"/>
    </row>
    <row r="43" spans="2:7" ht="14.4">
      <c r="B43" s="542"/>
      <c r="C43" s="700"/>
      <c r="D43" s="704" t="s">
        <v>1507</v>
      </c>
      <c r="E43" s="710"/>
      <c r="F43" s="703"/>
      <c r="G43" s="140"/>
    </row>
    <row r="44" spans="2:7" ht="14.4">
      <c r="B44" s="542" t="s">
        <v>1398</v>
      </c>
      <c r="C44" s="882"/>
      <c r="D44" s="881" t="s">
        <v>1508</v>
      </c>
      <c r="E44" s="710" t="s">
        <v>182</v>
      </c>
      <c r="F44" s="883">
        <v>32</v>
      </c>
      <c r="G44" s="140"/>
    </row>
    <row r="45" spans="2:7" ht="14.4">
      <c r="B45" s="542"/>
      <c r="C45" s="700"/>
      <c r="D45" s="704" t="s">
        <v>473</v>
      </c>
      <c r="E45" s="710"/>
      <c r="F45" s="703"/>
      <c r="G45" s="140"/>
    </row>
    <row r="46" spans="2:7" ht="26.4">
      <c r="B46" s="887">
        <v>23</v>
      </c>
      <c r="C46" s="35"/>
      <c r="D46" s="888" t="s">
        <v>1509</v>
      </c>
      <c r="E46" s="889" t="s">
        <v>16</v>
      </c>
      <c r="F46" s="890">
        <v>542</v>
      </c>
      <c r="G46" s="140"/>
    </row>
    <row r="47" spans="2:7" ht="26.4">
      <c r="B47" s="541">
        <v>24</v>
      </c>
      <c r="C47" s="35"/>
      <c r="D47" s="891" t="s">
        <v>1510</v>
      </c>
      <c r="E47" s="879" t="s">
        <v>16</v>
      </c>
      <c r="F47" s="879">
        <v>35</v>
      </c>
      <c r="G47" s="140"/>
    </row>
    <row r="48" spans="2:7" ht="26.4">
      <c r="B48" s="887">
        <v>25</v>
      </c>
      <c r="C48" s="35"/>
      <c r="D48" s="891" t="s">
        <v>1511</v>
      </c>
      <c r="E48" s="879" t="s">
        <v>16</v>
      </c>
      <c r="F48" s="879">
        <v>70</v>
      </c>
      <c r="G48" s="140"/>
    </row>
    <row r="49" spans="2:8" ht="28.8">
      <c r="B49" s="541">
        <v>26</v>
      </c>
      <c r="C49" s="263"/>
      <c r="D49" s="892" t="s">
        <v>770</v>
      </c>
      <c r="E49" s="705" t="s">
        <v>36</v>
      </c>
      <c r="F49" s="893">
        <v>6</v>
      </c>
      <c r="G49" s="140"/>
    </row>
    <row r="50" spans="2:8">
      <c r="B50" s="540"/>
      <c r="C50" s="700"/>
      <c r="D50" s="706" t="s">
        <v>474</v>
      </c>
      <c r="E50" s="894"/>
      <c r="F50" s="712"/>
      <c r="G50" s="140"/>
    </row>
    <row r="51" spans="2:8">
      <c r="B51" s="540"/>
      <c r="C51" s="882"/>
      <c r="D51" s="895"/>
      <c r="E51" s="894"/>
      <c r="F51" s="879"/>
      <c r="G51" s="140"/>
    </row>
    <row r="52" spans="2:8" ht="26.4">
      <c r="B52" s="707">
        <v>28</v>
      </c>
      <c r="C52" s="263"/>
      <c r="D52" s="356" t="s">
        <v>1534</v>
      </c>
      <c r="E52" s="263" t="s">
        <v>461</v>
      </c>
      <c r="F52" s="847">
        <v>1</v>
      </c>
      <c r="G52" s="140"/>
    </row>
    <row r="53" spans="2:8">
      <c r="B53" s="540">
        <v>29</v>
      </c>
      <c r="C53" s="263"/>
      <c r="D53" s="708" t="s">
        <v>887</v>
      </c>
      <c r="E53" s="263" t="s">
        <v>461</v>
      </c>
      <c r="F53" s="847">
        <v>2</v>
      </c>
      <c r="G53" s="140"/>
    </row>
    <row r="54" spans="2:8" ht="26.4">
      <c r="B54" s="707">
        <v>30</v>
      </c>
      <c r="C54" s="263"/>
      <c r="D54" s="708" t="s">
        <v>1533</v>
      </c>
      <c r="E54" s="263" t="s">
        <v>461</v>
      </c>
      <c r="F54" s="263">
        <v>10</v>
      </c>
      <c r="G54" s="140"/>
    </row>
    <row r="55" spans="2:8">
      <c r="B55" s="542" t="s">
        <v>1512</v>
      </c>
      <c r="C55" s="882"/>
      <c r="D55" s="881" t="s">
        <v>1513</v>
      </c>
      <c r="E55" s="710" t="s">
        <v>22</v>
      </c>
      <c r="F55" s="263">
        <v>1</v>
      </c>
      <c r="G55" s="140"/>
    </row>
    <row r="56" spans="2:8">
      <c r="B56" s="542" t="s">
        <v>1514</v>
      </c>
      <c r="C56" s="882"/>
      <c r="D56" s="881" t="s">
        <v>1515</v>
      </c>
      <c r="E56" s="710" t="s">
        <v>22</v>
      </c>
      <c r="F56" s="263">
        <v>2</v>
      </c>
      <c r="G56" s="140"/>
    </row>
    <row r="57" spans="2:8">
      <c r="B57" s="707" t="s">
        <v>1516</v>
      </c>
      <c r="C57" s="263"/>
      <c r="D57" s="708" t="s">
        <v>1517</v>
      </c>
      <c r="E57" s="263" t="s">
        <v>461</v>
      </c>
      <c r="F57" s="263">
        <v>3</v>
      </c>
      <c r="G57" s="140"/>
    </row>
    <row r="58" spans="2:8" ht="14.4">
      <c r="B58" s="542"/>
      <c r="C58" s="700"/>
      <c r="D58" s="709" t="s">
        <v>475</v>
      </c>
      <c r="E58" s="710"/>
      <c r="F58" s="703"/>
      <c r="G58" s="140"/>
    </row>
    <row r="59" spans="2:8" ht="204.6" customHeight="1">
      <c r="B59" s="540">
        <v>31</v>
      </c>
      <c r="C59" s="701"/>
      <c r="D59" s="895" t="s">
        <v>1555</v>
      </c>
      <c r="E59" s="896" t="s">
        <v>16</v>
      </c>
      <c r="F59" s="897">
        <v>413</v>
      </c>
      <c r="G59" s="140"/>
    </row>
    <row r="60" spans="2:8" ht="171.6">
      <c r="B60" s="540">
        <v>32</v>
      </c>
      <c r="C60" s="701"/>
      <c r="D60" s="881" t="s">
        <v>1552</v>
      </c>
      <c r="E60" s="710" t="s">
        <v>22</v>
      </c>
      <c r="F60" s="883">
        <v>1</v>
      </c>
      <c r="G60" s="140"/>
    </row>
    <row r="61" spans="2:8" ht="198">
      <c r="B61" s="540" t="s">
        <v>1518</v>
      </c>
      <c r="C61" s="701"/>
      <c r="D61" s="881" t="s">
        <v>1553</v>
      </c>
      <c r="E61" s="710" t="s">
        <v>22</v>
      </c>
      <c r="F61" s="883">
        <v>1</v>
      </c>
      <c r="G61" s="140"/>
      <c r="H61"/>
    </row>
    <row r="62" spans="2:8" ht="132">
      <c r="B62" s="540">
        <v>33</v>
      </c>
      <c r="C62" s="701"/>
      <c r="D62" s="881" t="s">
        <v>1554</v>
      </c>
      <c r="E62" s="710" t="s">
        <v>22</v>
      </c>
      <c r="F62" s="883">
        <v>1</v>
      </c>
      <c r="G62" s="140"/>
      <c r="H62"/>
    </row>
    <row r="63" spans="2:8">
      <c r="B63" s="541"/>
      <c r="C63" s="35"/>
      <c r="D63" s="711" t="s">
        <v>477</v>
      </c>
      <c r="E63" s="712"/>
      <c r="F63" s="712"/>
      <c r="G63" s="140"/>
      <c r="H63"/>
    </row>
    <row r="64" spans="2:8" ht="39.6">
      <c r="B64" s="542">
        <v>34</v>
      </c>
      <c r="C64" s="700"/>
      <c r="D64" s="881" t="s">
        <v>888</v>
      </c>
      <c r="E64" s="710" t="s">
        <v>22</v>
      </c>
      <c r="F64" s="703">
        <v>15</v>
      </c>
      <c r="G64" s="140"/>
      <c r="H64"/>
    </row>
    <row r="65" spans="2:8" ht="14.4">
      <c r="B65" s="542"/>
      <c r="C65" s="700"/>
      <c r="D65" s="898" t="s">
        <v>889</v>
      </c>
      <c r="E65" s="710" t="s">
        <v>22</v>
      </c>
      <c r="F65" s="703">
        <v>7</v>
      </c>
      <c r="G65" s="140"/>
      <c r="H65"/>
    </row>
    <row r="66" spans="2:8" ht="14.4">
      <c r="B66" s="542"/>
      <c r="C66" s="700"/>
      <c r="D66" s="898" t="s">
        <v>890</v>
      </c>
      <c r="E66" s="710" t="s">
        <v>22</v>
      </c>
      <c r="F66" s="703">
        <v>8</v>
      </c>
      <c r="G66" s="140"/>
      <c r="H66"/>
    </row>
    <row r="67" spans="2:8" ht="14.4">
      <c r="B67" s="542"/>
      <c r="C67" s="700"/>
      <c r="D67" s="898" t="s">
        <v>478</v>
      </c>
      <c r="E67" s="710" t="s">
        <v>382</v>
      </c>
      <c r="F67" s="703">
        <v>16.8</v>
      </c>
      <c r="G67" s="140"/>
      <c r="H67"/>
    </row>
    <row r="68" spans="2:8" ht="14.4">
      <c r="B68" s="542"/>
      <c r="C68" s="700"/>
      <c r="D68" s="899" t="s">
        <v>479</v>
      </c>
      <c r="E68" s="710" t="s">
        <v>382</v>
      </c>
      <c r="F68" s="703">
        <v>0.38</v>
      </c>
      <c r="G68" s="140"/>
      <c r="H68"/>
    </row>
    <row r="69" spans="2:8" ht="14.4">
      <c r="B69" s="542"/>
      <c r="C69" s="700"/>
      <c r="D69" s="898" t="s">
        <v>891</v>
      </c>
      <c r="E69" s="710" t="s">
        <v>280</v>
      </c>
      <c r="F69" s="703">
        <v>15</v>
      </c>
      <c r="G69" s="140"/>
      <c r="H69"/>
    </row>
    <row r="70" spans="2:8" ht="14.4">
      <c r="B70" s="542"/>
      <c r="C70" s="700"/>
      <c r="D70" s="898" t="s">
        <v>251</v>
      </c>
      <c r="E70" s="710" t="s">
        <v>280</v>
      </c>
      <c r="F70" s="703">
        <v>1</v>
      </c>
      <c r="G70" s="140"/>
      <c r="H70"/>
    </row>
    <row r="71" spans="2:8" ht="14.4">
      <c r="B71" s="542">
        <v>35</v>
      </c>
      <c r="C71" s="700"/>
      <c r="D71" s="881" t="s">
        <v>480</v>
      </c>
      <c r="E71" s="710" t="s">
        <v>182</v>
      </c>
      <c r="F71" s="883">
        <v>3304</v>
      </c>
      <c r="G71" s="140"/>
      <c r="H71"/>
    </row>
    <row r="72" spans="2:8">
      <c r="B72" s="134"/>
      <c r="C72" s="135"/>
      <c r="D72" s="128"/>
      <c r="E72" s="129"/>
      <c r="F72" s="138"/>
      <c r="G72" s="141"/>
      <c r="H72" s="142"/>
    </row>
    <row r="73" spans="2:8">
      <c r="B73" s="131"/>
      <c r="C73" s="131"/>
      <c r="D73" s="132"/>
      <c r="E73" s="132" t="s">
        <v>5</v>
      </c>
      <c r="F73" s="139"/>
      <c r="G73" s="140"/>
      <c r="H73"/>
    </row>
    <row r="74" spans="2:8" customFormat="1" ht="12.75" customHeight="1">
      <c r="C74" s="8" t="str">
        <f>'1,1'!C22</f>
        <v>Piezīmes:</v>
      </c>
    </row>
    <row r="75" spans="2:8" customFormat="1" ht="45" customHeight="1">
      <c r="B75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5" s="765"/>
      <c r="D75" s="765"/>
      <c r="E75" s="765"/>
      <c r="F75" s="765"/>
      <c r="G75" s="765"/>
      <c r="H75" s="765"/>
    </row>
  </sheetData>
  <mergeCells count="11">
    <mergeCell ref="B75:H75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B1:J134"/>
  <sheetViews>
    <sheetView showZeros="0" view="pageBreakPreview" topLeftCell="A31" zoomScale="80" zoomScaleNormal="100" zoomScaleSheetLayoutView="80" workbookViewId="0">
      <selection activeCell="D16" sqref="D16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1,2</v>
      </c>
    </row>
    <row r="2" spans="2:8" s="3" customFormat="1">
      <c r="B2" s="767" t="str">
        <f>D9</f>
        <v>Pamati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s="130" customFormat="1" ht="14.25" customHeight="1">
      <c r="B7" s="775" t="s">
        <v>4</v>
      </c>
      <c r="C7" s="776"/>
      <c r="D7" s="778" t="s">
        <v>6</v>
      </c>
      <c r="E7" s="779" t="s">
        <v>7</v>
      </c>
      <c r="F7" s="775" t="s">
        <v>8</v>
      </c>
      <c r="G7" s="140"/>
    </row>
    <row r="8" spans="2:8" s="130" customFormat="1" ht="59.25" customHeight="1">
      <c r="B8" s="775"/>
      <c r="C8" s="777"/>
      <c r="D8" s="778"/>
      <c r="E8" s="779"/>
      <c r="F8" s="775"/>
      <c r="G8" s="140"/>
    </row>
    <row r="9" spans="2:8" s="130" customFormat="1" ht="15.6">
      <c r="B9" s="183"/>
      <c r="C9" s="40">
        <v>0</v>
      </c>
      <c r="D9" s="32" t="s">
        <v>514</v>
      </c>
      <c r="E9" s="33"/>
      <c r="F9" s="119"/>
      <c r="G9" s="140"/>
    </row>
    <row r="10" spans="2:8" s="130" customFormat="1" ht="14.4">
      <c r="B10" s="395">
        <v>0</v>
      </c>
      <c r="C10" s="154"/>
      <c r="D10" s="155" t="s">
        <v>488</v>
      </c>
      <c r="E10" s="154"/>
      <c r="F10" s="396"/>
      <c r="G10" s="140"/>
    </row>
    <row r="11" spans="2:8" s="130" customFormat="1" ht="92.4">
      <c r="B11" s="157">
        <v>1</v>
      </c>
      <c r="C11" s="158"/>
      <c r="D11" s="825" t="s">
        <v>1519</v>
      </c>
      <c r="E11" s="159" t="s">
        <v>489</v>
      </c>
      <c r="F11" s="399">
        <v>181</v>
      </c>
      <c r="G11" s="140"/>
    </row>
    <row r="12" spans="2:8" s="130" customFormat="1" ht="14.4">
      <c r="B12" s="395">
        <v>0</v>
      </c>
      <c r="C12" s="154"/>
      <c r="D12" s="155" t="s">
        <v>490</v>
      </c>
      <c r="E12" s="154"/>
      <c r="F12" s="396"/>
      <c r="G12" s="140"/>
    </row>
    <row r="13" spans="2:8" s="130" customFormat="1" ht="14.4">
      <c r="B13" s="395">
        <v>0</v>
      </c>
      <c r="C13" s="154"/>
      <c r="D13" s="160" t="s">
        <v>491</v>
      </c>
      <c r="E13" s="154"/>
      <c r="F13" s="396"/>
      <c r="G13" s="140"/>
    </row>
    <row r="14" spans="2:8" s="130" customFormat="1" ht="14.4">
      <c r="B14" s="395">
        <v>2</v>
      </c>
      <c r="C14" s="154"/>
      <c r="D14" s="161" t="s">
        <v>492</v>
      </c>
      <c r="E14" s="154" t="s">
        <v>382</v>
      </c>
      <c r="F14" s="396">
        <v>5.4</v>
      </c>
      <c r="G14" s="140"/>
    </row>
    <row r="15" spans="2:8" s="130" customFormat="1" ht="14.4">
      <c r="B15" s="395">
        <v>3</v>
      </c>
      <c r="C15" s="154"/>
      <c r="D15" s="161" t="s">
        <v>493</v>
      </c>
      <c r="E15" s="154" t="s">
        <v>382</v>
      </c>
      <c r="F15" s="396">
        <v>1.35</v>
      </c>
      <c r="G15" s="140"/>
    </row>
    <row r="16" spans="2:8" s="130" customFormat="1" ht="14.4">
      <c r="B16" s="395">
        <v>0</v>
      </c>
      <c r="C16" s="154"/>
      <c r="D16" s="161" t="s">
        <v>494</v>
      </c>
      <c r="E16" s="154" t="s">
        <v>382</v>
      </c>
      <c r="F16" s="396">
        <f>F15*1.05</f>
        <v>1.4175000000000002</v>
      </c>
      <c r="G16" s="140"/>
    </row>
    <row r="17" spans="2:7" s="130" customFormat="1" ht="14.4">
      <c r="B17" s="395">
        <v>0</v>
      </c>
      <c r="C17" s="154"/>
      <c r="D17" s="161" t="s">
        <v>495</v>
      </c>
      <c r="E17" s="154" t="s">
        <v>496</v>
      </c>
      <c r="F17" s="396">
        <f>F15*0.25</f>
        <v>0.33750000000000002</v>
      </c>
      <c r="G17" s="140"/>
    </row>
    <row r="18" spans="2:7" s="130" customFormat="1" ht="28.8">
      <c r="B18" s="395">
        <v>4</v>
      </c>
      <c r="C18" s="154"/>
      <c r="D18" s="161" t="s">
        <v>497</v>
      </c>
      <c r="E18" s="154" t="s">
        <v>182</v>
      </c>
      <c r="F18" s="396">
        <v>220</v>
      </c>
      <c r="G18" s="140"/>
    </row>
    <row r="19" spans="2:7" s="130" customFormat="1" ht="28.8">
      <c r="B19" s="395">
        <v>5</v>
      </c>
      <c r="C19" s="154"/>
      <c r="D19" s="161" t="s">
        <v>498</v>
      </c>
      <c r="E19" s="154" t="s">
        <v>499</v>
      </c>
      <c r="F19" s="396">
        <v>3.6</v>
      </c>
      <c r="G19" s="140"/>
    </row>
    <row r="20" spans="2:7" s="130" customFormat="1" ht="14.4">
      <c r="B20" s="395">
        <v>0</v>
      </c>
      <c r="C20" s="154"/>
      <c r="D20" s="161" t="s">
        <v>500</v>
      </c>
      <c r="E20" s="154" t="s">
        <v>499</v>
      </c>
      <c r="F20" s="396">
        <f>F19*1.15</f>
        <v>4.1399999999999997</v>
      </c>
      <c r="G20" s="140"/>
    </row>
    <row r="21" spans="2:7" s="130" customFormat="1" ht="28.8">
      <c r="B21" s="395">
        <v>0</v>
      </c>
      <c r="C21" s="154"/>
      <c r="D21" s="161" t="s">
        <v>501</v>
      </c>
      <c r="E21" s="154" t="s">
        <v>36</v>
      </c>
      <c r="F21" s="396">
        <v>1</v>
      </c>
      <c r="G21" s="140"/>
    </row>
    <row r="22" spans="2:7" s="130" customFormat="1" ht="14.4">
      <c r="B22" s="395">
        <v>6</v>
      </c>
      <c r="C22" s="154"/>
      <c r="D22" s="161" t="s">
        <v>502</v>
      </c>
      <c r="E22" s="154" t="s">
        <v>489</v>
      </c>
      <c r="F22" s="396">
        <v>36</v>
      </c>
      <c r="G22" s="140"/>
    </row>
    <row r="23" spans="2:7" s="130" customFormat="1" ht="14.4">
      <c r="B23" s="395">
        <v>7</v>
      </c>
      <c r="C23" s="154"/>
      <c r="D23" s="161" t="s">
        <v>503</v>
      </c>
      <c r="E23" s="154" t="s">
        <v>382</v>
      </c>
      <c r="F23" s="396">
        <v>29.25</v>
      </c>
      <c r="G23" s="140"/>
    </row>
    <row r="24" spans="2:7" s="130" customFormat="1" ht="14.4">
      <c r="B24" s="395">
        <v>0</v>
      </c>
      <c r="C24" s="154"/>
      <c r="D24" s="161" t="s">
        <v>504</v>
      </c>
      <c r="E24" s="154" t="s">
        <v>382</v>
      </c>
      <c r="F24" s="396">
        <f>F23*1.05</f>
        <v>30.712500000000002</v>
      </c>
      <c r="G24" s="140"/>
    </row>
    <row r="25" spans="2:7" s="130" customFormat="1" ht="14.4">
      <c r="B25" s="395">
        <v>0</v>
      </c>
      <c r="C25" s="154"/>
      <c r="D25" s="161" t="s">
        <v>495</v>
      </c>
      <c r="E25" s="154" t="s">
        <v>496</v>
      </c>
      <c r="F25" s="396">
        <f>F23*0.25</f>
        <v>7.3125</v>
      </c>
      <c r="G25" s="140"/>
    </row>
    <row r="26" spans="2:7" s="130" customFormat="1" ht="14.4">
      <c r="B26" s="395">
        <v>8</v>
      </c>
      <c r="C26" s="154"/>
      <c r="D26" s="161" t="s">
        <v>505</v>
      </c>
      <c r="E26" s="154" t="s">
        <v>182</v>
      </c>
      <c r="F26" s="396">
        <v>1.8</v>
      </c>
      <c r="G26" s="140"/>
    </row>
    <row r="27" spans="2:7" s="130" customFormat="1" ht="14.4">
      <c r="B27" s="395">
        <v>0</v>
      </c>
      <c r="C27" s="154"/>
      <c r="D27" s="160" t="s">
        <v>506</v>
      </c>
      <c r="E27" s="154"/>
      <c r="F27" s="396"/>
      <c r="G27" s="140"/>
    </row>
    <row r="28" spans="2:7" s="130" customFormat="1" ht="14.4">
      <c r="B28" s="395">
        <v>9</v>
      </c>
      <c r="C28" s="154"/>
      <c r="D28" s="161" t="s">
        <v>893</v>
      </c>
      <c r="E28" s="154" t="s">
        <v>382</v>
      </c>
      <c r="F28" s="396">
        <v>1.2</v>
      </c>
      <c r="G28" s="140"/>
    </row>
    <row r="29" spans="2:7" s="130" customFormat="1" ht="14.4">
      <c r="B29" s="395">
        <v>10</v>
      </c>
      <c r="C29" s="154"/>
      <c r="D29" s="161" t="s">
        <v>493</v>
      </c>
      <c r="E29" s="154" t="s">
        <v>382</v>
      </c>
      <c r="F29" s="396">
        <v>0.3</v>
      </c>
      <c r="G29" s="140"/>
    </row>
    <row r="30" spans="2:7" s="130" customFormat="1" ht="14.4">
      <c r="B30" s="395">
        <v>0</v>
      </c>
      <c r="C30" s="154"/>
      <c r="D30" s="161" t="s">
        <v>494</v>
      </c>
      <c r="E30" s="154" t="s">
        <v>382</v>
      </c>
      <c r="F30" s="396">
        <f>F29*1.05</f>
        <v>0.315</v>
      </c>
      <c r="G30" s="140"/>
    </row>
    <row r="31" spans="2:7" s="130" customFormat="1" ht="14.4">
      <c r="B31" s="395">
        <v>0</v>
      </c>
      <c r="C31" s="154"/>
      <c r="D31" s="161" t="s">
        <v>495</v>
      </c>
      <c r="E31" s="154" t="s">
        <v>496</v>
      </c>
      <c r="F31" s="396">
        <f>F29*0.25</f>
        <v>7.4999999999999997E-2</v>
      </c>
      <c r="G31" s="140"/>
    </row>
    <row r="32" spans="2:7" s="130" customFormat="1" ht="28.8">
      <c r="B32" s="395">
        <v>11</v>
      </c>
      <c r="C32" s="154"/>
      <c r="D32" s="161" t="s">
        <v>497</v>
      </c>
      <c r="E32" s="154" t="s">
        <v>182</v>
      </c>
      <c r="F32" s="396">
        <v>47.6</v>
      </c>
      <c r="G32" s="140"/>
    </row>
    <row r="33" spans="2:7" s="130" customFormat="1" ht="28.8">
      <c r="B33" s="395">
        <v>12</v>
      </c>
      <c r="C33" s="154"/>
      <c r="D33" s="161" t="s">
        <v>498</v>
      </c>
      <c r="E33" s="154" t="s">
        <v>499</v>
      </c>
      <c r="F33" s="396">
        <v>0.91</v>
      </c>
      <c r="G33" s="140"/>
    </row>
    <row r="34" spans="2:7" s="130" customFormat="1" ht="14.4">
      <c r="B34" s="395">
        <v>0</v>
      </c>
      <c r="C34" s="154"/>
      <c r="D34" s="161" t="s">
        <v>500</v>
      </c>
      <c r="E34" s="154" t="s">
        <v>499</v>
      </c>
      <c r="F34" s="396">
        <f>F33*1.15</f>
        <v>1.0465</v>
      </c>
      <c r="G34" s="140"/>
    </row>
    <row r="35" spans="2:7" s="130" customFormat="1" ht="28.8">
      <c r="B35" s="395">
        <v>0</v>
      </c>
      <c r="C35" s="154"/>
      <c r="D35" s="161" t="s">
        <v>501</v>
      </c>
      <c r="E35" s="154" t="s">
        <v>36</v>
      </c>
      <c r="F35" s="396">
        <v>1</v>
      </c>
      <c r="G35" s="140"/>
    </row>
    <row r="36" spans="2:7" s="130" customFormat="1" ht="14.4">
      <c r="B36" s="395">
        <v>13</v>
      </c>
      <c r="C36" s="154"/>
      <c r="D36" s="161" t="s">
        <v>507</v>
      </c>
      <c r="E36" s="154" t="s">
        <v>489</v>
      </c>
      <c r="F36" s="396">
        <v>8</v>
      </c>
      <c r="G36" s="140"/>
    </row>
    <row r="37" spans="2:7" s="130" customFormat="1" ht="14.4">
      <c r="B37" s="395">
        <v>14</v>
      </c>
      <c r="C37" s="154"/>
      <c r="D37" s="161" t="s">
        <v>503</v>
      </c>
      <c r="E37" s="154" t="s">
        <v>382</v>
      </c>
      <c r="F37" s="396">
        <v>6.8</v>
      </c>
      <c r="G37" s="140"/>
    </row>
    <row r="38" spans="2:7" s="130" customFormat="1" ht="14.4">
      <c r="B38" s="395">
        <v>0</v>
      </c>
      <c r="C38" s="154"/>
      <c r="D38" s="161" t="s">
        <v>504</v>
      </c>
      <c r="E38" s="154" t="s">
        <v>382</v>
      </c>
      <c r="F38" s="396">
        <f>F37*1.05</f>
        <v>7.14</v>
      </c>
      <c r="G38" s="140"/>
    </row>
    <row r="39" spans="2:7" s="130" customFormat="1" ht="14.4">
      <c r="B39" s="395">
        <v>0</v>
      </c>
      <c r="C39" s="154"/>
      <c r="D39" s="161" t="s">
        <v>495</v>
      </c>
      <c r="E39" s="154" t="s">
        <v>496</v>
      </c>
      <c r="F39" s="396">
        <f>F37*0.25</f>
        <v>1.7</v>
      </c>
      <c r="G39" s="140"/>
    </row>
    <row r="40" spans="2:7" s="130" customFormat="1" ht="14.4">
      <c r="B40" s="395">
        <v>15</v>
      </c>
      <c r="C40" s="154"/>
      <c r="D40" s="161" t="s">
        <v>505</v>
      </c>
      <c r="E40" s="154" t="s">
        <v>182</v>
      </c>
      <c r="F40" s="396">
        <v>0.42</v>
      </c>
      <c r="G40" s="140"/>
    </row>
    <row r="41" spans="2:7" s="130" customFormat="1" ht="14.4">
      <c r="B41" s="395">
        <v>0</v>
      </c>
      <c r="C41" s="154"/>
      <c r="D41" s="160" t="s">
        <v>508</v>
      </c>
      <c r="E41" s="154"/>
      <c r="F41" s="396"/>
      <c r="G41" s="140"/>
    </row>
    <row r="42" spans="2:7" s="130" customFormat="1" ht="14.4">
      <c r="B42" s="395">
        <v>16</v>
      </c>
      <c r="C42" s="154"/>
      <c r="D42" s="161" t="s">
        <v>492</v>
      </c>
      <c r="E42" s="154" t="s">
        <v>382</v>
      </c>
      <c r="F42" s="396">
        <v>0.8</v>
      </c>
      <c r="G42" s="140"/>
    </row>
    <row r="43" spans="2:7" s="130" customFormat="1" ht="14.4">
      <c r="B43" s="395">
        <v>17</v>
      </c>
      <c r="C43" s="154"/>
      <c r="D43" s="161" t="s">
        <v>493</v>
      </c>
      <c r="E43" s="154" t="s">
        <v>382</v>
      </c>
      <c r="F43" s="396">
        <v>0.2</v>
      </c>
      <c r="G43" s="140"/>
    </row>
    <row r="44" spans="2:7" s="130" customFormat="1" ht="14.4">
      <c r="B44" s="395">
        <v>0</v>
      </c>
      <c r="C44" s="154"/>
      <c r="D44" s="161" t="s">
        <v>494</v>
      </c>
      <c r="E44" s="154" t="s">
        <v>382</v>
      </c>
      <c r="F44" s="396">
        <f>F43*1.05</f>
        <v>0.21000000000000002</v>
      </c>
      <c r="G44" s="140"/>
    </row>
    <row r="45" spans="2:7" s="130" customFormat="1" ht="14.4">
      <c r="B45" s="395">
        <v>0</v>
      </c>
      <c r="C45" s="154"/>
      <c r="D45" s="161" t="s">
        <v>495</v>
      </c>
      <c r="E45" s="154" t="s">
        <v>496</v>
      </c>
      <c r="F45" s="396">
        <f>F43*0.25</f>
        <v>0.05</v>
      </c>
      <c r="G45" s="140"/>
    </row>
    <row r="46" spans="2:7" s="130" customFormat="1" ht="28.8">
      <c r="B46" s="395">
        <v>18</v>
      </c>
      <c r="C46" s="154"/>
      <c r="D46" s="161" t="s">
        <v>497</v>
      </c>
      <c r="E46" s="154" t="s">
        <v>182</v>
      </c>
      <c r="F46" s="396">
        <v>39.200000000000003</v>
      </c>
      <c r="G46" s="140"/>
    </row>
    <row r="47" spans="2:7" s="130" customFormat="1" ht="28.8">
      <c r="B47" s="395">
        <v>19</v>
      </c>
      <c r="C47" s="154"/>
      <c r="D47" s="161" t="s">
        <v>498</v>
      </c>
      <c r="E47" s="154" t="s">
        <v>499</v>
      </c>
      <c r="F47" s="396">
        <v>0.83</v>
      </c>
      <c r="G47" s="140"/>
    </row>
    <row r="48" spans="2:7" s="130" customFormat="1" ht="14.4">
      <c r="B48" s="395">
        <v>0</v>
      </c>
      <c r="C48" s="154"/>
      <c r="D48" s="161" t="s">
        <v>500</v>
      </c>
      <c r="E48" s="154" t="s">
        <v>499</v>
      </c>
      <c r="F48" s="396">
        <f>F47*1.15</f>
        <v>0.9544999999999999</v>
      </c>
      <c r="G48" s="140"/>
    </row>
    <row r="49" spans="2:7" s="130" customFormat="1" ht="28.8">
      <c r="B49" s="395">
        <v>0</v>
      </c>
      <c r="C49" s="154"/>
      <c r="D49" s="161" t="s">
        <v>501</v>
      </c>
      <c r="E49" s="154" t="s">
        <v>36</v>
      </c>
      <c r="F49" s="396">
        <v>1</v>
      </c>
      <c r="G49" s="140"/>
    </row>
    <row r="50" spans="2:7" s="130" customFormat="1" ht="14.4">
      <c r="B50" s="395">
        <v>20</v>
      </c>
      <c r="C50" s="154"/>
      <c r="D50" s="161" t="s">
        <v>502</v>
      </c>
      <c r="E50" s="154" t="s">
        <v>489</v>
      </c>
      <c r="F50" s="396">
        <v>16</v>
      </c>
      <c r="G50" s="140"/>
    </row>
    <row r="51" spans="2:7" s="130" customFormat="1" ht="14.4">
      <c r="B51" s="395">
        <v>21</v>
      </c>
      <c r="C51" s="154"/>
      <c r="D51" s="161" t="s">
        <v>503</v>
      </c>
      <c r="E51" s="154" t="s">
        <v>382</v>
      </c>
      <c r="F51" s="396">
        <v>5.6</v>
      </c>
      <c r="G51" s="140"/>
    </row>
    <row r="52" spans="2:7" s="130" customFormat="1" ht="14.4">
      <c r="B52" s="395">
        <v>0</v>
      </c>
      <c r="C52" s="154"/>
      <c r="D52" s="161" t="s">
        <v>504</v>
      </c>
      <c r="E52" s="154" t="s">
        <v>382</v>
      </c>
      <c r="F52" s="396">
        <f>F51*1.05</f>
        <v>5.88</v>
      </c>
      <c r="G52" s="140"/>
    </row>
    <row r="53" spans="2:7" s="130" customFormat="1" ht="14.4">
      <c r="B53" s="395">
        <v>0</v>
      </c>
      <c r="C53" s="154"/>
      <c r="D53" s="161" t="s">
        <v>495</v>
      </c>
      <c r="E53" s="154" t="s">
        <v>496</v>
      </c>
      <c r="F53" s="396">
        <f>F51*0.25</f>
        <v>1.4</v>
      </c>
      <c r="G53" s="140"/>
    </row>
    <row r="54" spans="2:7" s="130" customFormat="1" ht="14.4">
      <c r="B54" s="395">
        <v>22</v>
      </c>
      <c r="C54" s="154"/>
      <c r="D54" s="161" t="s">
        <v>505</v>
      </c>
      <c r="E54" s="154" t="s">
        <v>182</v>
      </c>
      <c r="F54" s="396">
        <v>0.8</v>
      </c>
      <c r="G54" s="140"/>
    </row>
    <row r="55" spans="2:7" s="130" customFormat="1" ht="14.4">
      <c r="B55" s="395">
        <v>0</v>
      </c>
      <c r="C55" s="154"/>
      <c r="D55" s="160" t="s">
        <v>509</v>
      </c>
      <c r="E55" s="154"/>
      <c r="F55" s="396"/>
      <c r="G55" s="140"/>
    </row>
    <row r="56" spans="2:7" s="130" customFormat="1" ht="14.4">
      <c r="B56" s="395">
        <v>23</v>
      </c>
      <c r="C56" s="154"/>
      <c r="D56" s="161" t="s">
        <v>492</v>
      </c>
      <c r="E56" s="154" t="s">
        <v>382</v>
      </c>
      <c r="F56" s="396">
        <v>0.4</v>
      </c>
      <c r="G56" s="140"/>
    </row>
    <row r="57" spans="2:7" s="130" customFormat="1" ht="14.4">
      <c r="B57" s="395">
        <v>24</v>
      </c>
      <c r="C57" s="154"/>
      <c r="D57" s="161" t="s">
        <v>493</v>
      </c>
      <c r="E57" s="154" t="s">
        <v>382</v>
      </c>
      <c r="F57" s="396">
        <v>0.1</v>
      </c>
      <c r="G57" s="140"/>
    </row>
    <row r="58" spans="2:7" s="130" customFormat="1" ht="14.4">
      <c r="B58" s="395">
        <v>0</v>
      </c>
      <c r="C58" s="154"/>
      <c r="D58" s="161" t="s">
        <v>494</v>
      </c>
      <c r="E58" s="154" t="s">
        <v>382</v>
      </c>
      <c r="F58" s="396">
        <f>F57*1.05</f>
        <v>0.10500000000000001</v>
      </c>
      <c r="G58" s="140"/>
    </row>
    <row r="59" spans="2:7" s="130" customFormat="1" ht="14.4">
      <c r="B59" s="395">
        <v>0</v>
      </c>
      <c r="C59" s="154"/>
      <c r="D59" s="161" t="s">
        <v>495</v>
      </c>
      <c r="E59" s="154" t="s">
        <v>496</v>
      </c>
      <c r="F59" s="396">
        <f>F57*0.25</f>
        <v>2.5000000000000001E-2</v>
      </c>
      <c r="G59" s="140"/>
    </row>
    <row r="60" spans="2:7" s="130" customFormat="1" ht="28.8">
      <c r="B60" s="395">
        <v>25</v>
      </c>
      <c r="C60" s="154"/>
      <c r="D60" s="161" t="s">
        <v>497</v>
      </c>
      <c r="E60" s="154" t="s">
        <v>182</v>
      </c>
      <c r="F60" s="396">
        <v>21</v>
      </c>
      <c r="G60" s="140"/>
    </row>
    <row r="61" spans="2:7" s="130" customFormat="1" ht="28.8">
      <c r="B61" s="395">
        <v>26</v>
      </c>
      <c r="C61" s="154"/>
      <c r="D61" s="161" t="s">
        <v>498</v>
      </c>
      <c r="E61" s="154" t="s">
        <v>499</v>
      </c>
      <c r="F61" s="396">
        <v>0.5</v>
      </c>
      <c r="G61" s="140"/>
    </row>
    <row r="62" spans="2:7" s="130" customFormat="1" ht="14.4">
      <c r="B62" s="395">
        <v>0</v>
      </c>
      <c r="C62" s="154"/>
      <c r="D62" s="161" t="s">
        <v>500</v>
      </c>
      <c r="E62" s="154" t="s">
        <v>499</v>
      </c>
      <c r="F62" s="396">
        <f>F61*1.15</f>
        <v>0.57499999999999996</v>
      </c>
      <c r="G62" s="140"/>
    </row>
    <row r="63" spans="2:7" s="130" customFormat="1" ht="28.8">
      <c r="B63" s="395">
        <v>0</v>
      </c>
      <c r="C63" s="154"/>
      <c r="D63" s="161" t="s">
        <v>501</v>
      </c>
      <c r="E63" s="154" t="s">
        <v>36</v>
      </c>
      <c r="F63" s="396">
        <v>1</v>
      </c>
      <c r="G63" s="140"/>
    </row>
    <row r="64" spans="2:7" s="130" customFormat="1" ht="14.4">
      <c r="B64" s="395">
        <v>27</v>
      </c>
      <c r="C64" s="154"/>
      <c r="D64" s="161" t="s">
        <v>507</v>
      </c>
      <c r="E64" s="154" t="s">
        <v>489</v>
      </c>
      <c r="F64" s="396">
        <v>8</v>
      </c>
      <c r="G64" s="140"/>
    </row>
    <row r="65" spans="2:7" s="130" customFormat="1" ht="14.4">
      <c r="B65" s="395">
        <v>28</v>
      </c>
      <c r="C65" s="154"/>
      <c r="D65" s="161" t="s">
        <v>503</v>
      </c>
      <c r="E65" s="154" t="s">
        <v>382</v>
      </c>
      <c r="F65" s="396">
        <v>3</v>
      </c>
      <c r="G65" s="140"/>
    </row>
    <row r="66" spans="2:7" s="130" customFormat="1" ht="14.4">
      <c r="B66" s="395">
        <v>0</v>
      </c>
      <c r="C66" s="154"/>
      <c r="D66" s="161" t="s">
        <v>504</v>
      </c>
      <c r="E66" s="154" t="s">
        <v>382</v>
      </c>
      <c r="F66" s="396">
        <f>F65*1.05</f>
        <v>3.1500000000000004</v>
      </c>
      <c r="G66" s="140"/>
    </row>
    <row r="67" spans="2:7" s="130" customFormat="1" ht="14.4">
      <c r="B67" s="395">
        <v>0</v>
      </c>
      <c r="C67" s="154"/>
      <c r="D67" s="161" t="s">
        <v>495</v>
      </c>
      <c r="E67" s="154" t="s">
        <v>496</v>
      </c>
      <c r="F67" s="396">
        <f>F65*0.25</f>
        <v>0.75</v>
      </c>
      <c r="G67" s="140"/>
    </row>
    <row r="68" spans="2:7" s="130" customFormat="1" ht="14.4">
      <c r="B68" s="395">
        <v>29</v>
      </c>
      <c r="C68" s="154"/>
      <c r="D68" s="161" t="s">
        <v>505</v>
      </c>
      <c r="E68" s="154" t="s">
        <v>182</v>
      </c>
      <c r="F68" s="396">
        <v>0.4</v>
      </c>
      <c r="G68" s="140"/>
    </row>
    <row r="69" spans="2:7" s="130" customFormat="1" ht="14.4">
      <c r="B69" s="395">
        <v>0</v>
      </c>
      <c r="C69" s="154"/>
      <c r="D69" s="160" t="s">
        <v>510</v>
      </c>
      <c r="E69" s="154"/>
      <c r="F69" s="396"/>
      <c r="G69" s="140"/>
    </row>
    <row r="70" spans="2:7" s="130" customFormat="1" ht="14.4">
      <c r="B70" s="395">
        <v>30</v>
      </c>
      <c r="C70" s="154"/>
      <c r="D70" s="161" t="s">
        <v>492</v>
      </c>
      <c r="E70" s="154" t="s">
        <v>382</v>
      </c>
      <c r="F70" s="396">
        <v>7.68</v>
      </c>
      <c r="G70" s="140"/>
    </row>
    <row r="71" spans="2:7" s="130" customFormat="1" ht="14.4">
      <c r="B71" s="395">
        <v>31</v>
      </c>
      <c r="C71" s="154"/>
      <c r="D71" s="161" t="s">
        <v>493</v>
      </c>
      <c r="E71" s="154" t="s">
        <v>382</v>
      </c>
      <c r="F71" s="396">
        <v>1.92</v>
      </c>
      <c r="G71" s="140"/>
    </row>
    <row r="72" spans="2:7" s="130" customFormat="1" ht="14.4">
      <c r="B72" s="395">
        <v>0</v>
      </c>
      <c r="C72" s="154"/>
      <c r="D72" s="161" t="s">
        <v>494</v>
      </c>
      <c r="E72" s="154" t="s">
        <v>382</v>
      </c>
      <c r="F72" s="396">
        <f>F71*1.05</f>
        <v>2.016</v>
      </c>
      <c r="G72" s="140"/>
    </row>
    <row r="73" spans="2:7" s="130" customFormat="1" ht="14.4">
      <c r="B73" s="395">
        <v>0</v>
      </c>
      <c r="C73" s="154"/>
      <c r="D73" s="161" t="s">
        <v>495</v>
      </c>
      <c r="E73" s="154" t="s">
        <v>496</v>
      </c>
      <c r="F73" s="396">
        <f>F71*0.25</f>
        <v>0.48</v>
      </c>
      <c r="G73" s="140"/>
    </row>
    <row r="74" spans="2:7" s="130" customFormat="1" ht="28.8">
      <c r="B74" s="395">
        <v>32</v>
      </c>
      <c r="C74" s="154"/>
      <c r="D74" s="161" t="s">
        <v>497</v>
      </c>
      <c r="E74" s="154" t="s">
        <v>182</v>
      </c>
      <c r="F74" s="396">
        <v>285.60000000000002</v>
      </c>
      <c r="G74" s="140"/>
    </row>
    <row r="75" spans="2:7" s="130" customFormat="1" ht="28.8">
      <c r="B75" s="395">
        <v>33</v>
      </c>
      <c r="C75" s="154"/>
      <c r="D75" s="161" t="s">
        <v>498</v>
      </c>
      <c r="E75" s="154" t="s">
        <v>499</v>
      </c>
      <c r="F75" s="396">
        <v>7.44</v>
      </c>
      <c r="G75" s="140"/>
    </row>
    <row r="76" spans="2:7" s="130" customFormat="1" ht="14.4">
      <c r="B76" s="395">
        <v>0</v>
      </c>
      <c r="C76" s="154"/>
      <c r="D76" s="161" t="s">
        <v>500</v>
      </c>
      <c r="E76" s="154" t="s">
        <v>499</v>
      </c>
      <c r="F76" s="396">
        <f>F75*1.15</f>
        <v>8.5559999999999992</v>
      </c>
      <c r="G76" s="140"/>
    </row>
    <row r="77" spans="2:7" s="130" customFormat="1" ht="28.8">
      <c r="B77" s="395">
        <v>0</v>
      </c>
      <c r="C77" s="154"/>
      <c r="D77" s="161" t="s">
        <v>501</v>
      </c>
      <c r="E77" s="154" t="s">
        <v>36</v>
      </c>
      <c r="F77" s="396">
        <v>1</v>
      </c>
      <c r="G77" s="140"/>
    </row>
    <row r="78" spans="2:7" s="130" customFormat="1" ht="14.4">
      <c r="B78" s="395">
        <v>34</v>
      </c>
      <c r="C78" s="154"/>
      <c r="D78" s="161" t="s">
        <v>502</v>
      </c>
      <c r="E78" s="154" t="s">
        <v>489</v>
      </c>
      <c r="F78" s="396">
        <v>96</v>
      </c>
      <c r="G78" s="140"/>
    </row>
    <row r="79" spans="2:7" s="130" customFormat="1" ht="14.4">
      <c r="B79" s="395">
        <v>35</v>
      </c>
      <c r="C79" s="154"/>
      <c r="D79" s="161" t="s">
        <v>503</v>
      </c>
      <c r="E79" s="154" t="s">
        <v>382</v>
      </c>
      <c r="F79" s="396">
        <v>40.799999999999997</v>
      </c>
      <c r="G79" s="140"/>
    </row>
    <row r="80" spans="2:7" s="130" customFormat="1" ht="14.4">
      <c r="B80" s="395">
        <v>0</v>
      </c>
      <c r="C80" s="154"/>
      <c r="D80" s="161" t="s">
        <v>504</v>
      </c>
      <c r="E80" s="154" t="s">
        <v>382</v>
      </c>
      <c r="F80" s="396">
        <f>F79*1.05</f>
        <v>42.839999999999996</v>
      </c>
      <c r="G80" s="140"/>
    </row>
    <row r="81" spans="2:7" s="130" customFormat="1" ht="14.4">
      <c r="B81" s="395">
        <v>0</v>
      </c>
      <c r="C81" s="154"/>
      <c r="D81" s="161" t="s">
        <v>495</v>
      </c>
      <c r="E81" s="154" t="s">
        <v>496</v>
      </c>
      <c r="F81" s="396">
        <f>F79*0.25</f>
        <v>10.199999999999999</v>
      </c>
      <c r="G81" s="140"/>
    </row>
    <row r="82" spans="2:7" s="130" customFormat="1" ht="14.4">
      <c r="B82" s="395">
        <v>36</v>
      </c>
      <c r="C82" s="154"/>
      <c r="D82" s="161" t="s">
        <v>505</v>
      </c>
      <c r="E82" s="154" t="s">
        <v>182</v>
      </c>
      <c r="F82" s="396">
        <v>4.8</v>
      </c>
      <c r="G82" s="140"/>
    </row>
    <row r="83" spans="2:7" s="130" customFormat="1" ht="14.4">
      <c r="B83" s="395">
        <v>0</v>
      </c>
      <c r="C83" s="154"/>
      <c r="D83" s="160" t="s">
        <v>511</v>
      </c>
      <c r="E83" s="154"/>
      <c r="F83" s="396"/>
      <c r="G83" s="140"/>
    </row>
    <row r="84" spans="2:7" s="130" customFormat="1" ht="14.4">
      <c r="B84" s="395">
        <v>37</v>
      </c>
      <c r="C84" s="154"/>
      <c r="D84" s="161" t="s">
        <v>492</v>
      </c>
      <c r="E84" s="154" t="s">
        <v>382</v>
      </c>
      <c r="F84" s="396">
        <v>2.72</v>
      </c>
      <c r="G84" s="140"/>
    </row>
    <row r="85" spans="2:7" s="130" customFormat="1" ht="14.4">
      <c r="B85" s="395">
        <v>38</v>
      </c>
      <c r="C85" s="154"/>
      <c r="D85" s="161" t="s">
        <v>493</v>
      </c>
      <c r="E85" s="154" t="s">
        <v>382</v>
      </c>
      <c r="F85" s="396">
        <v>0.64</v>
      </c>
      <c r="G85" s="140"/>
    </row>
    <row r="86" spans="2:7" s="130" customFormat="1" ht="14.4">
      <c r="B86" s="395">
        <v>0</v>
      </c>
      <c r="C86" s="154"/>
      <c r="D86" s="161" t="s">
        <v>494</v>
      </c>
      <c r="E86" s="154" t="s">
        <v>382</v>
      </c>
      <c r="F86" s="396">
        <f>F85*1.05</f>
        <v>0.67200000000000004</v>
      </c>
      <c r="G86" s="140"/>
    </row>
    <row r="87" spans="2:7" s="130" customFormat="1" ht="14.4">
      <c r="B87" s="395">
        <v>0</v>
      </c>
      <c r="C87" s="154"/>
      <c r="D87" s="161" t="s">
        <v>495</v>
      </c>
      <c r="E87" s="154" t="s">
        <v>496</v>
      </c>
      <c r="F87" s="396">
        <f>F85*0.25</f>
        <v>0.16</v>
      </c>
      <c r="G87" s="140"/>
    </row>
    <row r="88" spans="2:7" s="130" customFormat="1" ht="28.8">
      <c r="B88" s="395">
        <v>39</v>
      </c>
      <c r="C88" s="154"/>
      <c r="D88" s="161" t="s">
        <v>497</v>
      </c>
      <c r="E88" s="154" t="s">
        <v>182</v>
      </c>
      <c r="F88" s="396">
        <v>123.2</v>
      </c>
      <c r="G88" s="140"/>
    </row>
    <row r="89" spans="2:7" s="130" customFormat="1" ht="28.8">
      <c r="B89" s="395">
        <v>40</v>
      </c>
      <c r="C89" s="154"/>
      <c r="D89" s="161" t="s">
        <v>498</v>
      </c>
      <c r="E89" s="154" t="s">
        <v>499</v>
      </c>
      <c r="F89" s="396">
        <v>3.42</v>
      </c>
      <c r="G89" s="140"/>
    </row>
    <row r="90" spans="2:7" s="130" customFormat="1" ht="14.4">
      <c r="B90" s="395">
        <v>0</v>
      </c>
      <c r="C90" s="154"/>
      <c r="D90" s="161" t="s">
        <v>500</v>
      </c>
      <c r="E90" s="154" t="s">
        <v>499</v>
      </c>
      <c r="F90" s="396">
        <f>F89*1.15</f>
        <v>3.9329999999999998</v>
      </c>
      <c r="G90" s="140"/>
    </row>
    <row r="91" spans="2:7" s="130" customFormat="1" ht="28.8">
      <c r="B91" s="395">
        <v>0</v>
      </c>
      <c r="C91" s="154"/>
      <c r="D91" s="161" t="s">
        <v>501</v>
      </c>
      <c r="E91" s="154" t="s">
        <v>36</v>
      </c>
      <c r="F91" s="396">
        <v>1</v>
      </c>
      <c r="G91" s="140"/>
    </row>
    <row r="92" spans="2:7" s="130" customFormat="1" ht="14.4">
      <c r="B92" s="395">
        <v>41</v>
      </c>
      <c r="C92" s="154"/>
      <c r="D92" s="161" t="s">
        <v>507</v>
      </c>
      <c r="E92" s="154" t="s">
        <v>489</v>
      </c>
      <c r="F92" s="396">
        <v>32</v>
      </c>
      <c r="G92" s="140"/>
    </row>
    <row r="93" spans="2:7" s="130" customFormat="1" ht="14.4">
      <c r="B93" s="395">
        <v>42</v>
      </c>
      <c r="C93" s="154"/>
      <c r="D93" s="161" t="s">
        <v>503</v>
      </c>
      <c r="E93" s="154" t="s">
        <v>382</v>
      </c>
      <c r="F93" s="396">
        <v>17.600000000000001</v>
      </c>
      <c r="G93" s="140"/>
    </row>
    <row r="94" spans="2:7" s="130" customFormat="1" ht="14.4">
      <c r="B94" s="395">
        <v>0</v>
      </c>
      <c r="C94" s="154"/>
      <c r="D94" s="161" t="s">
        <v>504</v>
      </c>
      <c r="E94" s="154" t="s">
        <v>382</v>
      </c>
      <c r="F94" s="396">
        <f>F93*1.05</f>
        <v>18.480000000000004</v>
      </c>
      <c r="G94" s="140"/>
    </row>
    <row r="95" spans="2:7" s="130" customFormat="1" ht="14.4">
      <c r="B95" s="395">
        <v>0</v>
      </c>
      <c r="C95" s="154"/>
      <c r="D95" s="161" t="s">
        <v>495</v>
      </c>
      <c r="E95" s="154" t="s">
        <v>496</v>
      </c>
      <c r="F95" s="396">
        <f>F93*0.25</f>
        <v>4.4000000000000004</v>
      </c>
      <c r="G95" s="140"/>
    </row>
    <row r="96" spans="2:7" s="130" customFormat="1" ht="14.4">
      <c r="B96" s="395">
        <v>43</v>
      </c>
      <c r="C96" s="154"/>
      <c r="D96" s="161" t="s">
        <v>505</v>
      </c>
      <c r="E96" s="154" t="s">
        <v>182</v>
      </c>
      <c r="F96" s="396">
        <v>1.84</v>
      </c>
      <c r="G96" s="140"/>
    </row>
    <row r="97" spans="2:7" s="130" customFormat="1" ht="14.4">
      <c r="B97" s="395">
        <v>0</v>
      </c>
      <c r="C97" s="154"/>
      <c r="D97" s="160" t="s">
        <v>894</v>
      </c>
      <c r="E97" s="154"/>
      <c r="F97" s="396"/>
      <c r="G97" s="140"/>
    </row>
    <row r="98" spans="2:7" s="130" customFormat="1" ht="14.4">
      <c r="B98" s="395">
        <v>44</v>
      </c>
      <c r="C98" s="154"/>
      <c r="D98" s="161" t="s">
        <v>492</v>
      </c>
      <c r="E98" s="154" t="s">
        <v>382</v>
      </c>
      <c r="F98" s="397">
        <v>8.2799999999999994</v>
      </c>
      <c r="G98" s="140"/>
    </row>
    <row r="99" spans="2:7" s="130" customFormat="1" ht="14.4">
      <c r="B99" s="395">
        <v>45</v>
      </c>
      <c r="C99" s="154"/>
      <c r="D99" s="161" t="s">
        <v>493</v>
      </c>
      <c r="E99" s="154" t="s">
        <v>382</v>
      </c>
      <c r="F99" s="397">
        <v>2.0699999999999998</v>
      </c>
      <c r="G99" s="140"/>
    </row>
    <row r="100" spans="2:7" s="130" customFormat="1" ht="14.4">
      <c r="B100" s="395">
        <v>0</v>
      </c>
      <c r="C100" s="154"/>
      <c r="D100" s="161" t="s">
        <v>494</v>
      </c>
      <c r="E100" s="154" t="s">
        <v>382</v>
      </c>
      <c r="F100" s="397">
        <f>F99*1.05</f>
        <v>2.1734999999999998</v>
      </c>
      <c r="G100" s="140"/>
    </row>
    <row r="101" spans="2:7" s="130" customFormat="1" ht="14.4">
      <c r="B101" s="395">
        <v>0</v>
      </c>
      <c r="C101" s="154"/>
      <c r="D101" s="161" t="s">
        <v>495</v>
      </c>
      <c r="E101" s="154" t="s">
        <v>496</v>
      </c>
      <c r="F101" s="397">
        <f>F99*0.25</f>
        <v>0.51749999999999996</v>
      </c>
      <c r="G101" s="140"/>
    </row>
    <row r="102" spans="2:7" s="130" customFormat="1" ht="28.8">
      <c r="B102" s="395">
        <v>46</v>
      </c>
      <c r="C102" s="154"/>
      <c r="D102" s="161" t="s">
        <v>497</v>
      </c>
      <c r="E102" s="154" t="s">
        <v>182</v>
      </c>
      <c r="F102" s="397">
        <v>285.60000000000002</v>
      </c>
      <c r="G102" s="140"/>
    </row>
    <row r="103" spans="2:7" s="130" customFormat="1" ht="28.8">
      <c r="B103" s="395">
        <v>47</v>
      </c>
      <c r="C103" s="154"/>
      <c r="D103" s="161" t="s">
        <v>498</v>
      </c>
      <c r="E103" s="154" t="s">
        <v>499</v>
      </c>
      <c r="F103" s="397">
        <v>4.49</v>
      </c>
      <c r="G103" s="140"/>
    </row>
    <row r="104" spans="2:7" s="130" customFormat="1" ht="14.4">
      <c r="B104" s="395">
        <v>0</v>
      </c>
      <c r="C104" s="154"/>
      <c r="D104" s="161" t="s">
        <v>500</v>
      </c>
      <c r="E104" s="154" t="s">
        <v>499</v>
      </c>
      <c r="F104" s="397">
        <f>F103*1.15</f>
        <v>5.1635</v>
      </c>
      <c r="G104" s="140"/>
    </row>
    <row r="105" spans="2:7" s="130" customFormat="1" ht="28.8">
      <c r="B105" s="395">
        <v>0</v>
      </c>
      <c r="C105" s="154"/>
      <c r="D105" s="161" t="s">
        <v>501</v>
      </c>
      <c r="E105" s="154" t="s">
        <v>36</v>
      </c>
      <c r="F105" s="397">
        <v>1</v>
      </c>
      <c r="G105" s="140"/>
    </row>
    <row r="106" spans="2:7" s="130" customFormat="1" ht="14.4">
      <c r="B106" s="395">
        <v>48</v>
      </c>
      <c r="C106" s="154"/>
      <c r="D106" s="161" t="s">
        <v>503</v>
      </c>
      <c r="E106" s="154" t="s">
        <v>382</v>
      </c>
      <c r="F106" s="397">
        <v>41.4</v>
      </c>
      <c r="G106" s="140"/>
    </row>
    <row r="107" spans="2:7" s="130" customFormat="1" ht="14.4">
      <c r="B107" s="395">
        <v>0</v>
      </c>
      <c r="C107" s="154"/>
      <c r="D107" s="161" t="s">
        <v>504</v>
      </c>
      <c r="E107" s="154" t="s">
        <v>382</v>
      </c>
      <c r="F107" s="397">
        <f>F106*1.05</f>
        <v>43.47</v>
      </c>
      <c r="G107" s="140"/>
    </row>
    <row r="108" spans="2:7" s="130" customFormat="1" ht="14.4">
      <c r="B108" s="395">
        <v>0</v>
      </c>
      <c r="C108" s="154"/>
      <c r="D108" s="161" t="s">
        <v>495</v>
      </c>
      <c r="E108" s="154" t="s">
        <v>496</v>
      </c>
      <c r="F108" s="397">
        <f>F106*0.25</f>
        <v>10.35</v>
      </c>
      <c r="G108" s="140"/>
    </row>
    <row r="109" spans="2:7" s="130" customFormat="1" ht="14.4">
      <c r="B109" s="395">
        <v>49</v>
      </c>
      <c r="C109" s="154"/>
      <c r="D109" s="161" t="s">
        <v>505</v>
      </c>
      <c r="E109" s="154" t="s">
        <v>182</v>
      </c>
      <c r="F109" s="397">
        <v>20.7</v>
      </c>
      <c r="G109" s="140"/>
    </row>
    <row r="110" spans="2:7" s="130" customFormat="1" ht="14.4">
      <c r="B110" s="395">
        <v>0</v>
      </c>
      <c r="C110" s="154"/>
      <c r="D110" s="155" t="s">
        <v>512</v>
      </c>
      <c r="E110" s="154"/>
      <c r="F110" s="397"/>
      <c r="G110" s="140"/>
    </row>
    <row r="111" spans="2:7" s="130" customFormat="1" ht="14.4">
      <c r="B111" s="395">
        <v>50</v>
      </c>
      <c r="C111" s="154"/>
      <c r="D111" s="161" t="s">
        <v>492</v>
      </c>
      <c r="E111" s="154" t="s">
        <v>382</v>
      </c>
      <c r="F111" s="396">
        <v>6</v>
      </c>
      <c r="G111" s="140"/>
    </row>
    <row r="112" spans="2:7" s="130" customFormat="1" ht="14.4">
      <c r="B112" s="395">
        <v>51</v>
      </c>
      <c r="C112" s="154"/>
      <c r="D112" s="161" t="s">
        <v>493</v>
      </c>
      <c r="E112" s="154" t="s">
        <v>382</v>
      </c>
      <c r="F112" s="396">
        <v>3</v>
      </c>
      <c r="G112" s="140"/>
    </row>
    <row r="113" spans="2:7" s="130" customFormat="1" ht="14.4">
      <c r="B113" s="395">
        <v>0</v>
      </c>
      <c r="C113" s="154"/>
      <c r="D113" s="161" t="s">
        <v>494</v>
      </c>
      <c r="E113" s="154" t="s">
        <v>382</v>
      </c>
      <c r="F113" s="396">
        <f>F112*1.05</f>
        <v>3.1500000000000004</v>
      </c>
      <c r="G113" s="140"/>
    </row>
    <row r="114" spans="2:7" s="130" customFormat="1" ht="14.4">
      <c r="B114" s="395">
        <v>0</v>
      </c>
      <c r="C114" s="154"/>
      <c r="D114" s="161" t="s">
        <v>495</v>
      </c>
      <c r="E114" s="154" t="s">
        <v>496</v>
      </c>
      <c r="F114" s="396">
        <f>F112*0.25</f>
        <v>0.75</v>
      </c>
      <c r="G114" s="140"/>
    </row>
    <row r="115" spans="2:7" s="130" customFormat="1" ht="28.8">
      <c r="B115" s="395">
        <v>52</v>
      </c>
      <c r="C115" s="154"/>
      <c r="D115" s="161" t="s">
        <v>497</v>
      </c>
      <c r="E115" s="154" t="s">
        <v>182</v>
      </c>
      <c r="F115" s="396">
        <v>624</v>
      </c>
      <c r="G115" s="140"/>
    </row>
    <row r="116" spans="2:7" s="130" customFormat="1" ht="28.8">
      <c r="B116" s="395">
        <v>53</v>
      </c>
      <c r="C116" s="154"/>
      <c r="D116" s="161" t="s">
        <v>498</v>
      </c>
      <c r="E116" s="154" t="s">
        <v>499</v>
      </c>
      <c r="F116" s="396">
        <f>7.31</f>
        <v>7.31</v>
      </c>
      <c r="G116" s="140"/>
    </row>
    <row r="117" spans="2:7" s="130" customFormat="1" ht="14.4">
      <c r="B117" s="395">
        <v>0</v>
      </c>
      <c r="C117" s="154"/>
      <c r="D117" s="161" t="s">
        <v>500</v>
      </c>
      <c r="E117" s="154" t="s">
        <v>499</v>
      </c>
      <c r="F117" s="396">
        <f>F116*1.15</f>
        <v>8.4064999999999994</v>
      </c>
      <c r="G117" s="140"/>
    </row>
    <row r="118" spans="2:7" s="130" customFormat="1" ht="28.8">
      <c r="B118" s="395">
        <v>0</v>
      </c>
      <c r="C118" s="154"/>
      <c r="D118" s="161" t="s">
        <v>501</v>
      </c>
      <c r="E118" s="154" t="s">
        <v>36</v>
      </c>
      <c r="F118" s="396">
        <v>1</v>
      </c>
      <c r="G118" s="140"/>
    </row>
    <row r="119" spans="2:7" s="130" customFormat="1" ht="14.4">
      <c r="B119" s="395">
        <v>54</v>
      </c>
      <c r="C119" s="154"/>
      <c r="D119" s="161" t="s">
        <v>513</v>
      </c>
      <c r="E119" s="154" t="s">
        <v>382</v>
      </c>
      <c r="F119" s="396">
        <v>78</v>
      </c>
      <c r="G119" s="140"/>
    </row>
    <row r="120" spans="2:7" s="130" customFormat="1" ht="14.4">
      <c r="B120" s="395">
        <v>0</v>
      </c>
      <c r="C120" s="154"/>
      <c r="D120" s="161" t="s">
        <v>504</v>
      </c>
      <c r="E120" s="154" t="s">
        <v>382</v>
      </c>
      <c r="F120" s="396">
        <f>F119*1.05</f>
        <v>81.900000000000006</v>
      </c>
      <c r="G120" s="140"/>
    </row>
    <row r="121" spans="2:7" s="130" customFormat="1" ht="14.4">
      <c r="B121" s="395">
        <v>0</v>
      </c>
      <c r="C121" s="154"/>
      <c r="D121" s="161" t="s">
        <v>495</v>
      </c>
      <c r="E121" s="154" t="s">
        <v>496</v>
      </c>
      <c r="F121" s="396">
        <f>F119*0.25</f>
        <v>19.5</v>
      </c>
      <c r="G121" s="140"/>
    </row>
    <row r="122" spans="2:7" s="130" customFormat="1" ht="14.4">
      <c r="B122" s="395">
        <v>0</v>
      </c>
      <c r="C122" s="154"/>
      <c r="D122" s="160" t="s">
        <v>895</v>
      </c>
      <c r="E122" s="154"/>
      <c r="F122" s="396"/>
      <c r="G122" s="140"/>
    </row>
    <row r="123" spans="2:7" s="130" customFormat="1" ht="28.8">
      <c r="B123" s="395">
        <v>55</v>
      </c>
      <c r="C123" s="154"/>
      <c r="D123" s="161" t="s">
        <v>497</v>
      </c>
      <c r="E123" s="154" t="s">
        <v>182</v>
      </c>
      <c r="F123" s="396">
        <v>32</v>
      </c>
      <c r="G123" s="140"/>
    </row>
    <row r="124" spans="2:7" s="130" customFormat="1" ht="28.8">
      <c r="B124" s="395">
        <v>56</v>
      </c>
      <c r="C124" s="154"/>
      <c r="D124" s="161" t="s">
        <v>498</v>
      </c>
      <c r="E124" s="154" t="s">
        <v>499</v>
      </c>
      <c r="F124" s="396">
        <v>0.41</v>
      </c>
      <c r="G124" s="140"/>
    </row>
    <row r="125" spans="2:7" s="130" customFormat="1" ht="14.4">
      <c r="B125" s="395">
        <v>0</v>
      </c>
      <c r="C125" s="154"/>
      <c r="D125" s="161" t="s">
        <v>500</v>
      </c>
      <c r="E125" s="154" t="s">
        <v>499</v>
      </c>
      <c r="F125" s="396">
        <f>F124*1.15</f>
        <v>0.47149999999999992</v>
      </c>
      <c r="G125" s="140"/>
    </row>
    <row r="126" spans="2:7" s="130" customFormat="1" ht="28.8">
      <c r="B126" s="395">
        <v>0</v>
      </c>
      <c r="C126" s="154"/>
      <c r="D126" s="161" t="s">
        <v>501</v>
      </c>
      <c r="E126" s="154" t="s">
        <v>36</v>
      </c>
      <c r="F126" s="396">
        <v>1</v>
      </c>
      <c r="G126" s="140"/>
    </row>
    <row r="127" spans="2:7" s="130" customFormat="1" ht="14.4">
      <c r="B127" s="395">
        <v>57</v>
      </c>
      <c r="C127" s="154"/>
      <c r="D127" s="161" t="s">
        <v>870</v>
      </c>
      <c r="E127" s="154" t="s">
        <v>382</v>
      </c>
      <c r="F127" s="396">
        <v>4.0999999999999996</v>
      </c>
      <c r="G127" s="140"/>
    </row>
    <row r="128" spans="2:7" s="130" customFormat="1" ht="14.4">
      <c r="B128" s="395">
        <v>0</v>
      </c>
      <c r="C128" s="154"/>
      <c r="D128" s="161" t="s">
        <v>523</v>
      </c>
      <c r="E128" s="154" t="s">
        <v>382</v>
      </c>
      <c r="F128" s="396">
        <f>F127*1.05</f>
        <v>4.3049999999999997</v>
      </c>
      <c r="G128" s="140"/>
    </row>
    <row r="129" spans="2:8" s="130" customFormat="1" ht="14.4">
      <c r="B129" s="395">
        <v>0</v>
      </c>
      <c r="C129" s="154"/>
      <c r="D129" s="161" t="s">
        <v>495</v>
      </c>
      <c r="E129" s="154" t="s">
        <v>496</v>
      </c>
      <c r="F129" s="396">
        <f>F127*0.25</f>
        <v>1.0249999999999999</v>
      </c>
      <c r="G129" s="140"/>
    </row>
    <row r="130" spans="2:8" s="142" customFormat="1">
      <c r="B130" s="134"/>
      <c r="C130" s="135"/>
      <c r="D130" s="128"/>
      <c r="E130" s="129"/>
      <c r="F130" s="398"/>
      <c r="G130" s="141"/>
    </row>
    <row r="131" spans="2:8" s="130" customFormat="1">
      <c r="B131" s="131"/>
      <c r="C131" s="131"/>
      <c r="D131" s="132"/>
      <c r="E131" s="132" t="s">
        <v>5</v>
      </c>
      <c r="F131" s="132"/>
      <c r="G131" s="140"/>
    </row>
    <row r="133" spans="2:8" customFormat="1" ht="12.75" customHeight="1">
      <c r="C133" s="8" t="str">
        <f>'1,1'!C22</f>
        <v>Piezīmes:</v>
      </c>
    </row>
    <row r="134" spans="2:8" customFormat="1" ht="45" customHeight="1">
      <c r="B134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34" s="765"/>
      <c r="D134" s="765"/>
      <c r="E134" s="765"/>
      <c r="F134" s="765"/>
      <c r="G134" s="765"/>
      <c r="H134" s="765"/>
    </row>
  </sheetData>
  <mergeCells count="11">
    <mergeCell ref="B134:H134"/>
    <mergeCell ref="D3:H3"/>
    <mergeCell ref="D4:H4"/>
    <mergeCell ref="B1:D1"/>
    <mergeCell ref="B2:H2"/>
    <mergeCell ref="D5:H5"/>
    <mergeCell ref="B7:B8"/>
    <mergeCell ref="C7:C8"/>
    <mergeCell ref="D7:D8"/>
    <mergeCell ref="E7:E8"/>
    <mergeCell ref="F7:F8"/>
  </mergeCells>
  <conditionalFormatting sqref="F20:F22">
    <cfRule type="expression" dxfId="1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A1:J120"/>
  <sheetViews>
    <sheetView showZeros="0" view="pageBreakPreview" topLeftCell="A106" zoomScale="80" zoomScaleNormal="100" zoomScaleSheetLayoutView="80" workbookViewId="0">
      <selection activeCell="F15" sqref="F15:F16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1:8" s="3" customFormat="1">
      <c r="B1" s="766" t="s">
        <v>12</v>
      </c>
      <c r="C1" s="766"/>
      <c r="D1" s="766"/>
      <c r="E1" s="3" t="str">
        <f ca="1">MID(CELL("filename",B1), FIND("]", CELL("filename",B1))+ 1, 255)</f>
        <v>1,3</v>
      </c>
    </row>
    <row r="2" spans="1:8" s="3" customFormat="1">
      <c r="B2" s="767" t="str">
        <f>D9</f>
        <v>Sienas, nesošās konstrukcijas</v>
      </c>
      <c r="C2" s="767"/>
      <c r="D2" s="767"/>
      <c r="E2" s="767"/>
      <c r="F2" s="767"/>
      <c r="G2" s="767"/>
      <c r="H2" s="767"/>
    </row>
    <row r="3" spans="1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1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1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1:8" ht="15">
      <c r="B6" s="5"/>
      <c r="C6" s="5"/>
    </row>
    <row r="7" spans="1:8" ht="14.25" customHeight="1">
      <c r="A7" s="130"/>
      <c r="B7" s="775" t="s">
        <v>4</v>
      </c>
      <c r="C7" s="776"/>
      <c r="D7" s="778" t="s">
        <v>6</v>
      </c>
      <c r="E7" s="779" t="s">
        <v>7</v>
      </c>
      <c r="F7" s="775" t="s">
        <v>8</v>
      </c>
    </row>
    <row r="8" spans="1:8" ht="59.25" customHeight="1">
      <c r="A8" s="130"/>
      <c r="B8" s="775"/>
      <c r="C8" s="777"/>
      <c r="D8" s="778"/>
      <c r="E8" s="779"/>
      <c r="F8" s="775"/>
    </row>
    <row r="9" spans="1:8" ht="15.6">
      <c r="A9" s="130"/>
      <c r="B9" s="183"/>
      <c r="C9" s="40">
        <v>0</v>
      </c>
      <c r="D9" s="32" t="s">
        <v>585</v>
      </c>
      <c r="E9" s="33"/>
      <c r="F9" s="119"/>
    </row>
    <row r="10" spans="1:8" ht="14.4">
      <c r="A10" s="130"/>
      <c r="B10" s="395">
        <v>0</v>
      </c>
      <c r="C10" s="154"/>
      <c r="D10" s="155" t="s">
        <v>515</v>
      </c>
      <c r="E10" s="154"/>
      <c r="F10" s="396"/>
    </row>
    <row r="11" spans="1:8" ht="28.8">
      <c r="A11" s="130"/>
      <c r="B11" s="395">
        <v>1</v>
      </c>
      <c r="C11" s="154"/>
      <c r="D11" s="161" t="s">
        <v>516</v>
      </c>
      <c r="E11" s="154" t="s">
        <v>499</v>
      </c>
      <c r="F11" s="397">
        <v>15.57</v>
      </c>
    </row>
    <row r="12" spans="1:8" ht="28.8">
      <c r="A12" s="130"/>
      <c r="B12" s="395">
        <v>0</v>
      </c>
      <c r="C12" s="154"/>
      <c r="D12" s="161" t="s">
        <v>517</v>
      </c>
      <c r="E12" s="154" t="s">
        <v>499</v>
      </c>
      <c r="F12" s="397">
        <f>F11*1.1</f>
        <v>17.127000000000002</v>
      </c>
    </row>
    <row r="13" spans="1:8" ht="28.8">
      <c r="A13" s="130"/>
      <c r="B13" s="395">
        <v>0</v>
      </c>
      <c r="C13" s="154"/>
      <c r="D13" s="161" t="s">
        <v>518</v>
      </c>
      <c r="E13" s="154" t="s">
        <v>36</v>
      </c>
      <c r="F13" s="397">
        <v>1</v>
      </c>
    </row>
    <row r="14" spans="1:8" ht="14.4">
      <c r="A14" s="130"/>
      <c r="B14" s="395">
        <v>0</v>
      </c>
      <c r="C14" s="156"/>
      <c r="D14" s="184" t="s">
        <v>1461</v>
      </c>
      <c r="E14" s="156" t="s">
        <v>22</v>
      </c>
      <c r="F14" s="397">
        <v>62</v>
      </c>
    </row>
    <row r="15" spans="1:8" ht="26.4">
      <c r="A15" s="130"/>
      <c r="B15" s="162">
        <v>2</v>
      </c>
      <c r="C15" s="186"/>
      <c r="D15" s="171" t="s">
        <v>899</v>
      </c>
      <c r="E15" s="187" t="s">
        <v>16</v>
      </c>
      <c r="F15" s="428">
        <v>515</v>
      </c>
    </row>
    <row r="16" spans="1:8" ht="26.4">
      <c r="A16" s="130"/>
      <c r="B16" s="162">
        <v>3</v>
      </c>
      <c r="C16" s="186"/>
      <c r="D16" s="171" t="s">
        <v>900</v>
      </c>
      <c r="E16" s="187" t="s">
        <v>16</v>
      </c>
      <c r="F16" s="428">
        <v>145</v>
      </c>
    </row>
    <row r="17" spans="1:6" ht="14.4">
      <c r="A17" s="130"/>
      <c r="B17" s="395">
        <v>0</v>
      </c>
      <c r="C17" s="154"/>
      <c r="D17" s="155" t="s">
        <v>519</v>
      </c>
      <c r="E17" s="154"/>
      <c r="F17" s="396"/>
    </row>
    <row r="18" spans="1:6" ht="14.4">
      <c r="A18" s="130"/>
      <c r="B18" s="395">
        <v>4</v>
      </c>
      <c r="C18" s="154"/>
      <c r="D18" s="161" t="s">
        <v>520</v>
      </c>
      <c r="E18" s="154" t="s">
        <v>489</v>
      </c>
      <c r="F18" s="396">
        <v>3</v>
      </c>
    </row>
    <row r="19" spans="1:6" ht="28.8">
      <c r="A19" s="130"/>
      <c r="B19" s="395">
        <v>5</v>
      </c>
      <c r="C19" s="154"/>
      <c r="D19" s="161" t="s">
        <v>497</v>
      </c>
      <c r="E19" s="154" t="s">
        <v>182</v>
      </c>
      <c r="F19" s="396">
        <v>34.4</v>
      </c>
    </row>
    <row r="20" spans="1:6" ht="14.4">
      <c r="A20" s="130"/>
      <c r="B20" s="395">
        <v>6</v>
      </c>
      <c r="C20" s="154"/>
      <c r="D20" s="161" t="s">
        <v>521</v>
      </c>
      <c r="E20" s="154" t="s">
        <v>499</v>
      </c>
      <c r="F20" s="396">
        <v>0.67</v>
      </c>
    </row>
    <row r="21" spans="1:6" ht="14.4">
      <c r="A21" s="130"/>
      <c r="B21" s="395">
        <v>0</v>
      </c>
      <c r="C21" s="154"/>
      <c r="D21" s="161" t="s">
        <v>500</v>
      </c>
      <c r="E21" s="154" t="s">
        <v>499</v>
      </c>
      <c r="F21" s="396">
        <f>F20*1.15</f>
        <v>0.77049999999999996</v>
      </c>
    </row>
    <row r="22" spans="1:6" ht="28.8">
      <c r="A22" s="130"/>
      <c r="B22" s="395">
        <v>0</v>
      </c>
      <c r="C22" s="154"/>
      <c r="D22" s="161" t="s">
        <v>501</v>
      </c>
      <c r="E22" s="154" t="s">
        <v>36</v>
      </c>
      <c r="F22" s="396">
        <v>1</v>
      </c>
    </row>
    <row r="23" spans="1:6" ht="14.4">
      <c r="A23" s="130"/>
      <c r="B23" s="395">
        <v>7</v>
      </c>
      <c r="C23" s="154"/>
      <c r="D23" s="161" t="s">
        <v>522</v>
      </c>
      <c r="E23" s="154" t="s">
        <v>382</v>
      </c>
      <c r="F23" s="396">
        <v>4.3</v>
      </c>
    </row>
    <row r="24" spans="1:6" ht="14.4">
      <c r="A24" s="130"/>
      <c r="B24" s="395">
        <v>0</v>
      </c>
      <c r="C24" s="154"/>
      <c r="D24" s="161" t="s">
        <v>523</v>
      </c>
      <c r="E24" s="154" t="s">
        <v>382</v>
      </c>
      <c r="F24" s="396">
        <f>F23*1.05</f>
        <v>4.5149999999999997</v>
      </c>
    </row>
    <row r="25" spans="1:6" ht="14.4">
      <c r="A25" s="130"/>
      <c r="B25" s="395">
        <v>0</v>
      </c>
      <c r="C25" s="154"/>
      <c r="D25" s="161" t="s">
        <v>495</v>
      </c>
      <c r="E25" s="154" t="s">
        <v>496</v>
      </c>
      <c r="F25" s="396">
        <f>F23*0.25</f>
        <v>1.075</v>
      </c>
    </row>
    <row r="26" spans="1:6" ht="28.8">
      <c r="A26" s="130"/>
      <c r="B26" s="395">
        <v>0</v>
      </c>
      <c r="C26" s="154"/>
      <c r="D26" s="155" t="s">
        <v>524</v>
      </c>
      <c r="E26" s="154"/>
      <c r="F26" s="396"/>
    </row>
    <row r="27" spans="1:6" ht="28.8">
      <c r="A27" s="130"/>
      <c r="B27" s="395">
        <v>8</v>
      </c>
      <c r="C27" s="154"/>
      <c r="D27" s="161" t="s">
        <v>525</v>
      </c>
      <c r="E27" s="154" t="s">
        <v>489</v>
      </c>
      <c r="F27" s="396">
        <v>1</v>
      </c>
    </row>
    <row r="28" spans="1:6" ht="28.8">
      <c r="A28" s="130"/>
      <c r="B28" s="395">
        <v>9</v>
      </c>
      <c r="C28" s="154"/>
      <c r="D28" s="161" t="s">
        <v>526</v>
      </c>
      <c r="E28" s="154" t="s">
        <v>489</v>
      </c>
      <c r="F28" s="396">
        <v>1</v>
      </c>
    </row>
    <row r="29" spans="1:6" ht="28.8">
      <c r="A29" s="130"/>
      <c r="B29" s="395">
        <v>10</v>
      </c>
      <c r="C29" s="154"/>
      <c r="D29" s="161" t="s">
        <v>527</v>
      </c>
      <c r="E29" s="154" t="s">
        <v>489</v>
      </c>
      <c r="F29" s="396">
        <v>1</v>
      </c>
    </row>
    <row r="30" spans="1:6" ht="28.8">
      <c r="A30" s="130"/>
      <c r="B30" s="395">
        <v>11</v>
      </c>
      <c r="C30" s="154"/>
      <c r="D30" s="161" t="s">
        <v>528</v>
      </c>
      <c r="E30" s="154" t="s">
        <v>489</v>
      </c>
      <c r="F30" s="397">
        <v>4</v>
      </c>
    </row>
    <row r="31" spans="1:6" ht="28.8">
      <c r="A31" s="130"/>
      <c r="B31" s="395">
        <v>12</v>
      </c>
      <c r="C31" s="154"/>
      <c r="D31" s="161" t="s">
        <v>529</v>
      </c>
      <c r="E31" s="154" t="s">
        <v>489</v>
      </c>
      <c r="F31" s="397">
        <v>2</v>
      </c>
    </row>
    <row r="32" spans="1:6" ht="28.8">
      <c r="A32" s="130"/>
      <c r="B32" s="395">
        <v>13</v>
      </c>
      <c r="C32" s="154"/>
      <c r="D32" s="161" t="s">
        <v>530</v>
      </c>
      <c r="E32" s="154" t="s">
        <v>489</v>
      </c>
      <c r="F32" s="397">
        <v>2</v>
      </c>
    </row>
    <row r="33" spans="1:7" ht="28.8">
      <c r="A33" s="130"/>
      <c r="B33" s="395">
        <v>14</v>
      </c>
      <c r="C33" s="154"/>
      <c r="D33" s="161" t="s">
        <v>531</v>
      </c>
      <c r="E33" s="154" t="s">
        <v>489</v>
      </c>
      <c r="F33" s="397">
        <v>4</v>
      </c>
    </row>
    <row r="34" spans="1:7" ht="28.8">
      <c r="A34" s="130"/>
      <c r="B34" s="395">
        <v>15</v>
      </c>
      <c r="C34" s="154"/>
      <c r="D34" s="161" t="s">
        <v>532</v>
      </c>
      <c r="E34" s="154" t="s">
        <v>489</v>
      </c>
      <c r="F34" s="397">
        <v>1</v>
      </c>
    </row>
    <row r="35" spans="1:7" ht="28.8">
      <c r="A35" s="130"/>
      <c r="B35" s="691" t="s">
        <v>1495</v>
      </c>
      <c r="C35" s="695"/>
      <c r="D35" s="826" t="s">
        <v>1496</v>
      </c>
      <c r="E35" s="827" t="s">
        <v>489</v>
      </c>
      <c r="F35" s="827">
        <v>1</v>
      </c>
      <c r="G35" s="140"/>
    </row>
    <row r="36" spans="1:7" ht="28.8">
      <c r="A36" s="130"/>
      <c r="B36" s="691" t="s">
        <v>1497</v>
      </c>
      <c r="C36" s="695"/>
      <c r="D36" s="826" t="s">
        <v>1498</v>
      </c>
      <c r="E36" s="827" t="s">
        <v>489</v>
      </c>
      <c r="F36" s="827">
        <v>1</v>
      </c>
      <c r="G36" s="140"/>
    </row>
    <row r="37" spans="1:7" ht="28.8">
      <c r="A37" s="130"/>
      <c r="B37" s="395">
        <v>16</v>
      </c>
      <c r="C37" s="154"/>
      <c r="D37" s="161" t="s">
        <v>533</v>
      </c>
      <c r="E37" s="154" t="s">
        <v>489</v>
      </c>
      <c r="F37" s="396">
        <v>1</v>
      </c>
    </row>
    <row r="38" spans="1:7" ht="28.8">
      <c r="A38" s="130"/>
      <c r="B38" s="395">
        <v>17</v>
      </c>
      <c r="C38" s="154"/>
      <c r="D38" s="161" t="s">
        <v>534</v>
      </c>
      <c r="E38" s="154" t="s">
        <v>489</v>
      </c>
      <c r="F38" s="396">
        <v>1</v>
      </c>
    </row>
    <row r="39" spans="1:7" ht="28.8">
      <c r="A39" s="130"/>
      <c r="B39" s="395">
        <v>18</v>
      </c>
      <c r="C39" s="154"/>
      <c r="D39" s="161" t="s">
        <v>535</v>
      </c>
      <c r="E39" s="154" t="s">
        <v>489</v>
      </c>
      <c r="F39" s="396">
        <v>1</v>
      </c>
    </row>
    <row r="40" spans="1:7" ht="28.8">
      <c r="A40" s="130"/>
      <c r="B40" s="395">
        <v>19</v>
      </c>
      <c r="C40" s="154"/>
      <c r="D40" s="161" t="s">
        <v>536</v>
      </c>
      <c r="E40" s="154" t="s">
        <v>489</v>
      </c>
      <c r="F40" s="396">
        <v>1</v>
      </c>
    </row>
    <row r="41" spans="1:7" ht="28.8">
      <c r="A41" s="130"/>
      <c r="B41" s="395">
        <v>20</v>
      </c>
      <c r="C41" s="154"/>
      <c r="D41" s="161" t="s">
        <v>537</v>
      </c>
      <c r="E41" s="154" t="s">
        <v>489</v>
      </c>
      <c r="F41" s="396">
        <v>1</v>
      </c>
    </row>
    <row r="42" spans="1:7" ht="28.8">
      <c r="A42" s="130"/>
      <c r="B42" s="395">
        <v>21</v>
      </c>
      <c r="C42" s="154"/>
      <c r="D42" s="161" t="s">
        <v>538</v>
      </c>
      <c r="E42" s="154" t="s">
        <v>489</v>
      </c>
      <c r="F42" s="396">
        <v>1</v>
      </c>
    </row>
    <row r="43" spans="1:7" ht="28.8">
      <c r="A43" s="130"/>
      <c r="B43" s="395">
        <v>22</v>
      </c>
      <c r="C43" s="154"/>
      <c r="D43" s="161" t="s">
        <v>539</v>
      </c>
      <c r="E43" s="154" t="s">
        <v>489</v>
      </c>
      <c r="F43" s="396">
        <v>1</v>
      </c>
    </row>
    <row r="44" spans="1:7" ht="28.8">
      <c r="A44" s="130"/>
      <c r="B44" s="395">
        <v>23</v>
      </c>
      <c r="C44" s="154"/>
      <c r="D44" s="161" t="s">
        <v>540</v>
      </c>
      <c r="E44" s="154" t="s">
        <v>489</v>
      </c>
      <c r="F44" s="396">
        <v>1</v>
      </c>
    </row>
    <row r="45" spans="1:7" ht="28.8">
      <c r="A45" s="130"/>
      <c r="B45" s="395">
        <v>24</v>
      </c>
      <c r="C45" s="154"/>
      <c r="D45" s="161" t="s">
        <v>541</v>
      </c>
      <c r="E45" s="154" t="s">
        <v>489</v>
      </c>
      <c r="F45" s="396">
        <v>1</v>
      </c>
    </row>
    <row r="46" spans="1:7" ht="28.8">
      <c r="A46" s="130"/>
      <c r="B46" s="395">
        <v>25</v>
      </c>
      <c r="C46" s="154"/>
      <c r="D46" s="161" t="s">
        <v>542</v>
      </c>
      <c r="E46" s="154" t="s">
        <v>489</v>
      </c>
      <c r="F46" s="396">
        <v>1</v>
      </c>
    </row>
    <row r="47" spans="1:7" ht="28.8">
      <c r="A47" s="130"/>
      <c r="B47" s="395">
        <v>26</v>
      </c>
      <c r="C47" s="154"/>
      <c r="D47" s="161" t="s">
        <v>543</v>
      </c>
      <c r="E47" s="154" t="s">
        <v>489</v>
      </c>
      <c r="F47" s="396">
        <v>1</v>
      </c>
    </row>
    <row r="48" spans="1:7" ht="28.8">
      <c r="A48" s="130"/>
      <c r="B48" s="395">
        <v>27</v>
      </c>
      <c r="C48" s="154"/>
      <c r="D48" s="161" t="s">
        <v>544</v>
      </c>
      <c r="E48" s="154" t="s">
        <v>489</v>
      </c>
      <c r="F48" s="690">
        <v>1</v>
      </c>
    </row>
    <row r="49" spans="1:6" ht="28.8">
      <c r="A49" s="130"/>
      <c r="B49" s="395">
        <v>28</v>
      </c>
      <c r="C49" s="154"/>
      <c r="D49" s="161" t="s">
        <v>545</v>
      </c>
      <c r="E49" s="154" t="s">
        <v>489</v>
      </c>
      <c r="F49" s="396">
        <v>1</v>
      </c>
    </row>
    <row r="50" spans="1:6" ht="28.8">
      <c r="A50" s="130"/>
      <c r="B50" s="395">
        <v>29</v>
      </c>
      <c r="C50" s="154"/>
      <c r="D50" s="161" t="s">
        <v>546</v>
      </c>
      <c r="E50" s="154" t="s">
        <v>489</v>
      </c>
      <c r="F50" s="396">
        <v>1</v>
      </c>
    </row>
    <row r="51" spans="1:6" ht="28.8">
      <c r="A51" s="130"/>
      <c r="B51" s="395">
        <v>30</v>
      </c>
      <c r="C51" s="154"/>
      <c r="D51" s="161" t="s">
        <v>547</v>
      </c>
      <c r="E51" s="154" t="s">
        <v>489</v>
      </c>
      <c r="F51" s="396">
        <v>1</v>
      </c>
    </row>
    <row r="52" spans="1:6" ht="28.8">
      <c r="A52" s="130"/>
      <c r="B52" s="395">
        <v>31</v>
      </c>
      <c r="C52" s="154"/>
      <c r="D52" s="161" t="s">
        <v>901</v>
      </c>
      <c r="E52" s="154" t="s">
        <v>489</v>
      </c>
      <c r="F52" s="396">
        <v>1</v>
      </c>
    </row>
    <row r="53" spans="1:6" ht="28.8">
      <c r="A53" s="130"/>
      <c r="B53" s="395">
        <v>32</v>
      </c>
      <c r="C53" s="154"/>
      <c r="D53" s="161" t="s">
        <v>548</v>
      </c>
      <c r="E53" s="154" t="s">
        <v>489</v>
      </c>
      <c r="F53" s="396">
        <v>1</v>
      </c>
    </row>
    <row r="54" spans="1:6" ht="28.8">
      <c r="A54" s="130"/>
      <c r="B54" s="395">
        <v>33</v>
      </c>
      <c r="C54" s="154"/>
      <c r="D54" s="161" t="s">
        <v>549</v>
      </c>
      <c r="E54" s="154" t="s">
        <v>489</v>
      </c>
      <c r="F54" s="396">
        <v>1</v>
      </c>
    </row>
    <row r="55" spans="1:6" ht="28.8">
      <c r="A55" s="130"/>
      <c r="B55" s="395">
        <v>34</v>
      </c>
      <c r="C55" s="154"/>
      <c r="D55" s="161" t="s">
        <v>550</v>
      </c>
      <c r="E55" s="154" t="s">
        <v>489</v>
      </c>
      <c r="F55" s="396">
        <v>5</v>
      </c>
    </row>
    <row r="56" spans="1:6" ht="28.8">
      <c r="A56" s="130"/>
      <c r="B56" s="395">
        <v>35</v>
      </c>
      <c r="C56" s="154"/>
      <c r="D56" s="161" t="s">
        <v>551</v>
      </c>
      <c r="E56" s="154" t="s">
        <v>489</v>
      </c>
      <c r="F56" s="396">
        <v>1</v>
      </c>
    </row>
    <row r="57" spans="1:6" ht="28.8">
      <c r="A57" s="130"/>
      <c r="B57" s="395">
        <v>36</v>
      </c>
      <c r="C57" s="154"/>
      <c r="D57" s="161" t="s">
        <v>552</v>
      </c>
      <c r="E57" s="154" t="s">
        <v>489</v>
      </c>
      <c r="F57" s="396">
        <v>8</v>
      </c>
    </row>
    <row r="58" spans="1:6" ht="14.4">
      <c r="A58" s="130"/>
      <c r="B58" s="395">
        <v>0</v>
      </c>
      <c r="C58" s="154"/>
      <c r="D58" s="161"/>
      <c r="E58" s="154"/>
      <c r="F58" s="396"/>
    </row>
    <row r="59" spans="1:6" ht="14.4">
      <c r="A59" s="130"/>
      <c r="B59" s="395">
        <v>0</v>
      </c>
      <c r="C59" s="154"/>
      <c r="D59" s="155" t="s">
        <v>553</v>
      </c>
      <c r="E59" s="154"/>
      <c r="F59" s="396"/>
    </row>
    <row r="60" spans="1:6" ht="28.8">
      <c r="A60" s="130"/>
      <c r="B60" s="395">
        <v>37</v>
      </c>
      <c r="C60" s="154"/>
      <c r="D60" s="161" t="s">
        <v>554</v>
      </c>
      <c r="E60" s="154" t="s">
        <v>489</v>
      </c>
      <c r="F60" s="396">
        <v>2</v>
      </c>
    </row>
    <row r="61" spans="1:6" ht="28.8">
      <c r="A61" s="130"/>
      <c r="B61" s="395">
        <v>38</v>
      </c>
      <c r="C61" s="154"/>
      <c r="D61" s="161" t="s">
        <v>555</v>
      </c>
      <c r="E61" s="154" t="s">
        <v>489</v>
      </c>
      <c r="F61" s="396">
        <v>4</v>
      </c>
    </row>
    <row r="62" spans="1:6" ht="28.8">
      <c r="A62" s="130"/>
      <c r="B62" s="395">
        <v>39</v>
      </c>
      <c r="C62" s="154"/>
      <c r="D62" s="161" t="s">
        <v>556</v>
      </c>
      <c r="E62" s="154" t="s">
        <v>489</v>
      </c>
      <c r="F62" s="396">
        <v>1</v>
      </c>
    </row>
    <row r="63" spans="1:6" ht="28.8">
      <c r="A63" s="130"/>
      <c r="B63" s="395">
        <v>40</v>
      </c>
      <c r="C63" s="154"/>
      <c r="D63" s="161" t="s">
        <v>557</v>
      </c>
      <c r="E63" s="154" t="s">
        <v>489</v>
      </c>
      <c r="F63" s="396">
        <v>1</v>
      </c>
    </row>
    <row r="64" spans="1:6">
      <c r="A64" s="130"/>
      <c r="B64" s="157">
        <v>0</v>
      </c>
      <c r="C64" s="163"/>
      <c r="D64" s="164" t="s">
        <v>902</v>
      </c>
      <c r="E64" s="165"/>
      <c r="F64" s="117"/>
    </row>
    <row r="65" spans="1:6" ht="26.4">
      <c r="A65" s="130"/>
      <c r="B65" s="167">
        <v>41</v>
      </c>
      <c r="C65" s="168"/>
      <c r="D65" s="169" t="s">
        <v>558</v>
      </c>
      <c r="E65" s="170" t="s">
        <v>182</v>
      </c>
      <c r="F65" s="117">
        <v>2005</v>
      </c>
    </row>
    <row r="66" spans="1:6" ht="79.2">
      <c r="A66" s="130"/>
      <c r="B66" s="157">
        <v>42</v>
      </c>
      <c r="C66" s="168"/>
      <c r="D66" s="171" t="s">
        <v>1343</v>
      </c>
      <c r="E66" s="165" t="s">
        <v>182</v>
      </c>
      <c r="F66" s="117">
        <v>2005</v>
      </c>
    </row>
    <row r="67" spans="1:6" ht="39.6">
      <c r="A67" s="130"/>
      <c r="B67" s="172">
        <v>43</v>
      </c>
      <c r="C67" s="351"/>
      <c r="D67" s="173" t="s">
        <v>559</v>
      </c>
      <c r="E67" s="174" t="s">
        <v>182</v>
      </c>
      <c r="F67" s="118">
        <v>279</v>
      </c>
    </row>
    <row r="68" spans="1:6" ht="26.4">
      <c r="A68" s="130"/>
      <c r="B68" s="157">
        <v>44</v>
      </c>
      <c r="C68" s="177"/>
      <c r="D68" s="171" t="s">
        <v>560</v>
      </c>
      <c r="E68" s="165" t="s">
        <v>182</v>
      </c>
      <c r="F68" s="117">
        <v>279</v>
      </c>
    </row>
    <row r="69" spans="1:6">
      <c r="A69" s="130"/>
      <c r="B69" s="157">
        <v>0</v>
      </c>
      <c r="C69" s="177"/>
      <c r="D69" s="175" t="s">
        <v>561</v>
      </c>
      <c r="E69" s="165" t="s">
        <v>562</v>
      </c>
      <c r="F69" s="117">
        <f>0.07*F68</f>
        <v>19.53</v>
      </c>
    </row>
    <row r="70" spans="1:6">
      <c r="A70" s="130"/>
      <c r="B70" s="157">
        <v>0</v>
      </c>
      <c r="C70" s="177"/>
      <c r="D70" s="175" t="s">
        <v>563</v>
      </c>
      <c r="E70" s="165" t="s">
        <v>562</v>
      </c>
      <c r="F70" s="117">
        <f>0.15*F68</f>
        <v>41.85</v>
      </c>
    </row>
    <row r="71" spans="1:6">
      <c r="A71" s="130"/>
      <c r="B71" s="157">
        <v>0</v>
      </c>
      <c r="C71" s="177"/>
      <c r="D71" s="176" t="s">
        <v>564</v>
      </c>
      <c r="E71" s="165" t="s">
        <v>182</v>
      </c>
      <c r="F71" s="117">
        <f>1.1*F68</f>
        <v>306.90000000000003</v>
      </c>
    </row>
    <row r="72" spans="1:6">
      <c r="A72" s="130"/>
      <c r="B72" s="157">
        <v>0</v>
      </c>
      <c r="C72" s="177"/>
      <c r="D72" s="176" t="s">
        <v>564</v>
      </c>
      <c r="E72" s="165" t="s">
        <v>182</v>
      </c>
      <c r="F72" s="117">
        <f>F68*1.1</f>
        <v>306.90000000000003</v>
      </c>
    </row>
    <row r="73" spans="1:6">
      <c r="A73" s="130"/>
      <c r="B73" s="157">
        <v>0</v>
      </c>
      <c r="C73" s="163"/>
      <c r="D73" s="164" t="s">
        <v>565</v>
      </c>
      <c r="E73" s="165"/>
      <c r="F73" s="117"/>
    </row>
    <row r="74" spans="1:6" ht="26.4">
      <c r="A74" s="130"/>
      <c r="B74" s="167">
        <v>45</v>
      </c>
      <c r="C74" s="168"/>
      <c r="D74" s="169" t="s">
        <v>558</v>
      </c>
      <c r="E74" s="170" t="s">
        <v>182</v>
      </c>
      <c r="F74" s="117">
        <v>95</v>
      </c>
    </row>
    <row r="75" spans="1:6" ht="79.2">
      <c r="A75" s="130"/>
      <c r="B75" s="157">
        <v>46</v>
      </c>
      <c r="C75" s="168"/>
      <c r="D75" s="171" t="s">
        <v>1344</v>
      </c>
      <c r="E75" s="165" t="s">
        <v>182</v>
      </c>
      <c r="F75" s="117">
        <v>95</v>
      </c>
    </row>
    <row r="76" spans="1:6">
      <c r="A76" s="130"/>
      <c r="B76" s="157">
        <v>0</v>
      </c>
      <c r="C76" s="163"/>
      <c r="D76" s="164" t="s">
        <v>566</v>
      </c>
      <c r="E76" s="165"/>
      <c r="F76" s="117"/>
    </row>
    <row r="77" spans="1:6">
      <c r="A77" s="130"/>
      <c r="B77" s="157">
        <v>47</v>
      </c>
      <c r="C77" s="177"/>
      <c r="D77" s="178" t="s">
        <v>567</v>
      </c>
      <c r="E77" s="170" t="s">
        <v>382</v>
      </c>
      <c r="F77" s="117">
        <v>165.3</v>
      </c>
    </row>
    <row r="78" spans="1:6">
      <c r="A78" s="130"/>
      <c r="B78" s="157">
        <v>0</v>
      </c>
      <c r="C78" s="177"/>
      <c r="D78" s="179" t="s">
        <v>568</v>
      </c>
      <c r="E78" s="170" t="s">
        <v>382</v>
      </c>
      <c r="F78" s="117">
        <f>0.93*F77</f>
        <v>153.72900000000001</v>
      </c>
    </row>
    <row r="79" spans="1:6">
      <c r="A79" s="130"/>
      <c r="B79" s="157">
        <v>0</v>
      </c>
      <c r="C79" s="177"/>
      <c r="D79" s="179" t="s">
        <v>569</v>
      </c>
      <c r="E79" s="170" t="s">
        <v>382</v>
      </c>
      <c r="F79" s="117">
        <f>0.15*F77</f>
        <v>24.795000000000002</v>
      </c>
    </row>
    <row r="80" spans="1:6">
      <c r="A80" s="130"/>
      <c r="B80" s="157">
        <v>0</v>
      </c>
      <c r="C80" s="177"/>
      <c r="D80" s="179" t="s">
        <v>570</v>
      </c>
      <c r="E80" s="165" t="s">
        <v>16</v>
      </c>
      <c r="F80" s="117">
        <f>F77/0.3*2.2*2</f>
        <v>2424.4000000000005</v>
      </c>
    </row>
    <row r="81" spans="1:6">
      <c r="A81" s="130"/>
      <c r="B81" s="157">
        <v>0</v>
      </c>
      <c r="C81" s="163"/>
      <c r="D81" s="164" t="s">
        <v>571</v>
      </c>
      <c r="E81" s="165"/>
      <c r="F81" s="117"/>
    </row>
    <row r="82" spans="1:6">
      <c r="A82" s="130"/>
      <c r="B82" s="157">
        <v>48</v>
      </c>
      <c r="C82" s="177"/>
      <c r="D82" s="178" t="s">
        <v>572</v>
      </c>
      <c r="E82" s="170" t="s">
        <v>382</v>
      </c>
      <c r="F82" s="117">
        <v>121</v>
      </c>
    </row>
    <row r="83" spans="1:6">
      <c r="A83" s="130"/>
      <c r="B83" s="157">
        <v>0</v>
      </c>
      <c r="C83" s="177"/>
      <c r="D83" s="179" t="s">
        <v>573</v>
      </c>
      <c r="E83" s="170" t="s">
        <v>382</v>
      </c>
      <c r="F83" s="117">
        <f>0.93*F82</f>
        <v>112.53</v>
      </c>
    </row>
    <row r="84" spans="1:6">
      <c r="A84" s="130"/>
      <c r="B84" s="157">
        <v>0</v>
      </c>
      <c r="C84" s="177"/>
      <c r="D84" s="179" t="s">
        <v>569</v>
      </c>
      <c r="E84" s="170" t="s">
        <v>382</v>
      </c>
      <c r="F84" s="117">
        <f>0.15*F82</f>
        <v>18.149999999999999</v>
      </c>
    </row>
    <row r="85" spans="1:6">
      <c r="A85" s="130"/>
      <c r="B85" s="157">
        <v>0</v>
      </c>
      <c r="C85" s="177"/>
      <c r="D85" s="179" t="s">
        <v>570</v>
      </c>
      <c r="E85" s="165" t="s">
        <v>16</v>
      </c>
      <c r="F85" s="117">
        <f>F82/0.3*2.2*2</f>
        <v>1774.666666666667</v>
      </c>
    </row>
    <row r="86" spans="1:6">
      <c r="A86" s="130"/>
      <c r="B86" s="157">
        <v>0</v>
      </c>
      <c r="C86" s="163"/>
      <c r="D86" s="164" t="s">
        <v>574</v>
      </c>
      <c r="E86" s="165"/>
      <c r="F86" s="117"/>
    </row>
    <row r="87" spans="1:6" ht="39.6">
      <c r="A87" s="130"/>
      <c r="B87" s="172">
        <v>49</v>
      </c>
      <c r="C87" s="351"/>
      <c r="D87" s="173" t="s">
        <v>575</v>
      </c>
      <c r="E87" s="174" t="s">
        <v>182</v>
      </c>
      <c r="F87" s="118">
        <v>580</v>
      </c>
    </row>
    <row r="88" spans="1:6" ht="26.4">
      <c r="A88" s="130"/>
      <c r="B88" s="157">
        <v>50</v>
      </c>
      <c r="C88" s="177"/>
      <c r="D88" s="171" t="s">
        <v>1349</v>
      </c>
      <c r="E88" s="165" t="s">
        <v>182</v>
      </c>
      <c r="F88" s="117">
        <f>F87</f>
        <v>580</v>
      </c>
    </row>
    <row r="89" spans="1:6">
      <c r="A89" s="130"/>
      <c r="B89" s="157">
        <v>0</v>
      </c>
      <c r="C89" s="177"/>
      <c r="D89" s="176" t="s">
        <v>1347</v>
      </c>
      <c r="E89" s="165" t="s">
        <v>182</v>
      </c>
      <c r="F89" s="117">
        <f>1.05*F88</f>
        <v>609</v>
      </c>
    </row>
    <row r="90" spans="1:6">
      <c r="A90" s="130"/>
      <c r="B90" s="157">
        <v>51</v>
      </c>
      <c r="C90" s="177"/>
      <c r="D90" s="169" t="s">
        <v>576</v>
      </c>
      <c r="E90" s="165" t="s">
        <v>182</v>
      </c>
      <c r="F90" s="117">
        <f>F87*2</f>
        <v>1160</v>
      </c>
    </row>
    <row r="91" spans="1:6">
      <c r="A91" s="130"/>
      <c r="B91" s="157">
        <v>0</v>
      </c>
      <c r="C91" s="177"/>
      <c r="D91" s="175" t="s">
        <v>561</v>
      </c>
      <c r="E91" s="165" t="s">
        <v>562</v>
      </c>
      <c r="F91" s="117">
        <f>0.07*F90</f>
        <v>81.2</v>
      </c>
    </row>
    <row r="92" spans="1:6">
      <c r="A92" s="130"/>
      <c r="B92" s="157">
        <v>0</v>
      </c>
      <c r="C92" s="177"/>
      <c r="D92" s="175" t="s">
        <v>563</v>
      </c>
      <c r="E92" s="165" t="s">
        <v>562</v>
      </c>
      <c r="F92" s="117">
        <f>0.15*F90</f>
        <v>174</v>
      </c>
    </row>
    <row r="93" spans="1:6">
      <c r="A93" s="130"/>
      <c r="B93" s="157">
        <v>0</v>
      </c>
      <c r="C93" s="177"/>
      <c r="D93" s="176" t="s">
        <v>564</v>
      </c>
      <c r="E93" s="165" t="s">
        <v>182</v>
      </c>
      <c r="F93" s="117">
        <f>1.1*F90</f>
        <v>1276</v>
      </c>
    </row>
    <row r="94" spans="1:6">
      <c r="A94" s="130"/>
      <c r="B94" s="157">
        <v>0</v>
      </c>
      <c r="C94" s="177"/>
      <c r="D94" s="176" t="s">
        <v>564</v>
      </c>
      <c r="E94" s="165" t="s">
        <v>182</v>
      </c>
      <c r="F94" s="117">
        <f>F90*1.1</f>
        <v>1276</v>
      </c>
    </row>
    <row r="95" spans="1:6">
      <c r="A95" s="130"/>
      <c r="B95" s="157">
        <v>0</v>
      </c>
      <c r="C95" s="163"/>
      <c r="D95" s="164" t="s">
        <v>577</v>
      </c>
      <c r="E95" s="165"/>
      <c r="F95" s="117"/>
    </row>
    <row r="96" spans="1:6" ht="39.6">
      <c r="A96" s="130"/>
      <c r="B96" s="172">
        <v>52</v>
      </c>
      <c r="C96" s="351"/>
      <c r="D96" s="173" t="s">
        <v>575</v>
      </c>
      <c r="E96" s="174" t="s">
        <v>182</v>
      </c>
      <c r="F96" s="118">
        <v>325</v>
      </c>
    </row>
    <row r="97" spans="1:6" ht="26.4">
      <c r="A97" s="130"/>
      <c r="B97" s="157">
        <v>53</v>
      </c>
      <c r="C97" s="177"/>
      <c r="D97" s="171" t="s">
        <v>1348</v>
      </c>
      <c r="E97" s="165" t="s">
        <v>182</v>
      </c>
      <c r="F97" s="117">
        <f>F96</f>
        <v>325</v>
      </c>
    </row>
    <row r="98" spans="1:6">
      <c r="A98" s="130"/>
      <c r="B98" s="157">
        <v>0</v>
      </c>
      <c r="C98" s="177"/>
      <c r="D98" s="176" t="s">
        <v>1345</v>
      </c>
      <c r="E98" s="165" t="s">
        <v>182</v>
      </c>
      <c r="F98" s="117">
        <f>1.05*F97</f>
        <v>341.25</v>
      </c>
    </row>
    <row r="99" spans="1:6">
      <c r="A99" s="130"/>
      <c r="B99" s="157">
        <v>54</v>
      </c>
      <c r="C99" s="177"/>
      <c r="D99" s="169" t="s">
        <v>576</v>
      </c>
      <c r="E99" s="165" t="s">
        <v>182</v>
      </c>
      <c r="F99" s="117">
        <f>F96*2</f>
        <v>650</v>
      </c>
    </row>
    <row r="100" spans="1:6">
      <c r="A100" s="130"/>
      <c r="B100" s="157">
        <v>0</v>
      </c>
      <c r="C100" s="177"/>
      <c r="D100" s="175" t="s">
        <v>561</v>
      </c>
      <c r="E100" s="165" t="s">
        <v>562</v>
      </c>
      <c r="F100" s="117">
        <f>0.07*F99</f>
        <v>45.500000000000007</v>
      </c>
    </row>
    <row r="101" spans="1:6">
      <c r="A101" s="130"/>
      <c r="B101" s="157">
        <v>0</v>
      </c>
      <c r="C101" s="177"/>
      <c r="D101" s="175" t="s">
        <v>563</v>
      </c>
      <c r="E101" s="165" t="s">
        <v>562</v>
      </c>
      <c r="F101" s="117">
        <f>0.15*F99</f>
        <v>97.5</v>
      </c>
    </row>
    <row r="102" spans="1:6">
      <c r="A102" s="130"/>
      <c r="B102" s="157">
        <v>0</v>
      </c>
      <c r="C102" s="177"/>
      <c r="D102" s="176" t="s">
        <v>578</v>
      </c>
      <c r="E102" s="165" t="s">
        <v>182</v>
      </c>
      <c r="F102" s="117">
        <f>1.1*F99</f>
        <v>715.00000000000011</v>
      </c>
    </row>
    <row r="103" spans="1:6">
      <c r="A103" s="130"/>
      <c r="B103" s="157">
        <v>0</v>
      </c>
      <c r="C103" s="177"/>
      <c r="D103" s="176" t="s">
        <v>578</v>
      </c>
      <c r="E103" s="165" t="s">
        <v>182</v>
      </c>
      <c r="F103" s="117">
        <f>F99*1.1</f>
        <v>715.00000000000011</v>
      </c>
    </row>
    <row r="104" spans="1:6">
      <c r="A104" s="130"/>
      <c r="B104" s="157">
        <v>0</v>
      </c>
      <c r="C104" s="163"/>
      <c r="D104" s="164" t="s">
        <v>579</v>
      </c>
      <c r="E104" s="165"/>
      <c r="F104" s="117"/>
    </row>
    <row r="105" spans="1:6" ht="39.6">
      <c r="A105" s="130"/>
      <c r="B105" s="172">
        <v>55</v>
      </c>
      <c r="C105" s="351"/>
      <c r="D105" s="173" t="s">
        <v>580</v>
      </c>
      <c r="E105" s="174" t="s">
        <v>182</v>
      </c>
      <c r="F105" s="118">
        <v>26</v>
      </c>
    </row>
    <row r="106" spans="1:6" ht="26.4">
      <c r="A106" s="130"/>
      <c r="B106" s="157">
        <v>56</v>
      </c>
      <c r="C106" s="177"/>
      <c r="D106" s="171" t="s">
        <v>1348</v>
      </c>
      <c r="E106" s="165" t="s">
        <v>182</v>
      </c>
      <c r="F106" s="117">
        <v>7</v>
      </c>
    </row>
    <row r="107" spans="1:6">
      <c r="A107" s="130"/>
      <c r="B107" s="157">
        <v>0</v>
      </c>
      <c r="C107" s="177"/>
      <c r="D107" s="176" t="s">
        <v>1346</v>
      </c>
      <c r="E107" s="165" t="s">
        <v>182</v>
      </c>
      <c r="F107" s="117">
        <f>1.05*F106</f>
        <v>7.3500000000000005</v>
      </c>
    </row>
    <row r="108" spans="1:6" ht="30.75" customHeight="1">
      <c r="A108" s="130"/>
      <c r="B108" s="157">
        <v>57</v>
      </c>
      <c r="C108" s="177"/>
      <c r="D108" s="171" t="s">
        <v>581</v>
      </c>
      <c r="E108" s="165" t="s">
        <v>182</v>
      </c>
      <c r="F108" s="117">
        <f>F105*2</f>
        <v>52</v>
      </c>
    </row>
    <row r="109" spans="1:6">
      <c r="A109" s="130"/>
      <c r="B109" s="157">
        <v>0</v>
      </c>
      <c r="C109" s="177"/>
      <c r="D109" s="176" t="s">
        <v>564</v>
      </c>
      <c r="E109" s="165" t="s">
        <v>182</v>
      </c>
      <c r="F109" s="117">
        <f>1.05*F108</f>
        <v>54.6</v>
      </c>
    </row>
    <row r="110" spans="1:6">
      <c r="A110" s="130"/>
      <c r="B110" s="157">
        <v>0</v>
      </c>
      <c r="C110" s="177"/>
      <c r="D110" s="175" t="s">
        <v>561</v>
      </c>
      <c r="E110" s="165" t="s">
        <v>562</v>
      </c>
      <c r="F110" s="117">
        <f>0.16*F108</f>
        <v>8.32</v>
      </c>
    </row>
    <row r="111" spans="1:6">
      <c r="A111" s="130"/>
      <c r="B111" s="157">
        <v>0</v>
      </c>
      <c r="C111" s="163"/>
      <c r="D111" s="164" t="s">
        <v>582</v>
      </c>
      <c r="E111" s="165"/>
      <c r="F111" s="117"/>
    </row>
    <row r="112" spans="1:6">
      <c r="A112" s="142"/>
      <c r="B112" s="157">
        <v>58</v>
      </c>
      <c r="C112" s="180"/>
      <c r="D112" s="181" t="s">
        <v>583</v>
      </c>
      <c r="E112" s="165" t="s">
        <v>16</v>
      </c>
      <c r="F112" s="117">
        <v>4</v>
      </c>
    </row>
    <row r="113" spans="1:8" ht="27.6" customHeight="1">
      <c r="A113" s="130"/>
      <c r="B113" s="157">
        <v>0</v>
      </c>
      <c r="C113" s="180"/>
      <c r="D113" s="182" t="s">
        <v>584</v>
      </c>
      <c r="E113" s="165" t="s">
        <v>16</v>
      </c>
      <c r="F113" s="117">
        <f>F112</f>
        <v>4</v>
      </c>
    </row>
    <row r="114" spans="1:8">
      <c r="A114" s="142"/>
      <c r="B114" s="134"/>
      <c r="C114" s="135"/>
      <c r="D114" s="128"/>
      <c r="E114" s="129"/>
      <c r="F114" s="398"/>
    </row>
    <row r="115" spans="1:8">
      <c r="A115" s="130"/>
      <c r="B115" s="131"/>
      <c r="C115" s="131"/>
      <c r="D115" s="132"/>
      <c r="E115" s="132" t="s">
        <v>5</v>
      </c>
      <c r="F115" s="132"/>
    </row>
    <row r="119" spans="1:8" customFormat="1" ht="12.75" customHeight="1">
      <c r="C119" s="8" t="str">
        <f>'1,1'!C22</f>
        <v>Piezīmes:</v>
      </c>
    </row>
    <row r="120" spans="1:8" customFormat="1" ht="45" customHeight="1">
      <c r="B120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20" s="765"/>
      <c r="D120" s="765"/>
      <c r="E120" s="765"/>
      <c r="F120" s="765"/>
      <c r="G120" s="765"/>
      <c r="H120" s="765"/>
    </row>
  </sheetData>
  <mergeCells count="11">
    <mergeCell ref="B120:H120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B1:J19"/>
  <sheetViews>
    <sheetView showZeros="0" view="pageBreakPreview" zoomScale="80" zoomScaleNormal="100" zoomScaleSheetLayoutView="80" workbookViewId="0">
      <selection activeCell="H15" sqref="H15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1,4</v>
      </c>
    </row>
    <row r="2" spans="2:8" s="3" customFormat="1">
      <c r="B2" s="767" t="str">
        <f>D9</f>
        <v>Pārsegums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0" t="s">
        <v>4</v>
      </c>
      <c r="C7" s="769"/>
      <c r="D7" s="781" t="s">
        <v>6</v>
      </c>
      <c r="E7" s="782" t="s">
        <v>7</v>
      </c>
      <c r="F7" s="783" t="s">
        <v>8</v>
      </c>
      <c r="G7" s="20"/>
    </row>
    <row r="8" spans="2:8" ht="59.25" customHeight="1">
      <c r="B8" s="780"/>
      <c r="C8" s="770"/>
      <c r="D8" s="781"/>
      <c r="E8" s="782"/>
      <c r="F8" s="783"/>
      <c r="G8" s="20"/>
    </row>
    <row r="9" spans="2:8" ht="15.6">
      <c r="B9" s="400"/>
      <c r="C9" s="401">
        <v>0</v>
      </c>
      <c r="D9" s="32" t="s">
        <v>591</v>
      </c>
      <c r="E9" s="28"/>
      <c r="F9" s="402"/>
      <c r="G9" s="20"/>
    </row>
    <row r="10" spans="2:8" ht="14.4">
      <c r="B10" s="403">
        <v>0</v>
      </c>
      <c r="C10" s="156"/>
      <c r="D10" s="155" t="s">
        <v>586</v>
      </c>
      <c r="E10" s="156"/>
      <c r="F10" s="396"/>
      <c r="G10" s="20"/>
    </row>
    <row r="11" spans="2:8" ht="28.8">
      <c r="B11" s="403">
        <v>1</v>
      </c>
      <c r="C11" s="156"/>
      <c r="D11" s="184" t="s">
        <v>587</v>
      </c>
      <c r="E11" s="156" t="s">
        <v>182</v>
      </c>
      <c r="F11" s="397">
        <v>388.42</v>
      </c>
      <c r="G11" s="20"/>
    </row>
    <row r="12" spans="2:8" ht="28.8">
      <c r="B12" s="403">
        <v>2</v>
      </c>
      <c r="C12" s="156"/>
      <c r="D12" s="184" t="s">
        <v>588</v>
      </c>
      <c r="E12" s="156" t="s">
        <v>499</v>
      </c>
      <c r="F12" s="396">
        <v>0.63</v>
      </c>
      <c r="G12" s="20"/>
    </row>
    <row r="13" spans="2:8" ht="14.4">
      <c r="B13" s="403">
        <v>3</v>
      </c>
      <c r="C13" s="156"/>
      <c r="D13" s="184" t="s">
        <v>589</v>
      </c>
      <c r="E13" s="156" t="s">
        <v>382</v>
      </c>
      <c r="F13" s="396">
        <v>10</v>
      </c>
      <c r="G13" s="20"/>
    </row>
    <row r="14" spans="2:8">
      <c r="B14" s="157">
        <v>4</v>
      </c>
      <c r="C14" s="35"/>
      <c r="D14" s="185" t="s">
        <v>590</v>
      </c>
      <c r="E14" s="43" t="s">
        <v>16</v>
      </c>
      <c r="F14" s="404">
        <v>153.21</v>
      </c>
      <c r="G14" s="20"/>
    </row>
    <row r="15" spans="2:8" ht="14.4">
      <c r="B15" s="405">
        <v>0</v>
      </c>
      <c r="C15" s="41"/>
      <c r="D15" s="42"/>
      <c r="E15" s="41"/>
      <c r="F15" s="406"/>
      <c r="G15" s="20"/>
    </row>
    <row r="16" spans="2:8">
      <c r="B16" s="4"/>
      <c r="C16" s="4"/>
      <c r="D16" s="7"/>
      <c r="E16" s="7" t="s">
        <v>5</v>
      </c>
      <c r="F16" s="7"/>
      <c r="G16" s="20"/>
    </row>
    <row r="18" spans="2:8" customFormat="1" ht="12.75" customHeight="1">
      <c r="C18" s="8" t="str">
        <f>'1,1'!C22</f>
        <v>Piezīmes:</v>
      </c>
    </row>
    <row r="19" spans="2:8" customFormat="1" ht="45" customHeight="1">
      <c r="B19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19" s="765"/>
      <c r="D19" s="765"/>
      <c r="E19" s="765"/>
      <c r="F19" s="765"/>
      <c r="G19" s="765"/>
      <c r="H19" s="765"/>
    </row>
  </sheetData>
  <mergeCells count="11">
    <mergeCell ref="B19:H19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J54"/>
  <sheetViews>
    <sheetView showZeros="0" view="pageBreakPreview" topLeftCell="A17" zoomScale="80" zoomScaleNormal="100" zoomScaleSheetLayoutView="80" workbookViewId="0">
      <selection activeCell="F43" sqref="F40:F43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1,5</v>
      </c>
    </row>
    <row r="2" spans="2:8" s="3" customFormat="1">
      <c r="B2" s="767" t="str">
        <f>D9</f>
        <v>Jumti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4" t="s">
        <v>4</v>
      </c>
      <c r="C7" s="785"/>
      <c r="D7" s="787" t="s">
        <v>6</v>
      </c>
      <c r="E7" s="788" t="s">
        <v>7</v>
      </c>
      <c r="F7" s="784" t="s">
        <v>8</v>
      </c>
      <c r="G7" s="20"/>
    </row>
    <row r="8" spans="2:8" ht="59.25" customHeight="1">
      <c r="B8" s="784"/>
      <c r="C8" s="786"/>
      <c r="D8" s="787"/>
      <c r="E8" s="788"/>
      <c r="F8" s="784"/>
      <c r="G8" s="20"/>
    </row>
    <row r="9" spans="2:8" ht="15.6">
      <c r="B9" s="407"/>
      <c r="C9" s="408">
        <v>0</v>
      </c>
      <c r="D9" s="409" t="s">
        <v>608</v>
      </c>
      <c r="E9" s="410"/>
      <c r="F9" s="411"/>
      <c r="G9" s="20"/>
    </row>
    <row r="10" spans="2:8" ht="28.8">
      <c r="B10" s="412">
        <v>1</v>
      </c>
      <c r="C10" s="413"/>
      <c r="D10" s="414" t="s">
        <v>516</v>
      </c>
      <c r="E10" s="413" t="s">
        <v>499</v>
      </c>
      <c r="F10" s="415">
        <v>33.340000000000003</v>
      </c>
      <c r="G10" s="20"/>
    </row>
    <row r="11" spans="2:8" ht="28.8">
      <c r="B11" s="395">
        <v>0</v>
      </c>
      <c r="C11" s="154"/>
      <c r="D11" s="161" t="s">
        <v>517</v>
      </c>
      <c r="E11" s="154" t="s">
        <v>499</v>
      </c>
      <c r="F11" s="396">
        <f>F10*1.1</f>
        <v>36.674000000000007</v>
      </c>
      <c r="G11" s="20"/>
    </row>
    <row r="12" spans="2:8" ht="14.4">
      <c r="B12" s="395">
        <v>0</v>
      </c>
      <c r="C12" s="154"/>
      <c r="D12" s="161" t="s">
        <v>592</v>
      </c>
      <c r="E12" s="154" t="s">
        <v>36</v>
      </c>
      <c r="F12" s="396">
        <v>1</v>
      </c>
      <c r="G12" s="20"/>
    </row>
    <row r="13" spans="2:8" ht="14.4">
      <c r="B13" s="162" t="s">
        <v>702</v>
      </c>
      <c r="C13" s="186"/>
      <c r="D13" s="171" t="s">
        <v>903</v>
      </c>
      <c r="E13" s="187" t="s">
        <v>16</v>
      </c>
      <c r="F13" s="397">
        <v>500</v>
      </c>
      <c r="G13" s="20"/>
    </row>
    <row r="14" spans="2:8" ht="14.4">
      <c r="B14" s="162" t="s">
        <v>703</v>
      </c>
      <c r="C14" s="186"/>
      <c r="D14" s="171" t="s">
        <v>704</v>
      </c>
      <c r="E14" s="187" t="s">
        <v>16</v>
      </c>
      <c r="F14" s="397">
        <v>515</v>
      </c>
      <c r="G14" s="20"/>
    </row>
    <row r="15" spans="2:8" ht="14.4">
      <c r="B15" s="395">
        <v>0</v>
      </c>
      <c r="C15" s="154"/>
      <c r="D15" s="161"/>
      <c r="E15" s="154"/>
      <c r="F15" s="397"/>
      <c r="G15" s="20"/>
    </row>
    <row r="16" spans="2:8" ht="28.8">
      <c r="B16" s="395">
        <v>0</v>
      </c>
      <c r="C16" s="154"/>
      <c r="D16" s="155" t="s">
        <v>593</v>
      </c>
      <c r="E16" s="154"/>
      <c r="F16" s="397"/>
      <c r="G16" s="20"/>
    </row>
    <row r="17" spans="2:7" ht="28.8">
      <c r="B17" s="395">
        <v>2</v>
      </c>
      <c r="C17" s="154"/>
      <c r="D17" s="161" t="s">
        <v>516</v>
      </c>
      <c r="E17" s="154" t="s">
        <v>499</v>
      </c>
      <c r="F17" s="397">
        <v>42.61</v>
      </c>
      <c r="G17" s="20"/>
    </row>
    <row r="18" spans="2:7" ht="28.8">
      <c r="B18" s="395">
        <v>0</v>
      </c>
      <c r="C18" s="154"/>
      <c r="D18" s="161" t="s">
        <v>517</v>
      </c>
      <c r="E18" s="154" t="s">
        <v>499</v>
      </c>
      <c r="F18" s="397">
        <f>F17*1.1</f>
        <v>46.871000000000002</v>
      </c>
      <c r="G18" s="20"/>
    </row>
    <row r="19" spans="2:7" ht="14.4">
      <c r="B19" s="395">
        <v>0</v>
      </c>
      <c r="C19" s="154"/>
      <c r="D19" s="161" t="s">
        <v>592</v>
      </c>
      <c r="E19" s="154" t="s">
        <v>36</v>
      </c>
      <c r="F19" s="397">
        <v>1</v>
      </c>
      <c r="G19" s="20"/>
    </row>
    <row r="20" spans="2:7" ht="28.8">
      <c r="B20" s="162" t="s">
        <v>705</v>
      </c>
      <c r="C20" s="186"/>
      <c r="D20" s="161" t="s">
        <v>904</v>
      </c>
      <c r="E20" s="165" t="s">
        <v>36</v>
      </c>
      <c r="F20" s="397">
        <v>2</v>
      </c>
      <c r="G20" s="20"/>
    </row>
    <row r="21" spans="2:7" ht="28.8">
      <c r="B21" s="162" t="s">
        <v>905</v>
      </c>
      <c r="C21" s="186"/>
      <c r="D21" s="161" t="s">
        <v>906</v>
      </c>
      <c r="E21" s="165" t="s">
        <v>36</v>
      </c>
      <c r="F21" s="397">
        <v>8</v>
      </c>
      <c r="G21" s="20"/>
    </row>
    <row r="22" spans="2:7" ht="14.4">
      <c r="B22" s="395">
        <v>0</v>
      </c>
      <c r="C22" s="154"/>
      <c r="D22" s="155" t="s">
        <v>594</v>
      </c>
      <c r="E22" s="154"/>
      <c r="F22" s="397"/>
      <c r="G22" s="20"/>
    </row>
    <row r="23" spans="2:7">
      <c r="B23" s="157">
        <v>3</v>
      </c>
      <c r="C23" s="188"/>
      <c r="D23" s="171" t="s">
        <v>595</v>
      </c>
      <c r="E23" s="165" t="s">
        <v>182</v>
      </c>
      <c r="F23" s="416">
        <v>3930</v>
      </c>
      <c r="G23" s="20"/>
    </row>
    <row r="24" spans="2:7">
      <c r="B24" s="157">
        <v>0</v>
      </c>
      <c r="C24" s="188"/>
      <c r="D24" s="179" t="s">
        <v>907</v>
      </c>
      <c r="E24" s="165" t="s">
        <v>182</v>
      </c>
      <c r="F24" s="416">
        <f>F23*1.15</f>
        <v>4519.5</v>
      </c>
      <c r="G24" s="20"/>
    </row>
    <row r="25" spans="2:7">
      <c r="B25" s="157">
        <v>0</v>
      </c>
      <c r="C25" s="188"/>
      <c r="D25" s="179" t="s">
        <v>596</v>
      </c>
      <c r="E25" s="165" t="s">
        <v>36</v>
      </c>
      <c r="F25" s="416">
        <v>1</v>
      </c>
      <c r="G25" s="20"/>
    </row>
    <row r="26" spans="2:7">
      <c r="B26" s="157">
        <v>4</v>
      </c>
      <c r="C26" s="177"/>
      <c r="D26" s="171" t="s">
        <v>1350</v>
      </c>
      <c r="E26" s="165" t="s">
        <v>182</v>
      </c>
      <c r="F26" s="416">
        <f>F23</f>
        <v>3930</v>
      </c>
      <c r="G26" s="20"/>
    </row>
    <row r="27" spans="2:7">
      <c r="B27" s="157">
        <v>0</v>
      </c>
      <c r="C27" s="177"/>
      <c r="D27" s="189" t="s">
        <v>1351</v>
      </c>
      <c r="E27" s="165" t="s">
        <v>182</v>
      </c>
      <c r="F27" s="416">
        <f>1.05*F26</f>
        <v>4126.5</v>
      </c>
      <c r="G27" s="20"/>
    </row>
    <row r="28" spans="2:7">
      <c r="B28" s="157">
        <v>5</v>
      </c>
      <c r="C28" s="177"/>
      <c r="D28" s="178" t="s">
        <v>597</v>
      </c>
      <c r="E28" s="170" t="s">
        <v>182</v>
      </c>
      <c r="F28" s="417">
        <f>F26</f>
        <v>3930</v>
      </c>
      <c r="G28" s="20"/>
    </row>
    <row r="29" spans="2:7">
      <c r="B29" s="157">
        <v>0</v>
      </c>
      <c r="C29" s="177"/>
      <c r="D29" s="179" t="s">
        <v>1352</v>
      </c>
      <c r="E29" s="170" t="s">
        <v>182</v>
      </c>
      <c r="F29" s="417">
        <f>1.2*F28</f>
        <v>4716</v>
      </c>
      <c r="G29" s="20"/>
    </row>
    <row r="30" spans="2:7">
      <c r="B30" s="157">
        <v>6</v>
      </c>
      <c r="C30" s="177"/>
      <c r="D30" s="178" t="s">
        <v>598</v>
      </c>
      <c r="E30" s="170" t="s">
        <v>182</v>
      </c>
      <c r="F30" s="417">
        <f>F28</f>
        <v>3930</v>
      </c>
      <c r="G30" s="20"/>
    </row>
    <row r="31" spans="2:7" ht="26.4">
      <c r="B31" s="157">
        <v>0</v>
      </c>
      <c r="C31" s="177"/>
      <c r="D31" s="179" t="s">
        <v>1353</v>
      </c>
      <c r="E31" s="170" t="s">
        <v>182</v>
      </c>
      <c r="F31" s="417">
        <f>1.05*F30</f>
        <v>4126.5</v>
      </c>
      <c r="G31" s="20"/>
    </row>
    <row r="32" spans="2:7">
      <c r="B32" s="157">
        <v>7</v>
      </c>
      <c r="C32" s="177"/>
      <c r="D32" s="171" t="s">
        <v>599</v>
      </c>
      <c r="E32" s="165" t="s">
        <v>182</v>
      </c>
      <c r="F32" s="416">
        <f>F30</f>
        <v>3930</v>
      </c>
      <c r="G32" s="20"/>
    </row>
    <row r="33" spans="2:7">
      <c r="B33" s="157">
        <v>0</v>
      </c>
      <c r="C33" s="177"/>
      <c r="D33" s="189" t="s">
        <v>1354</v>
      </c>
      <c r="E33" s="165" t="s">
        <v>182</v>
      </c>
      <c r="F33" s="416">
        <f>1.05*F32</f>
        <v>4126.5</v>
      </c>
      <c r="G33" s="20"/>
    </row>
    <row r="34" spans="2:7" ht="26.4">
      <c r="B34" s="157">
        <v>8</v>
      </c>
      <c r="C34" s="177"/>
      <c r="D34" s="178" t="s">
        <v>600</v>
      </c>
      <c r="E34" s="170" t="s">
        <v>182</v>
      </c>
      <c r="F34" s="417">
        <v>4005</v>
      </c>
      <c r="G34" s="20"/>
    </row>
    <row r="35" spans="2:7" ht="39.6">
      <c r="B35" s="157">
        <v>0</v>
      </c>
      <c r="C35" s="177"/>
      <c r="D35" s="178" t="s">
        <v>876</v>
      </c>
      <c r="E35" s="170" t="s">
        <v>182</v>
      </c>
      <c r="F35" s="417">
        <f>1.17*F34</f>
        <v>4685.8499999999995</v>
      </c>
      <c r="G35" s="20"/>
    </row>
    <row r="36" spans="2:7" ht="39.6">
      <c r="B36" s="157">
        <v>0</v>
      </c>
      <c r="C36" s="177"/>
      <c r="D36" s="178" t="s">
        <v>877</v>
      </c>
      <c r="E36" s="170" t="s">
        <v>182</v>
      </c>
      <c r="F36" s="417">
        <f>1.17*F34</f>
        <v>4685.8499999999995</v>
      </c>
      <c r="G36" s="20"/>
    </row>
    <row r="37" spans="2:7">
      <c r="B37" s="157">
        <v>9</v>
      </c>
      <c r="C37" s="177"/>
      <c r="D37" s="190" t="s">
        <v>1355</v>
      </c>
      <c r="E37" s="170" t="s">
        <v>16</v>
      </c>
      <c r="F37" s="417">
        <v>77.5</v>
      </c>
      <c r="G37" s="20"/>
    </row>
    <row r="38" spans="2:7" ht="40.950000000000003" customHeight="1">
      <c r="B38" s="157">
        <v>10</v>
      </c>
      <c r="C38" s="163"/>
      <c r="D38" s="190" t="s">
        <v>601</v>
      </c>
      <c r="E38" s="165" t="s">
        <v>16</v>
      </c>
      <c r="F38" s="416">
        <v>156</v>
      </c>
      <c r="G38" s="20"/>
    </row>
    <row r="39" spans="2:7">
      <c r="B39" s="157">
        <v>11</v>
      </c>
      <c r="C39" s="177"/>
      <c r="D39" s="171" t="s">
        <v>1356</v>
      </c>
      <c r="E39" s="165" t="s">
        <v>11</v>
      </c>
      <c r="F39" s="416">
        <v>40</v>
      </c>
      <c r="G39" s="20"/>
    </row>
    <row r="40" spans="2:7">
      <c r="B40" s="157">
        <v>12</v>
      </c>
      <c r="C40" s="163"/>
      <c r="D40" s="191" t="s">
        <v>908</v>
      </c>
      <c r="E40" s="694" t="s">
        <v>16</v>
      </c>
      <c r="F40" s="828">
        <v>180</v>
      </c>
      <c r="G40" s="20"/>
    </row>
    <row r="41" spans="2:7" ht="26.4">
      <c r="B41" s="157">
        <v>0</v>
      </c>
      <c r="C41" s="163"/>
      <c r="D41" s="179" t="s">
        <v>602</v>
      </c>
      <c r="E41" s="694" t="s">
        <v>16</v>
      </c>
      <c r="F41" s="828">
        <f>1.1*F40</f>
        <v>198.00000000000003</v>
      </c>
      <c r="G41" s="20"/>
    </row>
    <row r="42" spans="2:7">
      <c r="B42" s="157">
        <v>13</v>
      </c>
      <c r="C42" s="163"/>
      <c r="D42" s="191" t="s">
        <v>603</v>
      </c>
      <c r="E42" s="694" t="s">
        <v>16</v>
      </c>
      <c r="F42" s="829">
        <v>102.6</v>
      </c>
      <c r="G42" s="20"/>
    </row>
    <row r="43" spans="2:7" ht="26.4">
      <c r="B43" s="157">
        <v>0</v>
      </c>
      <c r="C43" s="163"/>
      <c r="D43" s="179" t="s">
        <v>604</v>
      </c>
      <c r="E43" s="694" t="s">
        <v>16</v>
      </c>
      <c r="F43" s="829">
        <f>1.1*F42</f>
        <v>112.86</v>
      </c>
      <c r="G43" s="20"/>
    </row>
    <row r="44" spans="2:7">
      <c r="B44" s="157">
        <v>14</v>
      </c>
      <c r="C44" s="193"/>
      <c r="D44" s="185" t="s">
        <v>871</v>
      </c>
      <c r="E44" s="168" t="s">
        <v>280</v>
      </c>
      <c r="F44" s="419">
        <v>1</v>
      </c>
      <c r="G44" s="20"/>
    </row>
    <row r="45" spans="2:7">
      <c r="B45" s="157">
        <v>15</v>
      </c>
      <c r="C45" s="163"/>
      <c r="D45" s="194" t="s">
        <v>605</v>
      </c>
      <c r="E45" s="192" t="s">
        <v>16</v>
      </c>
      <c r="F45" s="418">
        <v>154.80000000000001</v>
      </c>
      <c r="G45" s="20"/>
    </row>
    <row r="46" spans="2:7">
      <c r="B46" s="157">
        <v>0</v>
      </c>
      <c r="C46" s="163"/>
      <c r="D46" s="179" t="s">
        <v>606</v>
      </c>
      <c r="E46" s="192" t="s">
        <v>16</v>
      </c>
      <c r="F46" s="418">
        <f>1.1*F45</f>
        <v>170.28000000000003</v>
      </c>
      <c r="G46" s="20"/>
    </row>
    <row r="47" spans="2:7" ht="14.4">
      <c r="B47" s="157">
        <v>16</v>
      </c>
      <c r="C47" s="195"/>
      <c r="D47" s="392" t="s">
        <v>607</v>
      </c>
      <c r="E47" s="196" t="s">
        <v>476</v>
      </c>
      <c r="F47" s="420">
        <v>202</v>
      </c>
      <c r="G47" s="20"/>
    </row>
    <row r="48" spans="2:7" ht="26.4">
      <c r="B48" s="162">
        <v>18</v>
      </c>
      <c r="C48" s="351"/>
      <c r="D48" s="173" t="s">
        <v>909</v>
      </c>
      <c r="E48" s="197" t="s">
        <v>11</v>
      </c>
      <c r="F48" s="118">
        <v>3</v>
      </c>
      <c r="G48" s="20"/>
    </row>
    <row r="49" spans="2:8">
      <c r="B49" s="131"/>
      <c r="C49" s="131"/>
      <c r="D49" s="132"/>
      <c r="E49" s="132" t="s">
        <v>5</v>
      </c>
      <c r="F49" s="132"/>
      <c r="G49" s="20"/>
    </row>
    <row r="53" spans="2:8" customFormat="1" ht="12.75" customHeight="1">
      <c r="C53" s="8" t="str">
        <f>'1,1'!C22</f>
        <v>Piezīmes:</v>
      </c>
    </row>
    <row r="54" spans="2:8" customFormat="1" ht="45" customHeight="1">
      <c r="B54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4" s="765"/>
      <c r="D54" s="765"/>
      <c r="E54" s="765"/>
      <c r="F54" s="765"/>
      <c r="G54" s="765"/>
      <c r="H54" s="765"/>
    </row>
  </sheetData>
  <mergeCells count="11">
    <mergeCell ref="B54:H54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1:J56"/>
  <sheetViews>
    <sheetView showZeros="0" view="pageBreakPreview" zoomScale="80" zoomScaleNormal="100" zoomScaleSheetLayoutView="80" workbookViewId="0">
      <selection activeCell="G54" sqref="G54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1,6</v>
      </c>
    </row>
    <row r="2" spans="2:8" s="3" customFormat="1">
      <c r="B2" s="767" t="str">
        <f>D9</f>
        <v>Kāpnes un lievenis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0" t="s">
        <v>4</v>
      </c>
      <c r="C7" s="769"/>
      <c r="D7" s="781" t="s">
        <v>6</v>
      </c>
      <c r="E7" s="782" t="s">
        <v>7</v>
      </c>
      <c r="F7" s="783" t="s">
        <v>8</v>
      </c>
      <c r="G7" s="20"/>
    </row>
    <row r="8" spans="2:8" ht="59.25" customHeight="1">
      <c r="B8" s="780"/>
      <c r="C8" s="770"/>
      <c r="D8" s="781"/>
      <c r="E8" s="782"/>
      <c r="F8" s="783"/>
      <c r="G8" s="20"/>
    </row>
    <row r="9" spans="2:8" ht="15.6">
      <c r="B9" s="400"/>
      <c r="C9" s="401">
        <v>0</v>
      </c>
      <c r="D9" s="543" t="s">
        <v>611</v>
      </c>
      <c r="E9" s="28"/>
      <c r="F9" s="402"/>
    </row>
    <row r="10" spans="2:8" ht="14.4">
      <c r="B10" s="423"/>
      <c r="C10" s="35"/>
      <c r="D10" s="544" t="s">
        <v>910</v>
      </c>
      <c r="E10" s="232"/>
      <c r="F10" s="426"/>
    </row>
    <row r="11" spans="2:8" ht="14.4">
      <c r="B11" s="395">
        <v>1</v>
      </c>
      <c r="C11" s="154"/>
      <c r="D11" s="545" t="s">
        <v>700</v>
      </c>
      <c r="E11" s="154" t="s">
        <v>382</v>
      </c>
      <c r="F11" s="427">
        <f>0.55*2+1.08+1.36</f>
        <v>3.54</v>
      </c>
    </row>
    <row r="12" spans="2:8" ht="27.6">
      <c r="B12" s="395">
        <v>2</v>
      </c>
      <c r="C12" s="154"/>
      <c r="D12" s="545" t="s">
        <v>497</v>
      </c>
      <c r="E12" s="154" t="s">
        <v>182</v>
      </c>
      <c r="F12" s="428">
        <v>40</v>
      </c>
    </row>
    <row r="13" spans="2:8" ht="27.6">
      <c r="B13" s="395">
        <v>3</v>
      </c>
      <c r="C13" s="154"/>
      <c r="D13" s="545" t="s">
        <v>498</v>
      </c>
      <c r="E13" s="154" t="s">
        <v>499</v>
      </c>
      <c r="F13" s="427">
        <v>0.46</v>
      </c>
    </row>
    <row r="14" spans="2:8" ht="14.4">
      <c r="B14" s="395">
        <v>0</v>
      </c>
      <c r="C14" s="154"/>
      <c r="D14" s="545" t="s">
        <v>500</v>
      </c>
      <c r="E14" s="154" t="s">
        <v>499</v>
      </c>
      <c r="F14" s="428">
        <f>F13*1.15</f>
        <v>0.52900000000000003</v>
      </c>
    </row>
    <row r="15" spans="2:8" ht="27.6">
      <c r="B15" s="395">
        <v>0</v>
      </c>
      <c r="C15" s="154"/>
      <c r="D15" s="545" t="s">
        <v>501</v>
      </c>
      <c r="E15" s="154" t="s">
        <v>36</v>
      </c>
      <c r="F15" s="428">
        <v>1</v>
      </c>
    </row>
    <row r="16" spans="2:8" ht="30.75" customHeight="1">
      <c r="B16" s="395">
        <v>4</v>
      </c>
      <c r="C16" s="154"/>
      <c r="D16" s="545" t="s">
        <v>911</v>
      </c>
      <c r="E16" s="154" t="s">
        <v>382</v>
      </c>
      <c r="F16" s="427">
        <v>0.05</v>
      </c>
    </row>
    <row r="17" spans="2:7" s="6" customFormat="1" ht="14.4">
      <c r="B17" s="395">
        <v>0</v>
      </c>
      <c r="C17" s="154"/>
      <c r="D17" s="545" t="s">
        <v>504</v>
      </c>
      <c r="E17" s="154" t="s">
        <v>382</v>
      </c>
      <c r="F17" s="428">
        <f>F16*1.05</f>
        <v>5.2500000000000005E-2</v>
      </c>
    </row>
    <row r="18" spans="2:7" ht="14.4">
      <c r="B18" s="395">
        <v>0</v>
      </c>
      <c r="C18" s="154"/>
      <c r="D18" s="545" t="s">
        <v>495</v>
      </c>
      <c r="E18" s="154" t="s">
        <v>496</v>
      </c>
      <c r="F18" s="428">
        <f>F16*0.25</f>
        <v>1.2500000000000001E-2</v>
      </c>
    </row>
    <row r="19" spans="2:7" ht="33" customHeight="1">
      <c r="B19" s="395">
        <v>5</v>
      </c>
      <c r="C19" s="154"/>
      <c r="D19" s="545" t="s">
        <v>912</v>
      </c>
      <c r="E19" s="154" t="s">
        <v>382</v>
      </c>
      <c r="F19" s="428">
        <v>6.11</v>
      </c>
    </row>
    <row r="20" spans="2:7" ht="14.4">
      <c r="B20" s="395">
        <v>0</v>
      </c>
      <c r="C20" s="154"/>
      <c r="D20" s="545" t="s">
        <v>504</v>
      </c>
      <c r="E20" s="154" t="s">
        <v>382</v>
      </c>
      <c r="F20" s="428">
        <f>F19*1.05</f>
        <v>6.4155000000000006</v>
      </c>
    </row>
    <row r="21" spans="2:7" ht="14.4">
      <c r="B21" s="395">
        <v>0</v>
      </c>
      <c r="C21" s="154"/>
      <c r="D21" s="545" t="s">
        <v>495</v>
      </c>
      <c r="E21" s="154" t="s">
        <v>496</v>
      </c>
      <c r="F21" s="428">
        <f>F19*0.25</f>
        <v>1.5275000000000001</v>
      </c>
    </row>
    <row r="22" spans="2:7" ht="14.4">
      <c r="B22" s="395">
        <v>6</v>
      </c>
      <c r="C22" s="154"/>
      <c r="D22" s="545" t="s">
        <v>505</v>
      </c>
      <c r="E22" s="154" t="s">
        <v>182</v>
      </c>
      <c r="F22" s="428">
        <f>0.28+0.28+0.42</f>
        <v>0.98</v>
      </c>
    </row>
    <row r="23" spans="2:7" ht="14.4">
      <c r="B23" s="395">
        <v>7</v>
      </c>
      <c r="C23" s="154"/>
      <c r="D23" s="545" t="s">
        <v>913</v>
      </c>
      <c r="E23" s="154" t="s">
        <v>489</v>
      </c>
      <c r="F23" s="428">
        <f>16+12</f>
        <v>28</v>
      </c>
    </row>
    <row r="24" spans="2:7" ht="26.4">
      <c r="B24" s="830">
        <v>8</v>
      </c>
      <c r="C24" s="833"/>
      <c r="D24" s="837" t="s">
        <v>1490</v>
      </c>
      <c r="E24" s="833" t="s">
        <v>22</v>
      </c>
      <c r="F24" s="429">
        <v>22</v>
      </c>
    </row>
    <row r="25" spans="2:7" ht="27.6">
      <c r="B25" s="830">
        <v>9</v>
      </c>
      <c r="C25" s="827"/>
      <c r="D25" s="831" t="s">
        <v>516</v>
      </c>
      <c r="E25" s="827" t="s">
        <v>499</v>
      </c>
      <c r="F25" s="428">
        <v>1.57</v>
      </c>
    </row>
    <row r="26" spans="2:7" ht="27.6">
      <c r="B26" s="830">
        <v>0</v>
      </c>
      <c r="C26" s="827"/>
      <c r="D26" s="831" t="s">
        <v>517</v>
      </c>
      <c r="E26" s="827" t="s">
        <v>499</v>
      </c>
      <c r="F26" s="428">
        <f>F25*1.1</f>
        <v>1.7270000000000003</v>
      </c>
    </row>
    <row r="27" spans="2:7" ht="14.4">
      <c r="B27" s="830">
        <v>0</v>
      </c>
      <c r="C27" s="827"/>
      <c r="D27" s="831" t="s">
        <v>592</v>
      </c>
      <c r="E27" s="827" t="s">
        <v>36</v>
      </c>
      <c r="F27" s="428">
        <v>1</v>
      </c>
    </row>
    <row r="28" spans="2:7">
      <c r="B28" s="839" t="s">
        <v>1491</v>
      </c>
      <c r="C28" s="836"/>
      <c r="D28" s="837" t="s">
        <v>610</v>
      </c>
      <c r="E28" s="836" t="s">
        <v>16</v>
      </c>
      <c r="F28" s="836">
        <v>14</v>
      </c>
      <c r="G28" s="140"/>
    </row>
    <row r="29" spans="2:7" ht="14.4">
      <c r="B29" s="395">
        <v>10</v>
      </c>
      <c r="C29" s="154"/>
      <c r="D29" s="545" t="s">
        <v>700</v>
      </c>
      <c r="E29" s="154" t="s">
        <v>382</v>
      </c>
      <c r="F29" s="397">
        <v>9.8000000000000004E-2</v>
      </c>
    </row>
    <row r="30" spans="2:7" ht="27.6">
      <c r="B30" s="395">
        <v>11</v>
      </c>
      <c r="C30" s="154"/>
      <c r="D30" s="545" t="s">
        <v>497</v>
      </c>
      <c r="E30" s="154" t="s">
        <v>182</v>
      </c>
      <c r="F30" s="397">
        <v>5</v>
      </c>
    </row>
    <row r="31" spans="2:7" ht="27.6">
      <c r="B31" s="395">
        <v>12</v>
      </c>
      <c r="C31" s="154"/>
      <c r="D31" s="545" t="s">
        <v>498</v>
      </c>
      <c r="E31" s="154" t="s">
        <v>499</v>
      </c>
      <c r="F31" s="397">
        <v>8.3000000000000004E-2</v>
      </c>
    </row>
    <row r="32" spans="2:7" ht="14.4">
      <c r="B32" s="395">
        <v>0</v>
      </c>
      <c r="C32" s="154"/>
      <c r="D32" s="545" t="s">
        <v>500</v>
      </c>
      <c r="E32" s="154" t="s">
        <v>499</v>
      </c>
      <c r="F32" s="397">
        <f>F31*1.15</f>
        <v>9.5449999999999993E-2</v>
      </c>
    </row>
    <row r="33" spans="2:10" ht="27.6">
      <c r="B33" s="395">
        <v>0</v>
      </c>
      <c r="C33" s="154"/>
      <c r="D33" s="545" t="s">
        <v>501</v>
      </c>
      <c r="E33" s="154" t="s">
        <v>36</v>
      </c>
      <c r="F33" s="397">
        <v>1</v>
      </c>
    </row>
    <row r="34" spans="2:10" ht="14.4">
      <c r="B34" s="395">
        <v>13</v>
      </c>
      <c r="C34" s="154"/>
      <c r="D34" s="545" t="s">
        <v>503</v>
      </c>
      <c r="E34" s="154" t="s">
        <v>382</v>
      </c>
      <c r="F34" s="397">
        <v>7.0000000000000001E-3</v>
      </c>
    </row>
    <row r="35" spans="2:10" ht="14.4">
      <c r="B35" s="395">
        <v>0</v>
      </c>
      <c r="C35" s="154"/>
      <c r="D35" s="545" t="s">
        <v>504</v>
      </c>
      <c r="E35" s="154" t="s">
        <v>382</v>
      </c>
      <c r="F35" s="397">
        <f>F34*1.05</f>
        <v>7.3500000000000006E-3</v>
      </c>
    </row>
    <row r="36" spans="2:10" ht="14.4">
      <c r="B36" s="395">
        <v>0</v>
      </c>
      <c r="C36" s="154"/>
      <c r="D36" s="545" t="s">
        <v>495</v>
      </c>
      <c r="E36" s="154" t="s">
        <v>496</v>
      </c>
      <c r="F36" s="397">
        <f>F34*0.25</f>
        <v>1.75E-3</v>
      </c>
    </row>
    <row r="37" spans="2:10" ht="14.4">
      <c r="B37" s="395">
        <v>14</v>
      </c>
      <c r="C37" s="154"/>
      <c r="D37" s="545" t="s">
        <v>701</v>
      </c>
      <c r="E37" s="154" t="s">
        <v>382</v>
      </c>
      <c r="F37" s="430">
        <v>0.15</v>
      </c>
    </row>
    <row r="38" spans="2:10" ht="14.4">
      <c r="B38" s="395">
        <v>0</v>
      </c>
      <c r="C38" s="154"/>
      <c r="D38" s="545" t="s">
        <v>699</v>
      </c>
      <c r="E38" s="154" t="s">
        <v>382</v>
      </c>
      <c r="F38" s="397">
        <f>F37*1.05</f>
        <v>0.1575</v>
      </c>
    </row>
    <row r="39" spans="2:10" ht="14.4">
      <c r="B39" s="395">
        <v>0</v>
      </c>
      <c r="C39" s="154"/>
      <c r="D39" s="545" t="s">
        <v>495</v>
      </c>
      <c r="E39" s="154" t="s">
        <v>496</v>
      </c>
      <c r="F39" s="397">
        <f>F37*0.25</f>
        <v>3.7499999999999999E-2</v>
      </c>
    </row>
    <row r="40" spans="2:10" ht="14.4">
      <c r="B40" s="395">
        <v>15</v>
      </c>
      <c r="C40" s="154"/>
      <c r="D40" s="545" t="s">
        <v>505</v>
      </c>
      <c r="E40" s="154" t="s">
        <v>182</v>
      </c>
      <c r="F40" s="397">
        <v>0.14000000000000001</v>
      </c>
    </row>
    <row r="41" spans="2:10" ht="14.4">
      <c r="B41" s="395">
        <v>16</v>
      </c>
      <c r="C41" s="154"/>
      <c r="D41" s="545" t="s">
        <v>913</v>
      </c>
      <c r="E41" s="154" t="s">
        <v>489</v>
      </c>
      <c r="F41" s="397">
        <v>2</v>
      </c>
    </row>
    <row r="42" spans="2:10" ht="27.6">
      <c r="B42" s="395">
        <v>17</v>
      </c>
      <c r="C42" s="154"/>
      <c r="D42" s="545" t="s">
        <v>516</v>
      </c>
      <c r="E42" s="154" t="s">
        <v>499</v>
      </c>
      <c r="F42" s="397">
        <v>0.57999999999999996</v>
      </c>
    </row>
    <row r="43" spans="2:10" ht="27.6">
      <c r="B43" s="395">
        <v>0</v>
      </c>
      <c r="C43" s="154"/>
      <c r="D43" s="545" t="s">
        <v>517</v>
      </c>
      <c r="E43" s="154" t="s">
        <v>499</v>
      </c>
      <c r="F43" s="397">
        <f>F42*1.1</f>
        <v>0.63800000000000001</v>
      </c>
    </row>
    <row r="44" spans="2:10" ht="27.6">
      <c r="B44" s="395">
        <v>0</v>
      </c>
      <c r="C44" s="154"/>
      <c r="D44" s="545" t="s">
        <v>518</v>
      </c>
      <c r="E44" s="154" t="s">
        <v>36</v>
      </c>
      <c r="F44" s="397">
        <v>1</v>
      </c>
    </row>
    <row r="45" spans="2:10" ht="14.4">
      <c r="B45" s="830">
        <v>18</v>
      </c>
      <c r="C45" s="827"/>
      <c r="D45" s="831" t="s">
        <v>1492</v>
      </c>
      <c r="E45" s="827" t="s">
        <v>22</v>
      </c>
      <c r="F45" s="428">
        <v>17</v>
      </c>
    </row>
    <row r="46" spans="2:10">
      <c r="B46" s="832">
        <v>19</v>
      </c>
      <c r="C46" s="833"/>
      <c r="D46" s="834" t="s">
        <v>610</v>
      </c>
      <c r="E46" s="833" t="s">
        <v>16</v>
      </c>
      <c r="F46" s="429">
        <v>8.5</v>
      </c>
    </row>
    <row r="47" spans="2:10" ht="26.4">
      <c r="B47" s="835">
        <v>20</v>
      </c>
      <c r="C47" s="836"/>
      <c r="D47" s="837" t="s">
        <v>1493</v>
      </c>
      <c r="E47" s="836" t="s">
        <v>182</v>
      </c>
      <c r="F47" s="836">
        <v>2.92</v>
      </c>
      <c r="G47" s="141"/>
      <c r="H47" s="142"/>
      <c r="I47" s="142"/>
      <c r="J47" s="142"/>
    </row>
    <row r="48" spans="2:10" ht="14.4">
      <c r="B48" s="38">
        <v>21</v>
      </c>
      <c r="C48" s="35"/>
      <c r="D48" s="546" t="s">
        <v>609</v>
      </c>
      <c r="E48" s="838" t="s">
        <v>182</v>
      </c>
      <c r="F48" s="424">
        <v>72</v>
      </c>
    </row>
    <row r="49" spans="2:8">
      <c r="B49" s="134"/>
      <c r="C49" s="135"/>
      <c r="D49" s="128"/>
      <c r="E49" s="129"/>
      <c r="F49" s="398"/>
    </row>
    <row r="50" spans="2:8">
      <c r="B50" s="131"/>
      <c r="C50" s="131"/>
      <c r="D50" s="132"/>
      <c r="E50" s="132" t="s">
        <v>5</v>
      </c>
      <c r="F50" s="132"/>
    </row>
    <row r="51" spans="2:8">
      <c r="B51" s="421"/>
      <c r="C51" s="421"/>
      <c r="D51" s="422"/>
      <c r="E51" s="422"/>
      <c r="F51" s="422"/>
    </row>
    <row r="52" spans="2:8">
      <c r="B52" s="421"/>
      <c r="C52" s="421"/>
      <c r="D52" s="422"/>
      <c r="E52" s="422"/>
      <c r="F52" s="422"/>
    </row>
    <row r="53" spans="2:8">
      <c r="B53" s="421"/>
      <c r="C53" s="421"/>
      <c r="D53" s="422"/>
      <c r="E53" s="422"/>
      <c r="F53" s="422"/>
    </row>
    <row r="55" spans="2:8" customFormat="1" ht="12.75" customHeight="1">
      <c r="C55" s="8" t="str">
        <f>'1,1'!C22</f>
        <v>Piezīmes:</v>
      </c>
    </row>
    <row r="56" spans="2:8" customFormat="1" ht="45" customHeight="1">
      <c r="B56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56" s="765"/>
      <c r="D56" s="765"/>
      <c r="E56" s="765"/>
      <c r="F56" s="765"/>
      <c r="G56" s="765"/>
      <c r="H56" s="765"/>
    </row>
  </sheetData>
  <mergeCells count="11">
    <mergeCell ref="B56:H56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J71"/>
  <sheetViews>
    <sheetView showZeros="0" view="pageBreakPreview" topLeftCell="A4" zoomScale="80" zoomScaleNormal="100" zoomScaleSheetLayoutView="80" workbookViewId="0">
      <selection activeCell="H12" sqref="H12"/>
    </sheetView>
  </sheetViews>
  <sheetFormatPr defaultColWidth="9.109375" defaultRowHeight="13.8"/>
  <cols>
    <col min="1" max="1" width="9.109375" style="1"/>
    <col min="2" max="2" width="12.109375" style="1" customWidth="1"/>
    <col min="3" max="3" width="16.33203125" style="1" hidden="1" customWidth="1"/>
    <col min="4" max="4" width="40.33203125" style="1" customWidth="1"/>
    <col min="5" max="5" width="8.109375" style="1" customWidth="1"/>
    <col min="6" max="7" width="9.109375" style="1"/>
    <col min="8" max="8" width="20.6640625" style="1" customWidth="1"/>
    <col min="9" max="9" width="9.109375" style="1"/>
    <col min="10" max="10" width="9.109375" style="1" hidden="1" customWidth="1"/>
    <col min="11" max="16384" width="9.109375" style="1"/>
  </cols>
  <sheetData>
    <row r="1" spans="2:8" s="3" customFormat="1">
      <c r="B1" s="766" t="s">
        <v>12</v>
      </c>
      <c r="C1" s="766"/>
      <c r="D1" s="766"/>
      <c r="E1" s="3" t="str">
        <f ca="1">MID(CELL("filename",B1), FIND("]", CELL("filename",B1))+ 1, 255)</f>
        <v>1,7</v>
      </c>
    </row>
    <row r="2" spans="2:8" s="3" customFormat="1">
      <c r="B2" s="767" t="str">
        <f>D9</f>
        <v>Grīdas</v>
      </c>
      <c r="C2" s="767"/>
      <c r="D2" s="767"/>
      <c r="E2" s="767"/>
      <c r="F2" s="767"/>
      <c r="G2" s="767"/>
      <c r="H2" s="767"/>
    </row>
    <row r="3" spans="2:8">
      <c r="B3" s="2" t="s">
        <v>1</v>
      </c>
      <c r="D3" s="768" t="str">
        <f>'1,1'!D3</f>
        <v>Ražošanas ēka</v>
      </c>
      <c r="E3" s="768"/>
      <c r="F3" s="768"/>
      <c r="G3" s="768"/>
      <c r="H3" s="768"/>
    </row>
    <row r="4" spans="2:8">
      <c r="B4" s="2" t="s">
        <v>2</v>
      </c>
      <c r="D4" s="768" t="str">
        <f>'1,1'!D4</f>
        <v>Ražošanas ēkas jaunbūve</v>
      </c>
      <c r="E4" s="768"/>
      <c r="F4" s="768"/>
      <c r="G4" s="768"/>
      <c r="H4" s="768"/>
    </row>
    <row r="5" spans="2:8">
      <c r="B5" s="2" t="s">
        <v>3</v>
      </c>
      <c r="D5" s="768" t="str">
        <f>'1,1'!D5:H5</f>
        <v>Ventspils, Ganību iela 103</v>
      </c>
      <c r="E5" s="768"/>
      <c r="F5" s="768"/>
      <c r="G5" s="768"/>
      <c r="H5" s="768"/>
    </row>
    <row r="6" spans="2:8" ht="15">
      <c r="B6" s="5"/>
      <c r="C6" s="5"/>
    </row>
    <row r="7" spans="2:8" ht="14.25" customHeight="1">
      <c r="B7" s="780" t="s">
        <v>4</v>
      </c>
      <c r="C7" s="769"/>
      <c r="D7" s="781" t="s">
        <v>6</v>
      </c>
      <c r="E7" s="782" t="s">
        <v>7</v>
      </c>
      <c r="F7" s="783" t="s">
        <v>8</v>
      </c>
      <c r="G7" s="20"/>
    </row>
    <row r="8" spans="2:8" ht="59.25" customHeight="1">
      <c r="B8" s="780"/>
      <c r="C8" s="770"/>
      <c r="D8" s="781"/>
      <c r="E8" s="782"/>
      <c r="F8" s="783"/>
      <c r="G8" s="20"/>
    </row>
    <row r="9" spans="2:8" ht="15.6">
      <c r="B9" s="400">
        <v>0</v>
      </c>
      <c r="C9" s="431"/>
      <c r="D9" s="32" t="s">
        <v>638</v>
      </c>
      <c r="E9" s="29"/>
      <c r="F9" s="432"/>
      <c r="G9" s="20"/>
    </row>
    <row r="10" spans="2:8" ht="14.4">
      <c r="B10" s="395">
        <v>0</v>
      </c>
      <c r="C10" s="154"/>
      <c r="D10" s="155" t="s">
        <v>612</v>
      </c>
      <c r="E10" s="154"/>
      <c r="F10" s="396"/>
      <c r="G10" s="20"/>
    </row>
    <row r="11" spans="2:8" ht="26.4">
      <c r="B11" s="157">
        <v>1</v>
      </c>
      <c r="C11" s="214"/>
      <c r="D11" s="845" t="s">
        <v>914</v>
      </c>
      <c r="E11" s="215" t="s">
        <v>382</v>
      </c>
      <c r="F11" s="846">
        <v>210</v>
      </c>
      <c r="G11" s="20"/>
    </row>
    <row r="12" spans="2:8" ht="26.4">
      <c r="B12" s="157">
        <v>2</v>
      </c>
      <c r="C12" s="214"/>
      <c r="D12" s="845" t="s">
        <v>706</v>
      </c>
      <c r="E12" s="215" t="s">
        <v>382</v>
      </c>
      <c r="F12" s="433">
        <v>755</v>
      </c>
      <c r="G12" s="20"/>
    </row>
    <row r="13" spans="2:8" ht="26.4">
      <c r="B13" s="157">
        <v>3</v>
      </c>
      <c r="C13" s="214"/>
      <c r="D13" s="845" t="s">
        <v>707</v>
      </c>
      <c r="E13" s="215" t="s">
        <v>382</v>
      </c>
      <c r="F13" s="433">
        <v>1510</v>
      </c>
      <c r="G13" s="20"/>
    </row>
    <row r="14" spans="2:8" ht="26.4">
      <c r="B14" s="157">
        <v>4</v>
      </c>
      <c r="C14" s="145"/>
      <c r="D14" s="845" t="s">
        <v>915</v>
      </c>
      <c r="E14" s="215" t="s">
        <v>382</v>
      </c>
      <c r="F14" s="433">
        <v>1510</v>
      </c>
      <c r="G14" s="20"/>
    </row>
    <row r="15" spans="2:8" ht="26.4">
      <c r="B15" s="157">
        <v>5</v>
      </c>
      <c r="C15" s="216"/>
      <c r="D15" s="356" t="s">
        <v>1462</v>
      </c>
      <c r="E15" s="847" t="s">
        <v>164</v>
      </c>
      <c r="F15" s="848">
        <v>3775</v>
      </c>
      <c r="G15" s="20"/>
    </row>
    <row r="16" spans="2:8">
      <c r="B16" s="157">
        <v>6</v>
      </c>
      <c r="C16" s="216"/>
      <c r="D16" s="356" t="s">
        <v>708</v>
      </c>
      <c r="E16" s="847" t="s">
        <v>164</v>
      </c>
      <c r="F16" s="848">
        <v>3775</v>
      </c>
      <c r="G16" s="20"/>
    </row>
    <row r="17" spans="2:7">
      <c r="B17" s="157">
        <v>7</v>
      </c>
      <c r="C17" s="219"/>
      <c r="D17" s="393" t="s">
        <v>916</v>
      </c>
      <c r="E17" s="394" t="s">
        <v>182</v>
      </c>
      <c r="F17" s="433">
        <v>3425</v>
      </c>
      <c r="G17" s="20"/>
    </row>
    <row r="18" spans="2:7">
      <c r="B18" s="696">
        <v>8</v>
      </c>
      <c r="C18" s="219"/>
      <c r="D18" s="849" t="s">
        <v>1375</v>
      </c>
      <c r="E18" s="850" t="s">
        <v>182</v>
      </c>
      <c r="F18" s="851">
        <v>350</v>
      </c>
      <c r="G18" s="20"/>
    </row>
    <row r="19" spans="2:7" ht="14.4">
      <c r="B19" s="395">
        <v>0</v>
      </c>
      <c r="C19" s="154"/>
      <c r="D19" s="155" t="s">
        <v>594</v>
      </c>
      <c r="E19" s="156"/>
      <c r="F19" s="396"/>
      <c r="G19" s="20"/>
    </row>
    <row r="20" spans="2:7">
      <c r="B20" s="157">
        <v>0</v>
      </c>
      <c r="C20" s="35"/>
      <c r="D20" s="220" t="s">
        <v>917</v>
      </c>
      <c r="E20" s="43"/>
      <c r="F20" s="117"/>
      <c r="G20" s="20"/>
    </row>
    <row r="21" spans="2:7" s="547" customFormat="1" ht="13.2">
      <c r="B21" s="548">
        <v>9</v>
      </c>
      <c r="C21" s="549"/>
      <c r="D21" s="171" t="s">
        <v>878</v>
      </c>
      <c r="E21" s="551" t="s">
        <v>182</v>
      </c>
      <c r="F21" s="552">
        <f>F22</f>
        <v>3775</v>
      </c>
      <c r="G21" s="550"/>
    </row>
    <row r="22" spans="2:7">
      <c r="B22" s="157">
        <v>10</v>
      </c>
      <c r="C22" s="177"/>
      <c r="D22" s="171" t="s">
        <v>613</v>
      </c>
      <c r="E22" s="551" t="s">
        <v>182</v>
      </c>
      <c r="F22" s="552">
        <v>3775</v>
      </c>
      <c r="G22" s="20"/>
    </row>
    <row r="23" spans="2:7">
      <c r="B23" s="157"/>
      <c r="C23" s="177"/>
      <c r="D23" s="171" t="s">
        <v>1370</v>
      </c>
      <c r="E23" s="551" t="s">
        <v>182</v>
      </c>
      <c r="F23" s="552">
        <f>1.05*F22</f>
        <v>3963.75</v>
      </c>
      <c r="G23" s="20"/>
    </row>
    <row r="24" spans="2:7">
      <c r="B24" s="157"/>
      <c r="C24" s="35"/>
      <c r="D24" s="220" t="s">
        <v>614</v>
      </c>
      <c r="E24" s="43"/>
      <c r="F24" s="117"/>
      <c r="G24" s="20"/>
    </row>
    <row r="25" spans="2:7">
      <c r="B25" s="221">
        <v>11</v>
      </c>
      <c r="C25" s="352"/>
      <c r="D25" s="222" t="s">
        <v>613</v>
      </c>
      <c r="E25" s="223" t="s">
        <v>182</v>
      </c>
      <c r="F25" s="434">
        <v>501</v>
      </c>
      <c r="G25" s="20"/>
    </row>
    <row r="26" spans="2:7">
      <c r="B26" s="221"/>
      <c r="C26" s="352"/>
      <c r="D26" s="224" t="s">
        <v>918</v>
      </c>
      <c r="E26" s="223" t="s">
        <v>182</v>
      </c>
      <c r="F26" s="434">
        <f>1.05*F25</f>
        <v>526.05000000000007</v>
      </c>
      <c r="G26" s="20"/>
    </row>
    <row r="27" spans="2:7">
      <c r="B27" s="221">
        <v>12</v>
      </c>
      <c r="C27" s="352"/>
      <c r="D27" s="222" t="s">
        <v>615</v>
      </c>
      <c r="E27" s="223" t="s">
        <v>182</v>
      </c>
      <c r="F27" s="434">
        <f>F25</f>
        <v>501</v>
      </c>
      <c r="G27" s="20"/>
    </row>
    <row r="28" spans="2:7">
      <c r="B28" s="221">
        <v>0</v>
      </c>
      <c r="C28" s="352"/>
      <c r="D28" s="225" t="s">
        <v>616</v>
      </c>
      <c r="E28" s="223" t="s">
        <v>182</v>
      </c>
      <c r="F28" s="434">
        <f>1.2*F27</f>
        <v>601.19999999999993</v>
      </c>
      <c r="G28" s="20"/>
    </row>
    <row r="29" spans="2:7">
      <c r="B29" s="172">
        <v>13</v>
      </c>
      <c r="C29" s="177"/>
      <c r="D29" s="169" t="s">
        <v>617</v>
      </c>
      <c r="E29" s="187" t="s">
        <v>182</v>
      </c>
      <c r="F29" s="435">
        <f>F27</f>
        <v>501</v>
      </c>
      <c r="G29" s="20"/>
    </row>
    <row r="30" spans="2:7">
      <c r="B30" s="172">
        <v>0</v>
      </c>
      <c r="C30" s="177"/>
      <c r="D30" s="202" t="s">
        <v>618</v>
      </c>
      <c r="E30" s="187" t="s">
        <v>182</v>
      </c>
      <c r="F30" s="435">
        <f>1.1*F29</f>
        <v>551.1</v>
      </c>
      <c r="G30" s="20"/>
    </row>
    <row r="31" spans="2:7" ht="26.4">
      <c r="B31" s="172">
        <v>0</v>
      </c>
      <c r="C31" s="177"/>
      <c r="D31" s="202" t="s">
        <v>619</v>
      </c>
      <c r="E31" s="187" t="s">
        <v>280</v>
      </c>
      <c r="F31" s="435">
        <v>1</v>
      </c>
      <c r="G31" s="20"/>
    </row>
    <row r="32" spans="2:7">
      <c r="B32" s="226">
        <v>14</v>
      </c>
      <c r="C32" s="227"/>
      <c r="D32" s="228" t="s">
        <v>620</v>
      </c>
      <c r="E32" s="229" t="s">
        <v>382</v>
      </c>
      <c r="F32" s="436">
        <f>0.06*F25</f>
        <v>30.06</v>
      </c>
      <c r="G32" s="20"/>
    </row>
    <row r="33" spans="2:7">
      <c r="B33" s="226">
        <v>0</v>
      </c>
      <c r="C33" s="227"/>
      <c r="D33" s="228" t="s">
        <v>523</v>
      </c>
      <c r="E33" s="229" t="s">
        <v>382</v>
      </c>
      <c r="F33" s="436">
        <f>F32*1.05</f>
        <v>31.562999999999999</v>
      </c>
      <c r="G33" s="20"/>
    </row>
    <row r="34" spans="2:7">
      <c r="B34" s="226">
        <v>0</v>
      </c>
      <c r="C34" s="227"/>
      <c r="D34" s="228" t="s">
        <v>495</v>
      </c>
      <c r="E34" s="229" t="s">
        <v>496</v>
      </c>
      <c r="F34" s="436">
        <f>F32*0.25</f>
        <v>7.5149999999999997</v>
      </c>
      <c r="G34" s="20"/>
    </row>
    <row r="35" spans="2:7">
      <c r="B35" s="157">
        <v>0</v>
      </c>
      <c r="C35" s="35"/>
      <c r="D35" s="220" t="s">
        <v>621</v>
      </c>
      <c r="E35" s="43"/>
      <c r="F35" s="117"/>
      <c r="G35" s="20"/>
    </row>
    <row r="36" spans="2:7">
      <c r="B36" s="157">
        <v>15</v>
      </c>
      <c r="C36" s="177"/>
      <c r="D36" s="203" t="s">
        <v>622</v>
      </c>
      <c r="E36" s="165" t="s">
        <v>182</v>
      </c>
      <c r="F36" s="117">
        <f>F37</f>
        <v>1643.77</v>
      </c>
      <c r="G36" s="20"/>
    </row>
    <row r="37" spans="2:7">
      <c r="B37" s="157">
        <v>16</v>
      </c>
      <c r="C37" s="177"/>
      <c r="D37" s="171" t="s">
        <v>623</v>
      </c>
      <c r="E37" s="165" t="s">
        <v>182</v>
      </c>
      <c r="F37" s="117">
        <v>1643.77</v>
      </c>
      <c r="G37" s="20"/>
    </row>
    <row r="38" spans="2:7" ht="26.4">
      <c r="B38" s="157">
        <v>17</v>
      </c>
      <c r="C38" s="177"/>
      <c r="D38" s="171" t="s">
        <v>1466</v>
      </c>
      <c r="E38" s="165" t="s">
        <v>182</v>
      </c>
      <c r="F38" s="117">
        <f>F40</f>
        <v>544</v>
      </c>
      <c r="G38" s="20"/>
    </row>
    <row r="39" spans="2:7" ht="26.4">
      <c r="B39" s="157">
        <v>0</v>
      </c>
      <c r="C39" s="177"/>
      <c r="D39" s="176" t="s">
        <v>1464</v>
      </c>
      <c r="E39" s="165" t="s">
        <v>624</v>
      </c>
      <c r="F39" s="117">
        <f>1.8*10*F38</f>
        <v>9792</v>
      </c>
      <c r="G39" s="20"/>
    </row>
    <row r="40" spans="2:7" ht="26.4">
      <c r="B40" s="157">
        <v>18</v>
      </c>
      <c r="C40" s="177"/>
      <c r="D40" s="171" t="s">
        <v>1463</v>
      </c>
      <c r="E40" s="165" t="s">
        <v>182</v>
      </c>
      <c r="F40" s="117">
        <f>F42+F46</f>
        <v>544</v>
      </c>
      <c r="G40" s="20"/>
    </row>
    <row r="41" spans="2:7" ht="26.4">
      <c r="B41" s="157">
        <v>0</v>
      </c>
      <c r="C41" s="177"/>
      <c r="D41" s="176" t="s">
        <v>1465</v>
      </c>
      <c r="E41" s="165" t="s">
        <v>624</v>
      </c>
      <c r="F41" s="117">
        <f>1.5*3*1.15*F40</f>
        <v>2815.2</v>
      </c>
      <c r="G41" s="20"/>
    </row>
    <row r="42" spans="2:7">
      <c r="B42" s="157">
        <v>19</v>
      </c>
      <c r="C42" s="177"/>
      <c r="D42" s="171" t="s">
        <v>625</v>
      </c>
      <c r="E42" s="165" t="s">
        <v>182</v>
      </c>
      <c r="F42" s="117">
        <v>450</v>
      </c>
      <c r="G42" s="20"/>
    </row>
    <row r="43" spans="2:7" ht="26.4">
      <c r="B43" s="157">
        <v>0</v>
      </c>
      <c r="C43" s="177"/>
      <c r="D43" s="176" t="s">
        <v>628</v>
      </c>
      <c r="E43" s="165" t="s">
        <v>182</v>
      </c>
      <c r="F43" s="117">
        <f>1.25*F42</f>
        <v>562.5</v>
      </c>
      <c r="G43" s="20"/>
    </row>
    <row r="44" spans="2:7">
      <c r="B44" s="157">
        <v>0</v>
      </c>
      <c r="C44" s="177"/>
      <c r="D44" s="176" t="s">
        <v>626</v>
      </c>
      <c r="E44" s="165" t="s">
        <v>624</v>
      </c>
      <c r="F44" s="117">
        <f>0.45*F42</f>
        <v>202.5</v>
      </c>
      <c r="G44" s="20"/>
    </row>
    <row r="45" spans="2:7">
      <c r="B45" s="157">
        <v>0</v>
      </c>
      <c r="C45" s="177"/>
      <c r="D45" s="175" t="s">
        <v>627</v>
      </c>
      <c r="E45" s="165" t="s">
        <v>476</v>
      </c>
      <c r="F45" s="117">
        <f>0.7*F42</f>
        <v>315</v>
      </c>
      <c r="G45" s="20"/>
    </row>
    <row r="46" spans="2:7">
      <c r="B46" s="157">
        <v>20</v>
      </c>
      <c r="C46" s="177"/>
      <c r="D46" s="171" t="s">
        <v>625</v>
      </c>
      <c r="E46" s="165" t="s">
        <v>182</v>
      </c>
      <c r="F46" s="117">
        <v>94</v>
      </c>
      <c r="G46" s="20"/>
    </row>
    <row r="47" spans="2:7" ht="26.4">
      <c r="B47" s="157">
        <v>0</v>
      </c>
      <c r="C47" s="177"/>
      <c r="D47" s="176" t="s">
        <v>629</v>
      </c>
      <c r="E47" s="165" t="s">
        <v>182</v>
      </c>
      <c r="F47" s="117">
        <f>1.25*F46</f>
        <v>117.5</v>
      </c>
      <c r="G47" s="20"/>
    </row>
    <row r="48" spans="2:7">
      <c r="B48" s="157">
        <v>0</v>
      </c>
      <c r="C48" s="177"/>
      <c r="D48" s="176" t="s">
        <v>626</v>
      </c>
      <c r="E48" s="165" t="s">
        <v>624</v>
      </c>
      <c r="F48" s="117">
        <f>0.45*F46</f>
        <v>42.300000000000004</v>
      </c>
      <c r="G48" s="20"/>
    </row>
    <row r="49" spans="2:7">
      <c r="B49" s="157">
        <v>0</v>
      </c>
      <c r="C49" s="177"/>
      <c r="D49" s="175" t="s">
        <v>627</v>
      </c>
      <c r="E49" s="165" t="s">
        <v>476</v>
      </c>
      <c r="F49" s="117">
        <f>0.7*F46</f>
        <v>65.8</v>
      </c>
      <c r="G49" s="20"/>
    </row>
    <row r="50" spans="2:7">
      <c r="B50" s="157">
        <v>21</v>
      </c>
      <c r="C50" s="177"/>
      <c r="D50" s="171" t="s">
        <v>630</v>
      </c>
      <c r="E50" s="165" t="s">
        <v>16</v>
      </c>
      <c r="F50" s="117">
        <v>392.99</v>
      </c>
      <c r="G50" s="20"/>
    </row>
    <row r="51" spans="2:7" ht="26.4">
      <c r="B51" s="157">
        <v>22</v>
      </c>
      <c r="C51" s="177"/>
      <c r="D51" s="171" t="s">
        <v>631</v>
      </c>
      <c r="E51" s="165" t="s">
        <v>16</v>
      </c>
      <c r="F51" s="117">
        <v>378.2</v>
      </c>
      <c r="G51" s="20"/>
    </row>
    <row r="52" spans="2:7">
      <c r="B52" s="157">
        <v>23</v>
      </c>
      <c r="C52" s="177"/>
      <c r="D52" s="171" t="s">
        <v>632</v>
      </c>
      <c r="E52" s="165" t="s">
        <v>182</v>
      </c>
      <c r="F52" s="117">
        <f>F53+F57</f>
        <v>59.4</v>
      </c>
      <c r="G52" s="20"/>
    </row>
    <row r="53" spans="2:7">
      <c r="B53" s="157">
        <v>24</v>
      </c>
      <c r="C53" s="177"/>
      <c r="D53" s="169" t="s">
        <v>633</v>
      </c>
      <c r="E53" s="165" t="s">
        <v>182</v>
      </c>
      <c r="F53" s="117">
        <v>21.6</v>
      </c>
      <c r="G53" s="20"/>
    </row>
    <row r="54" spans="2:7" ht="39.6">
      <c r="B54" s="157">
        <v>0</v>
      </c>
      <c r="C54" s="177"/>
      <c r="D54" s="176" t="s">
        <v>697</v>
      </c>
      <c r="E54" s="165" t="s">
        <v>182</v>
      </c>
      <c r="F54" s="117">
        <f>1.08*F53</f>
        <v>23.328000000000003</v>
      </c>
      <c r="G54" s="20"/>
    </row>
    <row r="55" spans="2:7">
      <c r="B55" s="157">
        <v>0</v>
      </c>
      <c r="C55" s="177"/>
      <c r="D55" s="230" t="s">
        <v>634</v>
      </c>
      <c r="E55" s="165" t="s">
        <v>624</v>
      </c>
      <c r="F55" s="117">
        <f>4.4*F53</f>
        <v>95.04000000000002</v>
      </c>
      <c r="G55" s="20"/>
    </row>
    <row r="56" spans="2:7">
      <c r="B56" s="157">
        <v>0</v>
      </c>
      <c r="C56" s="177"/>
      <c r="D56" s="175" t="s">
        <v>635</v>
      </c>
      <c r="E56" s="165" t="s">
        <v>624</v>
      </c>
      <c r="F56" s="117">
        <f>0.44*F53</f>
        <v>9.5040000000000013</v>
      </c>
      <c r="G56" s="20"/>
    </row>
    <row r="57" spans="2:7">
      <c r="B57" s="157">
        <v>25</v>
      </c>
      <c r="C57" s="177"/>
      <c r="D57" s="169" t="s">
        <v>633</v>
      </c>
      <c r="E57" s="165" t="s">
        <v>182</v>
      </c>
      <c r="F57" s="117">
        <v>37.799999999999997</v>
      </c>
      <c r="G57" s="20"/>
    </row>
    <row r="58" spans="2:7" ht="26.4">
      <c r="B58" s="157">
        <v>0</v>
      </c>
      <c r="C58" s="177"/>
      <c r="D58" s="176" t="s">
        <v>698</v>
      </c>
      <c r="E58" s="165" t="s">
        <v>182</v>
      </c>
      <c r="F58" s="117">
        <f>1.08*F57</f>
        <v>40.823999999999998</v>
      </c>
      <c r="G58" s="20"/>
    </row>
    <row r="59" spans="2:7">
      <c r="B59" s="157">
        <v>0</v>
      </c>
      <c r="C59" s="177"/>
      <c r="D59" s="230" t="s">
        <v>634</v>
      </c>
      <c r="E59" s="165" t="s">
        <v>624</v>
      </c>
      <c r="F59" s="117">
        <f>4.4*F57</f>
        <v>166.32</v>
      </c>
      <c r="G59" s="20"/>
    </row>
    <row r="60" spans="2:7">
      <c r="B60" s="157">
        <v>0</v>
      </c>
      <c r="C60" s="177"/>
      <c r="D60" s="175" t="s">
        <v>635</v>
      </c>
      <c r="E60" s="165" t="s">
        <v>624</v>
      </c>
      <c r="F60" s="117">
        <f>0.44*F57</f>
        <v>16.631999999999998</v>
      </c>
      <c r="G60" s="20"/>
    </row>
    <row r="61" spans="2:7" ht="26.4">
      <c r="B61" s="157">
        <v>26</v>
      </c>
      <c r="C61" s="177"/>
      <c r="D61" s="171" t="s">
        <v>636</v>
      </c>
      <c r="E61" s="165" t="s">
        <v>182</v>
      </c>
      <c r="F61" s="117">
        <v>11.46</v>
      </c>
      <c r="G61" s="20"/>
    </row>
    <row r="62" spans="2:7" ht="14.4">
      <c r="B62" s="38">
        <v>0</v>
      </c>
      <c r="C62" s="35"/>
      <c r="D62" s="220" t="s">
        <v>637</v>
      </c>
      <c r="E62" s="43"/>
      <c r="F62" s="424"/>
      <c r="G62" s="20"/>
    </row>
    <row r="63" spans="2:7" ht="79.2">
      <c r="B63" s="840">
        <v>27</v>
      </c>
      <c r="C63" s="841"/>
      <c r="D63" s="842" t="s">
        <v>1371</v>
      </c>
      <c r="E63" s="843" t="s">
        <v>22</v>
      </c>
      <c r="F63" s="844">
        <v>1</v>
      </c>
      <c r="G63" s="20"/>
    </row>
    <row r="64" spans="2:7" ht="52.8">
      <c r="B64" s="840">
        <v>28</v>
      </c>
      <c r="C64" s="841"/>
      <c r="D64" s="842" t="s">
        <v>1372</v>
      </c>
      <c r="E64" s="843" t="s">
        <v>22</v>
      </c>
      <c r="F64" s="844">
        <v>1</v>
      </c>
      <c r="G64" s="20"/>
    </row>
    <row r="65" spans="2:8" ht="79.2">
      <c r="B65" s="840">
        <v>29</v>
      </c>
      <c r="C65" s="841"/>
      <c r="D65" s="842" t="s">
        <v>1373</v>
      </c>
      <c r="E65" s="843" t="s">
        <v>22</v>
      </c>
      <c r="F65" s="844">
        <v>1</v>
      </c>
      <c r="G65" s="20"/>
    </row>
    <row r="66" spans="2:8" ht="52.8">
      <c r="B66" s="840">
        <v>30</v>
      </c>
      <c r="C66" s="841"/>
      <c r="D66" s="842" t="s">
        <v>1374</v>
      </c>
      <c r="E66" s="843" t="s">
        <v>22</v>
      </c>
      <c r="F66" s="844">
        <v>1</v>
      </c>
      <c r="G66" s="20"/>
    </row>
    <row r="67" spans="2:8" s="6" customFormat="1">
      <c r="B67" s="9"/>
      <c r="C67" s="10"/>
      <c r="D67" s="128"/>
      <c r="E67" s="129"/>
      <c r="F67" s="425"/>
      <c r="G67" s="21"/>
    </row>
    <row r="68" spans="2:8">
      <c r="B68" s="4"/>
      <c r="C68" s="4"/>
      <c r="D68" s="7"/>
      <c r="E68" s="7" t="s">
        <v>5</v>
      </c>
      <c r="F68" s="7"/>
      <c r="G68" s="20"/>
    </row>
    <row r="70" spans="2:8" customFormat="1" ht="12.75" customHeight="1">
      <c r="C70" s="8" t="str">
        <f>'1,1'!C22</f>
        <v>Piezīmes:</v>
      </c>
    </row>
    <row r="71" spans="2:8" customFormat="1" ht="45" customHeight="1">
      <c r="B71" s="765" t="str">
        <f>'1,1'!B23:H23</f>
        <v xml:space="preserve"> Būvuzņēmējam jādod pilna apjoma tendera cenu piedāvājums, ieskaitot palīgdarbus  un materiālus, kas nav uzrādīti apjomu sarakstā un projektā, bet ir nepieciešami projektētās ēkas būvniecībai un nodošanai ekspluatācijā.</v>
      </c>
      <c r="C71" s="765"/>
      <c r="D71" s="765"/>
      <c r="E71" s="765"/>
      <c r="F71" s="765"/>
      <c r="G71" s="765"/>
      <c r="H71" s="765"/>
    </row>
  </sheetData>
  <mergeCells count="11">
    <mergeCell ref="B71:H71"/>
    <mergeCell ref="B1:D1"/>
    <mergeCell ref="B2:H2"/>
    <mergeCell ref="D3:H3"/>
    <mergeCell ref="D4:H4"/>
    <mergeCell ref="D5:H5"/>
    <mergeCell ref="B7:B8"/>
    <mergeCell ref="C7:C8"/>
    <mergeCell ref="D7:D8"/>
    <mergeCell ref="E7:E8"/>
    <mergeCell ref="F7:F8"/>
  </mergeCells>
  <conditionalFormatting sqref="F29:F31">
    <cfRule type="expression" dxfId="0" priority="1">
      <formula>#REF!&gt;0</formula>
    </cfRule>
  </conditionalFormatting>
  <printOptions horizontalCentered="1"/>
  <pageMargins left="0.27559055118110237" right="0.27559055118110237" top="0.74803149606299213" bottom="0.74803149606299213" header="0.31496062992125984" footer="0.31496062992125984"/>
  <pageSetup paperSize="9" scale="75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35</vt:i4>
      </vt:variant>
      <vt:variant>
        <vt:lpstr>Named Ranges</vt:lpstr>
      </vt:variant>
      <vt:variant>
        <vt:i4>63</vt:i4>
      </vt:variant>
    </vt:vector>
  </HeadingPairs>
  <TitlesOfParts>
    <vt:vector size="98" baseType="lpstr">
      <vt:lpstr>Koptame</vt:lpstr>
      <vt:lpstr>kops1</vt:lpstr>
      <vt:lpstr>1,1</vt:lpstr>
      <vt:lpstr>1,2</vt:lpstr>
      <vt:lpstr>1,3</vt:lpstr>
      <vt:lpstr>1,4</vt:lpstr>
      <vt:lpstr>1,5</vt:lpstr>
      <vt:lpstr>1,6</vt:lpstr>
      <vt:lpstr>1,7</vt:lpstr>
      <vt:lpstr>1,8</vt:lpstr>
      <vt:lpstr>1,9</vt:lpstr>
      <vt:lpstr>1,10</vt:lpstr>
      <vt:lpstr>1,11</vt:lpstr>
      <vt:lpstr>kops2</vt:lpstr>
      <vt:lpstr>2,1</vt:lpstr>
      <vt:lpstr>2,2</vt:lpstr>
      <vt:lpstr>2,3</vt:lpstr>
      <vt:lpstr>2,4</vt:lpstr>
      <vt:lpstr>2,5</vt:lpstr>
      <vt:lpstr>2,6</vt:lpstr>
      <vt:lpstr>2,7</vt:lpstr>
      <vt:lpstr>2,8</vt:lpstr>
      <vt:lpstr>2,9</vt:lpstr>
      <vt:lpstr>2,10</vt:lpstr>
      <vt:lpstr>2,11</vt:lpstr>
      <vt:lpstr>2,12</vt:lpstr>
      <vt:lpstr>kops3</vt:lpstr>
      <vt:lpstr>3,1</vt:lpstr>
      <vt:lpstr>3,2</vt:lpstr>
      <vt:lpstr>3,3</vt:lpstr>
      <vt:lpstr>3,4</vt:lpstr>
      <vt:lpstr>3,5</vt:lpstr>
      <vt:lpstr>3,6</vt:lpstr>
      <vt:lpstr>kops4</vt:lpstr>
      <vt:lpstr>4,1</vt:lpstr>
      <vt:lpstr>'1,1'!Print_Area</vt:lpstr>
      <vt:lpstr>'1,10'!Print_Area</vt:lpstr>
      <vt:lpstr>'1,11'!Print_Area</vt:lpstr>
      <vt:lpstr>'1,2'!Print_Area</vt:lpstr>
      <vt:lpstr>'1,3'!Print_Area</vt:lpstr>
      <vt:lpstr>'1,4'!Print_Area</vt:lpstr>
      <vt:lpstr>'1,5'!Print_Area</vt:lpstr>
      <vt:lpstr>'1,6'!Print_Area</vt:lpstr>
      <vt:lpstr>'1,7'!Print_Area</vt:lpstr>
      <vt:lpstr>'1,8'!Print_Area</vt:lpstr>
      <vt:lpstr>'1,9'!Print_Area</vt:lpstr>
      <vt:lpstr>'2,1'!Print_Area</vt:lpstr>
      <vt:lpstr>'2,10'!Print_Area</vt:lpstr>
      <vt:lpstr>'2,11'!Print_Area</vt:lpstr>
      <vt:lpstr>'2,12'!Print_Area</vt:lpstr>
      <vt:lpstr>'2,2'!Print_Area</vt:lpstr>
      <vt:lpstr>'2,3'!Print_Area</vt:lpstr>
      <vt:lpstr>'2,4'!Print_Area</vt:lpstr>
      <vt:lpstr>'2,5'!Print_Area</vt:lpstr>
      <vt:lpstr>'2,6'!Print_Area</vt:lpstr>
      <vt:lpstr>'2,7'!Print_Area</vt:lpstr>
      <vt:lpstr>'2,8'!Print_Area</vt:lpstr>
      <vt:lpstr>'2,9'!Print_Area</vt:lpstr>
      <vt:lpstr>'3,1'!Print_Area</vt:lpstr>
      <vt:lpstr>'3,2'!Print_Area</vt:lpstr>
      <vt:lpstr>'3,3'!Print_Area</vt:lpstr>
      <vt:lpstr>'3,4'!Print_Area</vt:lpstr>
      <vt:lpstr>'3,5'!Print_Area</vt:lpstr>
      <vt:lpstr>'4,1'!Print_Area</vt:lpstr>
      <vt:lpstr>Koptame!Print_Area</vt:lpstr>
      <vt:lpstr>'1,1'!Print_Titles</vt:lpstr>
      <vt:lpstr>'1,10'!Print_Titles</vt:lpstr>
      <vt:lpstr>'1,11'!Print_Titles</vt:lpstr>
      <vt:lpstr>'1,2'!Print_Titles</vt:lpstr>
      <vt:lpstr>'1,3'!Print_Titles</vt:lpstr>
      <vt:lpstr>'1,4'!Print_Titles</vt:lpstr>
      <vt:lpstr>'1,5'!Print_Titles</vt:lpstr>
      <vt:lpstr>'1,6'!Print_Titles</vt:lpstr>
      <vt:lpstr>'1,7'!Print_Titles</vt:lpstr>
      <vt:lpstr>'1,8'!Print_Titles</vt:lpstr>
      <vt:lpstr>'1,9'!Print_Titles</vt:lpstr>
      <vt:lpstr>'2,1'!Print_Titles</vt:lpstr>
      <vt:lpstr>'2,10'!Print_Titles</vt:lpstr>
      <vt:lpstr>'2,11'!Print_Titles</vt:lpstr>
      <vt:lpstr>'2,12'!Print_Titles</vt:lpstr>
      <vt:lpstr>'2,2'!Print_Titles</vt:lpstr>
      <vt:lpstr>'2,3'!Print_Titles</vt:lpstr>
      <vt:lpstr>'2,4'!Print_Titles</vt:lpstr>
      <vt:lpstr>'2,5'!Print_Titles</vt:lpstr>
      <vt:lpstr>'2,6'!Print_Titles</vt:lpstr>
      <vt:lpstr>'2,7'!Print_Titles</vt:lpstr>
      <vt:lpstr>'2,8'!Print_Titles</vt:lpstr>
      <vt:lpstr>'2,9'!Print_Titles</vt:lpstr>
      <vt:lpstr>'3,1'!Print_Titles</vt:lpstr>
      <vt:lpstr>'3,2'!Print_Titles</vt:lpstr>
      <vt:lpstr>'3,3'!Print_Titles</vt:lpstr>
      <vt:lpstr>'3,4'!Print_Titles</vt:lpstr>
      <vt:lpstr>'3,5'!Print_Titles</vt:lpstr>
      <vt:lpstr>'4,1'!Print_Titles</vt:lpstr>
      <vt:lpstr>kops1!Print_Titles</vt:lpstr>
      <vt:lpstr>kops2!Print_Titles</vt:lpstr>
      <vt:lpstr>kops3!Print_Titles</vt:lpstr>
      <vt:lpstr>kops4!Print_Titles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DATORS</dc:creator>
  <cp:lastModifiedBy>Ingars Pazņikovs</cp:lastModifiedBy>
  <cp:lastPrinted>2018-12-21T06:52:52Z</cp:lastPrinted>
  <dcterms:created xsi:type="dcterms:W3CDTF">2011-09-07T11:49:58Z</dcterms:created>
  <dcterms:modified xsi:type="dcterms:W3CDTF">2019-03-21T14:24:33Z</dcterms:modified>
</cp:coreProperties>
</file>